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01" windowWidth="13350" windowHeight="11760" tabRatio="863" activeTab="1"/>
  </bookViews>
  <sheets>
    <sheet name="Sommaire" sheetId="1" r:id="rId1"/>
    <sheet name="Stat 2010-2024" sheetId="2" r:id="rId2"/>
    <sheet name="taux de couverture 2010-2024" sheetId="3" r:id="rId3"/>
    <sheet name="stat par nb com" sheetId="4" r:id="rId4"/>
    <sheet name="stat par taille demog" sheetId="5" r:id="rId5"/>
    <sheet name="stat par taille communes membre" sheetId="6" r:id="rId6"/>
    <sheet name="stat par dept" sheetId="7" r:id="rId7"/>
    <sheet name="stat par region" sheetId="8" r:id="rId8"/>
  </sheets>
  <definedNames>
    <definedName name="_xlnm.Print_Area" localSheetId="0">'Sommaire'!$A$1:$A$25</definedName>
    <definedName name="_xlnm.Print_Area" localSheetId="1">'Stat 2010-2024'!$A$1:$P$65</definedName>
    <definedName name="_xlnm.Print_Area" localSheetId="6">'stat par dept'!$A$1:$T$111</definedName>
    <definedName name="_xlnm.Print_Area" localSheetId="3">'stat par nb com'!$A$1:$J$20</definedName>
    <definedName name="_xlnm.Print_Area" localSheetId="7">'stat par region'!$A$1:$K$27</definedName>
    <definedName name="_xlnm.Print_Area" localSheetId="5">'stat par taille communes membre'!$A$1:$I$26</definedName>
    <definedName name="_xlnm.Print_Area" localSheetId="4">'stat par taille demog'!$A$1:$J$20</definedName>
    <definedName name="_xlnm.Print_Area" localSheetId="2">'taux de couverture 2010-2024'!$A$1:$P$20</definedName>
  </definedNames>
  <calcPr fullCalcOnLoad="1"/>
</workbook>
</file>

<file path=xl/sharedStrings.xml><?xml version="1.0" encoding="utf-8"?>
<sst xmlns="http://schemas.openxmlformats.org/spreadsheetml/2006/main" count="537" uniqueCount="380">
  <si>
    <t>CA</t>
  </si>
  <si>
    <t>CC</t>
  </si>
  <si>
    <t>CU</t>
  </si>
  <si>
    <t>Provence-Alpes-Côte d'Azur</t>
  </si>
  <si>
    <t>Corse</t>
  </si>
  <si>
    <t>Bretagne</t>
  </si>
  <si>
    <t>Pays de la Loire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</si>
  <si>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</si>
  <si>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</si>
  <si>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</si>
  <si>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</si>
  <si>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</si>
  <si>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</si>
  <si>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</si>
  <si>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</si>
  <si>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</si>
  <si>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</si>
  <si>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Métropoles</t>
  </si>
  <si>
    <t>nombre de groupements</t>
  </si>
  <si>
    <t>-</t>
  </si>
  <si>
    <t>Communautés urbaines</t>
  </si>
  <si>
    <t>Communautés d'agglomération</t>
  </si>
  <si>
    <t>Communautés de communes</t>
  </si>
  <si>
    <t>Syndicats d'agglomération nouvelle</t>
  </si>
  <si>
    <t>Source : DGCL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</si>
  <si>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</si>
  <si>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</si>
  <si>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</si>
  <si>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</si>
  <si>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</si>
  <si>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</si>
  <si>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</si>
  <si>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t>FP : fiscalité propre.</t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</si>
  <si>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</si>
  <si>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</si>
  <si>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</si>
  <si>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</si>
  <si>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</si>
  <si>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</si>
  <si>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</si>
  <si>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</si>
  <si>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</si>
  <si>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</si>
  <si>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</si>
  <si>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</si>
  <si>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</si>
  <si>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</si>
  <si>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</si>
  <si>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</si>
  <si>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</si>
  <si>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</si>
  <si>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</si>
  <si>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</si>
  <si>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</si>
  <si>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</si>
  <si>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</si>
  <si>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</si>
  <si>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</si>
  <si>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</si>
  <si>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</si>
  <si>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</si>
  <si>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</si>
  <si>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</si>
  <si>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</si>
  <si>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</si>
  <si>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</si>
  <si>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</si>
  <si>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</si>
  <si>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</si>
  <si>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</si>
  <si>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</si>
  <si>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</si>
  <si>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</si>
  <si>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</si>
  <si>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</si>
  <si>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</si>
  <si>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</si>
  <si>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</si>
  <si>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</si>
  <si>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</si>
  <si>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</si>
  <si>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</si>
  <si>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</si>
  <si>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</si>
  <si>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</si>
  <si>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</si>
  <si>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</si>
  <si>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</si>
  <si>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</si>
  <si>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</si>
  <si>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</si>
  <si>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</si>
  <si>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</si>
  <si>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</si>
  <si>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</si>
  <si>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</si>
  <si>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</si>
  <si>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</si>
  <si>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</si>
  <si>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</si>
  <si>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</si>
  <si>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</si>
  <si>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</si>
  <si>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</si>
  <si>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</si>
  <si>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</si>
  <si>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</si>
  <si>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</si>
  <si>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</si>
  <si>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</si>
  <si>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</si>
  <si>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</si>
  <si>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</si>
  <si>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</si>
  <si>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</si>
  <si>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</si>
  <si>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</si>
  <si>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</si>
  <si>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</si>
  <si>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</si>
  <si>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</si>
  <si>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</si>
  <si>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</si>
  <si>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</si>
  <si>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</si>
  <si>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</si>
  <si>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</si>
  <si>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</si>
  <si>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</si>
  <si>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</si>
  <si>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</si>
  <si>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</si>
  <si>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</si>
  <si>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</si>
  <si>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</si>
  <si>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</si>
  <si>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</si>
  <si>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</si>
  <si>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</si>
  <si>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</si>
  <si>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</si>
  <si>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</si>
  <si>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</si>
  <si>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</si>
  <si>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</si>
  <si>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</si>
  <si>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</si>
  <si>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</si>
  <si>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</si>
  <si>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</si>
  <si>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</si>
  <si>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</si>
  <si>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</si>
  <si>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</si>
  <si>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</si>
  <si>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</si>
  <si>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</si>
  <si>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</si>
  <si>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</si>
  <si>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</si>
  <si>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</si>
  <si>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</si>
  <si>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</si>
  <si>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</si>
  <si>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</si>
  <si>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</si>
  <si>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</si>
  <si>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</si>
  <si>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</si>
  <si>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</si>
  <si>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</si>
  <si>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</si>
  <si>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</si>
  <si>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</si>
  <si>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</si>
  <si>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</si>
  <si>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</si>
  <si>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</si>
  <si>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</si>
  <si>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</si>
  <si>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</si>
  <si>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</si>
  <si>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</si>
  <si>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</si>
  <si>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</si>
  <si>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</si>
  <si>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</si>
  <si>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</si>
  <si>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</si>
  <si>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</si>
  <si>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</si>
  <si>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</si>
  <si>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</si>
  <si>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</si>
  <si>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</si>
  <si>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</si>
  <si>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</si>
  <si>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</si>
  <si>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</si>
  <si>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</si>
  <si>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</si>
  <si>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</si>
  <si>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</si>
  <si>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</si>
  <si>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</si>
  <si>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</si>
  <si>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</si>
  <si>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</si>
  <si>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</si>
  <si>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</si>
  <si>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</si>
  <si>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</si>
  <si>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</si>
  <si>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</si>
  <si>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</si>
  <si>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</si>
  <si>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</si>
  <si>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</si>
  <si>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</si>
  <si>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</si>
  <si>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</si>
  <si>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</si>
  <si>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</si>
  <si>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</si>
  <si>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</si>
  <si>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</si>
  <si>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</si>
  <si>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</si>
  <si>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</si>
  <si>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</si>
  <si>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</si>
  <si>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</si>
  <si>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</si>
  <si>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</si>
  <si>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</si>
  <si>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</si>
  <si>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</si>
  <si>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</si>
  <si>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</si>
  <si>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</si>
  <si>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</si>
  <si>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</si>
  <si>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</si>
  <si>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Direction générale des collectivités locales - DESL</t>
  </si>
  <si>
    <t>SOMMAIRE</t>
  </si>
  <si>
    <t>Région</t>
  </si>
  <si>
    <t xml:space="preserve"> </t>
  </si>
  <si>
    <t xml:space="preserve">Nombre d'EPCI 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</si>
  <si>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</si>
  <si>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 xml:space="preserve"> 300 000 habitants et plus </t>
  </si>
  <si>
    <t>dont  EPCI à FPU</t>
  </si>
  <si>
    <t>Taux de couverture en nombre de communes</t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</si>
  <si>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</si>
  <si>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</si>
  <si>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</si>
  <si>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</si>
  <si>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</si>
  <si>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</si>
  <si>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t>Mayotte</t>
  </si>
  <si>
    <t>976</t>
  </si>
  <si>
    <t>Taille des communes</t>
  </si>
  <si>
    <t>(2)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</si>
  <si>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36 588 </t>
    </r>
    <r>
      <rPr>
        <b/>
        <vertAlign val="superscript"/>
        <sz val="9"/>
        <rFont val="Tahoma"/>
        <family val="2"/>
      </rPr>
      <t>(3)</t>
    </r>
  </si>
  <si>
    <r>
      <t xml:space="preserve">62 918 202 </t>
    </r>
    <r>
      <rPr>
        <b/>
        <vertAlign val="superscript"/>
        <sz val="9"/>
        <rFont val="Tahoma"/>
        <family val="2"/>
      </rPr>
      <t>(3)</t>
    </r>
  </si>
  <si>
    <r>
      <t xml:space="preserve">23 157 </t>
    </r>
    <r>
      <rPr>
        <b/>
        <vertAlign val="superscript"/>
        <sz val="9"/>
        <rFont val="Tahoma"/>
        <family val="2"/>
      </rPr>
      <t>(3)</t>
    </r>
  </si>
  <si>
    <r>
      <t xml:space="preserve">54 007 806 </t>
    </r>
    <r>
      <rPr>
        <b/>
        <vertAlign val="superscript"/>
        <sz val="9"/>
        <rFont val="Tahoma"/>
        <family val="2"/>
      </rPr>
      <t>(3)</t>
    </r>
  </si>
  <si>
    <t>(3)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</si>
  <si>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Nombre total de communes regroupées </t>
    </r>
    <r>
      <rPr>
        <b/>
        <i/>
        <sz val="10"/>
        <rFont val="Arial"/>
        <family val="2"/>
      </rPr>
      <t xml:space="preserve">: </t>
    </r>
  </si>
  <si>
    <r>
      <t xml:space="preserve">population </t>
    </r>
    <r>
      <rPr>
        <b/>
        <vertAlign val="superscript"/>
        <sz val="9"/>
        <rFont val="Tahoma"/>
        <family val="2"/>
      </rPr>
      <t>(1)</t>
    </r>
    <r>
      <rPr>
        <b/>
        <sz val="9"/>
        <rFont val="Tahoma"/>
        <family val="2"/>
      </rPr>
      <t xml:space="preserve"> regroupée</t>
    </r>
  </si>
  <si>
    <r>
      <t xml:space="preserve">dont fiscalité professionnelle unique </t>
    </r>
    <r>
      <rPr>
        <b/>
        <vertAlign val="superscript"/>
        <sz val="9"/>
        <rFont val="Tahoma"/>
        <family val="2"/>
      </rPr>
      <t>(2)</t>
    </r>
  </si>
  <si>
    <r>
      <rPr>
        <b/>
        <sz val="10"/>
        <rFont val="Tahoma"/>
        <family val="2"/>
      </rPr>
      <t xml:space="preserve">population </t>
    </r>
    <r>
      <rPr>
        <b/>
        <vertAlign val="superscript"/>
        <sz val="10"/>
        <rFont val="Tahoma"/>
        <family val="2"/>
      </rPr>
      <t>(1)</t>
    </r>
    <r>
      <rPr>
        <b/>
        <sz val="10"/>
        <color indexed="8"/>
        <rFont val="Tahoma"/>
        <family val="2"/>
      </rPr>
      <t xml:space="preserve"> totale  </t>
    </r>
  </si>
  <si>
    <t>(1) Population totale légale en vigueur l'année N (millésimée N-3) hors Mayotte. Pour les années antérieures à 2009, c'est la population totale au 01.01 de l'année, établie par les recensements généraux et le cas échéant les recensements complémentaires.</t>
  </si>
  <si>
    <t xml:space="preserve">HORS INTERCOMMUNALITÉ </t>
  </si>
  <si>
    <t>nombre de communes regroupées</t>
  </si>
  <si>
    <r>
      <t xml:space="preserve">population </t>
    </r>
    <r>
      <rPr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regroupée</t>
    </r>
  </si>
  <si>
    <r>
      <t xml:space="preserve">population </t>
    </r>
    <r>
      <rPr>
        <i/>
        <vertAlign val="superscript"/>
        <sz val="10"/>
        <rFont val="Tahoma"/>
        <family val="2"/>
      </rPr>
      <t>(1)</t>
    </r>
    <r>
      <rPr>
        <i/>
        <sz val="10"/>
        <rFont val="Tahoma"/>
        <family val="2"/>
      </rPr>
      <t xml:space="preserve"> regroupée</t>
    </r>
  </si>
  <si>
    <r>
      <t>dont fiscalité professionnelle unique</t>
    </r>
    <r>
      <rPr>
        <i/>
        <vertAlign val="superscript"/>
        <sz val="9"/>
        <rFont val="Tahoma"/>
        <family val="2"/>
      </rPr>
      <t xml:space="preserve"> (2)</t>
    </r>
  </si>
  <si>
    <t xml:space="preserve">Données démographiques France  </t>
  </si>
  <si>
    <t>Champ : France, hors Mayotte jusqu'en 2012</t>
  </si>
  <si>
    <r>
      <t xml:space="preserve">dont fiscalité professionnelle unique </t>
    </r>
    <r>
      <rPr>
        <b/>
        <i/>
        <vertAlign val="superscript"/>
        <sz val="9"/>
        <rFont val="Tahoma"/>
        <family val="2"/>
      </rPr>
      <t>(2)</t>
    </r>
  </si>
  <si>
    <r>
      <t xml:space="preserve">population </t>
    </r>
    <r>
      <rPr>
        <b/>
        <i/>
        <vertAlign val="superscript"/>
        <sz val="9"/>
        <rFont val="Tahoma"/>
        <family val="2"/>
      </rPr>
      <t>(1)</t>
    </r>
    <r>
      <rPr>
        <b/>
        <i/>
        <sz val="9"/>
        <rFont val="Tahoma"/>
        <family val="2"/>
      </rPr>
      <t xml:space="preserve"> regroupée</t>
    </r>
  </si>
  <si>
    <r>
      <t xml:space="preserve">Population regroupée </t>
    </r>
    <r>
      <rPr>
        <b/>
        <i/>
        <vertAlign val="superscript"/>
        <sz val="8"/>
        <rFont val="Cambria"/>
        <family val="1"/>
      </rPr>
      <t>(1)</t>
    </r>
    <r>
      <rPr>
        <b/>
        <i/>
        <sz val="8"/>
        <rFont val="Arial"/>
        <family val="2"/>
      </rPr>
      <t xml:space="preserve"> en millions d'habitants </t>
    </r>
  </si>
  <si>
    <r>
      <t xml:space="preserve">Population </t>
    </r>
    <r>
      <rPr>
        <b/>
        <i/>
        <vertAlign val="superscript"/>
        <sz val="8"/>
        <rFont val="Tahoma"/>
        <family val="2"/>
      </rPr>
      <t>(1)</t>
    </r>
    <r>
      <rPr>
        <b/>
        <i/>
        <sz val="8"/>
        <rFont val="Tahoma"/>
        <family val="2"/>
      </rPr>
      <t xml:space="preserve"> regroupée (en millions d'habitants) </t>
    </r>
  </si>
  <si>
    <r>
      <t xml:space="preserve">Taux de couverture en nombre d'habitants </t>
    </r>
    <r>
      <rPr>
        <b/>
        <vertAlign val="superscript"/>
        <sz val="8"/>
        <rFont val="Tahoma"/>
        <family val="2"/>
      </rPr>
      <t>(1)</t>
    </r>
  </si>
  <si>
    <t>(2) Avant le 1er janvier 2011, le régime fiscal applicable aux intercommunalités à fiscalité professionnelle unique était la taxe professionnelle unique.</t>
  </si>
  <si>
    <t>Source : Insee, Recensement de la Population.</t>
  </si>
  <si>
    <r>
      <t xml:space="preserve">d'habitants </t>
    </r>
    <r>
      <rPr>
        <vertAlign val="superscript"/>
        <sz val="8"/>
        <rFont val="Tahoma"/>
        <family val="2"/>
      </rPr>
      <t>(</t>
    </r>
    <r>
      <rPr>
        <vertAlign val="superscript"/>
        <sz val="8"/>
        <color indexed="8"/>
        <rFont val="Tahoma"/>
        <family val="2"/>
      </rPr>
      <t>1)</t>
    </r>
  </si>
  <si>
    <r>
      <t xml:space="preserve">35 858 </t>
    </r>
    <r>
      <rPr>
        <b/>
        <vertAlign val="superscript"/>
        <sz val="9"/>
        <rFont val="Tahoma"/>
        <family val="2"/>
      </rPr>
      <t>(3)</t>
    </r>
  </si>
  <si>
    <r>
      <t xml:space="preserve">67 027 395 </t>
    </r>
    <r>
      <rPr>
        <b/>
        <vertAlign val="superscript"/>
        <sz val="9"/>
        <rFont val="Tahoma"/>
        <family val="2"/>
      </rPr>
      <t>(3)</t>
    </r>
  </si>
  <si>
    <t>Auvergne - Rhône-Alpes</t>
  </si>
  <si>
    <t>Bourgogne - Franche-Comté</t>
  </si>
  <si>
    <t>Centre - Val de Loire</t>
  </si>
  <si>
    <t>Normandie</t>
  </si>
  <si>
    <t>Ensemble des EPCI à FP</t>
  </si>
  <si>
    <t>Évolution sur l'ensemble des EPCI à FP</t>
  </si>
  <si>
    <t>DOM</t>
  </si>
  <si>
    <t>Ile de France</t>
  </si>
  <si>
    <t>France métropolitaine hors Ile de France</t>
  </si>
  <si>
    <t>Taux de couverture en nombre d'habitants</t>
  </si>
  <si>
    <t>Ensemble</t>
  </si>
  <si>
    <t>CA : communauté d'agglomération, CU : communauté urbaine, CC : communauté de communes.</t>
  </si>
  <si>
    <t>CU : communauté urbaine, CA : communauté d'agglomération,  CC : communauté de communes.</t>
  </si>
  <si>
    <t>3 - Répartition des groupements par nombre de communes regroupées</t>
  </si>
  <si>
    <t>4 - Répartition des groupements par taille démographique</t>
  </si>
  <si>
    <t>5 - Répartition des groupements par taille démographique des communes membres</t>
  </si>
  <si>
    <t>6 - Taux de couverture intercommunale par département</t>
  </si>
  <si>
    <t>7 - Taux de couverture intercommunale par région</t>
  </si>
  <si>
    <r>
      <t xml:space="preserve">23 670 </t>
    </r>
    <r>
      <rPr>
        <b/>
        <vertAlign val="superscript"/>
        <sz val="9"/>
        <rFont val="Tahoma"/>
        <family val="2"/>
      </rPr>
      <t>(3)</t>
    </r>
  </si>
  <si>
    <r>
      <t xml:space="preserve">59 314 658 </t>
    </r>
    <r>
      <rPr>
        <b/>
        <vertAlign val="superscript"/>
        <sz val="9"/>
        <rFont val="Tahoma"/>
        <family val="2"/>
      </rPr>
      <t>(3)</t>
    </r>
  </si>
  <si>
    <r>
      <t xml:space="preserve">27 </t>
    </r>
    <r>
      <rPr>
        <b/>
        <vertAlign val="superscript"/>
        <sz val="10"/>
        <color indexed="8"/>
        <rFont val="Tahoma"/>
        <family val="2"/>
      </rPr>
      <t>(4)</t>
    </r>
  </si>
  <si>
    <t>(1)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</si>
  <si>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35 411 </t>
    </r>
    <r>
      <rPr>
        <b/>
        <vertAlign val="superscript"/>
        <sz val="9"/>
        <rFont val="Tahoma"/>
        <family val="2"/>
      </rPr>
      <t>(3)</t>
    </r>
  </si>
  <si>
    <r>
      <t xml:space="preserve">28 630 </t>
    </r>
    <r>
      <rPr>
        <b/>
        <vertAlign val="superscript"/>
        <sz val="9"/>
        <rFont val="Tahoma"/>
        <family val="2"/>
      </rPr>
      <t>(3)</t>
    </r>
  </si>
  <si>
    <r>
      <t xml:space="preserve">5 </t>
    </r>
    <r>
      <rPr>
        <b/>
        <vertAlign val="superscript"/>
        <sz val="10"/>
        <color indexed="8"/>
        <rFont val="Tahoma"/>
        <family val="2"/>
      </rPr>
      <t>(4)</t>
    </r>
  </si>
  <si>
    <t>moins de 5000 habitants</t>
  </si>
  <si>
    <t>de 5 000 à moins de 15 000</t>
  </si>
  <si>
    <t>de 15 000 à moins de 30 000</t>
  </si>
  <si>
    <t>de 30 000 à moins de 50 000</t>
  </si>
  <si>
    <t>FPU : fiscalité professionnelle unique.</t>
  </si>
  <si>
    <t>FA : Fiscalité additionnelle.</t>
  </si>
  <si>
    <t>FA: fiscalité addititonnelle.</t>
  </si>
  <si>
    <t>Grand Est</t>
  </si>
  <si>
    <t>Nouvelle Aquitaine</t>
  </si>
  <si>
    <t>Occitanie</t>
  </si>
  <si>
    <t>Hauts-de-France</t>
  </si>
  <si>
    <r>
      <t xml:space="preserve">67 552 615 </t>
    </r>
    <r>
      <rPr>
        <b/>
        <vertAlign val="superscript"/>
        <sz val="9"/>
        <rFont val="Tahoma"/>
        <family val="2"/>
      </rPr>
      <t>(3)</t>
    </r>
  </si>
  <si>
    <r>
      <t xml:space="preserve">63 489 158 </t>
    </r>
    <r>
      <rPr>
        <b/>
        <vertAlign val="superscript"/>
        <sz val="9"/>
        <rFont val="Tahoma"/>
        <family val="2"/>
      </rPr>
      <t>(3)</t>
    </r>
  </si>
  <si>
    <r>
      <t xml:space="preserve">35 353 </t>
    </r>
    <r>
      <rPr>
        <b/>
        <vertAlign val="superscript"/>
        <sz val="9"/>
        <rFont val="Tahoma"/>
        <family val="2"/>
      </rPr>
      <t>(3)</t>
    </r>
  </si>
  <si>
    <r>
      <t xml:space="preserve">29 667 </t>
    </r>
    <r>
      <rPr>
        <b/>
        <vertAlign val="superscript"/>
        <sz val="9"/>
        <rFont val="Tahoma"/>
        <family val="2"/>
      </rPr>
      <t>(3)</t>
    </r>
  </si>
  <si>
    <r>
      <t xml:space="preserve">4 </t>
    </r>
    <r>
      <rPr>
        <b/>
        <vertAlign val="superscript"/>
        <sz val="10"/>
        <color indexed="8"/>
        <rFont val="Tahoma"/>
        <family val="2"/>
      </rPr>
      <t>(4)</t>
    </r>
  </si>
  <si>
    <t>(4) Les 4 communes isolées bénéficient d'un cas de dérogation prévu par la loi (communes insulaires).</t>
  </si>
  <si>
    <t xml:space="preserve">Évolution des effectifs d'EPCI à fiscalité propre </t>
  </si>
  <si>
    <r>
      <t xml:space="preserve">Évolution des taux de couverture </t>
    </r>
    <r>
      <rPr>
        <b/>
        <vertAlign val="superscript"/>
        <sz val="12"/>
        <color indexed="9"/>
        <rFont val="Tahoma"/>
        <family val="2"/>
      </rPr>
      <t>(1)</t>
    </r>
    <r>
      <rPr>
        <b/>
        <sz val="12"/>
        <color indexed="9"/>
        <rFont val="Tahoma"/>
        <family val="2"/>
      </rPr>
      <t xml:space="preserve"> </t>
    </r>
  </si>
  <si>
    <t xml:space="preserve">1 - Evolution des EPCI à fiscalité propre </t>
  </si>
  <si>
    <t xml:space="preserve">2 - Évolution des taux de couverture </t>
  </si>
  <si>
    <r>
      <t xml:space="preserve">67 865 622 </t>
    </r>
    <r>
      <rPr>
        <b/>
        <vertAlign val="superscript"/>
        <sz val="9"/>
        <rFont val="Tahoma"/>
        <family val="2"/>
      </rPr>
      <t>(3)</t>
    </r>
  </si>
  <si>
    <r>
      <t xml:space="preserve">64 477 167 </t>
    </r>
    <r>
      <rPr>
        <b/>
        <vertAlign val="superscript"/>
        <sz val="9"/>
        <rFont val="Tahoma"/>
        <family val="2"/>
      </rPr>
      <t>(3)</t>
    </r>
  </si>
  <si>
    <r>
      <t xml:space="preserve">34 966 </t>
    </r>
    <r>
      <rPr>
        <b/>
        <vertAlign val="superscript"/>
        <sz val="9"/>
        <rFont val="Tahoma"/>
        <family val="2"/>
      </rPr>
      <t>(3)</t>
    </r>
  </si>
  <si>
    <r>
      <t xml:space="preserve">68 008 360 </t>
    </r>
    <r>
      <rPr>
        <b/>
        <vertAlign val="superscript"/>
        <sz val="9"/>
        <rFont val="Tahoma"/>
        <family val="2"/>
      </rPr>
      <t>(3)</t>
    </r>
  </si>
  <si>
    <r>
      <t xml:space="preserve">29 818 </t>
    </r>
    <r>
      <rPr>
        <b/>
        <vertAlign val="superscript"/>
        <sz val="9"/>
        <rFont val="Tahoma"/>
        <family val="2"/>
      </rPr>
      <t>(3)</t>
    </r>
  </si>
  <si>
    <r>
      <t xml:space="preserve">64 923 617 </t>
    </r>
    <r>
      <rPr>
        <b/>
        <vertAlign val="superscript"/>
        <sz val="9"/>
        <rFont val="Tahoma"/>
        <family val="2"/>
      </rPr>
      <t>(3)</t>
    </r>
  </si>
  <si>
    <r>
      <t xml:space="preserve">34 964 </t>
    </r>
    <r>
      <rPr>
        <b/>
        <vertAlign val="superscript"/>
        <sz val="9"/>
        <rFont val="Tahoma"/>
        <family val="2"/>
      </rPr>
      <t>(3)</t>
    </r>
  </si>
  <si>
    <r>
      <t xml:space="preserve">68 017 605 </t>
    </r>
    <r>
      <rPr>
        <b/>
        <vertAlign val="superscript"/>
        <sz val="9"/>
        <rFont val="Tahoma"/>
        <family val="2"/>
      </rPr>
      <t>(3)</t>
    </r>
  </si>
  <si>
    <r>
      <t xml:space="preserve">29 905 </t>
    </r>
    <r>
      <rPr>
        <b/>
        <vertAlign val="superscript"/>
        <sz val="9"/>
        <rFont val="Tahoma"/>
        <family val="2"/>
      </rPr>
      <t>(3)</t>
    </r>
  </si>
  <si>
    <r>
      <t xml:space="preserve">65 017 316 </t>
    </r>
    <r>
      <rPr>
        <b/>
        <vertAlign val="superscript"/>
        <sz val="9"/>
        <rFont val="Tahoma"/>
        <family val="2"/>
      </rPr>
      <t>(3)</t>
    </r>
  </si>
  <si>
    <r>
      <t xml:space="preserve">34 961 </t>
    </r>
    <r>
      <rPr>
        <b/>
        <vertAlign val="superscript"/>
        <sz val="9"/>
        <rFont val="Tahoma"/>
        <family val="2"/>
      </rPr>
      <t>(3)</t>
    </r>
  </si>
  <si>
    <r>
      <t xml:space="preserve">68 229 786 </t>
    </r>
    <r>
      <rPr>
        <b/>
        <vertAlign val="superscript"/>
        <sz val="9"/>
        <rFont val="Tahoma"/>
        <family val="2"/>
      </rPr>
      <t>(3)</t>
    </r>
  </si>
  <si>
    <r>
      <t xml:space="preserve">30 089 </t>
    </r>
    <r>
      <rPr>
        <b/>
        <vertAlign val="superscript"/>
        <sz val="9"/>
        <rFont val="Tahoma"/>
        <family val="2"/>
      </rPr>
      <t>(3)</t>
    </r>
  </si>
  <si>
    <r>
      <t xml:space="preserve">65 289 845 </t>
    </r>
    <r>
      <rPr>
        <b/>
        <vertAlign val="superscript"/>
        <sz val="9"/>
        <rFont val="Tahoma"/>
        <family val="2"/>
      </rPr>
      <t>(3)</t>
    </r>
  </si>
  <si>
    <r>
      <t>Total France</t>
    </r>
    <r>
      <rPr>
        <b/>
        <vertAlign val="superscript"/>
        <sz val="11"/>
        <rFont val="Calibri"/>
        <family val="2"/>
      </rPr>
      <t xml:space="preserve"> (2)</t>
    </r>
  </si>
  <si>
    <r>
      <t xml:space="preserve">30 181 </t>
    </r>
    <r>
      <rPr>
        <b/>
        <vertAlign val="superscript"/>
        <sz val="9"/>
        <rFont val="Tahoma"/>
        <family val="2"/>
      </rPr>
      <t>(3)</t>
    </r>
  </si>
  <si>
    <r>
      <t xml:space="preserve">65 664 646 </t>
    </r>
    <r>
      <rPr>
        <b/>
        <vertAlign val="superscript"/>
        <sz val="9"/>
        <rFont val="Tahoma"/>
        <family val="2"/>
      </rPr>
      <t>(3)</t>
    </r>
  </si>
  <si>
    <r>
      <t xml:space="preserve">34 951 </t>
    </r>
    <r>
      <rPr>
        <b/>
        <vertAlign val="superscript"/>
        <sz val="9"/>
        <rFont val="Tahoma"/>
        <family val="2"/>
      </rPr>
      <t>(3)</t>
    </r>
  </si>
  <si>
    <r>
      <t xml:space="preserve">68 485 633 </t>
    </r>
    <r>
      <rPr>
        <b/>
        <vertAlign val="superscript"/>
        <sz val="9"/>
        <rFont val="Tahoma"/>
        <family val="2"/>
      </rPr>
      <t>(3)</t>
    </r>
  </si>
  <si>
    <r>
      <t xml:space="preserve">population </t>
    </r>
    <r>
      <rPr>
        <b/>
        <i/>
        <vertAlign val="superscript"/>
        <sz val="10"/>
        <rFont val="Tahoma"/>
        <family val="2"/>
      </rPr>
      <t>(1)</t>
    </r>
  </si>
  <si>
    <r>
      <t xml:space="preserve">34 941 </t>
    </r>
    <r>
      <rPr>
        <b/>
        <vertAlign val="superscript"/>
        <sz val="9"/>
        <rFont val="Tahoma"/>
        <family val="2"/>
      </rPr>
      <t>(3)</t>
    </r>
  </si>
  <si>
    <r>
      <t xml:space="preserve">68 644 693 </t>
    </r>
    <r>
      <rPr>
        <b/>
        <vertAlign val="superscript"/>
        <sz val="9"/>
        <rFont val="Tahoma"/>
        <family val="2"/>
      </rPr>
      <t>(3)</t>
    </r>
  </si>
  <si>
    <r>
      <t xml:space="preserve">30 329 </t>
    </r>
    <r>
      <rPr>
        <b/>
        <vertAlign val="superscript"/>
        <sz val="9"/>
        <rFont val="Tahoma"/>
        <family val="2"/>
      </rPr>
      <t>(3)</t>
    </r>
  </si>
  <si>
    <r>
      <t xml:space="preserve">65 994 743 </t>
    </r>
    <r>
      <rPr>
        <b/>
        <vertAlign val="superscript"/>
        <sz val="9"/>
        <rFont val="Tahoma"/>
        <family val="2"/>
      </rPr>
      <t>(3)</t>
    </r>
  </si>
  <si>
    <r>
      <t>Bilan statistique des EPCI à fiscalité propre au 1</t>
    </r>
    <r>
      <rPr>
        <b/>
        <vertAlign val="superscript"/>
        <sz val="20"/>
        <rFont val="Tahoma"/>
        <family val="2"/>
      </rPr>
      <t>er</t>
    </r>
    <r>
      <rPr>
        <b/>
        <sz val="20"/>
        <rFont val="Tahoma"/>
        <family val="2"/>
      </rPr>
      <t xml:space="preserve"> janvier 2024</t>
    </r>
  </si>
  <si>
    <t>Mise en ligne - Janvier 2024</t>
  </si>
  <si>
    <r>
      <t xml:space="preserve">68 876 903 </t>
    </r>
    <r>
      <rPr>
        <b/>
        <vertAlign val="superscript"/>
        <sz val="9"/>
        <rFont val="Tahoma"/>
        <family val="2"/>
      </rPr>
      <t>(3)</t>
    </r>
  </si>
  <si>
    <t>(1) Population totale légale en vigueur en 2024 (Millésimée 2021).</t>
  </si>
  <si>
    <r>
      <t xml:space="preserve">68,9 </t>
    </r>
    <r>
      <rPr>
        <b/>
        <i/>
        <vertAlign val="superscript"/>
        <sz val="8"/>
        <rFont val="Tahoma"/>
        <family val="2"/>
      </rPr>
      <t>(2)</t>
    </r>
  </si>
  <si>
    <r>
      <t>34 931</t>
    </r>
    <r>
      <rPr>
        <b/>
        <i/>
        <vertAlign val="superscript"/>
        <sz val="8"/>
        <rFont val="Tahoma"/>
        <family val="2"/>
      </rPr>
      <t xml:space="preserve"> (2)</t>
    </r>
  </si>
  <si>
    <t>Répartition des groupements par nombre de communes regroupées au 01/01/2024</t>
  </si>
  <si>
    <t>Répartition des groupements par taille démographique au 01/01/2024</t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</si>
  <si>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2024</t>
    </r>
  </si>
  <si>
    <t>(1) Population totale légale en vigueur en 2024 (millésimée 2021)</t>
  </si>
  <si>
    <t>Répartition des communes membres par taille démographique dans les EPCI à fiscalité propre au 01/01/2024</t>
  </si>
  <si>
    <t>(1) Population totale légale en vigueur en 2024 (millésimée 2021).</t>
  </si>
  <si>
    <t>Note de lecture : Au 1er janvier 2024, les 21 métropoles regroupent 18,4 millions d'habitants, dans 912 communes, dont 67 de moins de 700 habitants</t>
  </si>
  <si>
    <t>Taux de couverture en intercommunalités par région au 01/01/2024</t>
  </si>
  <si>
    <r>
      <t>(</t>
    </r>
    <r>
      <rPr>
        <sz val="7"/>
        <color indexed="8"/>
        <rFont val="Arial"/>
        <family val="2"/>
      </rPr>
      <t>1)</t>
    </r>
    <r>
      <rPr>
        <i/>
        <sz val="7"/>
        <rFont val="Arial"/>
        <family val="2"/>
      </rPr>
      <t xml:space="preserve"> Population totale légale en vigueur en 2024 (millésimée 2021)</t>
    </r>
  </si>
  <si>
    <t>Taux de couverture en intercommunalités par département  au 01/01/2024</t>
  </si>
  <si>
    <r>
      <t xml:space="preserve">30 446 </t>
    </r>
    <r>
      <rPr>
        <b/>
        <vertAlign val="superscript"/>
        <sz val="9"/>
        <rFont val="Tahoma"/>
        <family val="2"/>
      </rPr>
      <t>(3)</t>
    </r>
  </si>
  <si>
    <r>
      <t xml:space="preserve">66 486 964 </t>
    </r>
    <r>
      <rPr>
        <b/>
        <vertAlign val="superscript"/>
        <sz val="9"/>
        <rFont val="Tahoma"/>
        <family val="2"/>
      </rPr>
      <t>(3)</t>
    </r>
  </si>
  <si>
    <r>
      <t>30 446</t>
    </r>
    <r>
      <rPr>
        <b/>
        <i/>
        <vertAlign val="superscript"/>
        <sz val="8"/>
        <rFont val="Tahoma"/>
        <family val="2"/>
      </rPr>
      <t xml:space="preserve"> (2)</t>
    </r>
  </si>
  <si>
    <r>
      <t xml:space="preserve">66,5 </t>
    </r>
    <r>
      <rPr>
        <b/>
        <i/>
        <vertAlign val="superscript"/>
        <sz val="8"/>
        <rFont val="Tahoma"/>
        <family val="2"/>
      </rPr>
      <t>(2)</t>
    </r>
  </si>
  <si>
    <r>
      <t xml:space="preserve">34 931 </t>
    </r>
    <r>
      <rPr>
        <b/>
        <vertAlign val="superscript"/>
        <sz val="9"/>
        <rFont val="Tahoma"/>
        <family val="2"/>
      </rPr>
      <t>(3)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</si>
</sst>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&quot;   &quot;"/>
    <numFmt numFmtId="168" formatCode="#,##0&quot;  &quot;"/>
    <numFmt numFmtId="169" formatCode="#,##0&quot; &quot;\ "/>
    <numFmt numFmtId="170" formatCode="\+\ 0.0%&quot; &quot;;\ \-0.0%&quot; &quot;"/>
    <numFmt numFmtId="171" formatCode="#,##0.0"/>
    <numFmt numFmtId="172" formatCode="0.0"/>
    <numFmt numFmtId="173" formatCode="\+\ 0.00%&quot; &quot;;\ \-0.00%&quot; &quot;"/>
    <numFmt numFmtId="174" formatCode="0.000%"/>
    <numFmt numFmtId="175" formatCode="#,##0.000"/>
    <numFmt numFmtId="176" formatCode="#,##0.0000"/>
    <numFmt numFmtId="177" formatCode="#,##0.00000"/>
    <numFmt numFmtId="178" formatCode="#,##0.000000"/>
    <numFmt numFmtId="179" formatCode="0.000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b/>
      <vertAlign val="superscript"/>
      <sz val="20"/>
      <name val="Tahoma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name val="Tahoma"/>
      <family val="2"/>
    </font>
    <font>
      <b/>
      <i/>
      <vertAlign val="superscript"/>
      <sz val="8"/>
      <name val="Cambria"/>
      <family val="1"/>
    </font>
    <font>
      <vertAlign val="superscript"/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8"/>
      <name val="Tahoma"/>
      <family val="2"/>
    </font>
    <font>
      <b/>
      <vertAlign val="superscript"/>
      <sz val="12"/>
      <color indexed="9"/>
      <name val="Tahoma"/>
      <family val="2"/>
    </font>
    <font>
      <b/>
      <i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7"/>
      <color indexed="8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i/>
      <sz val="7"/>
      <color theme="1"/>
      <name val="Arial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399949997663497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hair"/>
      <right style="hair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/>
      <right style="hair"/>
      <top style="thin"/>
      <bottom style="thin"/>
    </border>
    <border>
      <left/>
      <right style="medium"/>
      <top/>
      <bottom style="hair"/>
    </border>
    <border>
      <left style="thin"/>
      <right/>
      <top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medium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thin"/>
      <bottom style="hair"/>
    </border>
    <border>
      <left style="thin"/>
      <right style="hair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2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5" fillId="0" borderId="11" xfId="50" applyNumberFormat="1" applyFont="1" applyBorder="1" applyAlignment="1">
      <alignment horizontal="center" vertical="center"/>
      <protection/>
    </xf>
    <xf numFmtId="3" fontId="5" fillId="0" borderId="12" xfId="50" applyNumberFormat="1" applyFont="1" applyBorder="1" applyAlignment="1">
      <alignment horizontal="center" vertical="center"/>
      <protection/>
    </xf>
    <xf numFmtId="0" fontId="5" fillId="0" borderId="13" xfId="50" applyNumberFormat="1" applyFont="1" applyBorder="1" applyAlignment="1">
      <alignment vertical="center"/>
      <protection/>
    </xf>
    <xf numFmtId="3" fontId="5" fillId="0" borderId="14" xfId="50" applyNumberFormat="1" applyFont="1" applyBorder="1" applyAlignment="1">
      <alignment horizontal="right" vertical="center" indent="1"/>
      <protection/>
    </xf>
    <xf numFmtId="0" fontId="5" fillId="0" borderId="15" xfId="50" applyNumberFormat="1" applyFont="1" applyBorder="1" applyAlignment="1">
      <alignment vertical="center"/>
      <protection/>
    </xf>
    <xf numFmtId="3" fontId="6" fillId="20" borderId="16" xfId="33" applyNumberFormat="1" applyFont="1" applyBorder="1" applyAlignment="1">
      <alignment horizontal="right" vertical="center" indent="1"/>
    </xf>
    <xf numFmtId="3" fontId="8" fillId="0" borderId="0" xfId="50" applyNumberFormat="1" applyFont="1" applyAlignment="1">
      <alignment horizontal="center" vertical="center"/>
      <protection/>
    </xf>
    <xf numFmtId="3" fontId="9" fillId="0" borderId="0" xfId="50" applyNumberFormat="1" applyFont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9" fillId="0" borderId="0" xfId="50" applyFont="1" applyFill="1" applyAlignment="1">
      <alignment vertical="center"/>
      <protection/>
    </xf>
    <xf numFmtId="0" fontId="8" fillId="0" borderId="0" xfId="50" applyFont="1" applyFill="1" applyBorder="1" applyAlignment="1">
      <alignment vertical="center"/>
      <protection/>
    </xf>
    <xf numFmtId="3" fontId="8" fillId="14" borderId="17" xfId="27" applyNumberFormat="1" applyFont="1" applyBorder="1" applyAlignment="1">
      <alignment horizontal="center" vertical="center"/>
    </xf>
    <xf numFmtId="3" fontId="11" fillId="0" borderId="18" xfId="50" applyNumberFormat="1" applyFont="1" applyBorder="1" applyAlignment="1">
      <alignment vertical="center"/>
      <protection/>
    </xf>
    <xf numFmtId="167" fontId="9" fillId="0" borderId="18" xfId="50" applyNumberFormat="1" applyFont="1" applyFill="1" applyBorder="1" applyAlignment="1" quotePrefix="1">
      <alignment horizontal="center" vertical="center"/>
      <protection/>
    </xf>
    <xf numFmtId="0" fontId="9" fillId="0" borderId="18" xfId="50" applyFont="1" applyFill="1" applyBorder="1" applyAlignment="1">
      <alignment vertical="center"/>
      <protection/>
    </xf>
    <xf numFmtId="3" fontId="9" fillId="0" borderId="0" xfId="50" applyNumberFormat="1" applyFont="1" applyBorder="1" applyAlignment="1">
      <alignment horizontal="right" vertical="center"/>
      <protection/>
    </xf>
    <xf numFmtId="167" fontId="9" fillId="0" borderId="0" xfId="50" applyNumberFormat="1" applyFont="1" applyFill="1" applyBorder="1" applyAlignment="1" quotePrefix="1">
      <alignment horizontal="right" vertical="center" indent="1"/>
      <protection/>
    </xf>
    <xf numFmtId="167" fontId="9" fillId="0" borderId="0" xfId="50" applyNumberFormat="1" applyFont="1" applyBorder="1" applyAlignment="1">
      <alignment horizontal="right" vertical="center"/>
      <protection/>
    </xf>
    <xf numFmtId="167" fontId="8" fillId="0" borderId="0" xfId="50" applyNumberFormat="1" applyFont="1" applyBorder="1" applyAlignment="1">
      <alignment horizontal="right" vertical="center"/>
      <protection/>
    </xf>
    <xf numFmtId="3" fontId="12" fillId="0" borderId="0" xfId="50" applyNumberFormat="1" applyFont="1" applyBorder="1" applyAlignment="1">
      <alignment horizontal="right" vertical="center"/>
      <protection/>
    </xf>
    <xf numFmtId="3" fontId="9" fillId="0" borderId="19" xfId="50" applyNumberFormat="1" applyFont="1" applyBorder="1" applyAlignment="1">
      <alignment vertical="center"/>
      <protection/>
    </xf>
    <xf numFmtId="167" fontId="9" fillId="0" borderId="19" xfId="50" applyNumberFormat="1" applyFont="1" applyBorder="1" applyAlignment="1">
      <alignment horizontal="right" vertical="center"/>
      <protection/>
    </xf>
    <xf numFmtId="167" fontId="8" fillId="0" borderId="19" xfId="50" applyNumberFormat="1" applyFont="1" applyBorder="1" applyAlignment="1">
      <alignment horizontal="right" vertical="center"/>
      <protection/>
    </xf>
    <xf numFmtId="3" fontId="11" fillId="0" borderId="0" xfId="50" applyNumberFormat="1" applyFont="1" applyBorder="1" applyAlignment="1">
      <alignment vertical="center"/>
      <protection/>
    </xf>
    <xf numFmtId="3" fontId="9" fillId="0" borderId="0" xfId="50" applyNumberFormat="1" applyFont="1" applyBorder="1" applyAlignment="1">
      <alignment vertical="center"/>
      <protection/>
    </xf>
    <xf numFmtId="3" fontId="8" fillId="0" borderId="0" xfId="50" applyNumberFormat="1" applyFont="1" applyBorder="1" applyAlignment="1">
      <alignment vertical="center"/>
      <protection/>
    </xf>
    <xf numFmtId="167" fontId="9" fillId="0" borderId="0" xfId="50" applyNumberFormat="1" applyFont="1" applyFill="1" applyBorder="1" applyAlignment="1">
      <alignment horizontal="right" vertical="center"/>
      <protection/>
    </xf>
    <xf numFmtId="3" fontId="15" fillId="0" borderId="0" xfId="50" applyNumberFormat="1" applyFont="1" applyBorder="1" applyAlignment="1">
      <alignment horizontal="left" vertical="center"/>
      <protection/>
    </xf>
    <xf numFmtId="167" fontId="15" fillId="0" borderId="0" xfId="50" applyNumberFormat="1" applyFont="1" applyBorder="1" applyAlignment="1">
      <alignment horizontal="right" vertical="center"/>
      <protection/>
    </xf>
    <xf numFmtId="3" fontId="15" fillId="0" borderId="0" xfId="50" applyNumberFormat="1" applyFont="1" applyBorder="1" applyAlignment="1">
      <alignment horizontal="right" vertical="center"/>
      <protection/>
    </xf>
    <xf numFmtId="167" fontId="9" fillId="0" borderId="18" xfId="50" applyNumberFormat="1" applyFont="1" applyBorder="1" applyAlignment="1">
      <alignment horizontal="right" vertical="center"/>
      <protection/>
    </xf>
    <xf numFmtId="3" fontId="11" fillId="14" borderId="18" xfId="27" applyNumberFormat="1" applyFont="1" applyBorder="1" applyAlignment="1">
      <alignment vertical="center"/>
    </xf>
    <xf numFmtId="168" fontId="18" fillId="14" borderId="18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/>
    </xf>
    <xf numFmtId="167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 indent="1"/>
    </xf>
    <xf numFmtId="168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left" vertical="center"/>
    </xf>
    <xf numFmtId="3" fontId="18" fillId="14" borderId="19" xfId="27" applyNumberFormat="1" applyFont="1" applyBorder="1" applyAlignment="1">
      <alignment horizontal="right" vertical="center"/>
    </xf>
    <xf numFmtId="168" fontId="18" fillId="14" borderId="19" xfId="27" applyNumberFormat="1" applyFont="1" applyBorder="1" applyAlignment="1">
      <alignment horizontal="right" vertical="center"/>
    </xf>
    <xf numFmtId="169" fontId="8" fillId="0" borderId="0" xfId="50" applyNumberFormat="1" applyFont="1" applyFill="1" applyBorder="1" applyAlignment="1">
      <alignment horizontal="right" vertical="center"/>
      <protection/>
    </xf>
    <xf numFmtId="169" fontId="9" fillId="0" borderId="0" xfId="50" applyNumberFormat="1" applyFont="1" applyFill="1" applyBorder="1" applyAlignment="1">
      <alignment horizontal="right" vertical="center"/>
      <protection/>
    </xf>
    <xf numFmtId="3" fontId="3" fillId="14" borderId="17" xfId="27" applyNumberFormat="1" applyFont="1" applyBorder="1" applyAlignment="1">
      <alignment horizontal="center" vertical="center"/>
    </xf>
    <xf numFmtId="170" fontId="9" fillId="0" borderId="0" xfId="54" applyNumberFormat="1" applyFont="1" applyBorder="1" applyAlignment="1">
      <alignment vertical="center"/>
    </xf>
    <xf numFmtId="170" fontId="9" fillId="0" borderId="19" xfId="54" applyNumberFormat="1" applyFont="1" applyBorder="1" applyAlignment="1">
      <alignment vertical="center"/>
    </xf>
    <xf numFmtId="3" fontId="21" fillId="0" borderId="0" xfId="50" applyNumberFormat="1" applyFont="1" applyBorder="1" applyAlignment="1">
      <alignment horizontal="left" vertical="center"/>
      <protection/>
    </xf>
    <xf numFmtId="3" fontId="8" fillId="0" borderId="0" xfId="50" applyNumberFormat="1" applyFont="1" applyAlignment="1">
      <alignment vertical="center"/>
      <protection/>
    </xf>
    <xf numFmtId="3" fontId="9" fillId="0" borderId="0" xfId="50" applyNumberFormat="1" applyFont="1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18" xfId="50" applyFont="1" applyBorder="1" applyAlignment="1">
      <alignment horizontal="right" vertical="center"/>
      <protection/>
    </xf>
    <xf numFmtId="0" fontId="9" fillId="0" borderId="0" xfId="50" applyFont="1" applyAlignment="1">
      <alignment vertical="center"/>
      <protection/>
    </xf>
    <xf numFmtId="1" fontId="17" fillId="0" borderId="20" xfId="50" applyNumberFormat="1" applyFont="1" applyBorder="1" applyAlignment="1">
      <alignment vertical="center"/>
      <protection/>
    </xf>
    <xf numFmtId="3" fontId="24" fillId="0" borderId="21" xfId="50" applyNumberFormat="1" applyFont="1" applyFill="1" applyBorder="1" applyAlignment="1">
      <alignment vertical="center"/>
      <protection/>
    </xf>
    <xf numFmtId="3" fontId="24" fillId="0" borderId="22" xfId="50" applyNumberFormat="1" applyFont="1" applyBorder="1">
      <alignment/>
      <protection/>
    </xf>
    <xf numFmtId="166" fontId="0" fillId="0" borderId="0" xfId="0" applyNumberFormat="1" applyAlignment="1">
      <alignment/>
    </xf>
    <xf numFmtId="1" fontId="17" fillId="0" borderId="23" xfId="50" applyNumberFormat="1" applyFont="1" applyBorder="1" applyAlignment="1">
      <alignment vertical="center"/>
      <protection/>
    </xf>
    <xf numFmtId="3" fontId="26" fillId="0" borderId="0" xfId="50" applyNumberFormat="1" applyFont="1" applyFill="1" applyBorder="1" applyAlignment="1">
      <alignment vertical="center"/>
      <protection/>
    </xf>
    <xf numFmtId="3" fontId="27" fillId="0" borderId="0" xfId="50" applyNumberFormat="1" applyFont="1" applyFill="1" applyBorder="1" applyAlignment="1">
      <alignment vertical="center"/>
      <protection/>
    </xf>
    <xf numFmtId="3" fontId="9" fillId="0" borderId="0" xfId="50" applyNumberFormat="1" applyFont="1" applyFill="1" applyBorder="1" applyAlignment="1">
      <alignment vertical="center"/>
      <protection/>
    </xf>
    <xf numFmtId="168" fontId="5" fillId="0" borderId="15" xfId="50" applyNumberFormat="1" applyFont="1" applyBorder="1" applyAlignment="1">
      <alignment vertical="center"/>
      <protection/>
    </xf>
    <xf numFmtId="3" fontId="5" fillId="0" borderId="24" xfId="50" applyNumberFormat="1" applyFont="1" applyBorder="1" applyAlignment="1">
      <alignment horizontal="right" vertical="center" indent="1"/>
      <protection/>
    </xf>
    <xf numFmtId="3" fontId="5" fillId="0" borderId="25" xfId="50" applyNumberFormat="1" applyFont="1" applyBorder="1" applyAlignment="1">
      <alignment horizontal="right" vertical="center" indent="1"/>
      <protection/>
    </xf>
    <xf numFmtId="3" fontId="5" fillId="0" borderId="26" xfId="50" applyNumberFormat="1" applyFont="1" applyBorder="1" applyAlignment="1">
      <alignment horizontal="right" vertical="center" indent="1"/>
      <protection/>
    </xf>
    <xf numFmtId="3" fontId="5" fillId="0" borderId="27" xfId="50" applyNumberFormat="1" applyFont="1" applyBorder="1" applyAlignment="1">
      <alignment horizontal="right" vertical="center" indent="1"/>
      <protection/>
    </xf>
    <xf numFmtId="3" fontId="5" fillId="0" borderId="13" xfId="50" applyNumberFormat="1" applyFont="1" applyBorder="1" applyAlignment="1">
      <alignment horizontal="right" vertical="center" indent="1"/>
      <protection/>
    </xf>
    <xf numFmtId="171" fontId="29" fillId="0" borderId="28" xfId="50" applyNumberFormat="1" applyFont="1" applyBorder="1" applyAlignment="1">
      <alignment horizontal="right" vertical="center" indent="1"/>
      <protection/>
    </xf>
    <xf numFmtId="171" fontId="29" fillId="0" borderId="29" xfId="50" applyNumberFormat="1" applyFont="1" applyBorder="1" applyAlignment="1">
      <alignment horizontal="right" vertical="center" indent="1"/>
      <protection/>
    </xf>
    <xf numFmtId="171" fontId="29" fillId="0" borderId="19" xfId="50" applyNumberFormat="1" applyFont="1" applyBorder="1" applyAlignment="1">
      <alignment horizontal="right" vertical="center" indent="1"/>
      <protection/>
    </xf>
    <xf numFmtId="171" fontId="29" fillId="0" borderId="30" xfId="50" applyNumberFormat="1" applyFont="1" applyBorder="1" applyAlignment="1">
      <alignment horizontal="right" vertical="center" indent="1"/>
      <protection/>
    </xf>
    <xf numFmtId="3" fontId="29" fillId="0" borderId="28" xfId="50" applyNumberFormat="1" applyFont="1" applyBorder="1" applyAlignment="1">
      <alignment horizontal="right" vertical="center" indent="1"/>
      <protection/>
    </xf>
    <xf numFmtId="3" fontId="29" fillId="0" borderId="29" xfId="50" applyNumberFormat="1" applyFont="1" applyBorder="1" applyAlignment="1">
      <alignment horizontal="right" vertical="center" indent="1"/>
      <protection/>
    </xf>
    <xf numFmtId="3" fontId="29" fillId="0" borderId="19" xfId="50" applyNumberFormat="1" applyFont="1" applyBorder="1" applyAlignment="1">
      <alignment horizontal="right" vertical="center" indent="1"/>
      <protection/>
    </xf>
    <xf numFmtId="3" fontId="32" fillId="0" borderId="0" xfId="50" applyNumberFormat="1" applyFont="1" applyBorder="1" applyAlignment="1">
      <alignment horizontal="left" vertical="center"/>
      <protection/>
    </xf>
    <xf numFmtId="3" fontId="21" fillId="0" borderId="0" xfId="50" applyNumberFormat="1" applyFont="1" applyAlignment="1">
      <alignment horizontal="left" vertical="center"/>
      <protection/>
    </xf>
    <xf numFmtId="173" fontId="0" fillId="0" borderId="0" xfId="0" applyNumberFormat="1" applyAlignment="1">
      <alignment/>
    </xf>
    <xf numFmtId="168" fontId="5" fillId="0" borderId="31" xfId="50" applyNumberFormat="1" applyFont="1" applyBorder="1" applyAlignment="1">
      <alignment horizontal="center" vertical="center" wrapText="1"/>
      <protection/>
    </xf>
    <xf numFmtId="168" fontId="5" fillId="0" borderId="13" xfId="50" applyNumberFormat="1" applyFont="1" applyBorder="1" applyAlignment="1">
      <alignment vertical="center"/>
      <protection/>
    </xf>
    <xf numFmtId="168" fontId="5" fillId="0" borderId="32" xfId="50" applyNumberFormat="1" applyFont="1" applyBorder="1" applyAlignment="1">
      <alignment vertical="center"/>
      <protection/>
    </xf>
    <xf numFmtId="3" fontId="34" fillId="0" borderId="0" xfId="50" applyNumberFormat="1" applyFont="1" applyBorder="1" applyAlignment="1">
      <alignment horizontal="right" vertical="center"/>
      <protection/>
    </xf>
    <xf numFmtId="171" fontId="21" fillId="0" borderId="0" xfId="50" applyNumberFormat="1" applyFont="1" applyAlignment="1">
      <alignment horizontal="left" vertical="center"/>
      <protection/>
    </xf>
    <xf numFmtId="4" fontId="21" fillId="0" borderId="0" xfId="50" applyNumberFormat="1" applyFont="1" applyAlignment="1">
      <alignment horizontal="left" vertical="center"/>
      <protection/>
    </xf>
    <xf numFmtId="3" fontId="35" fillId="0" borderId="0" xfId="50" applyNumberFormat="1" applyFont="1" applyBorder="1" applyAlignment="1">
      <alignment horizontal="left" vertical="center"/>
      <protection/>
    </xf>
    <xf numFmtId="1" fontId="9" fillId="0" borderId="0" xfId="50" applyNumberFormat="1" applyFont="1" applyAlignment="1">
      <alignment vertical="center"/>
      <protection/>
    </xf>
    <xf numFmtId="1" fontId="8" fillId="0" borderId="0" xfId="50" applyNumberFormat="1" applyFont="1" applyAlignment="1">
      <alignment vertical="center"/>
      <protection/>
    </xf>
    <xf numFmtId="3" fontId="26" fillId="0" borderId="0" xfId="50" applyNumberFormat="1" applyFont="1" applyFill="1" applyBorder="1" applyAlignment="1">
      <alignment horizontal="left" vertical="center" wrapText="1"/>
      <protection/>
    </xf>
    <xf numFmtId="168" fontId="5" fillId="0" borderId="33" xfId="50" applyNumberFormat="1" applyFont="1" applyBorder="1" applyAlignment="1">
      <alignment vertical="center"/>
      <protection/>
    </xf>
    <xf numFmtId="168" fontId="5" fillId="0" borderId="34" xfId="50" applyNumberFormat="1" applyFont="1" applyBorder="1" applyAlignment="1">
      <alignment vertical="center"/>
      <protection/>
    </xf>
    <xf numFmtId="168" fontId="5" fillId="0" borderId="35" xfId="50" applyNumberFormat="1" applyFont="1" applyBorder="1" applyAlignment="1">
      <alignment vertical="center"/>
      <protection/>
    </xf>
    <xf numFmtId="168" fontId="36" fillId="0" borderId="0" xfId="50" applyNumberFormat="1" applyFont="1" applyBorder="1" applyAlignment="1">
      <alignment vertical="center"/>
      <protection/>
    </xf>
    <xf numFmtId="171" fontId="32" fillId="0" borderId="0" xfId="50" applyNumberFormat="1" applyFont="1" applyBorder="1" applyAlignment="1">
      <alignment horizontal="left" vertical="center"/>
      <protection/>
    </xf>
    <xf numFmtId="4" fontId="32" fillId="0" borderId="0" xfId="50" applyNumberFormat="1" applyFont="1" applyBorder="1" applyAlignment="1">
      <alignment horizontal="left" vertical="center"/>
      <protection/>
    </xf>
    <xf numFmtId="0" fontId="4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4" fontId="35" fillId="0" borderId="0" xfId="50" applyNumberFormat="1" applyFont="1" applyBorder="1" applyAlignment="1">
      <alignment horizontal="left" vertical="center"/>
      <protection/>
    </xf>
    <xf numFmtId="2" fontId="9" fillId="0" borderId="0" xfId="50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3" fontId="5" fillId="0" borderId="36" xfId="50" applyNumberFormat="1" applyFont="1" applyBorder="1" applyAlignment="1">
      <alignment horizontal="left" vertical="center"/>
      <protection/>
    </xf>
    <xf numFmtId="3" fontId="5" fillId="0" borderId="37" xfId="50" applyNumberFormat="1" applyFont="1" applyBorder="1" applyAlignment="1">
      <alignment horizontal="left" vertical="center"/>
      <protection/>
    </xf>
    <xf numFmtId="3" fontId="3" fillId="0" borderId="38" xfId="50" applyNumberFormat="1" applyFont="1" applyBorder="1" applyAlignment="1">
      <alignment horizontal="center" vertical="center"/>
      <protection/>
    </xf>
    <xf numFmtId="3" fontId="5" fillId="0" borderId="36" xfId="50" applyNumberFormat="1" applyFont="1" applyBorder="1" applyAlignment="1">
      <alignment horizontal="center" vertical="center"/>
      <protection/>
    </xf>
    <xf numFmtId="168" fontId="5" fillId="0" borderId="27" xfId="50" applyNumberFormat="1" applyFont="1" applyBorder="1" applyAlignment="1">
      <alignment vertical="center"/>
      <protection/>
    </xf>
    <xf numFmtId="168" fontId="5" fillId="0" borderId="39" xfId="50" applyNumberFormat="1" applyFont="1" applyBorder="1" applyAlignment="1">
      <alignment vertical="center"/>
      <protection/>
    </xf>
    <xf numFmtId="3" fontId="3" fillId="0" borderId="40" xfId="50" applyNumberFormat="1" applyFont="1" applyBorder="1" applyAlignment="1">
      <alignment horizontal="right" vertical="center" indent="1"/>
      <protection/>
    </xf>
    <xf numFmtId="168" fontId="5" fillId="0" borderId="25" xfId="50" applyNumberFormat="1" applyFont="1" applyBorder="1" applyAlignment="1">
      <alignment vertical="center"/>
      <protection/>
    </xf>
    <xf numFmtId="168" fontId="5" fillId="0" borderId="41" xfId="50" applyNumberFormat="1" applyFont="1" applyBorder="1" applyAlignment="1">
      <alignment vertical="center"/>
      <protection/>
    </xf>
    <xf numFmtId="0" fontId="0" fillId="0" borderId="0" xfId="50" applyFont="1" applyFill="1">
      <alignment/>
      <protection/>
    </xf>
    <xf numFmtId="0" fontId="37" fillId="0" borderId="0" xfId="50" applyFont="1" applyFill="1">
      <alignment/>
      <protection/>
    </xf>
    <xf numFmtId="3" fontId="32" fillId="0" borderId="0" xfId="50" applyNumberFormat="1" applyFont="1" applyFill="1" applyBorder="1" applyAlignment="1">
      <alignment vertical="center"/>
      <protection/>
    </xf>
    <xf numFmtId="2" fontId="32" fillId="0" borderId="0" xfId="50" applyNumberFormat="1" applyFont="1" applyFill="1" applyBorder="1" applyAlignment="1">
      <alignment vertical="center"/>
      <protection/>
    </xf>
    <xf numFmtId="0" fontId="0" fillId="0" borderId="0" xfId="50" applyFont="1" applyFill="1" applyBorder="1">
      <alignment/>
      <protection/>
    </xf>
    <xf numFmtId="166" fontId="38" fillId="0" borderId="0" xfId="52" applyNumberFormat="1" applyFont="1" applyFill="1" applyBorder="1" applyAlignment="1">
      <alignment horizontal="right" wrapText="1" indent="1"/>
      <protection/>
    </xf>
    <xf numFmtId="3" fontId="32" fillId="0" borderId="0" xfId="50" applyNumberFormat="1" applyFont="1" applyFill="1" applyBorder="1" applyAlignment="1">
      <alignment horizontal="left" vertical="center"/>
      <protection/>
    </xf>
    <xf numFmtId="166" fontId="0" fillId="0" borderId="0" xfId="50" applyNumberFormat="1" applyFont="1" applyFill="1" applyBorder="1">
      <alignment/>
      <protection/>
    </xf>
    <xf numFmtId="2" fontId="0" fillId="0" borderId="0" xfId="50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9" fillId="0" borderId="17" xfId="50" applyFont="1" applyBorder="1" applyAlignment="1">
      <alignment vertical="center"/>
      <protection/>
    </xf>
    <xf numFmtId="0" fontId="26" fillId="0" borderId="0" xfId="50" applyFont="1">
      <alignment/>
      <protection/>
    </xf>
    <xf numFmtId="0" fontId="11" fillId="0" borderId="0" xfId="50" applyFont="1">
      <alignment/>
      <protection/>
    </xf>
    <xf numFmtId="0" fontId="39" fillId="0" borderId="0" xfId="50" applyFont="1">
      <alignment/>
      <protection/>
    </xf>
    <xf numFmtId="0" fontId="80" fillId="0" borderId="0" xfId="44" applyAlignment="1" applyProtection="1">
      <alignment/>
      <protection/>
    </xf>
    <xf numFmtId="0" fontId="40" fillId="0" borderId="0" xfId="50" applyFont="1">
      <alignment/>
      <protection/>
    </xf>
    <xf numFmtId="0" fontId="92" fillId="0" borderId="0" xfId="0" applyFont="1" applyAlignment="1">
      <alignment/>
    </xf>
    <xf numFmtId="0" fontId="93" fillId="0" borderId="0" xfId="0" applyNumberFormat="1" applyFont="1" applyAlignment="1">
      <alignment/>
    </xf>
    <xf numFmtId="0" fontId="93" fillId="0" borderId="0" xfId="0" applyNumberFormat="1" applyFont="1" applyAlignment="1">
      <alignment horizontal="left"/>
    </xf>
    <xf numFmtId="3" fontId="3" fillId="0" borderId="42" xfId="50" applyNumberFormat="1" applyFont="1" applyBorder="1" applyAlignment="1">
      <alignment horizontal="right" vertical="center" indent="1"/>
      <protection/>
    </xf>
    <xf numFmtId="3" fontId="3" fillId="0" borderId="43" xfId="50" applyNumberFormat="1" applyFont="1" applyBorder="1" applyAlignment="1">
      <alignment horizontal="right" vertical="center" indent="1"/>
      <protection/>
    </xf>
    <xf numFmtId="3" fontId="3" fillId="0" borderId="44" xfId="50" applyNumberFormat="1" applyFont="1" applyBorder="1" applyAlignment="1">
      <alignment horizontal="right" vertical="center" indent="1"/>
      <protection/>
    </xf>
    <xf numFmtId="3" fontId="6" fillId="33" borderId="17" xfId="33" applyNumberFormat="1" applyFont="1" applyFill="1" applyBorder="1" applyAlignment="1">
      <alignment horizontal="right" vertical="center" indent="1"/>
    </xf>
    <xf numFmtId="3" fontId="18" fillId="3" borderId="0" xfId="27" applyNumberFormat="1" applyFont="1" applyFill="1" applyBorder="1" applyAlignment="1">
      <alignment horizontal="left" vertical="center"/>
    </xf>
    <xf numFmtId="0" fontId="20" fillId="3" borderId="18" xfId="15" applyFont="1" applyFill="1" applyBorder="1" applyAlignment="1">
      <alignment vertical="center"/>
    </xf>
    <xf numFmtId="3" fontId="20" fillId="3" borderId="0" xfId="15" applyNumberFormat="1" applyFont="1" applyFill="1" applyBorder="1" applyAlignment="1">
      <alignment horizontal="right" vertical="center"/>
    </xf>
    <xf numFmtId="169" fontId="20" fillId="3" borderId="0" xfId="15" applyNumberFormat="1" applyFont="1" applyFill="1" applyBorder="1" applyAlignment="1">
      <alignment horizontal="right" vertical="center"/>
    </xf>
    <xf numFmtId="3" fontId="20" fillId="3" borderId="19" xfId="15" applyNumberFormat="1" applyFont="1" applyFill="1" applyBorder="1" applyAlignment="1">
      <alignment horizontal="right" vertical="center"/>
    </xf>
    <xf numFmtId="169" fontId="20" fillId="3" borderId="19" xfId="15" applyNumberFormat="1" applyFont="1" applyFill="1" applyBorder="1" applyAlignment="1">
      <alignment horizontal="right" vertical="center"/>
    </xf>
    <xf numFmtId="3" fontId="24" fillId="0" borderId="45" xfId="50" applyNumberFormat="1" applyFont="1" applyBorder="1" applyAlignment="1">
      <alignment vertical="center" wrapText="1"/>
      <protection/>
    </xf>
    <xf numFmtId="3" fontId="6" fillId="33" borderId="46" xfId="33" applyNumberFormat="1" applyFont="1" applyFill="1" applyBorder="1" applyAlignment="1">
      <alignment horizontal="right" vertical="center" indent="1"/>
    </xf>
    <xf numFmtId="3" fontId="6" fillId="33" borderId="30" xfId="33" applyNumberFormat="1" applyFont="1" applyFill="1" applyBorder="1" applyAlignment="1">
      <alignment horizontal="right" vertical="center" indent="1"/>
    </xf>
    <xf numFmtId="3" fontId="6" fillId="33" borderId="16" xfId="33" applyNumberFormat="1" applyFont="1" applyFill="1" applyBorder="1" applyAlignment="1">
      <alignment horizontal="right" vertical="center" indent="1"/>
    </xf>
    <xf numFmtId="3" fontId="6" fillId="33" borderId="47" xfId="33" applyNumberFormat="1" applyFont="1" applyFill="1" applyBorder="1" applyAlignment="1">
      <alignment horizontal="right" vertical="center" indent="1"/>
    </xf>
    <xf numFmtId="168" fontId="6" fillId="34" borderId="17" xfId="33" applyNumberFormat="1" applyFont="1" applyFill="1" applyBorder="1" applyAlignment="1">
      <alignment vertical="center"/>
    </xf>
    <xf numFmtId="167" fontId="8" fillId="0" borderId="0" xfId="50" applyNumberFormat="1" applyFont="1" applyFill="1" applyBorder="1" applyAlignment="1">
      <alignment horizontal="right" vertical="center"/>
      <protection/>
    </xf>
    <xf numFmtId="3" fontId="24" fillId="0" borderId="48" xfId="50" applyNumberFormat="1" applyFont="1" applyFill="1" applyBorder="1" applyAlignment="1">
      <alignment vertical="center"/>
      <protection/>
    </xf>
    <xf numFmtId="3" fontId="24" fillId="0" borderId="49" xfId="50" applyNumberFormat="1" applyFont="1" applyBorder="1">
      <alignment/>
      <protection/>
    </xf>
    <xf numFmtId="0" fontId="94" fillId="0" borderId="0" xfId="0" applyFont="1" applyAlignment="1">
      <alignment/>
    </xf>
    <xf numFmtId="3" fontId="32" fillId="0" borderId="0" xfId="50" applyNumberFormat="1" applyFont="1" applyBorder="1" applyAlignment="1">
      <alignment horizontal="left" vertical="center" wrapText="1"/>
      <protection/>
    </xf>
    <xf numFmtId="168" fontId="5" fillId="0" borderId="0" xfId="50" applyNumberFormat="1" applyFont="1" applyBorder="1" applyAlignment="1">
      <alignment vertical="center"/>
      <protection/>
    </xf>
    <xf numFmtId="168" fontId="5" fillId="0" borderId="25" xfId="50" applyNumberFormat="1" applyFont="1" applyBorder="1" applyAlignment="1" quotePrefix="1">
      <alignment vertical="center"/>
      <protection/>
    </xf>
    <xf numFmtId="0" fontId="5" fillId="0" borderId="0" xfId="50" applyNumberFormat="1" applyFont="1" applyBorder="1" applyAlignment="1">
      <alignment vertical="center"/>
      <protection/>
    </xf>
    <xf numFmtId="3" fontId="5" fillId="0" borderId="50" xfId="50" applyNumberFormat="1" applyFont="1" applyBorder="1" applyAlignment="1">
      <alignment horizontal="right" vertical="center" indent="1"/>
      <protection/>
    </xf>
    <xf numFmtId="0" fontId="0" fillId="0" borderId="0" xfId="0" applyBorder="1" applyAlignment="1">
      <alignment/>
    </xf>
    <xf numFmtId="168" fontId="29" fillId="0" borderId="51" xfId="50" applyNumberFormat="1" applyFont="1" applyBorder="1" applyAlignment="1">
      <alignment horizontal="left" vertical="center" wrapText="1"/>
      <protection/>
    </xf>
    <xf numFmtId="168" fontId="29" fillId="0" borderId="52" xfId="50" applyNumberFormat="1" applyFont="1" applyBorder="1" applyAlignment="1">
      <alignment horizontal="left" vertical="center" wrapText="1"/>
      <protection/>
    </xf>
    <xf numFmtId="3" fontId="6" fillId="33" borderId="53" xfId="33" applyNumberFormat="1" applyFont="1" applyFill="1" applyBorder="1" applyAlignment="1">
      <alignment horizontal="right" vertical="center" indent="1"/>
    </xf>
    <xf numFmtId="0" fontId="32" fillId="0" borderId="0" xfId="50" applyFont="1" applyAlignment="1">
      <alignment vertical="center"/>
      <protection/>
    </xf>
    <xf numFmtId="169" fontId="8" fillId="3" borderId="0" xfId="15" applyNumberFormat="1" applyFont="1" applyFill="1" applyBorder="1" applyAlignment="1">
      <alignment horizontal="right" vertical="center"/>
    </xf>
    <xf numFmtId="169" fontId="8" fillId="3" borderId="19" xfId="15" applyNumberFormat="1" applyFont="1" applyFill="1" applyBorder="1" applyAlignment="1">
      <alignment horizontal="right" vertical="center"/>
    </xf>
    <xf numFmtId="171" fontId="29" fillId="0" borderId="54" xfId="50" applyNumberFormat="1" applyFont="1" applyBorder="1" applyAlignment="1">
      <alignment horizontal="right" vertical="center" indent="1"/>
      <protection/>
    </xf>
    <xf numFmtId="3" fontId="29" fillId="0" borderId="54" xfId="50" applyNumberFormat="1" applyFont="1" applyBorder="1" applyAlignment="1">
      <alignment horizontal="right" vertical="center" indent="1"/>
      <protection/>
    </xf>
    <xf numFmtId="0" fontId="0" fillId="0" borderId="0" xfId="50" applyFont="1" applyFill="1" applyBorder="1" applyAlignment="1">
      <alignment/>
      <protection/>
    </xf>
    <xf numFmtId="166" fontId="38" fillId="0" borderId="0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50" applyFont="1" applyBorder="1" applyAlignment="1">
      <alignment vertical="center"/>
      <protection/>
    </xf>
    <xf numFmtId="0" fontId="9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8" fillId="0" borderId="0" xfId="50" applyNumberFormat="1" applyFont="1" applyBorder="1" applyAlignment="1">
      <alignment horizontal="center" vertical="center"/>
      <protection/>
    </xf>
    <xf numFmtId="3" fontId="18" fillId="0" borderId="0" xfId="27" applyNumberFormat="1" applyFont="1" applyFill="1" applyBorder="1" applyAlignment="1">
      <alignment horizontal="right" vertical="center"/>
    </xf>
    <xf numFmtId="3" fontId="17" fillId="0" borderId="0" xfId="27" applyNumberFormat="1" applyFont="1" applyFill="1" applyBorder="1" applyAlignment="1">
      <alignment horizontal="left" vertical="center"/>
    </xf>
    <xf numFmtId="3" fontId="17" fillId="0" borderId="0" xfId="27" applyNumberFormat="1" applyFont="1" applyFill="1" applyBorder="1" applyAlignment="1">
      <alignment horizontal="right" vertical="center"/>
    </xf>
    <xf numFmtId="0" fontId="21" fillId="0" borderId="0" xfId="50" applyFont="1" applyAlignment="1">
      <alignment vertical="center"/>
      <protection/>
    </xf>
    <xf numFmtId="168" fontId="29" fillId="0" borderId="17" xfId="50" applyNumberFormat="1" applyFont="1" applyBorder="1" applyAlignment="1">
      <alignment horizontal="left" vertical="center"/>
      <protection/>
    </xf>
    <xf numFmtId="1" fontId="3" fillId="0" borderId="55" xfId="50" applyNumberFormat="1" applyFont="1" applyBorder="1" applyAlignment="1">
      <alignment horizontal="right" vertical="center" indent="1"/>
      <protection/>
    </xf>
    <xf numFmtId="1" fontId="3" fillId="0" borderId="34" xfId="50" applyNumberFormat="1" applyFont="1" applyBorder="1" applyAlignment="1">
      <alignment horizontal="right" vertical="center" indent="1"/>
      <protection/>
    </xf>
    <xf numFmtId="1" fontId="3" fillId="0" borderId="35" xfId="50" applyNumberFormat="1" applyFont="1" applyBorder="1" applyAlignment="1">
      <alignment horizontal="right" vertical="center" indent="1"/>
      <protection/>
    </xf>
    <xf numFmtId="171" fontId="29" fillId="0" borderId="51" xfId="50" applyNumberFormat="1" applyFont="1" applyBorder="1" applyAlignment="1">
      <alignment horizontal="right" vertical="center" indent="1"/>
      <protection/>
    </xf>
    <xf numFmtId="3" fontId="29" fillId="0" borderId="16" xfId="50" applyNumberFormat="1" applyFont="1" applyBorder="1" applyAlignment="1">
      <alignment horizontal="right" vertical="center" indent="1"/>
      <protection/>
    </xf>
    <xf numFmtId="0" fontId="43" fillId="0" borderId="51" xfId="50" applyFont="1" applyBorder="1" applyAlignment="1">
      <alignment horizontal="left" vertical="center" wrapText="1"/>
      <protection/>
    </xf>
    <xf numFmtId="166" fontId="6" fillId="20" borderId="47" xfId="33" applyNumberFormat="1" applyFont="1" applyBorder="1" applyAlignment="1">
      <alignment horizontal="right" vertical="center"/>
    </xf>
    <xf numFmtId="166" fontId="5" fillId="0" borderId="26" xfId="50" applyNumberFormat="1" applyFont="1" applyBorder="1" applyAlignment="1">
      <alignment horizontal="right" vertical="center"/>
      <protection/>
    </xf>
    <xf numFmtId="166" fontId="5" fillId="0" borderId="24" xfId="50" applyNumberFormat="1" applyFont="1" applyBorder="1" applyAlignment="1">
      <alignment horizontal="right" vertical="center"/>
      <protection/>
    </xf>
    <xf numFmtId="166" fontId="6" fillId="20" borderId="56" xfId="33" applyNumberFormat="1" applyFont="1" applyBorder="1" applyAlignment="1">
      <alignment horizontal="right" vertical="center"/>
    </xf>
    <xf numFmtId="166" fontId="6" fillId="20" borderId="17" xfId="33" applyNumberFormat="1" applyFont="1" applyBorder="1" applyAlignment="1">
      <alignment horizontal="right" vertical="center"/>
    </xf>
    <xf numFmtId="166" fontId="6" fillId="20" borderId="30" xfId="33" applyNumberFormat="1" applyFont="1" applyBorder="1" applyAlignment="1">
      <alignment horizontal="right" vertical="center"/>
    </xf>
    <xf numFmtId="166" fontId="6" fillId="20" borderId="16" xfId="33" applyNumberFormat="1" applyFont="1" applyBorder="1" applyAlignment="1">
      <alignment horizontal="right" vertical="center"/>
    </xf>
    <xf numFmtId="166" fontId="3" fillId="0" borderId="40" xfId="50" applyNumberFormat="1" applyFont="1" applyBorder="1" applyAlignment="1">
      <alignment horizontal="right" vertical="center"/>
      <protection/>
    </xf>
    <xf numFmtId="166" fontId="5" fillId="0" borderId="14" xfId="50" applyNumberFormat="1" applyFont="1" applyBorder="1" applyAlignment="1">
      <alignment horizontal="right" vertical="center"/>
      <protection/>
    </xf>
    <xf numFmtId="166" fontId="5" fillId="0" borderId="57" xfId="50" applyNumberFormat="1" applyFont="1" applyBorder="1" applyAlignment="1">
      <alignment horizontal="right" vertical="center"/>
      <protection/>
    </xf>
    <xf numFmtId="166" fontId="5" fillId="0" borderId="25" xfId="50" applyNumberFormat="1" applyFont="1" applyBorder="1" applyAlignment="1">
      <alignment horizontal="right" vertical="center"/>
      <protection/>
    </xf>
    <xf numFmtId="166" fontId="5" fillId="0" borderId="41" xfId="50" applyNumberFormat="1" applyFont="1" applyBorder="1" applyAlignment="1">
      <alignment horizontal="right" vertical="center"/>
      <protection/>
    </xf>
    <xf numFmtId="3" fontId="24" fillId="0" borderId="58" xfId="50" applyNumberFormat="1" applyFont="1" applyBorder="1" applyAlignment="1">
      <alignment horizontal="right" vertical="center"/>
      <protection/>
    </xf>
    <xf numFmtId="3" fontId="24" fillId="0" borderId="59" xfId="50" applyNumberFormat="1" applyFont="1" applyBorder="1" applyAlignment="1">
      <alignment horizontal="right" vertical="center"/>
      <protection/>
    </xf>
    <xf numFmtId="0" fontId="93" fillId="0" borderId="0" xfId="0" applyNumberFormat="1" applyFont="1" applyAlignment="1">
      <alignment/>
    </xf>
    <xf numFmtId="3" fontId="17" fillId="0" borderId="19" xfId="27" applyNumberFormat="1" applyFont="1" applyFill="1" applyBorder="1" applyAlignment="1">
      <alignment horizontal="right" vertical="center" indent="1"/>
    </xf>
    <xf numFmtId="167" fontId="8" fillId="0" borderId="0" xfId="50" applyNumberFormat="1" applyFont="1" applyFill="1" applyBorder="1" applyAlignment="1" quotePrefix="1">
      <alignment horizontal="right" vertical="center" indent="1"/>
      <protection/>
    </xf>
    <xf numFmtId="166" fontId="0" fillId="0" borderId="0" xfId="54" applyNumberFormat="1" applyFont="1" applyAlignment="1">
      <alignment/>
    </xf>
    <xf numFmtId="166" fontId="5" fillId="0" borderId="0" xfId="50" applyNumberFormat="1" applyFont="1" applyBorder="1" applyAlignment="1">
      <alignment horizontal="right" vertical="center"/>
      <protection/>
    </xf>
    <xf numFmtId="166" fontId="5" fillId="0" borderId="50" xfId="50" applyNumberFormat="1" applyFont="1" applyBorder="1" applyAlignment="1">
      <alignment horizontal="right" vertical="center"/>
      <protection/>
    </xf>
    <xf numFmtId="166" fontId="5" fillId="0" borderId="55" xfId="50" applyNumberFormat="1" applyFont="1" applyFill="1" applyBorder="1" applyAlignment="1">
      <alignment horizontal="right" vertical="center" indent="1"/>
      <protection/>
    </xf>
    <xf numFmtId="166" fontId="5" fillId="0" borderId="51" xfId="50" applyNumberFormat="1" applyFont="1" applyFill="1" applyBorder="1" applyAlignment="1">
      <alignment horizontal="right" vertical="center" indent="1"/>
      <protection/>
    </xf>
    <xf numFmtId="3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3" fontId="49" fillId="34" borderId="0" xfId="58" applyNumberFormat="1" applyFont="1" applyFill="1" applyBorder="1" applyAlignment="1">
      <alignment vertical="center"/>
    </xf>
    <xf numFmtId="0" fontId="8" fillId="14" borderId="17" xfId="27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166" fontId="90" fillId="0" borderId="0" xfId="54" applyNumberFormat="1" applyFont="1" applyAlignment="1">
      <alignment/>
    </xf>
    <xf numFmtId="3" fontId="34" fillId="0" borderId="0" xfId="50" applyNumberFormat="1" applyFont="1" applyBorder="1" applyAlignment="1">
      <alignment horizontal="left" vertical="center"/>
      <protection/>
    </xf>
    <xf numFmtId="0" fontId="0" fillId="0" borderId="0" xfId="0" applyAlignment="1">
      <alignment horizontal="justify" wrapText="1"/>
    </xf>
    <xf numFmtId="166" fontId="0" fillId="0" borderId="0" xfId="54" applyNumberFormat="1" applyFont="1" applyAlignment="1">
      <alignment/>
    </xf>
    <xf numFmtId="166" fontId="5" fillId="0" borderId="25" xfId="50" applyNumberFormat="1" applyFont="1" applyBorder="1" applyAlignment="1">
      <alignment horizontal="right" vertical="center" indent="1"/>
      <protection/>
    </xf>
    <xf numFmtId="166" fontId="5" fillId="0" borderId="25" xfId="50" applyNumberFormat="1" applyFont="1" applyBorder="1" applyAlignment="1">
      <alignment vertical="center"/>
      <protection/>
    </xf>
    <xf numFmtId="166" fontId="5" fillId="0" borderId="25" xfId="54" applyNumberFormat="1" applyFont="1" applyBorder="1" applyAlignment="1">
      <alignment vertical="center"/>
    </xf>
    <xf numFmtId="3" fontId="6" fillId="20" borderId="56" xfId="33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1" fontId="5" fillId="0" borderId="60" xfId="50" applyNumberFormat="1" applyFont="1" applyBorder="1" applyAlignment="1">
      <alignment horizontal="right" vertical="center" indent="1"/>
      <protection/>
    </xf>
    <xf numFmtId="1" fontId="5" fillId="0" borderId="24" xfId="50" applyNumberFormat="1" applyFont="1" applyBorder="1" applyAlignment="1">
      <alignment horizontal="right" vertical="center" indent="1"/>
      <protection/>
    </xf>
    <xf numFmtId="1" fontId="5" fillId="0" borderId="11" xfId="50" applyNumberFormat="1" applyFont="1" applyBorder="1" applyAlignment="1">
      <alignment horizontal="right" vertical="center" indent="1"/>
      <protection/>
    </xf>
    <xf numFmtId="1" fontId="5" fillId="0" borderId="61" xfId="50" applyNumberFormat="1" applyFont="1" applyBorder="1" applyAlignment="1">
      <alignment horizontal="right" vertical="center" indent="1"/>
      <protection/>
    </xf>
    <xf numFmtId="1" fontId="5" fillId="0" borderId="14" xfId="50" applyNumberFormat="1" applyFont="1" applyBorder="1" applyAlignment="1">
      <alignment horizontal="right" vertical="center" indent="1"/>
      <protection/>
    </xf>
    <xf numFmtId="1" fontId="5" fillId="0" borderId="54" xfId="50" applyNumberFormat="1" applyFont="1" applyBorder="1" applyAlignment="1">
      <alignment horizontal="right" vertical="center" indent="1"/>
      <protection/>
    </xf>
    <xf numFmtId="1" fontId="3" fillId="0" borderId="61" xfId="50" applyNumberFormat="1" applyFont="1" applyBorder="1" applyAlignment="1">
      <alignment horizontal="right" vertical="center" indent="1"/>
      <protection/>
    </xf>
    <xf numFmtId="1" fontId="3" fillId="0" borderId="14" xfId="50" applyNumberFormat="1" applyFont="1" applyBorder="1" applyAlignment="1">
      <alignment horizontal="right" vertical="center" indent="1"/>
      <protection/>
    </xf>
    <xf numFmtId="1" fontId="3" fillId="0" borderId="54" xfId="50" applyNumberFormat="1" applyFont="1" applyBorder="1" applyAlignment="1">
      <alignment horizontal="right" vertical="center" indent="1"/>
      <protection/>
    </xf>
    <xf numFmtId="3" fontId="5" fillId="0" borderId="62" xfId="50" applyNumberFormat="1" applyFont="1" applyBorder="1" applyAlignment="1">
      <alignment horizontal="right" vertical="center" indent="1"/>
      <protection/>
    </xf>
    <xf numFmtId="3" fontId="6" fillId="33" borderId="56" xfId="33" applyNumberFormat="1" applyFont="1" applyFill="1" applyBorder="1" applyAlignment="1">
      <alignment horizontal="right" vertical="center" indent="1"/>
    </xf>
    <xf numFmtId="168" fontId="5" fillId="0" borderId="12" xfId="50" applyNumberFormat="1" applyFont="1" applyBorder="1" applyAlignment="1">
      <alignment horizontal="center" vertical="center" wrapText="1"/>
      <protection/>
    </xf>
    <xf numFmtId="3" fontId="6" fillId="33" borderId="63" xfId="33" applyNumberFormat="1" applyFont="1" applyFill="1" applyBorder="1" applyAlignment="1">
      <alignment horizontal="right" vertical="center" indent="1"/>
    </xf>
    <xf numFmtId="3" fontId="5" fillId="0" borderId="64" xfId="50" applyNumberFormat="1" applyFont="1" applyBorder="1" applyAlignment="1">
      <alignment horizontal="right" vertical="center" indent="1"/>
      <protection/>
    </xf>
    <xf numFmtId="3" fontId="29" fillId="0" borderId="47" xfId="50" applyNumberFormat="1" applyFont="1" applyBorder="1" applyAlignment="1">
      <alignment horizontal="right" vertical="center" indent="1"/>
      <protection/>
    </xf>
    <xf numFmtId="3" fontId="5" fillId="0" borderId="65" xfId="50" applyNumberFormat="1" applyFont="1" applyBorder="1" applyAlignment="1">
      <alignment horizontal="right" vertical="center" indent="1"/>
      <protection/>
    </xf>
    <xf numFmtId="3" fontId="3" fillId="0" borderId="48" xfId="50" applyNumberFormat="1" applyFont="1" applyBorder="1" applyAlignment="1">
      <alignment horizontal="right" vertical="center" indent="1"/>
      <protection/>
    </xf>
    <xf numFmtId="3" fontId="5" fillId="0" borderId="66" xfId="50" applyNumberFormat="1" applyFont="1" applyBorder="1" applyAlignment="1">
      <alignment horizontal="center" vertical="center"/>
      <protection/>
    </xf>
    <xf numFmtId="166" fontId="5" fillId="0" borderId="27" xfId="54" applyNumberFormat="1" applyFont="1" applyBorder="1" applyAlignment="1">
      <alignment horizontal="right" vertical="center" indent="1"/>
    </xf>
    <xf numFmtId="166" fontId="5" fillId="0" borderId="29" xfId="54" applyNumberFormat="1" applyFont="1" applyBorder="1" applyAlignment="1">
      <alignment horizontal="right" vertical="center" indent="1"/>
    </xf>
    <xf numFmtId="3" fontId="6" fillId="20" borderId="30" xfId="33" applyNumberFormat="1" applyFont="1" applyBorder="1" applyAlignment="1">
      <alignment horizontal="right" vertical="center" indent="1"/>
    </xf>
    <xf numFmtId="1" fontId="17" fillId="0" borderId="67" xfId="50" applyNumberFormat="1" applyFont="1" applyBorder="1" applyAlignment="1">
      <alignment vertical="center"/>
      <protection/>
    </xf>
    <xf numFmtId="3" fontId="24" fillId="0" borderId="68" xfId="50" applyNumberFormat="1" applyFont="1" applyFill="1" applyBorder="1" applyAlignment="1">
      <alignment vertical="center"/>
      <protection/>
    </xf>
    <xf numFmtId="3" fontId="24" fillId="0" borderId="69" xfId="50" applyNumberFormat="1" applyFont="1" applyBorder="1">
      <alignment/>
      <protection/>
    </xf>
    <xf numFmtId="168" fontId="5" fillId="0" borderId="37" xfId="50" applyNumberFormat="1" applyFont="1" applyBorder="1" applyAlignment="1">
      <alignment horizontal="center" vertical="center" wrapText="1"/>
      <protection/>
    </xf>
    <xf numFmtId="166" fontId="5" fillId="0" borderId="15" xfId="50" applyNumberFormat="1" applyFont="1" applyBorder="1" applyAlignment="1">
      <alignment horizontal="right" vertical="center" indent="1"/>
      <protection/>
    </xf>
    <xf numFmtId="166" fontId="3" fillId="0" borderId="42" xfId="50" applyNumberFormat="1" applyFont="1" applyBorder="1" applyAlignment="1">
      <alignment horizontal="right" vertical="center"/>
      <protection/>
    </xf>
    <xf numFmtId="0" fontId="6" fillId="20" borderId="17" xfId="33" applyNumberFormat="1" applyFont="1" applyBorder="1" applyAlignment="1">
      <alignment vertical="center"/>
    </xf>
    <xf numFmtId="0" fontId="6" fillId="20" borderId="52" xfId="33" applyNumberFormat="1" applyFont="1" applyBorder="1" applyAlignment="1">
      <alignment vertical="center"/>
    </xf>
    <xf numFmtId="9" fontId="6" fillId="20" borderId="63" xfId="33" applyNumberFormat="1" applyFont="1" applyBorder="1" applyAlignment="1">
      <alignment horizontal="right" vertical="center" indent="1"/>
    </xf>
    <xf numFmtId="9" fontId="6" fillId="20" borderId="52" xfId="33" applyNumberFormat="1" applyFont="1" applyBorder="1" applyAlignment="1">
      <alignment horizontal="right" vertical="center" indent="1"/>
    </xf>
    <xf numFmtId="172" fontId="29" fillId="0" borderId="28" xfId="50" applyNumberFormat="1" applyFont="1" applyBorder="1" applyAlignment="1">
      <alignment horizontal="right" vertical="center" indent="1"/>
      <protection/>
    </xf>
    <xf numFmtId="172" fontId="29" fillId="0" borderId="29" xfId="50" applyNumberFormat="1" applyFont="1" applyBorder="1" applyAlignment="1">
      <alignment horizontal="right" vertical="center" indent="1"/>
      <protection/>
    </xf>
    <xf numFmtId="172" fontId="29" fillId="0" borderId="19" xfId="50" applyNumberFormat="1" applyFont="1" applyBorder="1" applyAlignment="1">
      <alignment horizontal="right" vertical="center" indent="1"/>
      <protection/>
    </xf>
    <xf numFmtId="172" fontId="29" fillId="0" borderId="30" xfId="50" applyNumberFormat="1" applyFont="1" applyBorder="1" applyAlignment="1">
      <alignment horizontal="right" vertical="center" indent="1"/>
      <protection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3" fontId="24" fillId="0" borderId="70" xfId="50" applyNumberFormat="1" applyFont="1" applyFill="1" applyBorder="1" applyAlignment="1">
      <alignment vertical="center"/>
      <protection/>
    </xf>
    <xf numFmtId="0" fontId="23" fillId="0" borderId="0" xfId="50" applyFont="1" applyBorder="1" applyAlignment="1">
      <alignment horizontal="center" vertical="center"/>
      <protection/>
    </xf>
    <xf numFmtId="3" fontId="7" fillId="35" borderId="0" xfId="58" applyNumberFormat="1" applyFont="1" applyFill="1" applyAlignment="1">
      <alignment horizontal="center" vertical="center"/>
    </xf>
    <xf numFmtId="3" fontId="25" fillId="36" borderId="0" xfId="58" applyNumberFormat="1" applyFont="1" applyFill="1" applyAlignment="1">
      <alignment horizontal="center" vertical="center"/>
    </xf>
    <xf numFmtId="168" fontId="5" fillId="0" borderId="15" xfId="50" applyNumberFormat="1" applyFont="1" applyBorder="1" applyAlignment="1">
      <alignment horizontal="center" vertical="center" wrapText="1"/>
      <protection/>
    </xf>
    <xf numFmtId="168" fontId="5" fillId="0" borderId="32" xfId="50" applyNumberFormat="1" applyFont="1" applyBorder="1" applyAlignment="1">
      <alignment horizontal="center" vertical="center" wrapText="1"/>
      <protection/>
    </xf>
    <xf numFmtId="168" fontId="5" fillId="0" borderId="19" xfId="50" applyNumberFormat="1" applyFont="1" applyBorder="1" applyAlignment="1">
      <alignment horizontal="center" vertical="center" wrapText="1"/>
      <protection/>
    </xf>
    <xf numFmtId="168" fontId="3" fillId="0" borderId="32" xfId="50" applyNumberFormat="1" applyFont="1" applyBorder="1" applyAlignment="1">
      <alignment horizontal="center" vertical="center" wrapText="1"/>
      <protection/>
    </xf>
    <xf numFmtId="168" fontId="3" fillId="0" borderId="19" xfId="50" applyNumberFormat="1" applyFont="1" applyBorder="1" applyAlignment="1">
      <alignment horizontal="center" vertical="center" wrapText="1"/>
      <protection/>
    </xf>
    <xf numFmtId="168" fontId="3" fillId="0" borderId="35" xfId="50" applyNumberFormat="1" applyFont="1" applyBorder="1" applyAlignment="1">
      <alignment horizontal="center" vertical="center" wrapText="1"/>
      <protection/>
    </xf>
    <xf numFmtId="168" fontId="3" fillId="0" borderId="51" xfId="50" applyNumberFormat="1" applyFont="1" applyBorder="1" applyAlignment="1">
      <alignment horizontal="center" vertical="center" wrapText="1"/>
      <protection/>
    </xf>
    <xf numFmtId="168" fontId="5" fillId="0" borderId="18" xfId="50" applyNumberFormat="1" applyFont="1" applyBorder="1" applyAlignment="1">
      <alignment horizontal="center" vertical="center"/>
      <protection/>
    </xf>
    <xf numFmtId="168" fontId="5" fillId="0" borderId="0" xfId="50" applyNumberFormat="1" applyFont="1" applyBorder="1" applyAlignment="1">
      <alignment horizontal="center" vertical="center"/>
      <protection/>
    </xf>
    <xf numFmtId="168" fontId="5" fillId="0" borderId="19" xfId="50" applyNumberFormat="1" applyFont="1" applyBorder="1" applyAlignment="1">
      <alignment horizontal="center" vertical="center"/>
      <protection/>
    </xf>
    <xf numFmtId="0" fontId="3" fillId="14" borderId="71" xfId="27" applyFont="1" applyBorder="1" applyAlignment="1">
      <alignment horizontal="center" vertical="center"/>
    </xf>
    <xf numFmtId="0" fontId="3" fillId="14" borderId="72" xfId="27" applyFont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/>
    </xf>
    <xf numFmtId="168" fontId="5" fillId="0" borderId="73" xfId="50" applyNumberFormat="1" applyFont="1" applyBorder="1" applyAlignment="1">
      <alignment horizontal="center" vertical="center" wrapText="1"/>
      <protection/>
    </xf>
    <xf numFmtId="168" fontId="5" fillId="0" borderId="48" xfId="50" applyNumberFormat="1" applyFont="1" applyBorder="1" applyAlignment="1">
      <alignment horizontal="center" vertical="center" wrapText="1"/>
      <protection/>
    </xf>
    <xf numFmtId="168" fontId="5" fillId="0" borderId="74" xfId="50" applyNumberFormat="1" applyFont="1" applyBorder="1" applyAlignment="1">
      <alignment horizontal="center" vertical="center" wrapText="1"/>
      <protection/>
    </xf>
    <xf numFmtId="168" fontId="5" fillId="0" borderId="54" xfId="50" applyNumberFormat="1" applyFont="1" applyBorder="1" applyAlignment="1">
      <alignment horizontal="center" vertical="center" wrapText="1"/>
      <protection/>
    </xf>
    <xf numFmtId="168" fontId="5" fillId="0" borderId="75" xfId="50" applyNumberFormat="1" applyFont="1" applyBorder="1" applyAlignment="1">
      <alignment horizontal="center" vertical="center" wrapText="1"/>
      <protection/>
    </xf>
    <xf numFmtId="168" fontId="5" fillId="0" borderId="44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Border="1" applyAlignment="1">
      <alignment horizontal="left" vertical="center" wrapText="1"/>
      <protection/>
    </xf>
    <xf numFmtId="3" fontId="48" fillId="34" borderId="0" xfId="58" applyNumberFormat="1" applyFont="1" applyFill="1" applyAlignment="1">
      <alignment horizontal="center" vertical="center"/>
    </xf>
    <xf numFmtId="168" fontId="5" fillId="0" borderId="76" xfId="50" applyNumberFormat="1" applyFont="1" applyBorder="1" applyAlignment="1">
      <alignment horizontal="left" vertical="center"/>
      <protection/>
    </xf>
    <xf numFmtId="168" fontId="5" fillId="0" borderId="77" xfId="50" applyNumberFormat="1" applyFont="1" applyBorder="1" applyAlignment="1">
      <alignment horizontal="left" vertical="center"/>
      <protection/>
    </xf>
    <xf numFmtId="168" fontId="5" fillId="0" borderId="51" xfId="50" applyNumberFormat="1" applyFont="1" applyBorder="1" applyAlignment="1">
      <alignment horizontal="left" vertical="center"/>
      <protection/>
    </xf>
    <xf numFmtId="0" fontId="3" fillId="14" borderId="78" xfId="27" applyFont="1" applyBorder="1" applyAlignment="1">
      <alignment horizontal="center" vertical="center"/>
    </xf>
    <xf numFmtId="168" fontId="5" fillId="0" borderId="79" xfId="50" applyNumberFormat="1" applyFont="1" applyBorder="1" applyAlignment="1">
      <alignment horizontal="center" vertical="center" wrapText="1"/>
      <protection/>
    </xf>
    <xf numFmtId="168" fontId="5" fillId="0" borderId="28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Fill="1" applyBorder="1" applyAlignment="1">
      <alignment horizontal="left" vertical="center" wrapText="1"/>
      <protection/>
    </xf>
    <xf numFmtId="3" fontId="31" fillId="0" borderId="0" xfId="50" applyNumberFormat="1" applyFont="1" applyFill="1" applyBorder="1" applyAlignment="1">
      <alignment horizontal="left" vertical="center" wrapText="1"/>
      <protection/>
    </xf>
    <xf numFmtId="3" fontId="25" fillId="36" borderId="0" xfId="58" applyNumberFormat="1" applyFont="1" applyFill="1" applyBorder="1" applyAlignment="1">
      <alignment horizontal="center" vertical="center"/>
    </xf>
    <xf numFmtId="0" fontId="3" fillId="14" borderId="71" xfId="27" applyFont="1" applyBorder="1" applyAlignment="1">
      <alignment horizontal="center" vertical="center" wrapText="1"/>
    </xf>
    <xf numFmtId="0" fontId="6" fillId="20" borderId="17" xfId="33" applyNumberFormat="1" applyFont="1" applyBorder="1" applyAlignment="1">
      <alignment horizontal="left" vertical="center" indent="1"/>
    </xf>
    <xf numFmtId="0" fontId="6" fillId="20" borderId="52" xfId="33" applyNumberFormat="1" applyFont="1" applyBorder="1" applyAlignment="1">
      <alignment horizontal="left" vertical="center" indent="1"/>
    </xf>
    <xf numFmtId="0" fontId="5" fillId="0" borderId="18" xfId="50" applyNumberFormat="1" applyFont="1" applyBorder="1" applyAlignment="1">
      <alignment horizontal="left" vertical="center"/>
      <protection/>
    </xf>
    <xf numFmtId="0" fontId="5" fillId="0" borderId="19" xfId="50" applyNumberFormat="1" applyFont="1" applyBorder="1" applyAlignment="1">
      <alignment horizontal="left" vertical="center"/>
      <protection/>
    </xf>
    <xf numFmtId="3" fontId="25" fillId="34" borderId="0" xfId="58" applyNumberFormat="1" applyFont="1" applyFill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Motif" xfId="50"/>
    <cellStyle name="Neutre" xfId="51"/>
    <cellStyle name="Normal_Feuil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Nas01bea.ac.int\dgcl_desl\DGCL_DESL\EspaceDESL\Publications\Bilans%20statistiques\2023\Bilan-statistique-2023.xls#'Stat%202002-2023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123.7109375" style="0" customWidth="1"/>
  </cols>
  <sheetData>
    <row r="1" ht="28.5">
      <c r="A1" s="131" t="s">
        <v>359</v>
      </c>
    </row>
    <row r="5" spans="27:32" ht="15">
      <c r="AA5" s="160"/>
      <c r="AB5" s="160"/>
      <c r="AC5" s="160"/>
      <c r="AD5" s="160"/>
      <c r="AE5" s="160"/>
      <c r="AF5" s="160"/>
    </row>
    <row r="6" spans="21:32" ht="15">
      <c r="U6" s="160"/>
      <c r="V6" s="160"/>
      <c r="W6" s="160"/>
      <c r="X6" s="160"/>
      <c r="AA6" s="160"/>
      <c r="AB6" s="160"/>
      <c r="AC6" s="160"/>
      <c r="AD6" s="160"/>
      <c r="AE6" s="160"/>
      <c r="AF6" s="160"/>
    </row>
    <row r="7" spans="1:32" ht="18">
      <c r="A7" s="127" t="s">
        <v>244</v>
      </c>
      <c r="U7" s="160"/>
      <c r="V7" s="160"/>
      <c r="W7" s="160"/>
      <c r="X7" s="160"/>
      <c r="AA7" s="160"/>
      <c r="AB7" s="160"/>
      <c r="AC7" s="160"/>
      <c r="AD7" s="160"/>
      <c r="AE7" s="160"/>
      <c r="AF7" s="160"/>
    </row>
    <row r="8" spans="21:32" ht="15">
      <c r="U8" s="160"/>
      <c r="V8" s="160"/>
      <c r="W8" s="160"/>
      <c r="X8" s="160"/>
      <c r="AA8" s="160"/>
      <c r="AB8" s="160"/>
      <c r="AC8" s="160"/>
      <c r="AD8" s="160"/>
      <c r="AE8" s="160"/>
      <c r="AF8" s="160"/>
    </row>
    <row r="9" spans="1:32" s="132" customFormat="1" ht="21" customHeight="1">
      <c r="A9" s="130" t="s">
        <v>333</v>
      </c>
      <c r="U9" s="173"/>
      <c r="V9" s="173"/>
      <c r="W9" s="173"/>
      <c r="X9" s="173"/>
      <c r="AA9" s="173"/>
      <c r="AB9" s="173"/>
      <c r="AC9" s="173"/>
      <c r="AD9" s="173"/>
      <c r="AE9" s="173"/>
      <c r="AF9" s="173"/>
    </row>
    <row r="10" spans="1:32" s="132" customFormat="1" ht="21" customHeight="1">
      <c r="A10" s="130" t="s">
        <v>334</v>
      </c>
      <c r="U10" s="173"/>
      <c r="V10" s="173"/>
      <c r="W10" s="173"/>
      <c r="X10" s="173"/>
      <c r="AA10" s="173"/>
      <c r="AB10" s="173"/>
      <c r="AC10" s="173"/>
      <c r="AD10" s="173"/>
      <c r="AE10" s="173"/>
      <c r="AF10" s="173"/>
    </row>
    <row r="11" spans="1:32" s="132" customFormat="1" ht="21" customHeight="1">
      <c r="A11" s="130" t="s">
        <v>302</v>
      </c>
      <c r="U11" s="173"/>
      <c r="V11" s="173"/>
      <c r="W11" s="173"/>
      <c r="X11" s="173"/>
      <c r="AA11" s="173"/>
      <c r="AB11" s="173"/>
      <c r="AC11" s="173"/>
      <c r="AD11" s="173"/>
      <c r="AE11" s="173"/>
      <c r="AF11" s="173"/>
    </row>
    <row r="12" spans="1:32" s="132" customFormat="1" ht="21" customHeight="1">
      <c r="A12" s="130" t="s">
        <v>303</v>
      </c>
      <c r="U12" s="173"/>
      <c r="V12" s="173"/>
      <c r="W12" s="173"/>
      <c r="X12" s="173"/>
      <c r="AA12" s="173"/>
      <c r="AB12" s="173"/>
      <c r="AC12" s="173"/>
      <c r="AD12" s="173"/>
      <c r="AE12" s="173"/>
      <c r="AF12" s="173"/>
    </row>
    <row r="13" spans="1:32" s="132" customFormat="1" ht="21" customHeight="1">
      <c r="A13" s="130" t="s">
        <v>304</v>
      </c>
      <c r="U13" s="173"/>
      <c r="V13" s="173"/>
      <c r="W13" s="173"/>
      <c r="X13" s="173"/>
      <c r="AA13" s="173"/>
      <c r="AB13" s="173"/>
      <c r="AC13" s="173"/>
      <c r="AD13" s="173"/>
      <c r="AE13" s="173"/>
      <c r="AF13" s="173"/>
    </row>
    <row r="14" spans="1:32" s="132" customFormat="1" ht="21" customHeight="1">
      <c r="A14" s="130" t="s">
        <v>305</v>
      </c>
      <c r="U14" s="173"/>
      <c r="V14" s="173"/>
      <c r="W14" s="173"/>
      <c r="X14" s="173"/>
      <c r="AA14" s="173"/>
      <c r="AB14" s="173"/>
      <c r="AC14" s="173"/>
      <c r="AD14" s="173"/>
      <c r="AE14" s="173"/>
      <c r="AF14" s="173"/>
    </row>
    <row r="15" spans="1:32" s="132" customFormat="1" ht="21" customHeight="1">
      <c r="A15" s="130" t="s">
        <v>306</v>
      </c>
      <c r="U15" s="173"/>
      <c r="V15" s="173"/>
      <c r="W15" s="173"/>
      <c r="X15" s="173"/>
      <c r="AA15" s="173"/>
      <c r="AB15" s="173"/>
      <c r="AC15" s="173"/>
      <c r="AD15" s="173"/>
      <c r="AE15" s="173"/>
      <c r="AF15" s="173"/>
    </row>
    <row r="16" spans="1:32" ht="15">
      <c r="A16" s="130"/>
      <c r="U16" s="160"/>
      <c r="V16" s="160"/>
      <c r="W16" s="160"/>
      <c r="X16" s="160"/>
      <c r="AA16" s="160"/>
      <c r="AB16" s="160"/>
      <c r="AC16" s="160"/>
      <c r="AD16" s="160"/>
      <c r="AE16" s="160"/>
      <c r="AF16" s="160"/>
    </row>
    <row r="17" spans="21:32" ht="15">
      <c r="U17" s="160"/>
      <c r="V17" s="160"/>
      <c r="W17" s="160"/>
      <c r="X17" s="160"/>
      <c r="AA17" s="160"/>
      <c r="AB17" s="160"/>
      <c r="AC17" s="160"/>
      <c r="AD17" s="160"/>
      <c r="AE17" s="160"/>
      <c r="AF17" s="160"/>
    </row>
    <row r="18" spans="21:32" ht="15">
      <c r="U18" s="160"/>
      <c r="V18" s="160"/>
      <c r="W18" s="160"/>
      <c r="X18" s="160"/>
      <c r="AA18" s="160"/>
      <c r="AB18" s="160"/>
      <c r="AC18" s="160"/>
      <c r="AD18" s="160"/>
      <c r="AE18" s="160"/>
      <c r="AF18" s="160"/>
    </row>
    <row r="19" spans="21:32" ht="15">
      <c r="U19" s="160"/>
      <c r="V19" s="160"/>
      <c r="W19" s="160"/>
      <c r="X19" s="160"/>
      <c r="AA19" s="160"/>
      <c r="AB19" s="160"/>
      <c r="AC19" s="160"/>
      <c r="AD19" s="160"/>
      <c r="AE19" s="160"/>
      <c r="AF19" s="160"/>
    </row>
    <row r="20" spans="21:32" ht="15">
      <c r="U20" s="160"/>
      <c r="V20" s="160"/>
      <c r="W20" s="160"/>
      <c r="X20" s="160"/>
      <c r="AA20" s="160"/>
      <c r="AB20" s="160"/>
      <c r="AC20" s="160"/>
      <c r="AD20" s="160"/>
      <c r="AE20" s="160"/>
      <c r="AF20" s="160"/>
    </row>
    <row r="21" spans="21:32" ht="15">
      <c r="U21" s="160"/>
      <c r="V21" s="160"/>
      <c r="W21" s="160"/>
      <c r="X21" s="160"/>
      <c r="AA21" s="160"/>
      <c r="AB21" s="160"/>
      <c r="AC21" s="160"/>
      <c r="AD21" s="160"/>
      <c r="AE21" s="160"/>
      <c r="AF21" s="160"/>
    </row>
    <row r="22" spans="21:32" ht="15">
      <c r="U22" s="160"/>
      <c r="V22" s="160"/>
      <c r="W22" s="160"/>
      <c r="X22" s="160"/>
      <c r="AA22" s="160"/>
      <c r="AB22" s="160"/>
      <c r="AC22" s="160"/>
      <c r="AD22" s="160"/>
      <c r="AE22" s="160"/>
      <c r="AF22" s="160"/>
    </row>
    <row r="23" spans="21:32" ht="15">
      <c r="U23" s="160"/>
      <c r="V23" s="160"/>
      <c r="W23" s="160"/>
      <c r="X23" s="160"/>
      <c r="AA23" s="160"/>
      <c r="AB23" s="160"/>
      <c r="AC23" s="160"/>
      <c r="AD23" s="160"/>
      <c r="AE23" s="160"/>
      <c r="AF23" s="160"/>
    </row>
    <row r="24" spans="1:32" ht="15.75">
      <c r="A24" s="128" t="s">
        <v>243</v>
      </c>
      <c r="U24" s="160"/>
      <c r="V24" s="160"/>
      <c r="W24" s="160"/>
      <c r="X24" s="160"/>
      <c r="AA24" s="160"/>
      <c r="AB24" s="160"/>
      <c r="AC24" s="160"/>
      <c r="AD24" s="160"/>
      <c r="AE24" s="160"/>
      <c r="AF24" s="160"/>
    </row>
    <row r="25" spans="1:32" ht="15.75">
      <c r="A25" s="129" t="s">
        <v>360</v>
      </c>
      <c r="U25" s="160"/>
      <c r="V25" s="160"/>
      <c r="W25" s="160"/>
      <c r="X25" s="160"/>
      <c r="AA25" s="160"/>
      <c r="AB25" s="160"/>
      <c r="AC25" s="160"/>
      <c r="AD25" s="160"/>
      <c r="AE25" s="160"/>
      <c r="AF25" s="160"/>
    </row>
    <row r="26" spans="21:32" ht="15">
      <c r="U26" s="160"/>
      <c r="V26" s="160"/>
      <c r="W26" s="160"/>
      <c r="X26" s="160"/>
      <c r="AA26" s="160"/>
      <c r="AB26" s="160"/>
      <c r="AC26" s="160"/>
      <c r="AD26" s="160"/>
      <c r="AE26" s="160"/>
      <c r="AF26" s="160"/>
    </row>
    <row r="27" spans="21:32" ht="15">
      <c r="U27" s="160"/>
      <c r="V27" s="160"/>
      <c r="W27" s="160"/>
      <c r="X27" s="160"/>
      <c r="AA27" s="160"/>
      <c r="AB27" s="160"/>
      <c r="AC27" s="160"/>
      <c r="AD27" s="160"/>
      <c r="AE27" s="160"/>
      <c r="AF27" s="160"/>
    </row>
    <row r="28" spans="1:32" ht="112.5" customHeight="1">
      <c r="A28" s="216"/>
      <c r="U28" s="160"/>
      <c r="V28" s="160"/>
      <c r="W28" s="160"/>
      <c r="X28" s="160"/>
      <c r="AA28" s="160"/>
      <c r="AB28" s="160"/>
      <c r="AC28" s="160"/>
      <c r="AD28" s="160"/>
      <c r="AE28" s="160"/>
      <c r="AF28" s="160"/>
    </row>
    <row r="29" spans="21:32" ht="15">
      <c r="U29" s="160"/>
      <c r="V29" s="160"/>
      <c r="W29" s="160"/>
      <c r="X29" s="160"/>
      <c r="AA29" s="160"/>
      <c r="AB29" s="160"/>
      <c r="AC29" s="160"/>
      <c r="AD29" s="160"/>
      <c r="AE29" s="160"/>
      <c r="AF29" s="160"/>
    </row>
    <row r="30" spans="21:32" ht="15">
      <c r="U30" s="160"/>
      <c r="V30" s="160"/>
      <c r="W30" s="160"/>
      <c r="X30" s="160"/>
      <c r="AA30" s="160"/>
      <c r="AB30" s="160"/>
      <c r="AC30" s="160"/>
      <c r="AD30" s="160"/>
      <c r="AE30" s="160"/>
      <c r="AF30" s="160"/>
    </row>
    <row r="31" spans="21:32" ht="15">
      <c r="U31" s="160"/>
      <c r="V31" s="160"/>
      <c r="W31" s="160"/>
      <c r="X31" s="160"/>
      <c r="AA31" s="160"/>
      <c r="AB31" s="160"/>
      <c r="AC31" s="160"/>
      <c r="AD31" s="160"/>
      <c r="AE31" s="160"/>
      <c r="AF31" s="160"/>
    </row>
    <row r="32" spans="21:32" ht="15">
      <c r="U32" s="160"/>
      <c r="V32" s="160"/>
      <c r="W32" s="160"/>
      <c r="X32" s="160"/>
      <c r="AA32" s="160"/>
      <c r="AB32" s="160"/>
      <c r="AC32" s="160"/>
      <c r="AD32" s="160"/>
      <c r="AE32" s="160"/>
      <c r="AF32" s="160"/>
    </row>
    <row r="33" spans="21:32" ht="15">
      <c r="U33" s="160"/>
      <c r="V33" s="160"/>
      <c r="W33" s="160"/>
      <c r="X33" s="160"/>
      <c r="AA33" s="160"/>
      <c r="AB33" s="160"/>
      <c r="AC33" s="160"/>
      <c r="AD33" s="160"/>
      <c r="AE33" s="160"/>
      <c r="AF33" s="160"/>
    </row>
    <row r="34" spans="21:32" ht="15">
      <c r="U34" s="160"/>
      <c r="V34" s="160"/>
      <c r="W34" s="160"/>
      <c r="X34" s="160"/>
      <c r="AA34" s="160"/>
      <c r="AB34" s="160"/>
      <c r="AC34" s="160"/>
      <c r="AD34" s="160"/>
      <c r="AE34" s="160"/>
      <c r="AF34" s="160"/>
    </row>
    <row r="35" spans="21:32" ht="15">
      <c r="U35" s="160"/>
      <c r="V35" s="160"/>
      <c r="W35" s="160"/>
      <c r="X35" s="160"/>
      <c r="AA35" s="160"/>
      <c r="AB35" s="160"/>
      <c r="AC35" s="160"/>
      <c r="AD35" s="160"/>
      <c r="AE35" s="160"/>
      <c r="AF35" s="160"/>
    </row>
    <row r="36" spans="27:32" ht="15">
      <c r="AA36" s="160"/>
      <c r="AB36" s="160"/>
      <c r="AC36" s="160"/>
      <c r="AD36" s="160"/>
      <c r="AE36" s="160"/>
      <c r="AF36" s="160"/>
    </row>
    <row r="37" spans="27:32" ht="15">
      <c r="AA37" s="160"/>
      <c r="AB37" s="160"/>
      <c r="AC37" s="160"/>
      <c r="AD37" s="160"/>
      <c r="AE37" s="160"/>
      <c r="AF37" s="160"/>
    </row>
  </sheetData>
  <sheetProtection/>
  <hyperlinks>
    <hyperlink ref="A9" r:id="rId1" display="1 - Evolution des EPCI à fiscalité propre "/>
    <hyperlink ref="A10" location="'taux de couverture 2002-2023'!A1" display="2 - Évolution des taux de couverture "/>
    <hyperlink ref="A11" location="'stat par nb com'!A1" display="3 - Répartition des groupements par nombre de communes regroupées"/>
    <hyperlink ref="A12" location="'stat par taille demog'!A1" display="4 - Répartition des groupements par taille démographique"/>
    <hyperlink ref="A13" location="'stat par taille communes membre'!A1" display="5 - Répartition des groupements par taille démographique des communes membres"/>
    <hyperlink ref="A14" location="'stat par dept'!A1" display="6 - Taux de couverture intercommunale par département"/>
    <hyperlink ref="A15" location="'stat par region'!A1" display="7 - Taux de couverture intercommunale par régio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28">
      <pane xSplit="1" topLeftCell="B1" activePane="topRight" state="frozen"/>
      <selection pane="topLeft" activeCell="A1" sqref="A1"/>
      <selection pane="topRight" activeCell="Q35" sqref="Q35"/>
    </sheetView>
  </sheetViews>
  <sheetFormatPr defaultColWidth="11.421875" defaultRowHeight="15"/>
  <cols>
    <col min="1" max="1" width="34.57421875" style="0" customWidth="1"/>
    <col min="2" max="4" width="14.00390625" style="0" customWidth="1"/>
    <col min="5" max="5" width="14.28125" style="0" customWidth="1"/>
    <col min="6" max="6" width="14.140625" style="0" customWidth="1"/>
    <col min="7" max="7" width="15.00390625" style="0" bestFit="1" customWidth="1"/>
    <col min="8" max="8" width="14.00390625" style="0" customWidth="1"/>
    <col min="9" max="9" width="13.8515625" style="0" customWidth="1"/>
    <col min="10" max="11" width="15.140625" style="0" customWidth="1"/>
    <col min="12" max="12" width="14.7109375" style="0" customWidth="1"/>
    <col min="13" max="13" width="15.57421875" style="0" customWidth="1"/>
    <col min="14" max="14" width="13.8515625" style="0" customWidth="1"/>
    <col min="15" max="15" width="13.421875" style="0" customWidth="1"/>
    <col min="16" max="16" width="14.8515625" style="0" customWidth="1"/>
  </cols>
  <sheetData>
    <row r="1" spans="1:16" ht="15">
      <c r="A1" s="262" t="s">
        <v>331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5" ht="15">
      <c r="A2" s="13"/>
      <c r="B2" s="16"/>
      <c r="C2" s="17"/>
      <c r="D2" s="16"/>
      <c r="E2" s="18"/>
    </row>
    <row r="3" spans="1:16" ht="15">
      <c r="A3" s="19" t="s">
        <v>248</v>
      </c>
      <c r="B3" s="212">
        <v>2010</v>
      </c>
      <c r="C3" s="212">
        <v>2011</v>
      </c>
      <c r="D3" s="212">
        <v>2012</v>
      </c>
      <c r="E3" s="212">
        <v>2013</v>
      </c>
      <c r="F3" s="212">
        <v>2014</v>
      </c>
      <c r="G3" s="212">
        <v>2015</v>
      </c>
      <c r="H3" s="212">
        <v>2016</v>
      </c>
      <c r="I3" s="212">
        <v>2017</v>
      </c>
      <c r="J3" s="212">
        <v>2018</v>
      </c>
      <c r="K3" s="212">
        <v>2019</v>
      </c>
      <c r="L3" s="212">
        <v>2020</v>
      </c>
      <c r="M3" s="212">
        <v>2021</v>
      </c>
      <c r="N3" s="212">
        <v>2022</v>
      </c>
      <c r="O3" s="212">
        <v>2023</v>
      </c>
      <c r="P3" s="212">
        <v>2024</v>
      </c>
    </row>
    <row r="4" spans="1:5" ht="15">
      <c r="A4" s="20" t="s">
        <v>17</v>
      </c>
      <c r="B4" s="21"/>
      <c r="C4" s="21"/>
      <c r="D4" s="22"/>
      <c r="E4" s="22"/>
    </row>
    <row r="5" spans="1:24" ht="15">
      <c r="A5" s="23" t="s">
        <v>18</v>
      </c>
      <c r="B5" s="24" t="s">
        <v>19</v>
      </c>
      <c r="C5" s="24" t="s">
        <v>19</v>
      </c>
      <c r="D5" s="25">
        <v>1</v>
      </c>
      <c r="E5" s="25">
        <v>1</v>
      </c>
      <c r="F5" s="25">
        <v>1</v>
      </c>
      <c r="G5" s="25">
        <v>11</v>
      </c>
      <c r="H5" s="25">
        <v>13</v>
      </c>
      <c r="I5" s="25">
        <v>14</v>
      </c>
      <c r="J5" s="25">
        <v>21</v>
      </c>
      <c r="K5" s="25">
        <v>21</v>
      </c>
      <c r="L5" s="25">
        <v>21</v>
      </c>
      <c r="M5" s="25">
        <v>21</v>
      </c>
      <c r="N5" s="25">
        <v>21</v>
      </c>
      <c r="O5" s="25">
        <v>21</v>
      </c>
      <c r="P5" s="26">
        <v>21</v>
      </c>
      <c r="S5" s="160"/>
      <c r="T5" s="160"/>
      <c r="U5" s="160"/>
      <c r="V5" s="160"/>
      <c r="W5" s="160"/>
      <c r="X5" s="160"/>
    </row>
    <row r="6" spans="1:24" ht="15">
      <c r="A6" s="23" t="s">
        <v>273</v>
      </c>
      <c r="B6" s="24" t="s">
        <v>19</v>
      </c>
      <c r="C6" s="24" t="s">
        <v>19</v>
      </c>
      <c r="D6" s="25">
        <v>46</v>
      </c>
      <c r="E6" s="25">
        <v>46</v>
      </c>
      <c r="F6" s="25">
        <v>49</v>
      </c>
      <c r="G6" s="25">
        <v>453</v>
      </c>
      <c r="H6" s="25">
        <v>676</v>
      </c>
      <c r="I6" s="25">
        <v>706</v>
      </c>
      <c r="J6" s="25">
        <v>904</v>
      </c>
      <c r="K6" s="25">
        <v>904</v>
      </c>
      <c r="L6" s="25">
        <v>903</v>
      </c>
      <c r="M6" s="25">
        <v>908</v>
      </c>
      <c r="N6" s="25">
        <v>911</v>
      </c>
      <c r="O6" s="25">
        <v>912</v>
      </c>
      <c r="P6" s="26">
        <v>912</v>
      </c>
      <c r="S6" s="160"/>
      <c r="T6" s="160"/>
      <c r="U6" s="160"/>
      <c r="V6" s="160"/>
      <c r="W6" s="160"/>
      <c r="X6" s="160"/>
    </row>
    <row r="7" spans="1:24" ht="15">
      <c r="A7" s="23" t="s">
        <v>274</v>
      </c>
      <c r="B7" s="24" t="s">
        <v>19</v>
      </c>
      <c r="C7" s="24" t="s">
        <v>19</v>
      </c>
      <c r="D7" s="25">
        <v>536378</v>
      </c>
      <c r="E7" s="25">
        <v>537998</v>
      </c>
      <c r="F7" s="25">
        <v>545475</v>
      </c>
      <c r="G7" s="25">
        <v>6303722</v>
      </c>
      <c r="H7" s="25">
        <v>15275673</v>
      </c>
      <c r="I7" s="25">
        <v>15644785</v>
      </c>
      <c r="J7" s="25">
        <v>17932300</v>
      </c>
      <c r="K7" s="25">
        <v>17987266</v>
      </c>
      <c r="L7" s="25">
        <v>18031028</v>
      </c>
      <c r="M7" s="25">
        <v>18154555</v>
      </c>
      <c r="N7" s="25">
        <v>18273350</v>
      </c>
      <c r="O7" s="25">
        <v>18331597</v>
      </c>
      <c r="P7" s="26">
        <v>18420395</v>
      </c>
      <c r="R7" s="259"/>
      <c r="S7" s="160"/>
      <c r="T7" s="160"/>
      <c r="U7" s="160"/>
      <c r="V7" s="160"/>
      <c r="W7" s="160"/>
      <c r="X7" s="160"/>
    </row>
    <row r="8" spans="1:24" ht="15">
      <c r="A8" s="28"/>
      <c r="B8" s="30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29"/>
      <c r="O8" s="29"/>
      <c r="P8" s="30"/>
      <c r="S8" s="160"/>
      <c r="T8" s="160"/>
      <c r="U8" s="160"/>
      <c r="V8" s="160"/>
      <c r="W8" s="160"/>
      <c r="X8" s="160"/>
    </row>
    <row r="9" spans="1:24" ht="15">
      <c r="A9" s="31" t="s">
        <v>20</v>
      </c>
      <c r="B9" s="32"/>
      <c r="C9" s="32"/>
      <c r="D9" s="32"/>
      <c r="E9" s="32"/>
      <c r="N9" s="258"/>
      <c r="O9" s="258"/>
      <c r="S9" s="160"/>
      <c r="T9" s="160"/>
      <c r="U9" s="160"/>
      <c r="V9" s="160"/>
      <c r="W9" s="160"/>
      <c r="X9" s="160"/>
    </row>
    <row r="10" spans="1:24" ht="15">
      <c r="A10" s="23" t="s">
        <v>18</v>
      </c>
      <c r="B10" s="25">
        <v>16</v>
      </c>
      <c r="C10" s="25">
        <v>16</v>
      </c>
      <c r="D10" s="25">
        <v>15</v>
      </c>
      <c r="E10" s="25">
        <v>15</v>
      </c>
      <c r="F10" s="25">
        <v>15</v>
      </c>
      <c r="G10" s="25">
        <v>9</v>
      </c>
      <c r="H10" s="25">
        <v>11</v>
      </c>
      <c r="I10" s="25">
        <v>15</v>
      </c>
      <c r="J10" s="25">
        <v>11</v>
      </c>
      <c r="K10" s="25">
        <v>13</v>
      </c>
      <c r="L10" s="25">
        <v>14</v>
      </c>
      <c r="M10" s="25">
        <v>14</v>
      </c>
      <c r="N10" s="25">
        <v>14</v>
      </c>
      <c r="O10" s="25">
        <v>14</v>
      </c>
      <c r="P10" s="26">
        <v>14</v>
      </c>
      <c r="S10" s="160"/>
      <c r="T10" s="160"/>
      <c r="U10" s="160"/>
      <c r="V10" s="160"/>
      <c r="W10" s="160"/>
      <c r="X10" s="160"/>
    </row>
    <row r="11" spans="1:24" ht="15">
      <c r="A11" s="23" t="s">
        <v>273</v>
      </c>
      <c r="B11" s="25">
        <v>413</v>
      </c>
      <c r="C11" s="25">
        <v>424</v>
      </c>
      <c r="D11" s="25">
        <v>398</v>
      </c>
      <c r="E11" s="25">
        <v>434</v>
      </c>
      <c r="F11" s="25">
        <v>445</v>
      </c>
      <c r="G11" s="25">
        <v>201</v>
      </c>
      <c r="H11" s="25">
        <v>359</v>
      </c>
      <c r="I11" s="25">
        <v>624</v>
      </c>
      <c r="J11" s="25">
        <v>523</v>
      </c>
      <c r="K11" s="25">
        <v>589</v>
      </c>
      <c r="L11" s="25">
        <v>658</v>
      </c>
      <c r="M11" s="25">
        <v>658</v>
      </c>
      <c r="N11" s="25">
        <v>658</v>
      </c>
      <c r="O11" s="25">
        <v>659</v>
      </c>
      <c r="P11" s="26">
        <v>659</v>
      </c>
      <c r="S11" s="160"/>
      <c r="T11" s="160"/>
      <c r="U11" s="160"/>
      <c r="V11" s="160"/>
      <c r="W11" s="160"/>
      <c r="X11" s="160"/>
    </row>
    <row r="12" spans="1:24" ht="15">
      <c r="A12" s="23" t="s">
        <v>274</v>
      </c>
      <c r="B12" s="25">
        <v>7638702</v>
      </c>
      <c r="C12" s="25">
        <v>7686710</v>
      </c>
      <c r="D12" s="25">
        <v>7176105</v>
      </c>
      <c r="E12" s="25">
        <v>7237920</v>
      </c>
      <c r="F12" s="25">
        <v>7293720</v>
      </c>
      <c r="G12" s="25">
        <v>2322898</v>
      </c>
      <c r="H12" s="25">
        <v>2534713</v>
      </c>
      <c r="I12" s="25">
        <v>3755641</v>
      </c>
      <c r="J12" s="25">
        <v>2433987</v>
      </c>
      <c r="K12" s="25">
        <v>2922990</v>
      </c>
      <c r="L12" s="25">
        <v>3119780</v>
      </c>
      <c r="M12" s="25">
        <v>3128086</v>
      </c>
      <c r="N12" s="25">
        <v>3138765</v>
      </c>
      <c r="O12" s="25">
        <v>3146023</v>
      </c>
      <c r="P12" s="26">
        <v>3157842</v>
      </c>
      <c r="S12" s="160"/>
      <c r="T12" s="160"/>
      <c r="U12" s="160"/>
      <c r="V12" s="160"/>
      <c r="W12" s="160"/>
      <c r="X12" s="160"/>
    </row>
    <row r="13" spans="1:24" ht="15">
      <c r="A13" s="35" t="s">
        <v>276</v>
      </c>
      <c r="B13" s="36"/>
      <c r="C13" s="36"/>
      <c r="D13" s="36"/>
      <c r="E13" s="36"/>
      <c r="F13" s="36"/>
      <c r="N13" s="258"/>
      <c r="O13" s="258"/>
      <c r="S13" s="160"/>
      <c r="T13" s="160"/>
      <c r="U13" s="160"/>
      <c r="V13" s="160"/>
      <c r="W13" s="160"/>
      <c r="X13" s="160"/>
    </row>
    <row r="14" spans="1:24" ht="15">
      <c r="A14" s="37" t="s">
        <v>18</v>
      </c>
      <c r="B14" s="36">
        <v>13</v>
      </c>
      <c r="C14" s="36">
        <v>13</v>
      </c>
      <c r="D14" s="36">
        <v>13</v>
      </c>
      <c r="E14" s="36">
        <v>13</v>
      </c>
      <c r="F14" s="36">
        <v>13</v>
      </c>
      <c r="G14" s="36">
        <v>7</v>
      </c>
      <c r="H14" s="36">
        <v>10</v>
      </c>
      <c r="I14" s="36">
        <v>14</v>
      </c>
      <c r="J14" s="36">
        <v>10</v>
      </c>
      <c r="K14" s="36">
        <v>12</v>
      </c>
      <c r="L14" s="36">
        <v>13</v>
      </c>
      <c r="M14" s="36">
        <v>13</v>
      </c>
      <c r="N14" s="34">
        <v>13</v>
      </c>
      <c r="O14" s="34">
        <v>13</v>
      </c>
      <c r="P14" s="26">
        <v>14</v>
      </c>
      <c r="S14" s="160"/>
      <c r="T14" s="160"/>
      <c r="U14" s="160"/>
      <c r="V14" s="160"/>
      <c r="W14" s="160"/>
      <c r="X14" s="160"/>
    </row>
    <row r="15" spans="1:24" ht="15">
      <c r="A15" s="37" t="s">
        <v>273</v>
      </c>
      <c r="B15" s="36">
        <v>380</v>
      </c>
      <c r="C15" s="36">
        <v>391</v>
      </c>
      <c r="D15" s="36">
        <v>384</v>
      </c>
      <c r="E15" s="36">
        <v>415</v>
      </c>
      <c r="F15" s="36">
        <v>426</v>
      </c>
      <c r="G15" s="36">
        <v>182</v>
      </c>
      <c r="H15" s="36">
        <v>345</v>
      </c>
      <c r="I15" s="36">
        <v>605</v>
      </c>
      <c r="J15" s="36">
        <v>586</v>
      </c>
      <c r="K15" s="36">
        <v>570</v>
      </c>
      <c r="L15" s="36">
        <v>639</v>
      </c>
      <c r="M15" s="36">
        <v>639</v>
      </c>
      <c r="N15" s="34">
        <v>639</v>
      </c>
      <c r="O15" s="34">
        <v>639</v>
      </c>
      <c r="P15" s="26">
        <v>659</v>
      </c>
      <c r="S15" s="160"/>
      <c r="T15" s="160"/>
      <c r="U15" s="160"/>
      <c r="V15" s="160"/>
      <c r="W15" s="160"/>
      <c r="X15" s="160"/>
    </row>
    <row r="16" spans="1:24" ht="15">
      <c r="A16" s="27" t="s">
        <v>275</v>
      </c>
      <c r="B16" s="36">
        <v>7309465</v>
      </c>
      <c r="C16" s="36">
        <v>7359201</v>
      </c>
      <c r="D16" s="36">
        <v>6901858</v>
      </c>
      <c r="E16" s="36">
        <v>6950351</v>
      </c>
      <c r="F16" s="36">
        <v>7005887</v>
      </c>
      <c r="G16" s="36">
        <v>2034675</v>
      </c>
      <c r="H16" s="36">
        <v>2329840</v>
      </c>
      <c r="I16" s="36">
        <v>3544737</v>
      </c>
      <c r="J16" s="36">
        <v>2223352</v>
      </c>
      <c r="K16" s="36">
        <v>2712363</v>
      </c>
      <c r="L16" s="36">
        <v>2910217</v>
      </c>
      <c r="M16" s="36">
        <v>2917947</v>
      </c>
      <c r="N16" s="34">
        <v>2927342</v>
      </c>
      <c r="O16" s="34">
        <v>2932189</v>
      </c>
      <c r="P16" s="26">
        <v>3157842</v>
      </c>
      <c r="S16" s="160"/>
      <c r="T16" s="160"/>
      <c r="U16" s="160"/>
      <c r="V16" s="160"/>
      <c r="W16" s="160"/>
      <c r="X16" s="160"/>
    </row>
    <row r="17" spans="1:24" ht="15">
      <c r="A17" s="32"/>
      <c r="B17" s="25"/>
      <c r="C17" s="25"/>
      <c r="D17" s="25"/>
      <c r="E17" s="25"/>
      <c r="F17" s="30"/>
      <c r="G17" s="30"/>
      <c r="H17" s="30"/>
      <c r="I17" s="30"/>
      <c r="J17" s="30"/>
      <c r="K17" s="30"/>
      <c r="L17" s="30"/>
      <c r="M17" s="30"/>
      <c r="N17" s="29"/>
      <c r="O17" s="29"/>
      <c r="P17" s="30"/>
      <c r="S17" s="160"/>
      <c r="T17" s="160"/>
      <c r="U17" s="160"/>
      <c r="V17" s="160"/>
      <c r="W17" s="160"/>
      <c r="X17" s="160"/>
    </row>
    <row r="18" spans="1:24" ht="15">
      <c r="A18" s="20" t="s">
        <v>21</v>
      </c>
      <c r="B18" s="38"/>
      <c r="C18" s="38"/>
      <c r="D18" s="38"/>
      <c r="E18" s="38"/>
      <c r="N18" s="258"/>
      <c r="O18" s="258"/>
      <c r="S18" s="160"/>
      <c r="T18" s="160"/>
      <c r="U18" s="160"/>
      <c r="V18" s="160"/>
      <c r="W18" s="160"/>
      <c r="X18" s="160"/>
    </row>
    <row r="19" spans="1:24" ht="15">
      <c r="A19" s="23" t="s">
        <v>18</v>
      </c>
      <c r="B19" s="25">
        <v>181</v>
      </c>
      <c r="C19" s="25">
        <v>191</v>
      </c>
      <c r="D19" s="25">
        <v>202</v>
      </c>
      <c r="E19" s="25">
        <v>213</v>
      </c>
      <c r="F19" s="25">
        <v>222</v>
      </c>
      <c r="G19" s="25">
        <v>226</v>
      </c>
      <c r="H19" s="25">
        <v>196</v>
      </c>
      <c r="I19" s="25">
        <v>219</v>
      </c>
      <c r="J19" s="25">
        <v>222</v>
      </c>
      <c r="K19" s="25">
        <v>223</v>
      </c>
      <c r="L19" s="25">
        <v>222</v>
      </c>
      <c r="M19" s="25">
        <v>223</v>
      </c>
      <c r="N19" s="34">
        <v>227</v>
      </c>
      <c r="O19" s="34">
        <v>227</v>
      </c>
      <c r="P19" s="151">
        <v>229</v>
      </c>
      <c r="S19" s="160"/>
      <c r="T19" s="160"/>
      <c r="U19" s="160"/>
      <c r="V19" s="160"/>
      <c r="W19" s="160"/>
      <c r="X19" s="160"/>
    </row>
    <row r="20" spans="1:24" ht="15">
      <c r="A20" s="23" t="s">
        <v>273</v>
      </c>
      <c r="B20" s="25">
        <v>3107</v>
      </c>
      <c r="C20" s="25">
        <v>3290</v>
      </c>
      <c r="D20" s="25">
        <v>3600</v>
      </c>
      <c r="E20" s="25">
        <v>4118</v>
      </c>
      <c r="F20" s="25">
        <v>4851</v>
      </c>
      <c r="G20" s="25">
        <v>4744</v>
      </c>
      <c r="H20" s="25">
        <v>4610</v>
      </c>
      <c r="I20" s="25">
        <v>7282</v>
      </c>
      <c r="J20" s="25">
        <v>7443</v>
      </c>
      <c r="K20" s="25">
        <v>7488</v>
      </c>
      <c r="L20" s="25">
        <v>7461</v>
      </c>
      <c r="M20" s="25">
        <v>7465</v>
      </c>
      <c r="N20" s="34">
        <v>7526</v>
      </c>
      <c r="O20" s="34">
        <v>7522</v>
      </c>
      <c r="P20" s="151">
        <v>7586</v>
      </c>
      <c r="S20" s="160"/>
      <c r="T20" s="160"/>
      <c r="U20" s="160"/>
      <c r="V20" s="160"/>
      <c r="W20" s="160"/>
      <c r="X20" s="160"/>
    </row>
    <row r="21" spans="1:24" ht="15">
      <c r="A21" s="23" t="s">
        <v>274</v>
      </c>
      <c r="B21" s="25">
        <v>22472555</v>
      </c>
      <c r="C21" s="25">
        <v>23379003</v>
      </c>
      <c r="D21" s="25">
        <v>24109018</v>
      </c>
      <c r="E21" s="25">
        <v>25541907</v>
      </c>
      <c r="F21" s="25">
        <v>27136257</v>
      </c>
      <c r="G21" s="25">
        <v>25889681</v>
      </c>
      <c r="H21" s="25">
        <v>21813717</v>
      </c>
      <c r="I21" s="25">
        <v>23962577</v>
      </c>
      <c r="J21" s="25">
        <v>23660357</v>
      </c>
      <c r="K21" s="25">
        <v>23513248</v>
      </c>
      <c r="L21" s="25">
        <v>23370289</v>
      </c>
      <c r="M21" s="25">
        <v>23492290</v>
      </c>
      <c r="N21" s="34">
        <v>23777483</v>
      </c>
      <c r="O21" s="34">
        <v>23835713</v>
      </c>
      <c r="P21" s="151">
        <v>24081689</v>
      </c>
      <c r="S21" s="160"/>
      <c r="T21" s="160"/>
      <c r="U21" s="160"/>
      <c r="V21" s="160"/>
      <c r="W21" s="160"/>
      <c r="X21" s="160"/>
    </row>
    <row r="22" spans="1:24" ht="15">
      <c r="A22" s="28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29"/>
      <c r="O22" s="29"/>
      <c r="P22" s="30"/>
      <c r="S22" s="160"/>
      <c r="T22" s="160"/>
      <c r="U22" s="160"/>
      <c r="V22" s="160"/>
      <c r="W22" s="160"/>
      <c r="X22" s="160"/>
    </row>
    <row r="23" spans="1:24" ht="15">
      <c r="A23" s="31" t="s">
        <v>22</v>
      </c>
      <c r="B23" s="25"/>
      <c r="C23" s="25"/>
      <c r="D23" s="25"/>
      <c r="E23" s="25"/>
      <c r="N23" s="258"/>
      <c r="O23" s="258"/>
      <c r="S23" s="160"/>
      <c r="T23" s="160"/>
      <c r="U23" s="160"/>
      <c r="V23" s="160"/>
      <c r="W23" s="160"/>
      <c r="X23" s="160"/>
    </row>
    <row r="24" spans="1:24" ht="15">
      <c r="A24" s="23" t="s">
        <v>18</v>
      </c>
      <c r="B24" s="25">
        <v>2409</v>
      </c>
      <c r="C24" s="25">
        <v>2387</v>
      </c>
      <c r="D24" s="25">
        <v>2358</v>
      </c>
      <c r="E24" s="25">
        <v>2223</v>
      </c>
      <c r="F24" s="25">
        <v>1903</v>
      </c>
      <c r="G24" s="25">
        <v>1884</v>
      </c>
      <c r="H24" s="25">
        <v>1842</v>
      </c>
      <c r="I24" s="25">
        <v>1018</v>
      </c>
      <c r="J24" s="25">
        <v>1009</v>
      </c>
      <c r="K24" s="25">
        <v>1001</v>
      </c>
      <c r="L24" s="25">
        <v>997</v>
      </c>
      <c r="M24" s="25">
        <v>995</v>
      </c>
      <c r="N24" s="34">
        <v>992</v>
      </c>
      <c r="O24" s="34">
        <v>992</v>
      </c>
      <c r="P24" s="151">
        <v>990</v>
      </c>
      <c r="S24" s="160"/>
      <c r="T24" s="160"/>
      <c r="U24" s="160"/>
      <c r="V24" s="160"/>
      <c r="W24" s="160"/>
      <c r="X24" s="160"/>
    </row>
    <row r="25" spans="1:24" ht="15">
      <c r="A25" s="23" t="s">
        <v>273</v>
      </c>
      <c r="B25" s="25">
        <v>31225</v>
      </c>
      <c r="C25" s="25">
        <v>31298</v>
      </c>
      <c r="D25" s="25">
        <v>31232</v>
      </c>
      <c r="E25" s="25">
        <v>31428</v>
      </c>
      <c r="F25" s="25">
        <v>31246</v>
      </c>
      <c r="G25" s="25">
        <v>31116</v>
      </c>
      <c r="H25" s="25">
        <v>30154</v>
      </c>
      <c r="I25" s="25">
        <v>26740</v>
      </c>
      <c r="J25" s="25">
        <v>26424</v>
      </c>
      <c r="K25" s="25">
        <v>25926</v>
      </c>
      <c r="L25" s="25">
        <v>25883</v>
      </c>
      <c r="M25" s="25">
        <v>25871</v>
      </c>
      <c r="N25" s="34">
        <v>25797</v>
      </c>
      <c r="O25" s="34">
        <v>25789</v>
      </c>
      <c r="P25" s="151">
        <v>25716</v>
      </c>
      <c r="S25" s="160"/>
      <c r="T25" s="160"/>
      <c r="U25" s="160"/>
      <c r="V25" s="160"/>
      <c r="W25" s="160"/>
      <c r="X25" s="160"/>
    </row>
    <row r="26" spans="1:24" ht="15">
      <c r="A26" s="23" t="s">
        <v>274</v>
      </c>
      <c r="B26" s="25">
        <v>27509582</v>
      </c>
      <c r="C26" s="25">
        <v>27404237</v>
      </c>
      <c r="D26" s="25">
        <v>27169609</v>
      </c>
      <c r="E26" s="25">
        <v>27322241</v>
      </c>
      <c r="F26" s="25">
        <v>27401807</v>
      </c>
      <c r="G26" s="25">
        <v>26906507</v>
      </c>
      <c r="H26" s="25">
        <v>26044667</v>
      </c>
      <c r="I26" s="25">
        <v>22814648</v>
      </c>
      <c r="J26" s="25">
        <v>22448738</v>
      </c>
      <c r="K26" s="25">
        <v>22184722</v>
      </c>
      <c r="L26" s="25">
        <v>22094182</v>
      </c>
      <c r="M26" s="25">
        <v>22039498</v>
      </c>
      <c r="N26" s="34">
        <v>21867973</v>
      </c>
      <c r="O26" s="34">
        <v>21898670</v>
      </c>
      <c r="P26" s="151">
        <v>21776996</v>
      </c>
      <c r="S26" s="160"/>
      <c r="T26" s="160"/>
      <c r="U26" s="160"/>
      <c r="V26" s="160"/>
      <c r="W26" s="160"/>
      <c r="X26" s="160"/>
    </row>
    <row r="27" spans="1:24" ht="15">
      <c r="A27" s="35" t="s">
        <v>276</v>
      </c>
      <c r="B27" s="36"/>
      <c r="C27" s="36"/>
      <c r="D27" s="36"/>
      <c r="E27" s="36"/>
      <c r="F27" s="36"/>
      <c r="N27" s="258"/>
      <c r="O27" s="258"/>
      <c r="S27" s="160"/>
      <c r="T27" s="160"/>
      <c r="U27" s="160"/>
      <c r="V27" s="160"/>
      <c r="W27" s="160"/>
      <c r="X27" s="160"/>
    </row>
    <row r="28" spans="1:24" ht="15">
      <c r="A28" s="37" t="s">
        <v>18</v>
      </c>
      <c r="B28" s="36">
        <v>1103</v>
      </c>
      <c r="C28" s="36">
        <v>1112</v>
      </c>
      <c r="D28" s="36">
        <v>1118</v>
      </c>
      <c r="E28" s="36">
        <v>1125</v>
      </c>
      <c r="F28" s="36">
        <v>1048</v>
      </c>
      <c r="G28" s="36">
        <v>1062</v>
      </c>
      <c r="H28" s="36">
        <v>1090</v>
      </c>
      <c r="I28" s="36">
        <v>775</v>
      </c>
      <c r="J28" s="36">
        <v>808</v>
      </c>
      <c r="K28" s="36">
        <v>817</v>
      </c>
      <c r="L28" s="36">
        <v>818</v>
      </c>
      <c r="M28" s="36">
        <v>818</v>
      </c>
      <c r="N28" s="34">
        <v>821</v>
      </c>
      <c r="O28" s="34">
        <v>828</v>
      </c>
      <c r="P28" s="151">
        <v>829</v>
      </c>
      <c r="S28" s="160"/>
      <c r="T28" s="160"/>
      <c r="U28" s="160"/>
      <c r="V28" s="160"/>
      <c r="W28" s="160"/>
      <c r="X28" s="160"/>
    </row>
    <row r="29" spans="1:24" ht="15">
      <c r="A29" s="37" t="s">
        <v>273</v>
      </c>
      <c r="B29" s="36">
        <v>14216</v>
      </c>
      <c r="C29" s="36">
        <v>14507</v>
      </c>
      <c r="D29" s="36">
        <v>14739</v>
      </c>
      <c r="E29" s="36">
        <v>15992</v>
      </c>
      <c r="F29" s="36">
        <v>17349</v>
      </c>
      <c r="G29" s="36">
        <v>17704</v>
      </c>
      <c r="H29" s="36">
        <v>17980</v>
      </c>
      <c r="I29" s="36">
        <v>19978</v>
      </c>
      <c r="J29" s="36">
        <v>20757</v>
      </c>
      <c r="K29" s="36">
        <v>20797</v>
      </c>
      <c r="L29" s="36">
        <v>20843</v>
      </c>
      <c r="M29" s="36">
        <v>21018</v>
      </c>
      <c r="N29" s="34">
        <v>21046</v>
      </c>
      <c r="O29" s="34">
        <v>21197</v>
      </c>
      <c r="P29" s="151">
        <v>21231</v>
      </c>
      <c r="S29" s="160"/>
      <c r="T29" s="160"/>
      <c r="U29" s="160"/>
      <c r="V29" s="160"/>
      <c r="W29" s="160"/>
      <c r="X29" s="160"/>
    </row>
    <row r="30" spans="1:24" ht="15">
      <c r="A30" s="27" t="s">
        <v>275</v>
      </c>
      <c r="B30" s="36">
        <v>16289707</v>
      </c>
      <c r="C30" s="36">
        <v>16534484</v>
      </c>
      <c r="D30" s="36">
        <v>16612350</v>
      </c>
      <c r="E30" s="36">
        <v>17208864</v>
      </c>
      <c r="F30" s="36">
        <v>18223243</v>
      </c>
      <c r="G30" s="36">
        <v>18284334</v>
      </c>
      <c r="H30" s="36">
        <v>18536803</v>
      </c>
      <c r="I30" s="36">
        <v>18962095</v>
      </c>
      <c r="J30" s="36">
        <v>19270918</v>
      </c>
      <c r="K30" s="36">
        <v>19310606</v>
      </c>
      <c r="L30" s="36">
        <v>19303456</v>
      </c>
      <c r="M30" s="36">
        <v>19309696</v>
      </c>
      <c r="N30" s="34">
        <v>19258409</v>
      </c>
      <c r="O30" s="34">
        <v>19462554</v>
      </c>
      <c r="P30" s="151">
        <v>19387057</v>
      </c>
      <c r="S30" s="160"/>
      <c r="T30" s="160"/>
      <c r="U30" s="160"/>
      <c r="V30" s="160"/>
      <c r="W30" s="160"/>
      <c r="X30" s="160"/>
    </row>
    <row r="31" spans="1:24" ht="15">
      <c r="A31" s="32"/>
      <c r="B31" s="25"/>
      <c r="C31" s="25"/>
      <c r="D31" s="25"/>
      <c r="E31" s="25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S31" s="160"/>
      <c r="T31" s="160"/>
      <c r="U31" s="160"/>
      <c r="V31" s="160"/>
      <c r="W31" s="160"/>
      <c r="X31" s="160"/>
    </row>
    <row r="32" spans="1:24" ht="15">
      <c r="A32" s="20" t="s">
        <v>23</v>
      </c>
      <c r="B32" s="38"/>
      <c r="C32" s="38"/>
      <c r="D32" s="38"/>
      <c r="E32" s="38"/>
      <c r="M32" s="160"/>
      <c r="S32" s="160"/>
      <c r="T32" s="160"/>
      <c r="U32" s="160"/>
      <c r="V32" s="160"/>
      <c r="W32" s="160"/>
      <c r="X32" s="160"/>
    </row>
    <row r="33" spans="1:24" ht="15">
      <c r="A33" s="23" t="s">
        <v>18</v>
      </c>
      <c r="B33" s="25">
        <v>5</v>
      </c>
      <c r="C33" s="25">
        <v>5</v>
      </c>
      <c r="D33" s="25">
        <v>5</v>
      </c>
      <c r="E33" s="25">
        <v>4</v>
      </c>
      <c r="F33" s="25">
        <v>4</v>
      </c>
      <c r="G33" s="25">
        <v>3</v>
      </c>
      <c r="H33" s="203" t="s">
        <v>19</v>
      </c>
      <c r="I33" s="203" t="s">
        <v>19</v>
      </c>
      <c r="J33" s="203" t="s">
        <v>19</v>
      </c>
      <c r="K33" s="203" t="s">
        <v>19</v>
      </c>
      <c r="L33" s="203" t="s">
        <v>19</v>
      </c>
      <c r="M33" s="203" t="s">
        <v>19</v>
      </c>
      <c r="N33" s="203" t="s">
        <v>19</v>
      </c>
      <c r="O33" s="203" t="s">
        <v>19</v>
      </c>
      <c r="P33" s="203" t="s">
        <v>19</v>
      </c>
      <c r="S33" s="160"/>
      <c r="T33" s="160"/>
      <c r="U33" s="160"/>
      <c r="V33" s="160"/>
      <c r="W33" s="160"/>
      <c r="X33" s="160"/>
    </row>
    <row r="34" spans="1:24" ht="15">
      <c r="A34" s="23" t="s">
        <v>273</v>
      </c>
      <c r="B34" s="25">
        <v>29</v>
      </c>
      <c r="C34" s="25">
        <v>29</v>
      </c>
      <c r="D34" s="25">
        <v>29</v>
      </c>
      <c r="E34" s="25">
        <v>23</v>
      </c>
      <c r="F34" s="25">
        <v>23</v>
      </c>
      <c r="G34" s="25">
        <v>15</v>
      </c>
      <c r="H34" s="203" t="s">
        <v>19</v>
      </c>
      <c r="I34" s="203" t="s">
        <v>19</v>
      </c>
      <c r="J34" s="203" t="s">
        <v>19</v>
      </c>
      <c r="K34" s="203" t="s">
        <v>19</v>
      </c>
      <c r="L34" s="203" t="s">
        <v>19</v>
      </c>
      <c r="M34" s="203" t="s">
        <v>19</v>
      </c>
      <c r="N34" s="203" t="s">
        <v>19</v>
      </c>
      <c r="O34" s="203" t="s">
        <v>19</v>
      </c>
      <c r="P34" s="203" t="s">
        <v>19</v>
      </c>
      <c r="S34" s="160"/>
      <c r="T34" s="160"/>
      <c r="U34" s="160"/>
      <c r="V34" s="160"/>
      <c r="W34" s="160"/>
      <c r="X34" s="160"/>
    </row>
    <row r="35" spans="1:24" ht="15">
      <c r="A35" s="23" t="s">
        <v>274</v>
      </c>
      <c r="B35" s="25">
        <v>323756</v>
      </c>
      <c r="C35" s="25">
        <v>327012</v>
      </c>
      <c r="D35" s="25">
        <v>329844</v>
      </c>
      <c r="E35" s="25">
        <v>245496</v>
      </c>
      <c r="F35" s="25">
        <v>249264</v>
      </c>
      <c r="G35" s="25">
        <v>148674</v>
      </c>
      <c r="H35" s="203" t="s">
        <v>19</v>
      </c>
      <c r="I35" s="203" t="s">
        <v>19</v>
      </c>
      <c r="J35" s="203" t="s">
        <v>19</v>
      </c>
      <c r="K35" s="203" t="s">
        <v>19</v>
      </c>
      <c r="L35" s="203" t="s">
        <v>19</v>
      </c>
      <c r="M35" s="203" t="s">
        <v>19</v>
      </c>
      <c r="N35" s="203" t="s">
        <v>19</v>
      </c>
      <c r="O35" s="203" t="s">
        <v>19</v>
      </c>
      <c r="P35" s="203" t="s">
        <v>19</v>
      </c>
      <c r="S35" s="160"/>
      <c r="T35" s="160"/>
      <c r="U35" s="160"/>
      <c r="V35" s="160"/>
      <c r="W35" s="160"/>
      <c r="X35" s="160"/>
    </row>
    <row r="36" spans="1:24" ht="15">
      <c r="A36" s="28"/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S36" s="160"/>
      <c r="T36" s="160"/>
      <c r="U36" s="160"/>
      <c r="V36" s="160"/>
      <c r="W36" s="160"/>
      <c r="X36" s="160"/>
    </row>
    <row r="37" spans="1:16" ht="15">
      <c r="A37" s="39" t="s">
        <v>293</v>
      </c>
      <c r="B37" s="40"/>
      <c r="C37" s="40"/>
      <c r="D37" s="40"/>
      <c r="E37" s="40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>
      <c r="A38" s="41" t="s">
        <v>18</v>
      </c>
      <c r="B38" s="42">
        <v>2611</v>
      </c>
      <c r="C38" s="43">
        <v>2599</v>
      </c>
      <c r="D38" s="44">
        <v>2581</v>
      </c>
      <c r="E38" s="44">
        <v>2456</v>
      </c>
      <c r="F38" s="44">
        <v>2145</v>
      </c>
      <c r="G38" s="44">
        <v>2133</v>
      </c>
      <c r="H38" s="44">
        <f>H5+H10+H19+H24</f>
        <v>2062</v>
      </c>
      <c r="I38" s="44">
        <v>1266</v>
      </c>
      <c r="J38" s="44">
        <v>1263</v>
      </c>
      <c r="K38" s="44">
        <v>1258</v>
      </c>
      <c r="L38" s="44">
        <v>1254</v>
      </c>
      <c r="M38" s="44">
        <v>1253</v>
      </c>
      <c r="N38" s="44">
        <v>1254</v>
      </c>
      <c r="O38" s="44">
        <v>1254</v>
      </c>
      <c r="P38" s="44">
        <v>1254</v>
      </c>
    </row>
    <row r="39" spans="1:16" ht="15">
      <c r="A39" s="41" t="s">
        <v>273</v>
      </c>
      <c r="B39" s="44">
        <v>34774</v>
      </c>
      <c r="C39" s="43">
        <v>35041</v>
      </c>
      <c r="D39" s="44">
        <v>35305</v>
      </c>
      <c r="E39" s="44">
        <v>36049</v>
      </c>
      <c r="F39" s="44">
        <v>36614</v>
      </c>
      <c r="G39" s="44" t="s">
        <v>262</v>
      </c>
      <c r="H39" s="44" t="s">
        <v>287</v>
      </c>
      <c r="I39" s="44" t="s">
        <v>311</v>
      </c>
      <c r="J39" s="44" t="s">
        <v>327</v>
      </c>
      <c r="K39" s="44" t="s">
        <v>337</v>
      </c>
      <c r="L39" s="44" t="s">
        <v>341</v>
      </c>
      <c r="M39" s="44" t="s">
        <v>345</v>
      </c>
      <c r="N39" s="44" t="s">
        <v>352</v>
      </c>
      <c r="O39" s="44" t="s">
        <v>355</v>
      </c>
      <c r="P39" s="44" t="s">
        <v>379</v>
      </c>
    </row>
    <row r="40" spans="1:16" ht="15">
      <c r="A40" s="41" t="s">
        <v>268</v>
      </c>
      <c r="B40" s="44">
        <v>57944595</v>
      </c>
      <c r="C40" s="43">
        <v>58796962</v>
      </c>
      <c r="D40" s="44">
        <v>59320954</v>
      </c>
      <c r="E40" s="44">
        <v>60885562</v>
      </c>
      <c r="F40" s="44">
        <v>62626523</v>
      </c>
      <c r="G40" s="44" t="s">
        <v>263</v>
      </c>
      <c r="H40" s="44" t="s">
        <v>288</v>
      </c>
      <c r="I40" s="44" t="s">
        <v>325</v>
      </c>
      <c r="J40" s="44" t="s">
        <v>335</v>
      </c>
      <c r="K40" s="44" t="s">
        <v>338</v>
      </c>
      <c r="L40" s="44" t="s">
        <v>342</v>
      </c>
      <c r="M40" s="44" t="s">
        <v>346</v>
      </c>
      <c r="N40" s="44" t="s">
        <v>353</v>
      </c>
      <c r="O40" s="44" t="s">
        <v>356</v>
      </c>
      <c r="P40" s="44" t="s">
        <v>361</v>
      </c>
    </row>
    <row r="41" spans="1:16" ht="15">
      <c r="A41" s="45" t="s">
        <v>269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>
      <c r="A42" s="41" t="s">
        <v>18</v>
      </c>
      <c r="B42" s="44">
        <v>1302</v>
      </c>
      <c r="C42" s="44">
        <v>1321</v>
      </c>
      <c r="D42" s="44">
        <v>1339</v>
      </c>
      <c r="E42" s="44">
        <v>1356</v>
      </c>
      <c r="F42" s="44">
        <v>1288</v>
      </c>
      <c r="G42" s="44">
        <v>1309</v>
      </c>
      <c r="H42" s="44">
        <v>1309</v>
      </c>
      <c r="I42" s="44">
        <v>1022</v>
      </c>
      <c r="J42" s="44">
        <v>1061</v>
      </c>
      <c r="K42" s="44">
        <v>1073</v>
      </c>
      <c r="L42" s="44">
        <v>1074</v>
      </c>
      <c r="M42" s="44">
        <v>1075</v>
      </c>
      <c r="N42" s="44">
        <v>1083</v>
      </c>
      <c r="O42" s="44">
        <v>1090</v>
      </c>
      <c r="P42" s="44">
        <v>1094</v>
      </c>
    </row>
    <row r="43" spans="1:16" ht="15">
      <c r="A43" s="41" t="s">
        <v>273</v>
      </c>
      <c r="B43" s="44">
        <v>17732</v>
      </c>
      <c r="C43" s="44">
        <v>18217</v>
      </c>
      <c r="D43" s="44">
        <v>18798</v>
      </c>
      <c r="E43" s="44">
        <v>20594</v>
      </c>
      <c r="F43" s="44">
        <v>22698</v>
      </c>
      <c r="G43" s="44" t="s">
        <v>264</v>
      </c>
      <c r="H43" s="44" t="s">
        <v>307</v>
      </c>
      <c r="I43" s="44" t="s">
        <v>312</v>
      </c>
      <c r="J43" s="44" t="s">
        <v>328</v>
      </c>
      <c r="K43" s="44" t="s">
        <v>339</v>
      </c>
      <c r="L43" s="44" t="s">
        <v>343</v>
      </c>
      <c r="M43" s="44" t="s">
        <v>347</v>
      </c>
      <c r="N43" s="44" t="s">
        <v>350</v>
      </c>
      <c r="O43" s="44" t="s">
        <v>357</v>
      </c>
      <c r="P43" s="44" t="s">
        <v>375</v>
      </c>
    </row>
    <row r="44" spans="1:16" ht="15">
      <c r="A44" s="46" t="s">
        <v>268</v>
      </c>
      <c r="B44" s="47">
        <v>46395483</v>
      </c>
      <c r="C44" s="47">
        <v>47599700</v>
      </c>
      <c r="D44" s="47">
        <v>48489448</v>
      </c>
      <c r="E44" s="47">
        <v>50484616</v>
      </c>
      <c r="F44" s="47">
        <v>53160126</v>
      </c>
      <c r="G44" s="47" t="s">
        <v>265</v>
      </c>
      <c r="H44" s="47" t="s">
        <v>308</v>
      </c>
      <c r="I44" s="47" t="s">
        <v>326</v>
      </c>
      <c r="J44" s="47" t="s">
        <v>336</v>
      </c>
      <c r="K44" s="47" t="s">
        <v>340</v>
      </c>
      <c r="L44" s="47" t="s">
        <v>344</v>
      </c>
      <c r="M44" s="47" t="s">
        <v>348</v>
      </c>
      <c r="N44" s="47" t="s">
        <v>351</v>
      </c>
      <c r="O44" s="47" t="s">
        <v>358</v>
      </c>
      <c r="P44" s="47" t="s">
        <v>376</v>
      </c>
    </row>
    <row r="45" spans="1:16" ht="15">
      <c r="A45" s="139" t="s">
        <v>272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ht="15">
      <c r="A46" s="141" t="s">
        <v>14</v>
      </c>
      <c r="B46" s="142">
        <v>1908</v>
      </c>
      <c r="C46" s="142">
        <v>1639</v>
      </c>
      <c r="D46" s="142">
        <v>1395</v>
      </c>
      <c r="E46" s="142">
        <v>632</v>
      </c>
      <c r="F46" s="142">
        <v>67</v>
      </c>
      <c r="G46" s="165">
        <v>70</v>
      </c>
      <c r="H46" s="142" t="s">
        <v>309</v>
      </c>
      <c r="I46" s="142" t="s">
        <v>313</v>
      </c>
      <c r="J46" s="142" t="s">
        <v>329</v>
      </c>
      <c r="K46" s="142" t="s">
        <v>329</v>
      </c>
      <c r="L46" s="142" t="s">
        <v>329</v>
      </c>
      <c r="M46" s="142" t="s">
        <v>329</v>
      </c>
      <c r="N46" s="142" t="s">
        <v>329</v>
      </c>
      <c r="O46" s="142" t="s">
        <v>329</v>
      </c>
      <c r="P46" s="142" t="s">
        <v>329</v>
      </c>
    </row>
    <row r="47" spans="1:16" ht="15">
      <c r="A47" s="143" t="s">
        <v>270</v>
      </c>
      <c r="B47" s="144">
        <v>7086109</v>
      </c>
      <c r="C47" s="144">
        <v>6596929</v>
      </c>
      <c r="D47" s="144">
        <f>6434551+186729</f>
        <v>6621280</v>
      </c>
      <c r="E47" s="144">
        <f>5192998+217091</f>
        <v>5410089</v>
      </c>
      <c r="F47" s="144">
        <f>3786409+217091</f>
        <v>4003500</v>
      </c>
      <c r="G47" s="166">
        <v>4034615</v>
      </c>
      <c r="H47" s="166">
        <v>232101</v>
      </c>
      <c r="I47" s="166">
        <v>22473</v>
      </c>
      <c r="J47" s="166">
        <v>6359</v>
      </c>
      <c r="K47" s="166">
        <v>6373</v>
      </c>
      <c r="L47" s="166">
        <v>6382</v>
      </c>
      <c r="M47" s="166">
        <v>6439</v>
      </c>
      <c r="N47" s="166">
        <v>6460</v>
      </c>
      <c r="O47" s="166">
        <v>6509</v>
      </c>
      <c r="P47" s="166">
        <v>6557</v>
      </c>
    </row>
    <row r="49" spans="1:16" ht="15">
      <c r="A49" s="50" t="s">
        <v>294</v>
      </c>
      <c r="B49" s="50">
        <v>2010</v>
      </c>
      <c r="C49" s="50">
        <v>2011</v>
      </c>
      <c r="D49" s="50">
        <v>2012</v>
      </c>
      <c r="E49" s="50">
        <v>2013</v>
      </c>
      <c r="F49" s="50">
        <v>2014</v>
      </c>
      <c r="G49" s="50">
        <v>2015</v>
      </c>
      <c r="H49" s="50">
        <v>2016</v>
      </c>
      <c r="I49" s="50">
        <v>2017</v>
      </c>
      <c r="J49" s="50">
        <v>2018</v>
      </c>
      <c r="K49" s="50">
        <v>2019</v>
      </c>
      <c r="L49" s="50">
        <v>2020</v>
      </c>
      <c r="M49" s="50">
        <v>2021</v>
      </c>
      <c r="N49" s="50">
        <v>2022</v>
      </c>
      <c r="O49" s="50">
        <v>2023</v>
      </c>
      <c r="P49" s="50">
        <v>2024</v>
      </c>
    </row>
    <row r="50" spans="1:16" ht="15">
      <c r="A50" s="176" t="s">
        <v>18</v>
      </c>
      <c r="B50" s="51">
        <v>0.0038446751249519018</v>
      </c>
      <c r="C50" s="51">
        <v>-0.0045959402527767645</v>
      </c>
      <c r="D50" s="51">
        <v>-0.006925740669488256</v>
      </c>
      <c r="E50" s="51">
        <v>-0.04843084075939563</v>
      </c>
      <c r="F50" s="51">
        <v>-0.126628664495114</v>
      </c>
      <c r="G50" s="51">
        <v>-0.005594405594405605</v>
      </c>
      <c r="H50" s="62">
        <f aca="true" t="shared" si="0" ref="H50:P50">H38/G38-1</f>
        <v>-0.03328645100797001</v>
      </c>
      <c r="I50" s="62">
        <f t="shared" si="0"/>
        <v>-0.38603297769156164</v>
      </c>
      <c r="J50" s="62">
        <f t="shared" si="0"/>
        <v>-0.0023696682464454666</v>
      </c>
      <c r="K50" s="62">
        <f t="shared" si="0"/>
        <v>-0.003958828186856667</v>
      </c>
      <c r="L50" s="62">
        <f t="shared" si="0"/>
        <v>-0.0031796502384737746</v>
      </c>
      <c r="M50" s="62">
        <f t="shared" si="0"/>
        <v>-0.0007974481658692412</v>
      </c>
      <c r="N50" s="62">
        <f t="shared" si="0"/>
        <v>0.0007980845969672856</v>
      </c>
      <c r="O50" s="62">
        <f t="shared" si="0"/>
        <v>0</v>
      </c>
      <c r="P50" s="62">
        <f t="shared" si="0"/>
        <v>0</v>
      </c>
    </row>
    <row r="51" spans="1:16" ht="15">
      <c r="A51" s="176" t="s">
        <v>273</v>
      </c>
      <c r="B51" s="51">
        <v>0.017795469179886503</v>
      </c>
      <c r="C51" s="51">
        <v>0.007678150342209644</v>
      </c>
      <c r="D51" s="51">
        <v>0.007534031563026122</v>
      </c>
      <c r="E51" s="51">
        <v>0.0206385752725457</v>
      </c>
      <c r="F51" s="51">
        <v>0.015673111598102585</v>
      </c>
      <c r="G51" s="51">
        <v>-0.0007101108865461558</v>
      </c>
      <c r="H51" s="62">
        <v>-0.019951896796764013</v>
      </c>
      <c r="I51" s="62">
        <f>35411/35858-1</f>
        <v>-0.012465837470020613</v>
      </c>
      <c r="J51" s="62">
        <f>35353/35411-1</f>
        <v>-0.0016379091242834098</v>
      </c>
      <c r="K51" s="62">
        <f>34966/35353-1</f>
        <v>-0.010946737193448963</v>
      </c>
      <c r="L51" s="62">
        <f>34964/34966-1</f>
        <v>-5.719842132356767E-05</v>
      </c>
      <c r="M51" s="62">
        <f>34961/34964-1</f>
        <v>-8.580253975520868E-05</v>
      </c>
      <c r="N51" s="62">
        <f>34951/34961-1</f>
        <v>-0.00028603300820917443</v>
      </c>
      <c r="O51" s="62">
        <f>34951/34961-1</f>
        <v>-0.00028603300820917443</v>
      </c>
      <c r="P51" s="62">
        <f>34931/34941-1</f>
        <v>-0.0002861967316333258</v>
      </c>
    </row>
    <row r="52" spans="1:16" ht="15">
      <c r="A52" s="176" t="s">
        <v>268</v>
      </c>
      <c r="B52" s="51">
        <v>0.026856985795267185</v>
      </c>
      <c r="C52" s="51">
        <v>0.014710034646026937</v>
      </c>
      <c r="D52" s="51">
        <v>0.008911889019027841</v>
      </c>
      <c r="E52" s="51">
        <v>0.02569752086709818</v>
      </c>
      <c r="F52" s="51">
        <v>0.028593987520391106</v>
      </c>
      <c r="G52" s="51">
        <v>0.004657435636335805</v>
      </c>
      <c r="H52" s="51">
        <v>0.06531008308215802</v>
      </c>
      <c r="I52" s="51">
        <f>67552441/67027395-1</f>
        <v>0.007833304576434719</v>
      </c>
      <c r="J52" s="62">
        <f>67865598/67552615-1</f>
        <v>0.004633173712076166</v>
      </c>
      <c r="K52" s="62">
        <f>68008360/67865622-1</f>
        <v>0.0021032445558371027</v>
      </c>
      <c r="L52" s="62">
        <f>68017605/68008360-1</f>
        <v>0.00013593916983145604</v>
      </c>
      <c r="M52" s="62">
        <f>68229786/68017605-1</f>
        <v>0.0031195011938454087</v>
      </c>
      <c r="N52" s="62">
        <f>68485633/68229786-1</f>
        <v>0.003749784588214844</v>
      </c>
      <c r="O52" s="62">
        <f>68644693/68485633-1</f>
        <v>0.0023225309168128927</v>
      </c>
      <c r="P52" s="62">
        <f>68876903/68644693-1</f>
        <v>0.003382781535638868</v>
      </c>
    </row>
    <row r="53" spans="1:8" ht="15">
      <c r="A53" s="177" t="s">
        <v>279</v>
      </c>
      <c r="B53" s="51"/>
      <c r="C53" s="51"/>
      <c r="D53" s="51"/>
      <c r="E53" s="51"/>
      <c r="F53" s="51"/>
      <c r="G53" s="51"/>
      <c r="H53" s="62"/>
    </row>
    <row r="54" spans="1:16" ht="15">
      <c r="A54" s="178" t="s">
        <v>18</v>
      </c>
      <c r="B54" s="51">
        <v>0.030878859857482288</v>
      </c>
      <c r="C54" s="51">
        <v>0.014592933947772613</v>
      </c>
      <c r="D54" s="51">
        <v>0.01362604087812258</v>
      </c>
      <c r="E54" s="51">
        <v>0.012536873156342183</v>
      </c>
      <c r="F54" s="51">
        <v>-0.05014749262536877</v>
      </c>
      <c r="G54" s="51">
        <v>0.016304347826086918</v>
      </c>
      <c r="H54" s="62">
        <v>0</v>
      </c>
      <c r="I54" s="217">
        <f aca="true" t="shared" si="1" ref="I54:P54">I42/H42-1</f>
        <v>-0.2192513368983957</v>
      </c>
      <c r="J54" s="51">
        <f t="shared" si="1"/>
        <v>0.03816046966731901</v>
      </c>
      <c r="K54" s="51">
        <f t="shared" si="1"/>
        <v>0.011310084825636224</v>
      </c>
      <c r="L54" s="51">
        <f t="shared" si="1"/>
        <v>0.0009319664492077884</v>
      </c>
      <c r="M54" s="51">
        <f t="shared" si="1"/>
        <v>0.0009310986964619072</v>
      </c>
      <c r="N54" s="51">
        <f t="shared" si="1"/>
        <v>0.007441860465116301</v>
      </c>
      <c r="O54" s="51">
        <f t="shared" si="1"/>
        <v>0.006463527239150446</v>
      </c>
      <c r="P54" s="51">
        <f t="shared" si="1"/>
        <v>0.003669724770642091</v>
      </c>
    </row>
    <row r="55" spans="1:16" ht="15">
      <c r="A55" s="178" t="s">
        <v>273</v>
      </c>
      <c r="B55" s="51">
        <v>0.044902769593400116</v>
      </c>
      <c r="C55" s="51">
        <v>0.027351680577486936</v>
      </c>
      <c r="D55" s="51">
        <v>0.031893286490640715</v>
      </c>
      <c r="E55" s="51">
        <v>0.09554207894456868</v>
      </c>
      <c r="F55" s="51">
        <v>0.10216567932407505</v>
      </c>
      <c r="G55" s="51">
        <v>0.0202220459952418</v>
      </c>
      <c r="H55" s="51">
        <f>23670/23157-1</f>
        <v>0.022153128643606745</v>
      </c>
      <c r="I55" s="51">
        <f>28630/23670-1</f>
        <v>0.20954795099281798</v>
      </c>
      <c r="J55" s="51">
        <f>29667/28630-1</f>
        <v>0.03622074746769122</v>
      </c>
      <c r="K55" s="51">
        <f>29818/29667-1</f>
        <v>0.005089830451343147</v>
      </c>
      <c r="L55" s="51">
        <f>29905/29818-1</f>
        <v>0.002917700717687266</v>
      </c>
      <c r="M55" s="51">
        <f>30089/29905-1</f>
        <v>0.006152817254639675</v>
      </c>
      <c r="N55" s="51">
        <f>30181/30089-1</f>
        <v>0.0030575957991292313</v>
      </c>
      <c r="O55" s="51">
        <f>30329/30181-1</f>
        <v>0.004903747390742508</v>
      </c>
      <c r="P55" s="51">
        <f>30446/30329-1</f>
        <v>0.003857693956279551</v>
      </c>
    </row>
    <row r="56" spans="1:16" ht="15">
      <c r="A56" s="202" t="s">
        <v>280</v>
      </c>
      <c r="B56" s="52">
        <v>0.04780050230665034</v>
      </c>
      <c r="C56" s="51">
        <v>0.02595547932974429</v>
      </c>
      <c r="D56" s="51">
        <v>0.018692302682580042</v>
      </c>
      <c r="E56" s="52">
        <v>0.041146436643287876</v>
      </c>
      <c r="F56" s="52">
        <v>0.05299654056990355</v>
      </c>
      <c r="G56" s="52">
        <v>0.015945786133012563</v>
      </c>
      <c r="H56" s="52">
        <f>59314658/54007806-1</f>
        <v>0.09826083288774967</v>
      </c>
      <c r="I56" s="52">
        <f>63488984/59314658-1</f>
        <v>0.07037596001986568</v>
      </c>
      <c r="J56" s="52">
        <f>64477143/63489158-1</f>
        <v>0.015561475866477936</v>
      </c>
      <c r="K56" s="52">
        <f>64923617/64477167-1</f>
        <v>0.006924156577785112</v>
      </c>
      <c r="L56" s="52">
        <f>65017316/64923617-1</f>
        <v>0.0014432190369184639</v>
      </c>
      <c r="M56" s="52">
        <f>65289845/65017316-1</f>
        <v>0.004191637194005393</v>
      </c>
      <c r="N56" s="52">
        <f>65664646/65289845-1</f>
        <v>0.0057405711408873294</v>
      </c>
      <c r="O56" s="52">
        <f>65994743/65664646-1</f>
        <v>0.005027012557107247</v>
      </c>
      <c r="P56" s="52">
        <f>66486964/65994743-1</f>
        <v>0.007458488019265408</v>
      </c>
    </row>
    <row r="57" spans="1:11" ht="15.75" thickBot="1">
      <c r="A57" s="53"/>
      <c r="B57" s="56"/>
      <c r="C57" s="57"/>
      <c r="D57" s="57"/>
      <c r="K57" s="154" t="s">
        <v>24</v>
      </c>
    </row>
    <row r="58" spans="1:16" ht="15">
      <c r="A58" s="145" t="s">
        <v>277</v>
      </c>
      <c r="B58" s="63">
        <v>2010</v>
      </c>
      <c r="C58" s="63">
        <v>2011</v>
      </c>
      <c r="D58" s="63">
        <v>2012</v>
      </c>
      <c r="E58" s="59">
        <v>2013</v>
      </c>
      <c r="F58" s="59">
        <v>2014</v>
      </c>
      <c r="G58" s="59">
        <v>2015</v>
      </c>
      <c r="H58" s="59">
        <v>2016</v>
      </c>
      <c r="I58" s="59">
        <v>2017</v>
      </c>
      <c r="J58" s="244">
        <v>2018</v>
      </c>
      <c r="K58" s="244">
        <v>2019</v>
      </c>
      <c r="L58" s="244">
        <v>2020</v>
      </c>
      <c r="M58" s="244">
        <v>2021</v>
      </c>
      <c r="N58" s="244">
        <v>2022</v>
      </c>
      <c r="O58" s="244">
        <v>2023</v>
      </c>
      <c r="P58" s="244">
        <v>2024</v>
      </c>
    </row>
    <row r="59" spans="1:16" ht="15">
      <c r="A59" s="199" t="s">
        <v>14</v>
      </c>
      <c r="B59" s="60">
        <v>36682</v>
      </c>
      <c r="C59" s="60">
        <v>36680</v>
      </c>
      <c r="D59" s="60">
        <v>36700</v>
      </c>
      <c r="E59" s="60">
        <v>36681</v>
      </c>
      <c r="F59" s="152">
        <v>36681</v>
      </c>
      <c r="G59" s="152">
        <v>36658</v>
      </c>
      <c r="H59" s="152">
        <v>35885</v>
      </c>
      <c r="I59" s="152">
        <v>35416</v>
      </c>
      <c r="J59" s="245">
        <v>35357</v>
      </c>
      <c r="K59" s="245">
        <v>34970</v>
      </c>
      <c r="L59" s="245">
        <v>34968</v>
      </c>
      <c r="M59" s="245">
        <v>34965</v>
      </c>
      <c r="N59" s="245">
        <v>34955</v>
      </c>
      <c r="O59" s="245">
        <v>34945</v>
      </c>
      <c r="P59" s="260">
        <v>34935</v>
      </c>
    </row>
    <row r="60" spans="1:16" ht="15.75" thickBot="1">
      <c r="A60" s="200" t="s">
        <v>354</v>
      </c>
      <c r="B60" s="61">
        <v>65030704</v>
      </c>
      <c r="C60" s="61">
        <v>65393891</v>
      </c>
      <c r="D60" s="61">
        <v>65942234</v>
      </c>
      <c r="E60" s="61">
        <v>66295651</v>
      </c>
      <c r="F60" s="153">
        <v>66630023</v>
      </c>
      <c r="G60" s="153">
        <v>66952817</v>
      </c>
      <c r="H60" s="153">
        <v>67259496</v>
      </c>
      <c r="I60" s="153">
        <v>67575088</v>
      </c>
      <c r="J60" s="246">
        <v>67871981</v>
      </c>
      <c r="K60" s="246">
        <v>68014733</v>
      </c>
      <c r="L60" s="246">
        <v>68023987</v>
      </c>
      <c r="M60" s="246">
        <v>68236225</v>
      </c>
      <c r="N60" s="246">
        <v>68492093</v>
      </c>
      <c r="O60" s="246">
        <v>68651202</v>
      </c>
      <c r="P60" s="246">
        <v>68883460</v>
      </c>
    </row>
    <row r="61" spans="1:7" ht="15">
      <c r="A61" s="154" t="s">
        <v>278</v>
      </c>
      <c r="B61" s="82"/>
      <c r="C61" s="82"/>
      <c r="D61" s="82"/>
      <c r="E61" s="261" t="s">
        <v>285</v>
      </c>
      <c r="F61" s="261"/>
      <c r="G61" s="261"/>
    </row>
    <row r="62" spans="1:5" ht="15">
      <c r="A62" s="201" t="s">
        <v>271</v>
      </c>
      <c r="B62" s="48"/>
      <c r="C62" s="49"/>
      <c r="D62" s="48"/>
      <c r="E62" s="48"/>
    </row>
    <row r="63" spans="1:7" ht="15">
      <c r="A63" s="201" t="s">
        <v>284</v>
      </c>
      <c r="B63" s="204"/>
      <c r="C63" s="204"/>
      <c r="D63" s="204"/>
      <c r="E63" s="204"/>
      <c r="F63" s="204"/>
      <c r="G63" s="204"/>
    </row>
    <row r="64" spans="1:7" ht="19.5" customHeight="1">
      <c r="A64" s="201" t="s">
        <v>266</v>
      </c>
      <c r="B64" s="204"/>
      <c r="C64" s="204"/>
      <c r="D64" s="204"/>
      <c r="E64" s="204"/>
      <c r="F64" s="204"/>
      <c r="G64" s="204"/>
    </row>
    <row r="65" ht="15">
      <c r="A65" s="201" t="s">
        <v>330</v>
      </c>
    </row>
  </sheetData>
  <sheetProtection/>
  <mergeCells count="2">
    <mergeCell ref="E61:G61"/>
    <mergeCell ref="A1:P1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40.8515625" style="0" customWidth="1"/>
    <col min="2" max="10" width="11.00390625" style="0" customWidth="1"/>
  </cols>
  <sheetData>
    <row r="1" spans="1:16" ht="17.25">
      <c r="A1" s="262" t="s">
        <v>332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3" spans="1:16" ht="15">
      <c r="A3" s="19" t="s">
        <v>248</v>
      </c>
      <c r="B3" s="212">
        <v>2010</v>
      </c>
      <c r="C3" s="212">
        <v>2011</v>
      </c>
      <c r="D3" s="212">
        <v>2012</v>
      </c>
      <c r="E3" s="212">
        <v>2013</v>
      </c>
      <c r="F3" s="212">
        <v>2014</v>
      </c>
      <c r="G3" s="212">
        <v>2015</v>
      </c>
      <c r="H3" s="212">
        <v>2016</v>
      </c>
      <c r="I3" s="212">
        <v>2017</v>
      </c>
      <c r="J3" s="212">
        <v>2018</v>
      </c>
      <c r="K3" s="212">
        <v>2019</v>
      </c>
      <c r="L3" s="212">
        <v>2020</v>
      </c>
      <c r="M3" s="212">
        <v>2021</v>
      </c>
      <c r="N3" s="212">
        <v>2022</v>
      </c>
      <c r="O3" s="212">
        <v>2023</v>
      </c>
      <c r="P3" s="212">
        <v>2024</v>
      </c>
    </row>
    <row r="5" ht="15">
      <c r="A5" s="211" t="s">
        <v>251</v>
      </c>
    </row>
    <row r="7" spans="1:16" ht="15">
      <c r="A7" t="s">
        <v>296</v>
      </c>
      <c r="B7" s="204">
        <v>0.7478532396565184</v>
      </c>
      <c r="C7" s="204">
        <v>0.7853239656518345</v>
      </c>
      <c r="D7" s="204">
        <v>0.8313817330210773</v>
      </c>
      <c r="E7" s="204">
        <v>0.9195940671350508</v>
      </c>
      <c r="F7" s="204">
        <v>0.9672131147540983</v>
      </c>
      <c r="G7" s="204">
        <v>0.96640625</v>
      </c>
      <c r="H7" s="204">
        <v>1</v>
      </c>
      <c r="I7" s="204">
        <v>1</v>
      </c>
      <c r="J7" s="217">
        <v>1</v>
      </c>
      <c r="K7" s="217">
        <v>1</v>
      </c>
      <c r="L7" s="217">
        <v>1</v>
      </c>
      <c r="M7" s="217">
        <v>1</v>
      </c>
      <c r="N7" s="217">
        <v>1</v>
      </c>
      <c r="O7" s="217">
        <v>1</v>
      </c>
      <c r="P7" s="217">
        <v>1</v>
      </c>
    </row>
    <row r="8" spans="1:16" ht="15">
      <c r="A8" t="s">
        <v>297</v>
      </c>
      <c r="B8" s="204">
        <v>0.9557085777437728</v>
      </c>
      <c r="C8" s="204">
        <v>0.9617989627908294</v>
      </c>
      <c r="D8" s="204">
        <v>0.967526211391329</v>
      </c>
      <c r="E8" s="204">
        <v>0.9858807518924896</v>
      </c>
      <c r="F8" s="210">
        <v>0.9997731847693573</v>
      </c>
      <c r="G8" s="210">
        <v>0.9996595648103492</v>
      </c>
      <c r="H8" s="204">
        <v>0.9992168919310865</v>
      </c>
      <c r="I8" s="204">
        <v>0.9998535399396584</v>
      </c>
      <c r="J8" s="217">
        <v>0.9998535399396584</v>
      </c>
      <c r="K8" s="217">
        <v>0.9998535399396584</v>
      </c>
      <c r="L8" s="217">
        <v>0.9998813056379822</v>
      </c>
      <c r="M8" s="217">
        <v>0.9998808388941849</v>
      </c>
      <c r="N8" s="217">
        <v>0.9998808033851838</v>
      </c>
      <c r="O8" s="217">
        <v>0.9998807678550137</v>
      </c>
      <c r="P8" s="217">
        <v>0.9998807358597454</v>
      </c>
    </row>
    <row r="9" spans="1:16" ht="15">
      <c r="A9" t="s">
        <v>295</v>
      </c>
      <c r="B9" s="204">
        <v>0.8035714285714286</v>
      </c>
      <c r="C9" s="204">
        <v>0.8571428571428571</v>
      </c>
      <c r="D9" s="204">
        <v>0.7441860465116279</v>
      </c>
      <c r="E9" s="204">
        <v>0.7596899224806202</v>
      </c>
      <c r="F9" s="204">
        <v>0.8682170542635659</v>
      </c>
      <c r="G9" s="204">
        <v>0.8837209302325582</v>
      </c>
      <c r="H9" s="204">
        <v>1</v>
      </c>
      <c r="I9" s="204">
        <v>1</v>
      </c>
      <c r="J9" s="217">
        <v>1</v>
      </c>
      <c r="K9" s="217">
        <v>1</v>
      </c>
      <c r="L9" s="217">
        <v>1</v>
      </c>
      <c r="M9" s="217">
        <v>1</v>
      </c>
      <c r="N9" s="217">
        <v>1</v>
      </c>
      <c r="O9" s="217">
        <v>1</v>
      </c>
      <c r="P9" s="217">
        <v>1</v>
      </c>
    </row>
    <row r="10" spans="1:16" ht="15">
      <c r="A10" s="213" t="s">
        <v>299</v>
      </c>
      <c r="B10" s="214">
        <v>0.9479853879286844</v>
      </c>
      <c r="C10" s="214">
        <v>0.9553162486368594</v>
      </c>
      <c r="D10" s="214">
        <v>0.9619891008174387</v>
      </c>
      <c r="E10" s="214">
        <v>0.982770371582018</v>
      </c>
      <c r="F10" s="214">
        <v>0.9981734412911316</v>
      </c>
      <c r="G10" s="214">
        <v>0.9980904577445578</v>
      </c>
      <c r="H10" s="214">
        <v>0.9992475964887836</v>
      </c>
      <c r="I10" s="214">
        <v>0.9998588208719223</v>
      </c>
      <c r="J10" s="214">
        <v>0.9998588208719223</v>
      </c>
      <c r="K10" s="214">
        <v>0.9998588208719223</v>
      </c>
      <c r="L10" s="214">
        <v>0.9998856097002974</v>
      </c>
      <c r="M10" s="214">
        <v>0.9998855998855999</v>
      </c>
      <c r="N10" s="214">
        <v>0.9998855671577743</v>
      </c>
      <c r="O10" s="214">
        <v>0.9998855344112176</v>
      </c>
      <c r="P10" s="214">
        <v>0.9998855016459138</v>
      </c>
    </row>
    <row r="12" ht="15">
      <c r="A12" s="211" t="s">
        <v>298</v>
      </c>
    </row>
    <row r="14" spans="1:16" ht="15">
      <c r="A14" t="s">
        <v>296</v>
      </c>
      <c r="B14" s="204">
        <v>0.5595550069343308</v>
      </c>
      <c r="C14" s="204">
        <v>0.5822531731219837</v>
      </c>
      <c r="D14" s="204">
        <v>0.5891482456059848</v>
      </c>
      <c r="E14" s="204">
        <v>0.6429013208625317</v>
      </c>
      <c r="F14" s="204">
        <v>0.685824597078908</v>
      </c>
      <c r="G14" s="204">
        <v>0.6852482418793783</v>
      </c>
      <c r="H14" s="204">
        <v>1</v>
      </c>
      <c r="I14" s="204">
        <v>1</v>
      </c>
      <c r="J14" s="217">
        <v>1</v>
      </c>
      <c r="K14" s="217">
        <v>1</v>
      </c>
      <c r="L14" s="217">
        <v>1</v>
      </c>
      <c r="M14" s="217">
        <v>1</v>
      </c>
      <c r="N14" s="217">
        <v>1</v>
      </c>
      <c r="O14" s="217">
        <v>1</v>
      </c>
      <c r="P14" s="217">
        <v>1</v>
      </c>
    </row>
    <row r="15" spans="1:16" ht="15">
      <c r="A15" t="s">
        <v>297</v>
      </c>
      <c r="B15" s="204">
        <v>0.9678359284441049</v>
      </c>
      <c r="C15" s="204">
        <v>0.9716792010223976</v>
      </c>
      <c r="D15" s="204">
        <v>0.9739764051807265</v>
      </c>
      <c r="E15" s="204">
        <v>0.9853625146972347</v>
      </c>
      <c r="F15" s="210">
        <v>0.9997425748192511</v>
      </c>
      <c r="G15" s="210">
        <v>0.9991014586066842</v>
      </c>
      <c r="H15" s="204">
        <v>0.99562353497003</v>
      </c>
      <c r="I15" s="217">
        <v>0.9995943158511319</v>
      </c>
      <c r="J15" s="217">
        <v>0.9995943158511319</v>
      </c>
      <c r="K15" s="217">
        <v>0.9995943158511319</v>
      </c>
      <c r="L15" s="217">
        <v>0.9998854891457992</v>
      </c>
      <c r="M15" s="217">
        <v>0.9998801684029407</v>
      </c>
      <c r="N15" s="217">
        <v>0.9998802315654085</v>
      </c>
      <c r="O15" s="217">
        <v>0.9998796615703985</v>
      </c>
      <c r="P15" s="217">
        <v>0.9998791754736789</v>
      </c>
    </row>
    <row r="16" spans="1:16" ht="15">
      <c r="A16" t="s">
        <v>295</v>
      </c>
      <c r="B16" s="204">
        <v>0.8578353806231211</v>
      </c>
      <c r="C16" s="204">
        <v>0.8912998244042906</v>
      </c>
      <c r="D16" s="204">
        <v>0.8106716244162987</v>
      </c>
      <c r="E16" s="204">
        <v>0.8172398653452718</v>
      </c>
      <c r="F16" s="204">
        <v>0.8968653559646695</v>
      </c>
      <c r="G16" s="204">
        <v>0.9088208114641801</v>
      </c>
      <c r="H16" s="204">
        <v>1</v>
      </c>
      <c r="I16" s="204">
        <v>1</v>
      </c>
      <c r="J16" s="217">
        <v>1</v>
      </c>
      <c r="K16" s="217">
        <v>1</v>
      </c>
      <c r="L16" s="217">
        <v>1</v>
      </c>
      <c r="M16" s="217">
        <v>1</v>
      </c>
      <c r="N16" s="217">
        <v>1</v>
      </c>
      <c r="O16" s="217">
        <v>1</v>
      </c>
      <c r="P16" s="217">
        <v>1</v>
      </c>
    </row>
    <row r="17" spans="1:16" ht="15">
      <c r="A17" s="213" t="s">
        <v>299</v>
      </c>
      <c r="B17" s="214">
        <v>0.8910344104532529</v>
      </c>
      <c r="C17" s="214">
        <v>0.8991201028242837</v>
      </c>
      <c r="D17" s="214">
        <v>0.89958969239653</v>
      </c>
      <c r="E17" s="214">
        <v>0.9183945112779721</v>
      </c>
      <c r="F17" s="214">
        <v>0.9399144736900361</v>
      </c>
      <c r="G17" s="214">
        <v>0.9397394287383009</v>
      </c>
      <c r="H17" s="214">
        <v>0.9965491712872782</v>
      </c>
      <c r="I17" s="214">
        <v>0.9996674357587788</v>
      </c>
      <c r="J17" s="214">
        <v>0.9996674357587788</v>
      </c>
      <c r="K17" s="214">
        <v>0.9996674357587788</v>
      </c>
      <c r="L17" s="214">
        <v>0.9999061801537743</v>
      </c>
      <c r="M17" s="214">
        <v>0.9999056366321555</v>
      </c>
      <c r="N17" s="214">
        <v>0.999905682543531</v>
      </c>
      <c r="O17" s="214">
        <v>0.9999051873847744</v>
      </c>
      <c r="P17" s="214">
        <v>0.9999048102403683</v>
      </c>
    </row>
    <row r="18" spans="1:8" ht="15">
      <c r="A18" s="209"/>
      <c r="B18" s="209"/>
      <c r="C18" s="209"/>
      <c r="D18" s="209"/>
      <c r="E18" s="209"/>
      <c r="F18" s="209"/>
      <c r="G18" s="209"/>
      <c r="H18" s="209"/>
    </row>
    <row r="19" spans="1:8" ht="15">
      <c r="A19" s="215" t="s">
        <v>24</v>
      </c>
      <c r="B19" s="209"/>
      <c r="C19" s="209"/>
      <c r="D19" s="209"/>
      <c r="E19" s="209"/>
      <c r="F19" s="209"/>
      <c r="G19" s="209"/>
      <c r="H19" s="209"/>
    </row>
    <row r="20" spans="1:8" ht="15">
      <c r="A20" s="179" t="s">
        <v>310</v>
      </c>
      <c r="B20" s="209"/>
      <c r="C20" s="209"/>
      <c r="D20" s="209"/>
      <c r="E20" s="209"/>
      <c r="F20" s="209"/>
      <c r="G20" s="209"/>
      <c r="H20" s="209"/>
    </row>
    <row r="21" spans="1:8" ht="15">
      <c r="A21" s="209"/>
      <c r="B21" s="209"/>
      <c r="C21" s="209"/>
      <c r="D21" s="209"/>
      <c r="E21" s="209"/>
      <c r="F21" s="209"/>
      <c r="G21" s="209"/>
      <c r="H21" s="209"/>
    </row>
    <row r="22" spans="1:8" ht="15">
      <c r="A22" s="209"/>
      <c r="B22" s="209"/>
      <c r="C22" s="209"/>
      <c r="D22" s="209"/>
      <c r="E22" s="209"/>
      <c r="F22" s="209"/>
      <c r="G22" s="217"/>
      <c r="H22" s="209"/>
    </row>
    <row r="23" spans="1:8" ht="15">
      <c r="A23" s="209"/>
      <c r="B23" s="209"/>
      <c r="C23" s="209"/>
      <c r="D23" s="209"/>
      <c r="E23" s="222"/>
      <c r="F23" s="209"/>
      <c r="G23" s="209"/>
      <c r="H23" s="209"/>
    </row>
    <row r="24" spans="1:8" ht="15">
      <c r="A24" s="209"/>
      <c r="B24" s="209"/>
      <c r="C24" s="209"/>
      <c r="D24" s="209"/>
      <c r="E24" s="209"/>
      <c r="F24" s="209"/>
      <c r="G24" s="209"/>
      <c r="H24" s="209"/>
    </row>
    <row r="25" ht="15">
      <c r="F25" s="209"/>
    </row>
    <row r="26" ht="15">
      <c r="F26" s="209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A1" sqref="A1:J20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5" customFormat="1" ht="18" customHeight="1">
      <c r="A1" s="263" t="s">
        <v>365</v>
      </c>
      <c r="B1" s="263"/>
      <c r="C1" s="263"/>
      <c r="D1" s="263"/>
      <c r="E1" s="263"/>
      <c r="F1" s="263"/>
      <c r="G1" s="263"/>
      <c r="H1" s="263"/>
      <c r="I1" s="263"/>
    </row>
    <row r="2" spans="1:2" s="65" customFormat="1" ht="15" customHeight="1">
      <c r="A2" s="64"/>
      <c r="B2" s="64"/>
    </row>
    <row r="3" spans="1:9" s="55" customFormat="1" ht="16.5" customHeight="1">
      <c r="A3" s="271" t="s">
        <v>26</v>
      </c>
      <c r="B3" s="274" t="s">
        <v>367</v>
      </c>
      <c r="C3" s="275"/>
      <c r="D3" s="275"/>
      <c r="E3" s="275"/>
      <c r="F3" s="275"/>
      <c r="G3" s="275"/>
      <c r="H3" s="275"/>
      <c r="I3" s="276"/>
    </row>
    <row r="4" spans="1:9" s="14" customFormat="1" ht="15" customHeight="1">
      <c r="A4" s="272"/>
      <c r="B4" s="277" t="s">
        <v>17</v>
      </c>
      <c r="C4" s="264" t="s">
        <v>2</v>
      </c>
      <c r="D4" s="264"/>
      <c r="E4" s="265" t="s">
        <v>0</v>
      </c>
      <c r="F4" s="264" t="s">
        <v>1</v>
      </c>
      <c r="G4" s="264"/>
      <c r="H4" s="267" t="s">
        <v>27</v>
      </c>
      <c r="I4" s="269" t="s">
        <v>28</v>
      </c>
    </row>
    <row r="5" spans="1:31" s="13" customFormat="1" ht="17.25" customHeight="1">
      <c r="A5" s="273"/>
      <c r="B5" s="278"/>
      <c r="C5" s="83" t="s">
        <v>29</v>
      </c>
      <c r="D5" s="83" t="s">
        <v>30</v>
      </c>
      <c r="E5" s="266"/>
      <c r="F5" s="83" t="s">
        <v>29</v>
      </c>
      <c r="G5" s="83" t="s">
        <v>30</v>
      </c>
      <c r="H5" s="268"/>
      <c r="I5" s="270"/>
      <c r="Z5" s="175"/>
      <c r="AA5" s="175"/>
      <c r="AB5" s="175"/>
      <c r="AC5" s="175"/>
      <c r="AD5" s="175"/>
      <c r="AE5" s="175"/>
    </row>
    <row r="6" spans="1:31" ht="12.75">
      <c r="A6" s="84" t="s">
        <v>31</v>
      </c>
      <c r="B6" s="223"/>
      <c r="C6" s="226"/>
      <c r="D6" s="226"/>
      <c r="E6" s="226">
        <v>1</v>
      </c>
      <c r="F6" s="226">
        <v>1</v>
      </c>
      <c r="G6" s="226"/>
      <c r="H6" s="229">
        <v>2</v>
      </c>
      <c r="I6" s="181">
        <v>2</v>
      </c>
      <c r="J6" s="90"/>
      <c r="K6" s="90"/>
      <c r="T6" s="100"/>
      <c r="U6" s="100"/>
      <c r="V6" s="100"/>
      <c r="W6" s="100"/>
      <c r="Z6" s="100"/>
      <c r="AA6" s="100"/>
      <c r="AB6" s="100"/>
      <c r="AC6" s="100"/>
      <c r="AD6" s="100"/>
      <c r="AE6" s="100"/>
    </row>
    <row r="7" spans="1:31" ht="12.75">
      <c r="A7" s="67" t="s">
        <v>254</v>
      </c>
      <c r="B7" s="224"/>
      <c r="C7" s="227"/>
      <c r="D7" s="227"/>
      <c r="E7" s="227">
        <v>14</v>
      </c>
      <c r="F7" s="227">
        <v>28</v>
      </c>
      <c r="G7" s="227">
        <v>5</v>
      </c>
      <c r="H7" s="230">
        <v>47</v>
      </c>
      <c r="I7" s="182">
        <v>42</v>
      </c>
      <c r="J7" s="90"/>
      <c r="K7" s="90"/>
      <c r="T7" s="100"/>
      <c r="U7" s="100"/>
      <c r="V7" s="100"/>
      <c r="W7" s="100"/>
      <c r="Z7" s="100"/>
      <c r="AA7" s="100"/>
      <c r="AB7" s="100"/>
      <c r="AC7" s="100"/>
      <c r="AD7" s="100"/>
      <c r="AE7" s="100"/>
    </row>
    <row r="8" spans="1:31" ht="12.75">
      <c r="A8" s="67" t="s">
        <v>255</v>
      </c>
      <c r="B8" s="224">
        <v>1</v>
      </c>
      <c r="C8" s="227"/>
      <c r="D8" s="227"/>
      <c r="E8" s="227">
        <v>17</v>
      </c>
      <c r="F8" s="227">
        <v>111</v>
      </c>
      <c r="G8" s="227">
        <v>20</v>
      </c>
      <c r="H8" s="230">
        <v>149</v>
      </c>
      <c r="I8" s="182">
        <v>129</v>
      </c>
      <c r="J8" s="90"/>
      <c r="K8" s="90"/>
      <c r="T8" s="100"/>
      <c r="U8" s="100"/>
      <c r="V8" s="100"/>
      <c r="W8" s="100"/>
      <c r="Z8" s="100"/>
      <c r="AA8" s="100"/>
      <c r="AB8" s="100"/>
      <c r="AC8" s="100"/>
      <c r="AD8" s="100"/>
      <c r="AE8" s="100"/>
    </row>
    <row r="9" spans="1:31" ht="12.75">
      <c r="A9" s="67" t="s">
        <v>256</v>
      </c>
      <c r="B9" s="224">
        <v>2</v>
      </c>
      <c r="C9" s="227">
        <v>3</v>
      </c>
      <c r="D9" s="227"/>
      <c r="E9" s="227">
        <v>48</v>
      </c>
      <c r="F9" s="227">
        <v>274</v>
      </c>
      <c r="G9" s="227">
        <v>49</v>
      </c>
      <c r="H9" s="230">
        <v>376</v>
      </c>
      <c r="I9" s="182">
        <v>327</v>
      </c>
      <c r="J9" s="90"/>
      <c r="K9" s="90"/>
      <c r="T9" s="100"/>
      <c r="U9" s="100"/>
      <c r="V9" s="100"/>
      <c r="W9" s="100"/>
      <c r="Z9" s="100"/>
      <c r="AA9" s="100"/>
      <c r="AB9" s="100"/>
      <c r="AC9" s="100"/>
      <c r="AD9" s="100"/>
      <c r="AE9" s="100"/>
    </row>
    <row r="10" spans="1:31" ht="12.75">
      <c r="A10" s="67" t="s">
        <v>257</v>
      </c>
      <c r="B10" s="224">
        <v>12</v>
      </c>
      <c r="C10" s="227">
        <v>7</v>
      </c>
      <c r="D10" s="227"/>
      <c r="E10" s="227">
        <v>109</v>
      </c>
      <c r="F10" s="227">
        <v>338</v>
      </c>
      <c r="G10" s="227">
        <v>68</v>
      </c>
      <c r="H10" s="230">
        <v>534</v>
      </c>
      <c r="I10" s="182">
        <v>466</v>
      </c>
      <c r="J10" s="90"/>
      <c r="K10" s="90"/>
      <c r="L10" s="90"/>
      <c r="M10" s="90"/>
      <c r="T10" s="100"/>
      <c r="U10" s="100"/>
      <c r="V10" s="100"/>
      <c r="W10" s="100"/>
      <c r="Z10" s="100"/>
      <c r="AA10" s="100"/>
      <c r="AB10" s="100"/>
      <c r="AC10" s="100"/>
      <c r="AD10" s="100"/>
      <c r="AE10" s="100"/>
    </row>
    <row r="11" spans="1:31" ht="12.75">
      <c r="A11" s="67" t="s">
        <v>252</v>
      </c>
      <c r="B11" s="224">
        <v>6</v>
      </c>
      <c r="C11" s="227">
        <v>4</v>
      </c>
      <c r="D11" s="227"/>
      <c r="E11" s="227">
        <v>40</v>
      </c>
      <c r="F11" s="227">
        <v>77</v>
      </c>
      <c r="G11" s="227">
        <v>19</v>
      </c>
      <c r="H11" s="230">
        <v>146</v>
      </c>
      <c r="I11" s="182">
        <v>127</v>
      </c>
      <c r="J11" s="90"/>
      <c r="K11" s="90"/>
      <c r="T11" s="100"/>
      <c r="U11" s="100"/>
      <c r="V11" s="100"/>
      <c r="W11" s="100"/>
      <c r="Z11" s="100"/>
      <c r="AA11" s="100"/>
      <c r="AB11" s="100"/>
      <c r="AC11" s="100"/>
      <c r="AD11" s="100"/>
      <c r="AE11" s="100"/>
    </row>
    <row r="12" spans="1:31" ht="15">
      <c r="A12" s="150" t="s">
        <v>12</v>
      </c>
      <c r="B12" s="146">
        <v>21</v>
      </c>
      <c r="C12" s="147">
        <v>14</v>
      </c>
      <c r="D12" s="138"/>
      <c r="E12" s="149">
        <v>229</v>
      </c>
      <c r="F12" s="149">
        <v>829</v>
      </c>
      <c r="G12" s="149">
        <v>161</v>
      </c>
      <c r="H12" s="147">
        <v>1254</v>
      </c>
      <c r="I12" s="148">
        <v>1093</v>
      </c>
      <c r="J12" s="90"/>
      <c r="K12" s="90"/>
      <c r="T12" s="100"/>
      <c r="U12" s="100"/>
      <c r="V12" s="100"/>
      <c r="W12" s="100"/>
      <c r="Z12" s="100"/>
      <c r="AA12" s="100"/>
      <c r="AB12" s="100"/>
      <c r="AC12" s="100"/>
      <c r="AD12" s="100"/>
      <c r="AE12" s="100"/>
    </row>
    <row r="13" spans="1:31" s="15" customFormat="1" ht="12.75">
      <c r="A13" s="126" t="s">
        <v>281</v>
      </c>
      <c r="B13" s="254">
        <v>18.420395</v>
      </c>
      <c r="C13" s="255">
        <v>3.157842</v>
      </c>
      <c r="D13" s="255"/>
      <c r="E13" s="255">
        <v>24.081689</v>
      </c>
      <c r="F13" s="256">
        <v>19.387057</v>
      </c>
      <c r="G13" s="257">
        <v>2.389939</v>
      </c>
      <c r="H13" s="167" t="s">
        <v>363</v>
      </c>
      <c r="I13" s="184" t="s">
        <v>378</v>
      </c>
      <c r="J13" s="91"/>
      <c r="K13" s="90"/>
      <c r="T13" s="172"/>
      <c r="U13" s="172"/>
      <c r="V13" s="172"/>
      <c r="W13" s="172"/>
      <c r="Z13" s="172"/>
      <c r="AA13" s="172"/>
      <c r="AB13" s="172"/>
      <c r="AC13" s="172"/>
      <c r="AD13" s="172"/>
      <c r="AE13" s="172"/>
    </row>
    <row r="14" spans="1:31" s="15" customFormat="1" ht="15" customHeight="1">
      <c r="A14" s="180" t="s">
        <v>25</v>
      </c>
      <c r="B14" s="77">
        <v>912</v>
      </c>
      <c r="C14" s="78">
        <v>659</v>
      </c>
      <c r="D14" s="78"/>
      <c r="E14" s="78">
        <v>7586</v>
      </c>
      <c r="F14" s="78">
        <v>21231</v>
      </c>
      <c r="G14" s="78">
        <v>4485</v>
      </c>
      <c r="H14" s="168" t="s">
        <v>364</v>
      </c>
      <c r="I14" s="185" t="s">
        <v>377</v>
      </c>
      <c r="T14" s="172"/>
      <c r="U14" s="172"/>
      <c r="V14" s="172"/>
      <c r="W14" s="172"/>
      <c r="Z14" s="172"/>
      <c r="AA14" s="172"/>
      <c r="AB14" s="172"/>
      <c r="AC14" s="172"/>
      <c r="AD14" s="172"/>
      <c r="AE14" s="172"/>
    </row>
    <row r="15" spans="1:31" s="15" customFormat="1" ht="15" customHeight="1">
      <c r="A15" s="164" t="s">
        <v>362</v>
      </c>
      <c r="B15" s="164"/>
      <c r="C15" s="164"/>
      <c r="D15" s="164"/>
      <c r="E15" s="164"/>
      <c r="F15" s="164"/>
      <c r="G15" s="164"/>
      <c r="H15" s="164"/>
      <c r="I15" s="86" t="s">
        <v>24</v>
      </c>
      <c r="T15" s="172"/>
      <c r="U15" s="172"/>
      <c r="V15" s="172"/>
      <c r="W15" s="172"/>
      <c r="Z15" s="172"/>
      <c r="AA15" s="172"/>
      <c r="AB15" s="172"/>
      <c r="AC15" s="172"/>
      <c r="AD15" s="172"/>
      <c r="AE15" s="172"/>
    </row>
    <row r="16" spans="1:31" s="15" customFormat="1" ht="12" customHeight="1">
      <c r="A16" s="164" t="s">
        <v>261</v>
      </c>
      <c r="B16" s="164"/>
      <c r="C16" s="164"/>
      <c r="D16" s="164"/>
      <c r="E16" s="164"/>
      <c r="F16" s="164"/>
      <c r="G16" s="164"/>
      <c r="H16" s="164"/>
      <c r="I16" s="86"/>
      <c r="T16" s="172"/>
      <c r="U16" s="172"/>
      <c r="V16" s="172"/>
      <c r="W16" s="172"/>
      <c r="Z16" s="172"/>
      <c r="AA16" s="172"/>
      <c r="AB16" s="172"/>
      <c r="AC16" s="172"/>
      <c r="AD16" s="172"/>
      <c r="AE16" s="172"/>
    </row>
    <row r="17" spans="1:31" s="15" customFormat="1" ht="12" customHeight="1">
      <c r="A17" s="164" t="s">
        <v>300</v>
      </c>
      <c r="B17" s="155"/>
      <c r="C17" s="155"/>
      <c r="D17" s="155"/>
      <c r="E17" s="155"/>
      <c r="F17" s="155"/>
      <c r="G17" s="155"/>
      <c r="H17" s="155"/>
      <c r="I17" s="86"/>
      <c r="T17" s="172"/>
      <c r="U17" s="172"/>
      <c r="V17" s="172"/>
      <c r="W17" s="172"/>
      <c r="Z17" s="172"/>
      <c r="AA17" s="172"/>
      <c r="AB17" s="172"/>
      <c r="AC17" s="172"/>
      <c r="AD17" s="172"/>
      <c r="AE17" s="172"/>
    </row>
    <row r="18" spans="1:31" s="54" customFormat="1" ht="12" customHeight="1">
      <c r="A18" s="80" t="s">
        <v>32</v>
      </c>
      <c r="B18" s="80"/>
      <c r="C18" s="53"/>
      <c r="D18" s="53"/>
      <c r="E18" s="53"/>
      <c r="F18" s="81"/>
      <c r="G18" s="87"/>
      <c r="H18" s="81"/>
      <c r="I18" s="88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0" t="s">
        <v>318</v>
      </c>
      <c r="B19" s="80"/>
      <c r="C19" s="53"/>
      <c r="D19" s="53"/>
      <c r="E19" s="53"/>
      <c r="F19" s="81"/>
      <c r="G19" s="81"/>
      <c r="H19" s="81"/>
      <c r="I19" s="81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0" t="s">
        <v>320</v>
      </c>
      <c r="B20" s="80"/>
      <c r="C20" s="53"/>
      <c r="D20" s="53"/>
      <c r="E20" s="53"/>
      <c r="F20" s="81"/>
      <c r="G20" s="81"/>
      <c r="H20" s="81"/>
      <c r="I20" s="81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0"/>
      <c r="U21" s="100"/>
      <c r="V21" s="100"/>
      <c r="W21" s="100"/>
      <c r="Z21" s="100"/>
      <c r="AA21" s="100"/>
      <c r="AB21" s="100"/>
      <c r="AC21" s="100"/>
      <c r="AD21" s="100"/>
      <c r="AE21" s="100"/>
    </row>
    <row r="22" spans="20:31" ht="12.75">
      <c r="T22" s="100"/>
      <c r="U22" s="100"/>
      <c r="V22" s="100"/>
      <c r="W22" s="100"/>
      <c r="Z22" s="100"/>
      <c r="AA22" s="100"/>
      <c r="AB22" s="100"/>
      <c r="AC22" s="100"/>
      <c r="AD22" s="100"/>
      <c r="AE22" s="100"/>
    </row>
    <row r="23" spans="20:31" ht="12.75">
      <c r="T23" s="100"/>
      <c r="U23" s="100"/>
      <c r="V23" s="100"/>
      <c r="W23" s="100"/>
      <c r="Z23" s="100"/>
      <c r="AA23" s="100"/>
      <c r="AB23" s="100"/>
      <c r="AC23" s="100"/>
      <c r="AD23" s="100"/>
      <c r="AE23" s="100"/>
    </row>
    <row r="24" spans="20:31" ht="12.75">
      <c r="T24" s="100"/>
      <c r="U24" s="100"/>
      <c r="V24" s="100"/>
      <c r="W24" s="100"/>
      <c r="Z24" s="100"/>
      <c r="AA24" s="100"/>
      <c r="AB24" s="100"/>
      <c r="AC24" s="100"/>
      <c r="AD24" s="100"/>
      <c r="AE24" s="100"/>
    </row>
    <row r="25" spans="2:31" ht="12.75">
      <c r="B25" s="55"/>
      <c r="T25" s="100"/>
      <c r="U25" s="100"/>
      <c r="V25" s="100"/>
      <c r="W25" s="100"/>
      <c r="Z25" s="100"/>
      <c r="AA25" s="100"/>
      <c r="AB25" s="100"/>
      <c r="AC25" s="100"/>
      <c r="AD25" s="100"/>
      <c r="AE25" s="100"/>
    </row>
    <row r="26" spans="20:31" ht="12.75">
      <c r="T26" s="100"/>
      <c r="U26" s="100"/>
      <c r="V26" s="100"/>
      <c r="W26" s="100"/>
      <c r="Z26" s="100"/>
      <c r="AA26" s="100"/>
      <c r="AB26" s="100"/>
      <c r="AC26" s="100"/>
      <c r="AD26" s="100"/>
      <c r="AE26" s="100"/>
    </row>
    <row r="27" spans="20:31" ht="12.75">
      <c r="T27" s="100"/>
      <c r="U27" s="100"/>
      <c r="V27" s="100"/>
      <c r="W27" s="100"/>
      <c r="Z27" s="100"/>
      <c r="AA27" s="100"/>
      <c r="AB27" s="100"/>
      <c r="AC27" s="100"/>
      <c r="AD27" s="100"/>
      <c r="AE27" s="100"/>
    </row>
    <row r="28" spans="20:31" ht="12.75">
      <c r="T28" s="100"/>
      <c r="U28" s="100"/>
      <c r="V28" s="100"/>
      <c r="W28" s="100"/>
      <c r="Z28" s="100"/>
      <c r="AA28" s="100"/>
      <c r="AB28" s="100"/>
      <c r="AC28" s="100"/>
      <c r="AD28" s="100"/>
      <c r="AE28" s="100"/>
    </row>
    <row r="29" spans="20:31" ht="12.75">
      <c r="T29" s="100"/>
      <c r="U29" s="100"/>
      <c r="V29" s="100"/>
      <c r="W29" s="100"/>
      <c r="Z29" s="100"/>
      <c r="AA29" s="100"/>
      <c r="AB29" s="100"/>
      <c r="AC29" s="100"/>
      <c r="AD29" s="100"/>
      <c r="AE29" s="100"/>
    </row>
    <row r="30" spans="20:31" ht="12.75">
      <c r="T30" s="100"/>
      <c r="U30" s="100"/>
      <c r="V30" s="100"/>
      <c r="W30" s="100"/>
      <c r="Z30" s="100"/>
      <c r="AA30" s="100"/>
      <c r="AB30" s="100"/>
      <c r="AC30" s="100"/>
      <c r="AD30" s="100"/>
      <c r="AE30" s="100"/>
    </row>
    <row r="31" spans="20:31" ht="12.75">
      <c r="T31" s="100"/>
      <c r="U31" s="100"/>
      <c r="V31" s="100"/>
      <c r="W31" s="100"/>
      <c r="Z31" s="100"/>
      <c r="AA31" s="100"/>
      <c r="AB31" s="100"/>
      <c r="AC31" s="100"/>
      <c r="AD31" s="100"/>
      <c r="AE31" s="100"/>
    </row>
    <row r="32" spans="26:31" ht="12.75">
      <c r="Z32" s="100"/>
      <c r="AA32" s="100"/>
      <c r="AB32" s="100"/>
      <c r="AC32" s="100"/>
      <c r="AD32" s="100"/>
      <c r="AE32" s="100"/>
    </row>
    <row r="33" spans="26:31" ht="12.75">
      <c r="Z33" s="100"/>
      <c r="AA33" s="100"/>
      <c r="AB33" s="100"/>
      <c r="AC33" s="100"/>
      <c r="AD33" s="100"/>
      <c r="AE33" s="100"/>
    </row>
  </sheetData>
  <sheetProtection/>
  <mergeCells count="9">
    <mergeCell ref="A1:I1"/>
    <mergeCell ref="C4:D4"/>
    <mergeCell ref="E4:E5"/>
    <mergeCell ref="F4:G4"/>
    <mergeCell ref="H4:H5"/>
    <mergeCell ref="I4:I5"/>
    <mergeCell ref="A3:A5"/>
    <mergeCell ref="B3:I3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A1" sqref="A1:J20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5" customFormat="1" ht="18" customHeight="1">
      <c r="A1" s="263" t="s">
        <v>366</v>
      </c>
      <c r="B1" s="263"/>
      <c r="C1" s="263"/>
      <c r="D1" s="263"/>
      <c r="E1" s="263"/>
      <c r="F1" s="263"/>
      <c r="G1" s="263"/>
      <c r="H1" s="263"/>
      <c r="I1" s="263"/>
    </row>
    <row r="2" spans="1:2" s="65" customFormat="1" ht="15" customHeight="1">
      <c r="A2" s="64"/>
      <c r="B2" s="64"/>
    </row>
    <row r="3" spans="1:9" s="55" customFormat="1" ht="16.5" customHeight="1">
      <c r="A3" s="271"/>
      <c r="B3" s="274" t="s">
        <v>367</v>
      </c>
      <c r="C3" s="275"/>
      <c r="D3" s="275"/>
      <c r="E3" s="275"/>
      <c r="F3" s="275"/>
      <c r="G3" s="275"/>
      <c r="H3" s="275"/>
      <c r="I3" s="276"/>
    </row>
    <row r="4" spans="1:9" s="14" customFormat="1" ht="15" customHeight="1">
      <c r="A4" s="272"/>
      <c r="B4" s="277" t="s">
        <v>17</v>
      </c>
      <c r="C4" s="264" t="s">
        <v>2</v>
      </c>
      <c r="D4" s="264"/>
      <c r="E4" s="265" t="s">
        <v>0</v>
      </c>
      <c r="F4" s="264" t="s">
        <v>1</v>
      </c>
      <c r="G4" s="264"/>
      <c r="H4" s="267" t="s">
        <v>27</v>
      </c>
      <c r="I4" s="269" t="s">
        <v>28</v>
      </c>
    </row>
    <row r="5" spans="1:31" s="13" customFormat="1" ht="17.25" customHeight="1">
      <c r="A5" s="273"/>
      <c r="B5" s="278"/>
      <c r="C5" s="83" t="s">
        <v>29</v>
      </c>
      <c r="D5" s="83" t="s">
        <v>30</v>
      </c>
      <c r="E5" s="266"/>
      <c r="F5" s="83" t="s">
        <v>29</v>
      </c>
      <c r="G5" s="83" t="s">
        <v>30</v>
      </c>
      <c r="H5" s="268"/>
      <c r="I5" s="270"/>
      <c r="Z5" s="175"/>
      <c r="AA5" s="175"/>
      <c r="AB5" s="175"/>
      <c r="AC5" s="175"/>
      <c r="AD5" s="175"/>
      <c r="AE5" s="175"/>
    </row>
    <row r="6" spans="1:31" ht="12.75">
      <c r="A6" s="84" t="s">
        <v>314</v>
      </c>
      <c r="B6" s="223"/>
      <c r="C6" s="226"/>
      <c r="D6" s="226"/>
      <c r="E6" s="226"/>
      <c r="F6" s="226">
        <v>3</v>
      </c>
      <c r="G6" s="226">
        <v>3</v>
      </c>
      <c r="H6" s="229">
        <v>6</v>
      </c>
      <c r="I6" s="181">
        <v>3</v>
      </c>
      <c r="J6" s="90"/>
      <c r="K6" s="90"/>
      <c r="T6" s="100"/>
      <c r="U6" s="100"/>
      <c r="V6" s="100"/>
      <c r="W6" s="100"/>
      <c r="Z6" s="100"/>
      <c r="AA6" s="100"/>
      <c r="AB6" s="100"/>
      <c r="AC6" s="100"/>
      <c r="AD6" s="100"/>
      <c r="AE6" s="100"/>
    </row>
    <row r="7" spans="1:31" ht="12.75">
      <c r="A7" s="67" t="s">
        <v>315</v>
      </c>
      <c r="B7" s="224"/>
      <c r="C7" s="227"/>
      <c r="D7" s="227"/>
      <c r="E7" s="227"/>
      <c r="F7" s="227">
        <v>251</v>
      </c>
      <c r="G7" s="227">
        <v>94</v>
      </c>
      <c r="H7" s="230">
        <v>345</v>
      </c>
      <c r="I7" s="182">
        <v>251</v>
      </c>
      <c r="J7" s="90"/>
      <c r="K7" s="90"/>
      <c r="T7" s="100"/>
      <c r="U7" s="100"/>
      <c r="V7" s="100"/>
      <c r="W7" s="100"/>
      <c r="Z7" s="100"/>
      <c r="AA7" s="100"/>
      <c r="AB7" s="100"/>
      <c r="AC7" s="100"/>
      <c r="AD7" s="100"/>
      <c r="AE7" s="100"/>
    </row>
    <row r="8" spans="1:31" ht="12.75">
      <c r="A8" s="67" t="s">
        <v>316</v>
      </c>
      <c r="B8" s="224"/>
      <c r="C8" s="227"/>
      <c r="D8" s="227"/>
      <c r="E8" s="227">
        <v>2</v>
      </c>
      <c r="F8" s="227">
        <v>375</v>
      </c>
      <c r="G8" s="227">
        <v>53</v>
      </c>
      <c r="H8" s="230">
        <v>430</v>
      </c>
      <c r="I8" s="182">
        <v>377</v>
      </c>
      <c r="J8" s="90"/>
      <c r="K8" s="90"/>
      <c r="T8" s="100"/>
      <c r="U8" s="100"/>
      <c r="V8" s="100"/>
      <c r="W8" s="100"/>
      <c r="Z8" s="100"/>
      <c r="AA8" s="100"/>
      <c r="AB8" s="100"/>
      <c r="AC8" s="100"/>
      <c r="AD8" s="100"/>
      <c r="AE8" s="100"/>
    </row>
    <row r="9" spans="1:31" ht="12.75">
      <c r="A9" s="67" t="s">
        <v>317</v>
      </c>
      <c r="B9" s="224"/>
      <c r="C9" s="227"/>
      <c r="D9" s="227"/>
      <c r="E9" s="227">
        <v>17</v>
      </c>
      <c r="F9" s="227">
        <v>160</v>
      </c>
      <c r="G9" s="227">
        <v>10</v>
      </c>
      <c r="H9" s="230">
        <v>187</v>
      </c>
      <c r="I9" s="182">
        <v>177</v>
      </c>
      <c r="J9" s="90"/>
      <c r="K9" s="90"/>
      <c r="T9" s="100"/>
      <c r="U9" s="100"/>
      <c r="V9" s="100"/>
      <c r="W9" s="100"/>
      <c r="Z9" s="100"/>
      <c r="AA9" s="100"/>
      <c r="AB9" s="100"/>
      <c r="AC9" s="100"/>
      <c r="AD9" s="100"/>
      <c r="AE9" s="100"/>
    </row>
    <row r="10" spans="1:31" ht="12.75">
      <c r="A10" s="67" t="s">
        <v>40</v>
      </c>
      <c r="B10" s="224"/>
      <c r="C10" s="227">
        <v>2</v>
      </c>
      <c r="D10" s="227"/>
      <c r="E10" s="227">
        <v>116</v>
      </c>
      <c r="F10" s="227">
        <v>38</v>
      </c>
      <c r="G10" s="227">
        <v>1</v>
      </c>
      <c r="H10" s="230">
        <v>157</v>
      </c>
      <c r="I10" s="182">
        <v>156</v>
      </c>
      <c r="J10" s="90"/>
      <c r="K10" s="90"/>
      <c r="L10" s="90"/>
      <c r="M10" s="90"/>
      <c r="T10" s="100"/>
      <c r="U10" s="100"/>
      <c r="V10" s="100"/>
      <c r="W10" s="100"/>
      <c r="Z10" s="100"/>
      <c r="AA10" s="100"/>
      <c r="AB10" s="100"/>
      <c r="AC10" s="100"/>
      <c r="AD10" s="100"/>
      <c r="AE10" s="100"/>
    </row>
    <row r="11" spans="1:31" ht="12.75">
      <c r="A11" s="67" t="s">
        <v>41</v>
      </c>
      <c r="B11" s="224">
        <v>5</v>
      </c>
      <c r="C11" s="227">
        <v>9</v>
      </c>
      <c r="D11" s="227"/>
      <c r="E11" s="227">
        <v>89</v>
      </c>
      <c r="F11" s="227">
        <v>2</v>
      </c>
      <c r="G11" s="227"/>
      <c r="H11" s="230">
        <v>105</v>
      </c>
      <c r="I11" s="182">
        <v>105</v>
      </c>
      <c r="J11" s="90"/>
      <c r="K11" s="90"/>
      <c r="T11" s="100"/>
      <c r="U11" s="100"/>
      <c r="V11" s="100"/>
      <c r="W11" s="100"/>
      <c r="Z11" s="100"/>
      <c r="AA11" s="100"/>
      <c r="AB11" s="100"/>
      <c r="AC11" s="100"/>
      <c r="AD11" s="100"/>
      <c r="AE11" s="100"/>
    </row>
    <row r="12" spans="1:31" ht="12.75">
      <c r="A12" s="85" t="s">
        <v>253</v>
      </c>
      <c r="B12" s="225">
        <v>16</v>
      </c>
      <c r="C12" s="227">
        <v>3</v>
      </c>
      <c r="D12" s="228"/>
      <c r="E12" s="228">
        <v>5</v>
      </c>
      <c r="F12" s="228"/>
      <c r="G12" s="228"/>
      <c r="H12" s="231">
        <v>24</v>
      </c>
      <c r="I12" s="183">
        <v>24</v>
      </c>
      <c r="J12" s="90"/>
      <c r="K12" s="90"/>
      <c r="T12" s="100"/>
      <c r="U12" s="100"/>
      <c r="V12" s="100"/>
      <c r="W12" s="100"/>
      <c r="Z12" s="100"/>
      <c r="AA12" s="100"/>
      <c r="AB12" s="100"/>
      <c r="AC12" s="100"/>
      <c r="AD12" s="100"/>
      <c r="AE12" s="100"/>
    </row>
    <row r="13" spans="1:31" s="15" customFormat="1" ht="15">
      <c r="A13" s="150" t="s">
        <v>12</v>
      </c>
      <c r="B13" s="146">
        <v>21</v>
      </c>
      <c r="C13" s="147">
        <v>14</v>
      </c>
      <c r="D13" s="138"/>
      <c r="E13" s="149">
        <v>229</v>
      </c>
      <c r="F13" s="149">
        <v>829</v>
      </c>
      <c r="G13" s="149">
        <v>161</v>
      </c>
      <c r="H13" s="147">
        <v>1254</v>
      </c>
      <c r="I13" s="148">
        <v>1093</v>
      </c>
      <c r="J13" s="91"/>
      <c r="K13" s="90"/>
      <c r="T13" s="172"/>
      <c r="U13" s="172"/>
      <c r="V13" s="172"/>
      <c r="W13" s="172"/>
      <c r="Z13" s="172"/>
      <c r="AA13" s="172"/>
      <c r="AB13" s="172"/>
      <c r="AC13" s="172"/>
      <c r="AD13" s="172"/>
      <c r="AE13" s="172"/>
    </row>
    <row r="14" spans="1:31" s="15" customFormat="1" ht="15" customHeight="1">
      <c r="A14" s="126" t="s">
        <v>281</v>
      </c>
      <c r="B14" s="73">
        <v>18.420395</v>
      </c>
      <c r="C14" s="74">
        <v>3.157842</v>
      </c>
      <c r="D14" s="74"/>
      <c r="E14" s="74">
        <v>24.081689</v>
      </c>
      <c r="F14" s="75">
        <v>19.387057</v>
      </c>
      <c r="G14" s="76">
        <v>2.389939</v>
      </c>
      <c r="H14" s="167" t="s">
        <v>363</v>
      </c>
      <c r="I14" s="184" t="s">
        <v>378</v>
      </c>
      <c r="T14" s="172"/>
      <c r="U14" s="172"/>
      <c r="V14" s="172"/>
      <c r="W14" s="172"/>
      <c r="Z14" s="172"/>
      <c r="AA14" s="172"/>
      <c r="AB14" s="172"/>
      <c r="AC14" s="172"/>
      <c r="AD14" s="172"/>
      <c r="AE14" s="172"/>
    </row>
    <row r="15" spans="1:31" s="15" customFormat="1" ht="15" customHeight="1">
      <c r="A15" s="180" t="s">
        <v>25</v>
      </c>
      <c r="B15" s="77">
        <v>912</v>
      </c>
      <c r="C15" s="78">
        <v>659</v>
      </c>
      <c r="D15" s="78"/>
      <c r="E15" s="78">
        <v>7586</v>
      </c>
      <c r="F15" s="78">
        <v>21231</v>
      </c>
      <c r="G15" s="78">
        <v>4485</v>
      </c>
      <c r="H15" s="168" t="s">
        <v>364</v>
      </c>
      <c r="I15" s="185" t="s">
        <v>377</v>
      </c>
      <c r="T15" s="172"/>
      <c r="U15" s="172"/>
      <c r="V15" s="172"/>
      <c r="W15" s="172"/>
      <c r="Z15" s="172"/>
      <c r="AA15" s="172"/>
      <c r="AB15" s="172"/>
      <c r="AC15" s="172"/>
      <c r="AD15" s="172"/>
      <c r="AE15" s="172"/>
    </row>
    <row r="16" spans="1:31" s="15" customFormat="1" ht="12" customHeight="1">
      <c r="A16" s="164" t="s">
        <v>368</v>
      </c>
      <c r="B16" s="164"/>
      <c r="C16" s="164"/>
      <c r="D16" s="164"/>
      <c r="E16" s="164"/>
      <c r="F16" s="164"/>
      <c r="G16" s="164"/>
      <c r="H16" s="164"/>
      <c r="I16" s="86" t="s">
        <v>24</v>
      </c>
      <c r="T16" s="172"/>
      <c r="U16" s="172"/>
      <c r="V16" s="172"/>
      <c r="W16" s="172"/>
      <c r="Z16" s="172"/>
      <c r="AA16" s="172"/>
      <c r="AB16" s="172"/>
      <c r="AC16" s="172"/>
      <c r="AD16" s="172"/>
      <c r="AE16" s="172"/>
    </row>
    <row r="17" spans="1:31" s="15" customFormat="1" ht="12" customHeight="1">
      <c r="A17" s="164" t="s">
        <v>261</v>
      </c>
      <c r="B17" s="155"/>
      <c r="C17" s="155"/>
      <c r="D17" s="155"/>
      <c r="E17" s="155"/>
      <c r="F17" s="155"/>
      <c r="G17" s="155"/>
      <c r="H17" s="155"/>
      <c r="I17" s="86"/>
      <c r="T17" s="172"/>
      <c r="U17" s="172"/>
      <c r="V17" s="172"/>
      <c r="W17" s="172"/>
      <c r="Z17" s="172"/>
      <c r="AA17" s="172"/>
      <c r="AB17" s="172"/>
      <c r="AC17" s="172"/>
      <c r="AD17" s="172"/>
      <c r="AE17" s="172"/>
    </row>
    <row r="18" spans="1:31" s="54" customFormat="1" ht="12" customHeight="1">
      <c r="A18" s="80" t="s">
        <v>300</v>
      </c>
      <c r="B18" s="80"/>
      <c r="C18" s="53"/>
      <c r="D18" s="53"/>
      <c r="E18" s="53"/>
      <c r="F18" s="81"/>
      <c r="G18" s="87"/>
      <c r="H18" s="81"/>
      <c r="I18" s="88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0" t="s">
        <v>318</v>
      </c>
      <c r="B19" s="80"/>
      <c r="C19" s="53"/>
      <c r="D19" s="53"/>
      <c r="E19" s="53"/>
      <c r="F19" s="81"/>
      <c r="G19" s="81"/>
      <c r="H19" s="81"/>
      <c r="I19" s="81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0" t="s">
        <v>320</v>
      </c>
      <c r="B20" s="80"/>
      <c r="C20" s="53"/>
      <c r="D20" s="53"/>
      <c r="E20" s="53"/>
      <c r="F20" s="81"/>
      <c r="G20" s="81"/>
      <c r="H20" s="81"/>
      <c r="I20" s="81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0"/>
      <c r="U21" s="100"/>
      <c r="V21" s="100"/>
      <c r="W21" s="100"/>
      <c r="Z21" s="100"/>
      <c r="AA21" s="100"/>
      <c r="AB21" s="100"/>
      <c r="AC21" s="100"/>
      <c r="AD21" s="100"/>
      <c r="AE21" s="100"/>
    </row>
    <row r="22" spans="20:31" ht="12.75">
      <c r="T22" s="100"/>
      <c r="U22" s="100"/>
      <c r="V22" s="100"/>
      <c r="W22" s="100"/>
      <c r="Z22" s="100"/>
      <c r="AA22" s="100"/>
      <c r="AB22" s="100"/>
      <c r="AC22" s="100"/>
      <c r="AD22" s="100"/>
      <c r="AE22" s="100"/>
    </row>
    <row r="23" spans="20:31" ht="12.75">
      <c r="T23" s="100"/>
      <c r="U23" s="100"/>
      <c r="V23" s="100"/>
      <c r="W23" s="100"/>
      <c r="Z23" s="100"/>
      <c r="AA23" s="100"/>
      <c r="AB23" s="100"/>
      <c r="AC23" s="100"/>
      <c r="AD23" s="100"/>
      <c r="AE23" s="100"/>
    </row>
    <row r="24" spans="20:31" ht="12.75">
      <c r="T24" s="100"/>
      <c r="U24" s="100"/>
      <c r="V24" s="100"/>
      <c r="W24" s="100"/>
      <c r="Z24" s="100"/>
      <c r="AA24" s="100"/>
      <c r="AB24" s="100"/>
      <c r="AC24" s="100"/>
      <c r="AD24" s="100"/>
      <c r="AE24" s="100"/>
    </row>
    <row r="25" spans="2:31" ht="12.75">
      <c r="B25" s="55"/>
      <c r="T25" s="100"/>
      <c r="U25" s="100"/>
      <c r="V25" s="100"/>
      <c r="W25" s="100"/>
      <c r="Z25" s="100"/>
      <c r="AA25" s="100"/>
      <c r="AB25" s="100"/>
      <c r="AC25" s="100"/>
      <c r="AD25" s="100"/>
      <c r="AE25" s="100"/>
    </row>
    <row r="26" spans="20:31" ht="12.75">
      <c r="T26" s="100"/>
      <c r="U26" s="100"/>
      <c r="V26" s="100"/>
      <c r="W26" s="100"/>
      <c r="Z26" s="100"/>
      <c r="AA26" s="100"/>
      <c r="AB26" s="100"/>
      <c r="AC26" s="100"/>
      <c r="AD26" s="100"/>
      <c r="AE26" s="100"/>
    </row>
    <row r="27" spans="20:31" ht="12.75">
      <c r="T27" s="100"/>
      <c r="U27" s="100"/>
      <c r="V27" s="100"/>
      <c r="W27" s="100"/>
      <c r="Z27" s="100"/>
      <c r="AA27" s="100"/>
      <c r="AB27" s="100"/>
      <c r="AC27" s="100"/>
      <c r="AD27" s="100"/>
      <c r="AE27" s="100"/>
    </row>
    <row r="28" spans="20:31" ht="12.75">
      <c r="T28" s="100"/>
      <c r="U28" s="100"/>
      <c r="V28" s="100"/>
      <c r="W28" s="100"/>
      <c r="Z28" s="100"/>
      <c r="AA28" s="100"/>
      <c r="AB28" s="100"/>
      <c r="AC28" s="100"/>
      <c r="AD28" s="100"/>
      <c r="AE28" s="100"/>
    </row>
    <row r="29" spans="20:31" ht="12.75">
      <c r="T29" s="100"/>
      <c r="U29" s="100"/>
      <c r="V29" s="100"/>
      <c r="W29" s="100"/>
      <c r="Z29" s="100"/>
      <c r="AA29" s="100"/>
      <c r="AB29" s="100"/>
      <c r="AC29" s="100"/>
      <c r="AD29" s="100"/>
      <c r="AE29" s="100"/>
    </row>
    <row r="30" spans="20:31" ht="12.75">
      <c r="T30" s="100"/>
      <c r="U30" s="100"/>
      <c r="V30" s="100"/>
      <c r="W30" s="100"/>
      <c r="Z30" s="100"/>
      <c r="AA30" s="100"/>
      <c r="AB30" s="100"/>
      <c r="AC30" s="100"/>
      <c r="AD30" s="100"/>
      <c r="AE30" s="100"/>
    </row>
    <row r="31" spans="20:31" ht="12.75">
      <c r="T31" s="100"/>
      <c r="U31" s="100"/>
      <c r="V31" s="100"/>
      <c r="W31" s="100"/>
      <c r="Z31" s="100"/>
      <c r="AA31" s="100"/>
      <c r="AB31" s="100"/>
      <c r="AC31" s="100"/>
      <c r="AD31" s="100"/>
      <c r="AE31" s="100"/>
    </row>
    <row r="32" spans="26:31" ht="12.75">
      <c r="Z32" s="100"/>
      <c r="AA32" s="100"/>
      <c r="AB32" s="100"/>
      <c r="AC32" s="100"/>
      <c r="AD32" s="100"/>
      <c r="AE32" s="100"/>
    </row>
    <row r="33" spans="26:31" ht="12.75">
      <c r="Z33" s="100"/>
      <c r="AA33" s="100"/>
      <c r="AB33" s="100"/>
      <c r="AC33" s="100"/>
      <c r="AD33" s="100"/>
      <c r="AE33" s="100"/>
    </row>
  </sheetData>
  <sheetProtection/>
  <mergeCells count="9">
    <mergeCell ref="A1:I1"/>
    <mergeCell ref="A3:A5"/>
    <mergeCell ref="B3:I3"/>
    <mergeCell ref="B4:B5"/>
    <mergeCell ref="C4:D4"/>
    <mergeCell ref="E4:E5"/>
    <mergeCell ref="F4:G4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130" zoomScaleNormal="130" zoomScalePageLayoutView="0" workbookViewId="0" topLeftCell="A1">
      <selection activeCell="A26" sqref="A1:I26"/>
    </sheetView>
  </sheetViews>
  <sheetFormatPr defaultColWidth="39.7109375" defaultRowHeight="15"/>
  <cols>
    <col min="1" max="1" width="29.421875" style="58" customWidth="1"/>
    <col min="2" max="2" width="10.28125" style="58" customWidth="1"/>
    <col min="3" max="7" width="10.7109375" style="58" customWidth="1"/>
    <col min="8" max="8" width="12.28125" style="58" customWidth="1"/>
    <col min="9" max="9" width="14.421875" style="58" customWidth="1"/>
    <col min="10" max="254" width="11.421875" style="58" customWidth="1"/>
    <col min="255" max="16384" width="39.7109375" style="58" customWidth="1"/>
  </cols>
  <sheetData>
    <row r="1" spans="1:9" s="65" customFormat="1" ht="18" customHeight="1">
      <c r="A1" s="284" t="s">
        <v>369</v>
      </c>
      <c r="B1" s="284"/>
      <c r="C1" s="284"/>
      <c r="D1" s="284"/>
      <c r="E1" s="284"/>
      <c r="F1" s="284"/>
      <c r="G1" s="284"/>
      <c r="H1" s="284"/>
      <c r="I1" s="284"/>
    </row>
    <row r="2" spans="1:9" s="65" customFormat="1" ht="1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s="55" customFormat="1" ht="16.5" customHeight="1">
      <c r="A3" s="285" t="s">
        <v>260</v>
      </c>
      <c r="B3" s="275" t="s">
        <v>367</v>
      </c>
      <c r="C3" s="275"/>
      <c r="D3" s="275"/>
      <c r="E3" s="275"/>
      <c r="F3" s="275"/>
      <c r="G3" s="275"/>
      <c r="H3" s="275"/>
      <c r="I3" s="288"/>
    </row>
    <row r="4" spans="1:9" s="14" customFormat="1" ht="17.25" customHeight="1">
      <c r="A4" s="286"/>
      <c r="B4" s="289" t="s">
        <v>17</v>
      </c>
      <c r="C4" s="264" t="s">
        <v>2</v>
      </c>
      <c r="D4" s="264"/>
      <c r="E4" s="279" t="s">
        <v>0</v>
      </c>
      <c r="F4" s="264" t="s">
        <v>1</v>
      </c>
      <c r="G4" s="264"/>
      <c r="H4" s="277" t="s">
        <v>27</v>
      </c>
      <c r="I4" s="281" t="s">
        <v>250</v>
      </c>
    </row>
    <row r="5" spans="1:30" s="13" customFormat="1" ht="31.5" customHeight="1">
      <c r="A5" s="287"/>
      <c r="B5" s="290"/>
      <c r="C5" s="234" t="s">
        <v>29</v>
      </c>
      <c r="D5" s="247" t="s">
        <v>30</v>
      </c>
      <c r="E5" s="280"/>
      <c r="F5" s="234" t="s">
        <v>29</v>
      </c>
      <c r="G5" s="83" t="s">
        <v>30</v>
      </c>
      <c r="H5" s="278"/>
      <c r="I5" s="282"/>
      <c r="Y5" s="175"/>
      <c r="Z5" s="175"/>
      <c r="AA5" s="175"/>
      <c r="AB5" s="175"/>
      <c r="AC5" s="175"/>
      <c r="AD5" s="175"/>
    </row>
    <row r="6" spans="1:30" ht="12.75">
      <c r="A6" s="93" t="s">
        <v>33</v>
      </c>
      <c r="B6" s="232">
        <v>67</v>
      </c>
      <c r="C6" s="10">
        <v>233</v>
      </c>
      <c r="D6" s="10"/>
      <c r="E6" s="71">
        <v>3153</v>
      </c>
      <c r="F6" s="10">
        <v>14495</v>
      </c>
      <c r="G6" s="72">
        <v>3708</v>
      </c>
      <c r="H6" s="238">
        <v>21656</v>
      </c>
      <c r="I6" s="236">
        <v>17948</v>
      </c>
      <c r="J6" s="55"/>
      <c r="S6" s="100"/>
      <c r="T6" s="100"/>
      <c r="U6" s="100"/>
      <c r="V6" s="100"/>
      <c r="Y6" s="100"/>
      <c r="Z6" s="100"/>
      <c r="AA6" s="100"/>
      <c r="AB6" s="100"/>
      <c r="AC6" s="100"/>
      <c r="AD6" s="100"/>
    </row>
    <row r="7" spans="1:30" ht="12.75">
      <c r="A7" s="94" t="s">
        <v>34</v>
      </c>
      <c r="B7" s="232">
        <v>43</v>
      </c>
      <c r="C7" s="10">
        <v>59</v>
      </c>
      <c r="D7" s="10"/>
      <c r="E7" s="71">
        <v>876</v>
      </c>
      <c r="F7" s="10">
        <v>1882</v>
      </c>
      <c r="G7" s="72">
        <v>270</v>
      </c>
      <c r="H7" s="238">
        <v>3130</v>
      </c>
      <c r="I7" s="236">
        <v>2860</v>
      </c>
      <c r="J7" s="55"/>
      <c r="S7" s="100"/>
      <c r="T7" s="100"/>
      <c r="U7" s="100"/>
      <c r="V7" s="100"/>
      <c r="Y7" s="100"/>
      <c r="Z7" s="100"/>
      <c r="AA7" s="100"/>
      <c r="AB7" s="100"/>
      <c r="AC7" s="100"/>
      <c r="AD7" s="100"/>
    </row>
    <row r="8" spans="1:30" ht="12.75">
      <c r="A8" s="94" t="s">
        <v>35</v>
      </c>
      <c r="B8" s="232">
        <v>113</v>
      </c>
      <c r="C8" s="10">
        <v>128</v>
      </c>
      <c r="D8" s="10"/>
      <c r="E8" s="71">
        <v>1403</v>
      </c>
      <c r="F8" s="10">
        <v>2630</v>
      </c>
      <c r="G8" s="72">
        <v>299</v>
      </c>
      <c r="H8" s="238">
        <v>4573</v>
      </c>
      <c r="I8" s="236">
        <v>4274</v>
      </c>
      <c r="J8" s="55"/>
      <c r="S8" s="100"/>
      <c r="T8" s="100"/>
      <c r="U8" s="100"/>
      <c r="V8" s="100"/>
      <c r="Y8" s="100"/>
      <c r="Z8" s="100"/>
      <c r="AA8" s="100"/>
      <c r="AB8" s="100"/>
      <c r="AC8" s="100"/>
      <c r="AD8" s="100"/>
    </row>
    <row r="9" spans="1:30" ht="12.75">
      <c r="A9" s="94" t="s">
        <v>36</v>
      </c>
      <c r="B9" s="232">
        <v>182</v>
      </c>
      <c r="C9" s="10">
        <v>126</v>
      </c>
      <c r="D9" s="10"/>
      <c r="E9" s="71">
        <v>1186</v>
      </c>
      <c r="F9" s="10">
        <v>1625</v>
      </c>
      <c r="G9" s="72">
        <v>160</v>
      </c>
      <c r="H9" s="238">
        <v>3279</v>
      </c>
      <c r="I9" s="236">
        <v>3119</v>
      </c>
      <c r="J9" s="55"/>
      <c r="S9" s="100"/>
      <c r="T9" s="100"/>
      <c r="U9" s="100"/>
      <c r="V9" s="100"/>
      <c r="Y9" s="100"/>
      <c r="Z9" s="100"/>
      <c r="AA9" s="100"/>
      <c r="AB9" s="100"/>
      <c r="AC9" s="100"/>
      <c r="AD9" s="100"/>
    </row>
    <row r="10" spans="1:30" ht="12.75">
      <c r="A10" s="94" t="s">
        <v>37</v>
      </c>
      <c r="B10" s="232">
        <v>184</v>
      </c>
      <c r="C10" s="10">
        <v>66</v>
      </c>
      <c r="D10" s="10"/>
      <c r="E10" s="71">
        <v>468</v>
      </c>
      <c r="F10" s="10">
        <v>452</v>
      </c>
      <c r="G10" s="72">
        <v>40</v>
      </c>
      <c r="H10" s="238">
        <v>1210</v>
      </c>
      <c r="I10" s="236">
        <v>1170</v>
      </c>
      <c r="J10" s="55"/>
      <c r="S10" s="100"/>
      <c r="T10" s="100"/>
      <c r="U10" s="100"/>
      <c r="V10" s="100"/>
      <c r="Y10" s="100"/>
      <c r="Z10" s="100"/>
      <c r="AA10" s="100"/>
      <c r="AB10" s="100"/>
      <c r="AC10" s="100"/>
      <c r="AD10" s="100"/>
    </row>
    <row r="11" spans="1:30" ht="12.75">
      <c r="A11" s="94" t="s">
        <v>38</v>
      </c>
      <c r="B11" s="232">
        <v>126</v>
      </c>
      <c r="C11" s="10">
        <v>25</v>
      </c>
      <c r="D11" s="10"/>
      <c r="E11" s="71">
        <v>250</v>
      </c>
      <c r="F11" s="10">
        <v>137</v>
      </c>
      <c r="G11" s="72">
        <v>8</v>
      </c>
      <c r="H11" s="238">
        <v>546</v>
      </c>
      <c r="I11" s="236">
        <v>538</v>
      </c>
      <c r="J11" s="55"/>
      <c r="S11" s="100"/>
      <c r="T11" s="100"/>
      <c r="U11" s="100"/>
      <c r="V11" s="100"/>
      <c r="Y11" s="100"/>
      <c r="Z11" s="100"/>
      <c r="AA11" s="100"/>
      <c r="AB11" s="100"/>
      <c r="AC11" s="100"/>
      <c r="AD11" s="100"/>
    </row>
    <row r="12" spans="1:30" ht="12.75">
      <c r="A12" s="94" t="s">
        <v>39</v>
      </c>
      <c r="B12" s="232">
        <v>132</v>
      </c>
      <c r="C12" s="10">
        <v>12</v>
      </c>
      <c r="D12" s="10"/>
      <c r="E12" s="71">
        <v>197</v>
      </c>
      <c r="F12" s="10">
        <v>9</v>
      </c>
      <c r="G12" s="72"/>
      <c r="H12" s="238">
        <v>350</v>
      </c>
      <c r="I12" s="236">
        <v>350</v>
      </c>
      <c r="J12" s="55"/>
      <c r="S12" s="100"/>
      <c r="T12" s="100"/>
      <c r="U12" s="100"/>
      <c r="V12" s="100"/>
      <c r="Y12" s="100"/>
      <c r="Z12" s="100"/>
      <c r="AA12" s="100"/>
      <c r="AB12" s="100"/>
      <c r="AC12" s="100"/>
      <c r="AD12" s="100"/>
    </row>
    <row r="13" spans="1:30" ht="12.75">
      <c r="A13" s="94" t="s">
        <v>40</v>
      </c>
      <c r="B13" s="232">
        <v>39</v>
      </c>
      <c r="C13" s="10">
        <v>2</v>
      </c>
      <c r="D13" s="10"/>
      <c r="E13" s="71">
        <v>47</v>
      </c>
      <c r="F13" s="10">
        <v>1</v>
      </c>
      <c r="G13" s="72"/>
      <c r="H13" s="238">
        <v>89</v>
      </c>
      <c r="I13" s="236">
        <v>89</v>
      </c>
      <c r="J13" s="55"/>
      <c r="S13" s="100"/>
      <c r="T13" s="100"/>
      <c r="U13" s="100"/>
      <c r="V13" s="100"/>
      <c r="Y13" s="100"/>
      <c r="Z13" s="100"/>
      <c r="AA13" s="100"/>
      <c r="AB13" s="100"/>
      <c r="AC13" s="100"/>
      <c r="AD13" s="100"/>
    </row>
    <row r="14" spans="1:30" ht="12.75">
      <c r="A14" s="94" t="s">
        <v>41</v>
      </c>
      <c r="B14" s="232">
        <v>20</v>
      </c>
      <c r="C14" s="10">
        <v>8</v>
      </c>
      <c r="D14" s="10"/>
      <c r="E14" s="71">
        <v>6</v>
      </c>
      <c r="F14" s="10"/>
      <c r="G14" s="72"/>
      <c r="H14" s="238">
        <v>34</v>
      </c>
      <c r="I14" s="236">
        <v>34</v>
      </c>
      <c r="J14" s="55"/>
      <c r="S14" s="100"/>
      <c r="T14" s="100"/>
      <c r="U14" s="100"/>
      <c r="V14" s="100"/>
      <c r="Y14" s="100"/>
      <c r="Z14" s="100"/>
      <c r="AA14" s="100"/>
      <c r="AB14" s="100"/>
      <c r="AC14" s="100"/>
      <c r="AD14" s="100"/>
    </row>
    <row r="15" spans="1:30" ht="12.75">
      <c r="A15" s="95" t="s">
        <v>249</v>
      </c>
      <c r="B15" s="232">
        <v>6</v>
      </c>
      <c r="C15" s="10"/>
      <c r="D15" s="10"/>
      <c r="E15" s="71"/>
      <c r="F15" s="10"/>
      <c r="G15" s="72"/>
      <c r="H15" s="238">
        <v>6</v>
      </c>
      <c r="I15" s="236">
        <v>6</v>
      </c>
      <c r="J15" s="55"/>
      <c r="S15" s="100"/>
      <c r="T15" s="100"/>
      <c r="U15" s="100"/>
      <c r="V15" s="100"/>
      <c r="Y15" s="100"/>
      <c r="Z15" s="100"/>
      <c r="AA15" s="100"/>
      <c r="AB15" s="100"/>
      <c r="AC15" s="100"/>
      <c r="AD15" s="100"/>
    </row>
    <row r="16" spans="1:30" s="15" customFormat="1" ht="25.5">
      <c r="A16" s="186" t="s">
        <v>267</v>
      </c>
      <c r="B16" s="233">
        <v>912</v>
      </c>
      <c r="C16" s="147">
        <v>659</v>
      </c>
      <c r="D16" s="147"/>
      <c r="E16" s="235">
        <v>7586</v>
      </c>
      <c r="F16" s="147">
        <v>21231</v>
      </c>
      <c r="G16" s="138">
        <v>4485</v>
      </c>
      <c r="H16" s="146">
        <v>34931</v>
      </c>
      <c r="I16" s="163">
        <v>30446</v>
      </c>
      <c r="J16" s="54"/>
      <c r="S16" s="172"/>
      <c r="T16" s="172"/>
      <c r="U16" s="172"/>
      <c r="V16" s="172"/>
      <c r="Y16" s="172"/>
      <c r="Z16" s="172"/>
      <c r="AA16" s="172"/>
      <c r="AB16" s="172"/>
      <c r="AC16" s="172"/>
      <c r="AD16" s="172"/>
    </row>
    <row r="17" spans="1:30" s="15" customFormat="1" ht="24.75" customHeight="1">
      <c r="A17" s="162" t="s">
        <v>282</v>
      </c>
      <c r="B17" s="73">
        <v>18.420395</v>
      </c>
      <c r="C17" s="74">
        <v>3.157842</v>
      </c>
      <c r="D17" s="74"/>
      <c r="E17" s="74">
        <v>24.081689</v>
      </c>
      <c r="F17" s="75">
        <v>19.387057</v>
      </c>
      <c r="G17" s="76">
        <v>2.389939</v>
      </c>
      <c r="H17" s="167" t="s">
        <v>363</v>
      </c>
      <c r="I17" s="184" t="s">
        <v>378</v>
      </c>
      <c r="S17" s="172"/>
      <c r="T17" s="172"/>
      <c r="U17" s="172"/>
      <c r="V17" s="172"/>
      <c r="Y17" s="172"/>
      <c r="Z17" s="172"/>
      <c r="AA17" s="172"/>
      <c r="AB17" s="172"/>
      <c r="AC17" s="172"/>
      <c r="AD17" s="172"/>
    </row>
    <row r="18" spans="1:30" s="15" customFormat="1" ht="24.75" customHeight="1">
      <c r="A18" s="161" t="s">
        <v>247</v>
      </c>
      <c r="B18" s="77">
        <v>21</v>
      </c>
      <c r="C18" s="78">
        <v>14</v>
      </c>
      <c r="D18" s="78"/>
      <c r="E18" s="78">
        <v>229</v>
      </c>
      <c r="F18" s="79">
        <v>829</v>
      </c>
      <c r="G18" s="237">
        <v>161</v>
      </c>
      <c r="H18" s="239">
        <v>1254</v>
      </c>
      <c r="I18" s="137">
        <v>1093</v>
      </c>
      <c r="S18" s="172"/>
      <c r="T18" s="172"/>
      <c r="U18" s="172"/>
      <c r="V18" s="172"/>
      <c r="Y18" s="172"/>
      <c r="Z18" s="172"/>
      <c r="AA18" s="172"/>
      <c r="AB18" s="172"/>
      <c r="AC18" s="172"/>
      <c r="AD18" s="172"/>
    </row>
    <row r="19" spans="1:30" s="15" customFormat="1" ht="12" customHeight="1">
      <c r="A19" s="80" t="s">
        <v>32</v>
      </c>
      <c r="B19" s="80"/>
      <c r="C19" s="96"/>
      <c r="D19" s="96"/>
      <c r="E19" s="96"/>
      <c r="F19" s="96"/>
      <c r="G19" s="96"/>
      <c r="H19" s="96"/>
      <c r="I19" s="86" t="s">
        <v>24</v>
      </c>
      <c r="S19" s="172"/>
      <c r="T19" s="172"/>
      <c r="U19" s="172"/>
      <c r="V19" s="172"/>
      <c r="Y19" s="172"/>
      <c r="Z19" s="172"/>
      <c r="AA19" s="172"/>
      <c r="AB19" s="172"/>
      <c r="AC19" s="172"/>
      <c r="AD19" s="172"/>
    </row>
    <row r="20" spans="1:9" s="33" customFormat="1" ht="12" customHeight="1">
      <c r="A20" s="80" t="s">
        <v>300</v>
      </c>
      <c r="B20" s="80"/>
      <c r="C20" s="80"/>
      <c r="D20" s="80"/>
      <c r="E20" s="80"/>
      <c r="F20" s="97"/>
      <c r="G20" s="80"/>
      <c r="H20" s="80"/>
      <c r="I20" s="98"/>
    </row>
    <row r="21" spans="1:9" s="33" customFormat="1" ht="12" customHeight="1">
      <c r="A21" s="80" t="s">
        <v>318</v>
      </c>
      <c r="B21" s="80"/>
      <c r="C21" s="89"/>
      <c r="D21" s="89"/>
      <c r="E21" s="89"/>
      <c r="F21" s="89"/>
      <c r="G21" s="89"/>
      <c r="H21" s="101"/>
      <c r="I21" s="89"/>
    </row>
    <row r="22" spans="1:30" ht="12.75">
      <c r="A22" s="80" t="s">
        <v>319</v>
      </c>
      <c r="B22" s="54"/>
      <c r="G22" s="55"/>
      <c r="S22" s="100"/>
      <c r="T22" s="100"/>
      <c r="U22" s="100"/>
      <c r="V22" s="100"/>
      <c r="Y22" s="100"/>
      <c r="Z22" s="100"/>
      <c r="AA22" s="100"/>
      <c r="AB22" s="100"/>
      <c r="AC22" s="100"/>
      <c r="AD22" s="100"/>
    </row>
    <row r="23" spans="1:9" s="100" customFormat="1" ht="12.75">
      <c r="A23" s="283" t="s">
        <v>370</v>
      </c>
      <c r="B23" s="283"/>
      <c r="C23" s="283"/>
      <c r="D23" s="283"/>
      <c r="E23" s="283"/>
      <c r="F23" s="283"/>
      <c r="G23" s="283"/>
      <c r="H23" s="283"/>
      <c r="I23" s="99"/>
    </row>
    <row r="24" spans="1:30" ht="17.25" customHeight="1">
      <c r="A24" s="283" t="s">
        <v>261</v>
      </c>
      <c r="B24" s="283"/>
      <c r="C24" s="283"/>
      <c r="D24" s="283"/>
      <c r="E24" s="283"/>
      <c r="F24" s="283"/>
      <c r="G24" s="283"/>
      <c r="H24" s="283"/>
      <c r="I24" s="155"/>
      <c r="S24" s="100"/>
      <c r="T24" s="100"/>
      <c r="U24" s="100"/>
      <c r="V24" s="100"/>
      <c r="Y24" s="100"/>
      <c r="Z24" s="100"/>
      <c r="AA24" s="100"/>
      <c r="AB24" s="100"/>
      <c r="AC24" s="100"/>
      <c r="AD24" s="100"/>
    </row>
    <row r="25" spans="19:30" ht="12.75">
      <c r="S25" s="100"/>
      <c r="T25" s="100"/>
      <c r="U25" s="100"/>
      <c r="V25" s="100"/>
      <c r="Y25" s="100"/>
      <c r="Z25" s="100"/>
      <c r="AA25" s="100"/>
      <c r="AB25" s="100"/>
      <c r="AC25" s="100"/>
      <c r="AD25" s="100"/>
    </row>
    <row r="26" spans="1:30" ht="12.75">
      <c r="A26" s="80" t="s">
        <v>371</v>
      </c>
      <c r="S26" s="100"/>
      <c r="T26" s="100"/>
      <c r="U26" s="100"/>
      <c r="V26" s="100"/>
      <c r="Y26" s="100"/>
      <c r="Z26" s="100"/>
      <c r="AA26" s="100"/>
      <c r="AB26" s="100"/>
      <c r="AC26" s="100"/>
      <c r="AD26" s="100"/>
    </row>
    <row r="27" spans="19:30" ht="12.75">
      <c r="S27" s="100"/>
      <c r="T27" s="100"/>
      <c r="U27" s="100"/>
      <c r="V27" s="100"/>
      <c r="Y27" s="100"/>
      <c r="Z27" s="100"/>
      <c r="AA27" s="100"/>
      <c r="AB27" s="100"/>
      <c r="AC27" s="100"/>
      <c r="AD27" s="100"/>
    </row>
    <row r="28" spans="3:30" ht="12.75">
      <c r="C28" s="55"/>
      <c r="S28" s="100"/>
      <c r="T28" s="100"/>
      <c r="U28" s="100"/>
      <c r="V28" s="100"/>
      <c r="Y28" s="100"/>
      <c r="Z28" s="100"/>
      <c r="AA28" s="100"/>
      <c r="AB28" s="100"/>
      <c r="AC28" s="100"/>
      <c r="AD28" s="100"/>
    </row>
    <row r="29" spans="6:30" ht="12.75">
      <c r="F29" s="55"/>
      <c r="S29" s="100"/>
      <c r="T29" s="100"/>
      <c r="U29" s="100"/>
      <c r="V29" s="100"/>
      <c r="Y29" s="100"/>
      <c r="Z29" s="100"/>
      <c r="AA29" s="100"/>
      <c r="AB29" s="100"/>
      <c r="AC29" s="100"/>
      <c r="AD29" s="100"/>
    </row>
    <row r="30" spans="19:30" ht="12.75">
      <c r="S30" s="100"/>
      <c r="T30" s="100"/>
      <c r="U30" s="100"/>
      <c r="V30" s="100"/>
      <c r="Y30" s="100"/>
      <c r="Z30" s="100"/>
      <c r="AA30" s="100"/>
      <c r="AB30" s="100"/>
      <c r="AC30" s="100"/>
      <c r="AD30" s="100"/>
    </row>
    <row r="31" spans="19:30" ht="12.75">
      <c r="S31" s="100"/>
      <c r="T31" s="100"/>
      <c r="U31" s="100"/>
      <c r="V31" s="100"/>
      <c r="Y31" s="100"/>
      <c r="Z31" s="100"/>
      <c r="AA31" s="100"/>
      <c r="AB31" s="100"/>
      <c r="AC31" s="100"/>
      <c r="AD31" s="100"/>
    </row>
    <row r="32" spans="19:30" ht="12.75">
      <c r="S32" s="100"/>
      <c r="T32" s="100"/>
      <c r="U32" s="100"/>
      <c r="V32" s="100"/>
      <c r="Y32" s="100"/>
      <c r="Z32" s="100"/>
      <c r="AA32" s="100"/>
      <c r="AB32" s="100"/>
      <c r="AC32" s="100"/>
      <c r="AD32" s="100"/>
    </row>
    <row r="33" spans="19:30" ht="12.75">
      <c r="S33" s="100"/>
      <c r="T33" s="100"/>
      <c r="U33" s="100"/>
      <c r="V33" s="100"/>
      <c r="Y33" s="100"/>
      <c r="Z33" s="100"/>
      <c r="AA33" s="100"/>
      <c r="AB33" s="100"/>
      <c r="AC33" s="100"/>
      <c r="AD33" s="100"/>
    </row>
    <row r="34" spans="19:30" ht="12.75">
      <c r="S34" s="100"/>
      <c r="T34" s="100"/>
      <c r="U34" s="100"/>
      <c r="V34" s="100"/>
      <c r="Y34" s="100"/>
      <c r="Z34" s="100"/>
      <c r="AA34" s="100"/>
      <c r="AB34" s="100"/>
      <c r="AC34" s="100"/>
      <c r="AD34" s="100"/>
    </row>
    <row r="35" spans="25:30" ht="12.75">
      <c r="Y35" s="100"/>
      <c r="Z35" s="100"/>
      <c r="AA35" s="100"/>
      <c r="AB35" s="100"/>
      <c r="AC35" s="100"/>
      <c r="AD35" s="100"/>
    </row>
    <row r="36" spans="25:30" ht="12.75">
      <c r="Y36" s="100"/>
      <c r="Z36" s="100"/>
      <c r="AA36" s="100"/>
      <c r="AB36" s="100"/>
      <c r="AC36" s="100"/>
      <c r="AD36" s="100"/>
    </row>
  </sheetData>
  <sheetProtection/>
  <mergeCells count="11">
    <mergeCell ref="A1:I1"/>
    <mergeCell ref="A3:A5"/>
    <mergeCell ref="B3:I3"/>
    <mergeCell ref="B4:B5"/>
    <mergeCell ref="C4:D4"/>
    <mergeCell ref="E4:E5"/>
    <mergeCell ref="F4:G4"/>
    <mergeCell ref="H4:H5"/>
    <mergeCell ref="I4:I5"/>
    <mergeCell ref="A24:H24"/>
    <mergeCell ref="A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zoomScale="115" zoomScaleNormal="115" zoomScalePageLayoutView="0" workbookViewId="0" topLeftCell="A1">
      <selection activeCell="V6" sqref="V6"/>
    </sheetView>
  </sheetViews>
  <sheetFormatPr defaultColWidth="7.8515625" defaultRowHeight="15"/>
  <cols>
    <col min="1" max="1" width="5.57421875" style="117" bestFit="1" customWidth="1"/>
    <col min="2" max="2" width="22.00390625" style="117" bestFit="1" customWidth="1"/>
    <col min="3" max="3" width="7.8515625" style="117" bestFit="1" customWidth="1"/>
    <col min="4" max="4" width="4.7109375" style="117" bestFit="1" customWidth="1"/>
    <col min="5" max="5" width="6.00390625" style="117" customWidth="1"/>
    <col min="6" max="6" width="7.421875" style="117" bestFit="1" customWidth="1"/>
    <col min="7" max="7" width="7.140625" style="117" bestFit="1" customWidth="1"/>
    <col min="8" max="8" width="8.421875" style="121" customWidth="1"/>
    <col min="9" max="9" width="7.8515625" style="117" bestFit="1" customWidth="1"/>
    <col min="10" max="10" width="7.421875" style="117" bestFit="1" customWidth="1"/>
    <col min="11" max="11" width="8.28125" style="117" bestFit="1" customWidth="1"/>
    <col min="12" max="13" width="7.8515625" style="117" bestFit="1" customWidth="1"/>
    <col min="14" max="14" width="10.140625" style="117" customWidth="1"/>
    <col min="15" max="16" width="7.8515625" style="117" bestFit="1" customWidth="1"/>
    <col min="17" max="17" width="8.28125" style="117" bestFit="1" customWidth="1"/>
    <col min="18" max="19" width="7.8515625" style="117" bestFit="1" customWidth="1"/>
    <col min="20" max="20" width="9.7109375" style="117" customWidth="1"/>
    <col min="21" max="253" width="11.421875" style="117" customWidth="1"/>
    <col min="254" max="254" width="5.57421875" style="117" bestFit="1" customWidth="1"/>
    <col min="255" max="255" width="22.00390625" style="117" bestFit="1" customWidth="1"/>
    <col min="256" max="16384" width="7.8515625" style="117" bestFit="1" customWidth="1"/>
  </cols>
  <sheetData>
    <row r="1" spans="1:20" s="65" customFormat="1" ht="24" customHeight="1">
      <c r="A1" s="293" t="s">
        <v>374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1:9" s="66" customFormat="1" ht="15" customHeight="1">
      <c r="A2" s="33"/>
      <c r="B2" s="32"/>
      <c r="C2" s="32"/>
      <c r="D2" s="32"/>
      <c r="E2" s="32"/>
      <c r="F2" s="32"/>
      <c r="G2" s="32"/>
      <c r="H2" s="102"/>
      <c r="I2" s="32"/>
    </row>
    <row r="3" spans="1:20" s="103" customFormat="1" ht="25.5" customHeight="1">
      <c r="A3" s="275" t="s">
        <v>42</v>
      </c>
      <c r="B3" s="275"/>
      <c r="C3" s="274" t="s">
        <v>13</v>
      </c>
      <c r="D3" s="275"/>
      <c r="E3" s="275"/>
      <c r="F3" s="275"/>
      <c r="G3" s="275"/>
      <c r="H3" s="276"/>
      <c r="I3" s="275" t="s">
        <v>251</v>
      </c>
      <c r="J3" s="275"/>
      <c r="K3" s="275"/>
      <c r="L3" s="275"/>
      <c r="M3" s="275"/>
      <c r="N3" s="275"/>
      <c r="O3" s="294" t="s">
        <v>283</v>
      </c>
      <c r="P3" s="275"/>
      <c r="Q3" s="275"/>
      <c r="R3" s="275"/>
      <c r="S3" s="275"/>
      <c r="T3" s="275"/>
    </row>
    <row r="4" spans="1:20" s="103" customFormat="1" ht="18" customHeight="1">
      <c r="A4" s="104" t="s">
        <v>43</v>
      </c>
      <c r="B4" s="105" t="s">
        <v>44</v>
      </c>
      <c r="C4" s="7" t="s">
        <v>17</v>
      </c>
      <c r="D4" s="8" t="s">
        <v>2</v>
      </c>
      <c r="E4" s="8" t="s">
        <v>0</v>
      </c>
      <c r="F4" s="8" t="s">
        <v>45</v>
      </c>
      <c r="G4" s="8" t="s">
        <v>46</v>
      </c>
      <c r="H4" s="106" t="s">
        <v>12</v>
      </c>
      <c r="I4" s="7" t="s">
        <v>17</v>
      </c>
      <c r="J4" s="8" t="s">
        <v>2</v>
      </c>
      <c r="K4" s="8" t="s">
        <v>0</v>
      </c>
      <c r="L4" s="8" t="s">
        <v>45</v>
      </c>
      <c r="M4" s="8" t="s">
        <v>46</v>
      </c>
      <c r="N4" s="106" t="s">
        <v>12</v>
      </c>
      <c r="O4" s="7" t="s">
        <v>17</v>
      </c>
      <c r="P4" s="8" t="s">
        <v>2</v>
      </c>
      <c r="Q4" s="8" t="s">
        <v>0</v>
      </c>
      <c r="R4" s="8" t="s">
        <v>45</v>
      </c>
      <c r="S4" s="8" t="s">
        <v>46</v>
      </c>
      <c r="T4" s="106" t="s">
        <v>12</v>
      </c>
    </row>
    <row r="5" spans="1:29" s="103" customFormat="1" ht="15">
      <c r="A5" s="108" t="s">
        <v>47</v>
      </c>
      <c r="B5" s="109" t="s">
        <v>48</v>
      </c>
      <c r="C5" s="68"/>
      <c r="D5" s="69"/>
      <c r="E5" s="70">
        <v>3</v>
      </c>
      <c r="F5" s="70">
        <v>11</v>
      </c>
      <c r="G5" s="70"/>
      <c r="H5" s="110">
        <v>14</v>
      </c>
      <c r="I5" s="218"/>
      <c r="J5" s="218"/>
      <c r="K5" s="195">
        <v>0.36989795918367346</v>
      </c>
      <c r="L5" s="195">
        <v>0.6301020408163265</v>
      </c>
      <c r="M5" s="195"/>
      <c r="N5" s="194">
        <v>1</v>
      </c>
      <c r="O5" s="218"/>
      <c r="P5" s="218"/>
      <c r="Q5" s="195">
        <v>0.4651057982476682</v>
      </c>
      <c r="R5" s="195">
        <v>0.5348942017523318</v>
      </c>
      <c r="S5" s="188"/>
      <c r="T5" s="249">
        <v>1</v>
      </c>
      <c r="X5" s="171"/>
      <c r="Y5" s="171"/>
      <c r="Z5" s="171"/>
      <c r="AA5" s="171"/>
      <c r="AB5" s="171"/>
      <c r="AC5" s="171"/>
    </row>
    <row r="6" spans="1:29" s="113" customFormat="1" ht="15">
      <c r="A6" s="111" t="s">
        <v>49</v>
      </c>
      <c r="B6" s="112" t="s">
        <v>50</v>
      </c>
      <c r="C6" s="68"/>
      <c r="D6" s="69"/>
      <c r="E6" s="70">
        <v>5</v>
      </c>
      <c r="F6" s="70">
        <v>8</v>
      </c>
      <c r="G6" s="70">
        <v>6</v>
      </c>
      <c r="H6" s="110">
        <v>19</v>
      </c>
      <c r="I6" s="218"/>
      <c r="J6" s="218"/>
      <c r="K6" s="188">
        <v>0.29949874686716793</v>
      </c>
      <c r="L6" s="188">
        <v>0.44611528822055135</v>
      </c>
      <c r="M6" s="188">
        <v>0.2543859649122807</v>
      </c>
      <c r="N6" s="194">
        <v>1</v>
      </c>
      <c r="O6" s="218"/>
      <c r="P6" s="218"/>
      <c r="Q6" s="188">
        <v>0.5360184307520511</v>
      </c>
      <c r="R6" s="198">
        <v>0.31448212665948183</v>
      </c>
      <c r="S6" s="188">
        <v>0.14949944258846706</v>
      </c>
      <c r="T6" s="249">
        <v>1</v>
      </c>
      <c r="U6" s="117"/>
      <c r="X6" s="117"/>
      <c r="Y6" s="117"/>
      <c r="Z6" s="117"/>
      <c r="AA6" s="117"/>
      <c r="AB6" s="117"/>
      <c r="AC6" s="117"/>
    </row>
    <row r="7" spans="1:29" s="103" customFormat="1" ht="15">
      <c r="A7" s="111" t="s">
        <v>51</v>
      </c>
      <c r="B7" s="112" t="s">
        <v>52</v>
      </c>
      <c r="C7" s="68"/>
      <c r="D7" s="69"/>
      <c r="E7" s="70">
        <v>3</v>
      </c>
      <c r="F7" s="70">
        <v>8</v>
      </c>
      <c r="G7" s="70"/>
      <c r="H7" s="110">
        <v>11</v>
      </c>
      <c r="I7" s="218"/>
      <c r="J7" s="218"/>
      <c r="K7" s="188">
        <v>0.3217665615141956</v>
      </c>
      <c r="L7" s="188">
        <v>0.6782334384858044</v>
      </c>
      <c r="M7" s="188"/>
      <c r="N7" s="194">
        <v>1</v>
      </c>
      <c r="O7" s="218"/>
      <c r="P7" s="218"/>
      <c r="Q7" s="188">
        <v>0.6168711879703626</v>
      </c>
      <c r="R7" s="198">
        <v>0.3831288120296374</v>
      </c>
      <c r="S7" s="188"/>
      <c r="T7" s="249">
        <v>1</v>
      </c>
      <c r="U7" s="171"/>
      <c r="X7" s="171"/>
      <c r="Y7" s="171"/>
      <c r="Z7" s="171"/>
      <c r="AA7" s="171"/>
      <c r="AB7" s="171"/>
      <c r="AC7" s="171"/>
    </row>
    <row r="8" spans="1:29" s="113" customFormat="1" ht="15">
      <c r="A8" s="111" t="s">
        <v>53</v>
      </c>
      <c r="B8" s="112" t="s">
        <v>54</v>
      </c>
      <c r="C8" s="68"/>
      <c r="D8" s="69"/>
      <c r="E8" s="70">
        <v>2</v>
      </c>
      <c r="F8" s="70">
        <v>6</v>
      </c>
      <c r="G8" s="70"/>
      <c r="H8" s="110">
        <v>8</v>
      </c>
      <c r="I8" s="218"/>
      <c r="J8" s="218"/>
      <c r="K8" s="188">
        <v>0.36363636363636365</v>
      </c>
      <c r="L8" s="188">
        <v>0.6363636363636364</v>
      </c>
      <c r="M8" s="188"/>
      <c r="N8" s="194">
        <v>1</v>
      </c>
      <c r="O8" s="218"/>
      <c r="P8" s="218"/>
      <c r="Q8" s="188">
        <v>0.6517843539408146</v>
      </c>
      <c r="R8" s="198">
        <v>0.3482156460591855</v>
      </c>
      <c r="S8" s="188"/>
      <c r="T8" s="249">
        <v>1</v>
      </c>
      <c r="U8" s="117"/>
      <c r="X8" s="117"/>
      <c r="Y8" s="117"/>
      <c r="Z8" s="117"/>
      <c r="AA8" s="117"/>
      <c r="AB8" s="117"/>
      <c r="AC8" s="117"/>
    </row>
    <row r="9" spans="1:29" s="103" customFormat="1" ht="15">
      <c r="A9" s="111" t="s">
        <v>55</v>
      </c>
      <c r="B9" s="112" t="s">
        <v>56</v>
      </c>
      <c r="C9" s="68"/>
      <c r="D9" s="69"/>
      <c r="E9" s="70">
        <v>1</v>
      </c>
      <c r="F9" s="70">
        <v>6</v>
      </c>
      <c r="G9" s="70">
        <v>1</v>
      </c>
      <c r="H9" s="110">
        <v>8</v>
      </c>
      <c r="I9" s="218"/>
      <c r="J9" s="218"/>
      <c r="K9" s="188">
        <v>0.09259259259259259</v>
      </c>
      <c r="L9" s="188">
        <v>0.7530864197530864</v>
      </c>
      <c r="M9" s="188">
        <v>0.15432098765432098</v>
      </c>
      <c r="N9" s="194">
        <v>1</v>
      </c>
      <c r="O9" s="218"/>
      <c r="P9" s="218"/>
      <c r="Q9" s="188">
        <v>0.35332319736923573</v>
      </c>
      <c r="R9" s="198">
        <v>0.5658275831229318</v>
      </c>
      <c r="S9" s="188">
        <v>0.08084921950783244</v>
      </c>
      <c r="T9" s="249">
        <v>1</v>
      </c>
      <c r="U9" s="171"/>
      <c r="X9" s="171"/>
      <c r="Y9" s="171"/>
      <c r="Z9" s="171"/>
      <c r="AA9" s="171"/>
      <c r="AB9" s="171"/>
      <c r="AC9" s="171"/>
    </row>
    <row r="10" spans="1:29" s="113" customFormat="1" ht="15">
      <c r="A10" s="111" t="s">
        <v>57</v>
      </c>
      <c r="B10" s="112" t="s">
        <v>58</v>
      </c>
      <c r="C10" s="68">
        <v>1</v>
      </c>
      <c r="D10" s="69"/>
      <c r="E10" s="70">
        <v>4</v>
      </c>
      <c r="F10" s="70">
        <v>2</v>
      </c>
      <c r="G10" s="70"/>
      <c r="H10" s="110">
        <v>7</v>
      </c>
      <c r="I10" s="189">
        <v>0.3128834355828221</v>
      </c>
      <c r="J10" s="218"/>
      <c r="K10" s="188">
        <v>0.4110429447852761</v>
      </c>
      <c r="L10" s="188">
        <v>0.27607361963190186</v>
      </c>
      <c r="M10" s="188"/>
      <c r="N10" s="194">
        <v>1</v>
      </c>
      <c r="O10" s="197">
        <v>0.5063410408917276</v>
      </c>
      <c r="P10" s="218"/>
      <c r="Q10" s="188">
        <v>0.4653678859587978</v>
      </c>
      <c r="R10" s="198">
        <v>0.028291073149474613</v>
      </c>
      <c r="S10" s="188"/>
      <c r="T10" s="249">
        <v>1</v>
      </c>
      <c r="U10" s="117"/>
      <c r="X10" s="117"/>
      <c r="Y10" s="117"/>
      <c r="Z10" s="117"/>
      <c r="AA10" s="117"/>
      <c r="AB10" s="117"/>
      <c r="AC10" s="117"/>
    </row>
    <row r="11" spans="1:29" s="103" customFormat="1" ht="15">
      <c r="A11" s="111" t="s">
        <v>59</v>
      </c>
      <c r="B11" s="112" t="s">
        <v>60</v>
      </c>
      <c r="C11" s="68"/>
      <c r="D11" s="69"/>
      <c r="E11" s="70">
        <v>3</v>
      </c>
      <c r="F11" s="70">
        <v>14</v>
      </c>
      <c r="G11" s="70"/>
      <c r="H11" s="110">
        <v>17</v>
      </c>
      <c r="I11" s="218"/>
      <c r="J11" s="218"/>
      <c r="K11" s="188">
        <v>0.2716417910447761</v>
      </c>
      <c r="L11" s="188">
        <v>0.7283582089552239</v>
      </c>
      <c r="M11" s="188"/>
      <c r="N11" s="194">
        <v>1</v>
      </c>
      <c r="O11" s="197"/>
      <c r="P11" s="218"/>
      <c r="Q11" s="188">
        <v>0.36019856312289916</v>
      </c>
      <c r="R11" s="198">
        <v>0.6398014368771008</v>
      </c>
      <c r="S11" s="188"/>
      <c r="T11" s="249">
        <v>1</v>
      </c>
      <c r="U11" s="171"/>
      <c r="X11" s="171"/>
      <c r="Y11" s="171"/>
      <c r="Z11" s="171"/>
      <c r="AA11" s="171"/>
      <c r="AB11" s="171"/>
      <c r="AC11" s="171"/>
    </row>
    <row r="12" spans="1:29" s="113" customFormat="1" ht="15">
      <c r="A12" s="111" t="s">
        <v>61</v>
      </c>
      <c r="B12" s="112" t="s">
        <v>62</v>
      </c>
      <c r="C12" s="68"/>
      <c r="D12" s="69"/>
      <c r="E12" s="70">
        <v>1</v>
      </c>
      <c r="F12" s="70">
        <v>6</v>
      </c>
      <c r="G12" s="70">
        <v>1</v>
      </c>
      <c r="H12" s="110">
        <v>8</v>
      </c>
      <c r="I12" s="218"/>
      <c r="J12" s="218"/>
      <c r="K12" s="188">
        <v>0.12723214285714285</v>
      </c>
      <c r="L12" s="188">
        <v>0.8303571428571429</v>
      </c>
      <c r="M12" s="188">
        <v>0.04241071428571429</v>
      </c>
      <c r="N12" s="194">
        <v>1</v>
      </c>
      <c r="O12" s="197"/>
      <c r="P12" s="218"/>
      <c r="Q12" s="188">
        <v>0.4513161294548789</v>
      </c>
      <c r="R12" s="198">
        <v>0.45268448193665545</v>
      </c>
      <c r="S12" s="188">
        <v>0.09599938860846559</v>
      </c>
      <c r="T12" s="249">
        <v>1</v>
      </c>
      <c r="U12" s="117"/>
      <c r="X12" s="117"/>
      <c r="Y12" s="117"/>
      <c r="Z12" s="117"/>
      <c r="AA12" s="117"/>
      <c r="AB12" s="117"/>
      <c r="AC12" s="117"/>
    </row>
    <row r="13" spans="1:29" s="103" customFormat="1" ht="15">
      <c r="A13" s="111" t="s">
        <v>63</v>
      </c>
      <c r="B13" s="112" t="s">
        <v>64</v>
      </c>
      <c r="C13" s="68"/>
      <c r="D13" s="69"/>
      <c r="E13" s="69">
        <v>1</v>
      </c>
      <c r="F13" s="70">
        <v>7</v>
      </c>
      <c r="G13" s="70"/>
      <c r="H13" s="110">
        <v>8</v>
      </c>
      <c r="I13" s="218"/>
      <c r="J13" s="218"/>
      <c r="K13" s="188">
        <v>0.12883435582822086</v>
      </c>
      <c r="L13" s="188">
        <v>0.8711656441717791</v>
      </c>
      <c r="M13" s="188"/>
      <c r="N13" s="194">
        <v>1</v>
      </c>
      <c r="O13" s="197"/>
      <c r="P13" s="218"/>
      <c r="Q13" s="188">
        <v>0.2087111705280682</v>
      </c>
      <c r="R13" s="198">
        <v>0.7912888294719318</v>
      </c>
      <c r="S13" s="188"/>
      <c r="T13" s="249">
        <v>1</v>
      </c>
      <c r="U13" s="171"/>
      <c r="X13" s="171"/>
      <c r="Y13" s="171"/>
      <c r="Z13" s="171"/>
      <c r="AA13" s="171"/>
      <c r="AB13" s="171"/>
      <c r="AC13" s="171"/>
    </row>
    <row r="14" spans="1:29" s="113" customFormat="1" ht="15">
      <c r="A14" s="111" t="s">
        <v>65</v>
      </c>
      <c r="B14" s="112" t="s">
        <v>66</v>
      </c>
      <c r="C14" s="68"/>
      <c r="D14" s="69"/>
      <c r="E14" s="70">
        <v>1</v>
      </c>
      <c r="F14" s="70">
        <v>5</v>
      </c>
      <c r="G14" s="70">
        <v>7</v>
      </c>
      <c r="H14" s="110">
        <v>13</v>
      </c>
      <c r="I14" s="218"/>
      <c r="J14" s="218"/>
      <c r="K14" s="188">
        <v>0.18793503480278423</v>
      </c>
      <c r="L14" s="188">
        <v>0.4037122969837587</v>
      </c>
      <c r="M14" s="188">
        <v>0.40835266821345706</v>
      </c>
      <c r="N14" s="194">
        <v>1</v>
      </c>
      <c r="O14" s="197"/>
      <c r="P14" s="218"/>
      <c r="Q14" s="188">
        <v>0.562932413784432</v>
      </c>
      <c r="R14" s="198">
        <v>0.16135694235321113</v>
      </c>
      <c r="S14" s="188">
        <v>0.27571064386235683</v>
      </c>
      <c r="T14" s="249">
        <v>1</v>
      </c>
      <c r="U14" s="117"/>
      <c r="X14" s="117"/>
      <c r="Y14" s="117"/>
      <c r="Z14" s="117"/>
      <c r="AA14" s="117"/>
      <c r="AB14" s="117"/>
      <c r="AC14" s="117"/>
    </row>
    <row r="15" spans="1:29" s="103" customFormat="1" ht="15">
      <c r="A15" s="111" t="s">
        <v>67</v>
      </c>
      <c r="B15" s="112" t="s">
        <v>68</v>
      </c>
      <c r="C15" s="68"/>
      <c r="D15" s="69"/>
      <c r="E15" s="70">
        <v>2</v>
      </c>
      <c r="F15" s="70">
        <v>5</v>
      </c>
      <c r="G15" s="70">
        <v>1</v>
      </c>
      <c r="H15" s="110">
        <v>8</v>
      </c>
      <c r="I15" s="218"/>
      <c r="J15" s="218"/>
      <c r="K15" s="188">
        <v>0.27713625866050806</v>
      </c>
      <c r="L15" s="188">
        <v>0.6720554272517321</v>
      </c>
      <c r="M15" s="188">
        <v>0.050808314087759814</v>
      </c>
      <c r="N15" s="194">
        <v>1</v>
      </c>
      <c r="O15" s="197"/>
      <c r="P15" s="218"/>
      <c r="Q15" s="188">
        <v>0.6533073221485238</v>
      </c>
      <c r="R15" s="198">
        <v>0.331002731174405</v>
      </c>
      <c r="S15" s="188">
        <v>0.015689946677071142</v>
      </c>
      <c r="T15" s="249">
        <v>1</v>
      </c>
      <c r="U15" s="171"/>
      <c r="X15" s="171"/>
      <c r="Y15" s="171"/>
      <c r="Z15" s="171"/>
      <c r="AA15" s="171"/>
      <c r="AB15" s="171"/>
      <c r="AC15" s="171"/>
    </row>
    <row r="16" spans="1:29" s="113" customFormat="1" ht="15">
      <c r="A16" s="111" t="s">
        <v>69</v>
      </c>
      <c r="B16" s="112" t="s">
        <v>70</v>
      </c>
      <c r="C16" s="68"/>
      <c r="D16" s="69"/>
      <c r="E16" s="70">
        <v>1</v>
      </c>
      <c r="F16" s="70">
        <v>15</v>
      </c>
      <c r="G16" s="70">
        <v>3</v>
      </c>
      <c r="H16" s="110">
        <v>19</v>
      </c>
      <c r="I16" s="218"/>
      <c r="J16" s="218"/>
      <c r="K16" s="188">
        <v>0.028070175438596492</v>
      </c>
      <c r="L16" s="188">
        <v>0.8666666666666667</v>
      </c>
      <c r="M16" s="188">
        <v>0.10526315789473684</v>
      </c>
      <c r="N16" s="194">
        <v>1</v>
      </c>
      <c r="O16" s="197"/>
      <c r="P16" s="218"/>
      <c r="Q16" s="188">
        <v>0.20405085482768856</v>
      </c>
      <c r="R16" s="198">
        <v>0.7254750384793247</v>
      </c>
      <c r="S16" s="188">
        <v>0.07047410669298676</v>
      </c>
      <c r="T16" s="249">
        <v>1</v>
      </c>
      <c r="U16" s="117"/>
      <c r="X16" s="117"/>
      <c r="Y16" s="117"/>
      <c r="Z16" s="117"/>
      <c r="AA16" s="117"/>
      <c r="AB16" s="117"/>
      <c r="AC16" s="117"/>
    </row>
    <row r="17" spans="1:29" s="103" customFormat="1" ht="15">
      <c r="A17" s="111" t="s">
        <v>71</v>
      </c>
      <c r="B17" s="112" t="s">
        <v>72</v>
      </c>
      <c r="C17" s="68">
        <v>1</v>
      </c>
      <c r="D17" s="69"/>
      <c r="E17" s="70">
        <v>2</v>
      </c>
      <c r="F17" s="70">
        <v>1</v>
      </c>
      <c r="G17" s="69"/>
      <c r="H17" s="110">
        <v>4</v>
      </c>
      <c r="I17" s="189">
        <v>0.7563025210084033</v>
      </c>
      <c r="J17" s="218"/>
      <c r="K17" s="188">
        <v>0.15966386554621848</v>
      </c>
      <c r="L17" s="188">
        <v>0.08403361344537816</v>
      </c>
      <c r="M17" s="188"/>
      <c r="N17" s="194">
        <v>1</v>
      </c>
      <c r="O17" s="197">
        <v>0.9162613323030584</v>
      </c>
      <c r="P17" s="218"/>
      <c r="Q17" s="188">
        <v>0.07017834711998762</v>
      </c>
      <c r="R17" s="198">
        <v>0.013560320576953942</v>
      </c>
      <c r="S17" s="188"/>
      <c r="T17" s="249">
        <v>1</v>
      </c>
      <c r="U17" s="171"/>
      <c r="X17" s="171"/>
      <c r="Y17" s="171"/>
      <c r="Z17" s="171"/>
      <c r="AA17" s="171"/>
      <c r="AB17" s="171"/>
      <c r="AC17" s="171"/>
    </row>
    <row r="18" spans="1:29" s="113" customFormat="1" ht="15">
      <c r="A18" s="111" t="s">
        <v>73</v>
      </c>
      <c r="B18" s="112" t="s">
        <v>74</v>
      </c>
      <c r="C18" s="68"/>
      <c r="D18" s="69">
        <v>1</v>
      </c>
      <c r="E18" s="70">
        <v>1</v>
      </c>
      <c r="F18" s="70">
        <v>14</v>
      </c>
      <c r="G18" s="70"/>
      <c r="H18" s="110">
        <v>16</v>
      </c>
      <c r="I18" s="218"/>
      <c r="J18" s="220">
        <v>0.09090909090909091</v>
      </c>
      <c r="K18" s="188">
        <v>0.10037878787878787</v>
      </c>
      <c r="L18" s="188">
        <v>0.8087121212121212</v>
      </c>
      <c r="M18" s="188"/>
      <c r="N18" s="194">
        <v>1</v>
      </c>
      <c r="O18" s="197"/>
      <c r="P18" s="219">
        <v>0.3911495108881286</v>
      </c>
      <c r="Q18" s="188">
        <v>0.1045235148861352</v>
      </c>
      <c r="R18" s="198">
        <v>0.5043269742257361</v>
      </c>
      <c r="S18" s="188"/>
      <c r="T18" s="249">
        <v>1</v>
      </c>
      <c r="U18" s="117"/>
      <c r="X18" s="117"/>
      <c r="Y18" s="117"/>
      <c r="Z18" s="117"/>
      <c r="AA18" s="117"/>
      <c r="AB18" s="117"/>
      <c r="AC18" s="117"/>
    </row>
    <row r="19" spans="1:29" s="103" customFormat="1" ht="15">
      <c r="A19" s="111" t="s">
        <v>75</v>
      </c>
      <c r="B19" s="112" t="s">
        <v>76</v>
      </c>
      <c r="C19" s="68"/>
      <c r="D19" s="69"/>
      <c r="E19" s="70">
        <v>1</v>
      </c>
      <c r="F19" s="70">
        <v>8</v>
      </c>
      <c r="G19" s="70"/>
      <c r="H19" s="110">
        <v>9</v>
      </c>
      <c r="I19" s="218"/>
      <c r="J19" s="218"/>
      <c r="K19" s="188">
        <v>0.1016260162601626</v>
      </c>
      <c r="L19" s="188">
        <v>0.8983739837398373</v>
      </c>
      <c r="M19" s="188"/>
      <c r="N19" s="194">
        <v>1</v>
      </c>
      <c r="O19" s="197"/>
      <c r="P19" s="218"/>
      <c r="Q19" s="188">
        <v>0.374040427742952</v>
      </c>
      <c r="R19" s="198">
        <v>0.625959572257048</v>
      </c>
      <c r="S19" s="188"/>
      <c r="T19" s="249">
        <v>1</v>
      </c>
      <c r="U19" s="171"/>
      <c r="X19" s="171"/>
      <c r="Y19" s="171"/>
      <c r="Z19" s="171"/>
      <c r="AA19" s="171"/>
      <c r="AB19" s="171"/>
      <c r="AC19" s="171"/>
    </row>
    <row r="20" spans="1:29" s="113" customFormat="1" ht="15">
      <c r="A20" s="111" t="s">
        <v>77</v>
      </c>
      <c r="B20" s="112" t="s">
        <v>78</v>
      </c>
      <c r="C20" s="68"/>
      <c r="D20" s="69"/>
      <c r="E20" s="70">
        <v>2</v>
      </c>
      <c r="F20" s="70">
        <v>5</v>
      </c>
      <c r="G20" s="70">
        <v>2</v>
      </c>
      <c r="H20" s="110">
        <v>9</v>
      </c>
      <c r="I20" s="218"/>
      <c r="J20" s="218"/>
      <c r="K20" s="188">
        <v>0.2541436464088398</v>
      </c>
      <c r="L20" s="188">
        <v>0.44751381215469616</v>
      </c>
      <c r="M20" s="188">
        <v>0.2983425414364641</v>
      </c>
      <c r="N20" s="194">
        <v>1</v>
      </c>
      <c r="O20" s="197"/>
      <c r="P20" s="218"/>
      <c r="Q20" s="188">
        <v>0.6022607825143906</v>
      </c>
      <c r="R20" s="198">
        <v>0.2351714357220322</v>
      </c>
      <c r="S20" s="188">
        <v>0.1625677817635772</v>
      </c>
      <c r="T20" s="249">
        <v>1</v>
      </c>
      <c r="U20" s="117"/>
      <c r="X20" s="117"/>
      <c r="Y20" s="117"/>
      <c r="Z20" s="117"/>
      <c r="AA20" s="117"/>
      <c r="AB20" s="117"/>
      <c r="AC20" s="117"/>
    </row>
    <row r="21" spans="1:29" s="103" customFormat="1" ht="15">
      <c r="A21" s="111" t="s">
        <v>79</v>
      </c>
      <c r="B21" s="112" t="s">
        <v>80</v>
      </c>
      <c r="C21" s="68"/>
      <c r="D21" s="69"/>
      <c r="E21" s="70">
        <v>4</v>
      </c>
      <c r="F21" s="70">
        <v>8</v>
      </c>
      <c r="G21" s="70">
        <v>1</v>
      </c>
      <c r="H21" s="110">
        <v>13</v>
      </c>
      <c r="I21" s="218"/>
      <c r="J21" s="218"/>
      <c r="K21" s="188">
        <v>0.2634989200863931</v>
      </c>
      <c r="L21" s="188">
        <v>0.45788336933045354</v>
      </c>
      <c r="M21" s="188">
        <v>0.2786177105831533</v>
      </c>
      <c r="N21" s="194">
        <v>1</v>
      </c>
      <c r="O21" s="197"/>
      <c r="P21" s="218"/>
      <c r="Q21" s="188">
        <v>0.5876426616487381</v>
      </c>
      <c r="R21" s="198">
        <v>0.3085272783399479</v>
      </c>
      <c r="S21" s="188">
        <v>0.10383006001131397</v>
      </c>
      <c r="T21" s="249">
        <v>1</v>
      </c>
      <c r="U21" s="171"/>
      <c r="X21" s="171"/>
      <c r="Y21" s="171"/>
      <c r="Z21" s="171"/>
      <c r="AA21" s="171"/>
      <c r="AB21" s="171"/>
      <c r="AC21" s="171"/>
    </row>
    <row r="22" spans="1:29" s="113" customFormat="1" ht="15">
      <c r="A22" s="111" t="s">
        <v>81</v>
      </c>
      <c r="B22" s="112" t="s">
        <v>82</v>
      </c>
      <c r="C22" s="68"/>
      <c r="D22" s="69"/>
      <c r="E22" s="70">
        <v>1</v>
      </c>
      <c r="F22" s="70">
        <v>7</v>
      </c>
      <c r="G22" s="70">
        <v>8</v>
      </c>
      <c r="H22" s="110">
        <v>16</v>
      </c>
      <c r="I22" s="218"/>
      <c r="J22" s="218"/>
      <c r="K22" s="188">
        <v>0.05944055944055944</v>
      </c>
      <c r="L22" s="188">
        <v>0.4755244755244755</v>
      </c>
      <c r="M22" s="188">
        <v>0.46503496503496505</v>
      </c>
      <c r="N22" s="194">
        <v>1</v>
      </c>
      <c r="O22" s="197"/>
      <c r="P22" s="218"/>
      <c r="Q22" s="188">
        <v>0.3416377074054133</v>
      </c>
      <c r="R22" s="198">
        <v>0.39602891031602305</v>
      </c>
      <c r="S22" s="188">
        <v>0.2623333822785636</v>
      </c>
      <c r="T22" s="249">
        <v>1</v>
      </c>
      <c r="U22" s="117"/>
      <c r="X22" s="117"/>
      <c r="Y22" s="117"/>
      <c r="Z22" s="117"/>
      <c r="AA22" s="117"/>
      <c r="AB22" s="117"/>
      <c r="AC22" s="117"/>
    </row>
    <row r="23" spans="1:29" s="103" customFormat="1" ht="15">
      <c r="A23" s="111" t="s">
        <v>83</v>
      </c>
      <c r="B23" s="112" t="s">
        <v>84</v>
      </c>
      <c r="C23" s="68"/>
      <c r="D23" s="69"/>
      <c r="E23" s="70">
        <v>2</v>
      </c>
      <c r="F23" s="70">
        <v>7</v>
      </c>
      <c r="G23" s="70"/>
      <c r="H23" s="110">
        <v>9</v>
      </c>
      <c r="I23" s="218"/>
      <c r="J23" s="218"/>
      <c r="K23" s="188">
        <v>0.32616487455197135</v>
      </c>
      <c r="L23" s="188">
        <v>0.6738351254480287</v>
      </c>
      <c r="M23" s="188"/>
      <c r="N23" s="194">
        <v>1</v>
      </c>
      <c r="O23" s="197"/>
      <c r="P23" s="218"/>
      <c r="Q23" s="188">
        <v>0.6321249176631281</v>
      </c>
      <c r="R23" s="198">
        <v>0.36787508233687194</v>
      </c>
      <c r="S23" s="188"/>
      <c r="T23" s="249">
        <v>1</v>
      </c>
      <c r="U23" s="171"/>
      <c r="X23" s="171"/>
      <c r="Y23" s="171"/>
      <c r="Z23" s="171"/>
      <c r="AA23" s="171"/>
      <c r="AB23" s="171"/>
      <c r="AC23" s="171"/>
    </row>
    <row r="24" spans="1:29" s="113" customFormat="1" ht="15">
      <c r="A24" s="111" t="s">
        <v>85</v>
      </c>
      <c r="B24" s="112" t="s">
        <v>86</v>
      </c>
      <c r="C24" s="68">
        <v>1</v>
      </c>
      <c r="D24" s="69"/>
      <c r="E24" s="70">
        <v>1</v>
      </c>
      <c r="F24" s="70">
        <v>14</v>
      </c>
      <c r="G24" s="70">
        <v>3</v>
      </c>
      <c r="H24" s="110">
        <v>19</v>
      </c>
      <c r="I24" s="189">
        <v>0.0329512893982808</v>
      </c>
      <c r="J24" s="188"/>
      <c r="K24" s="188">
        <v>0.06876790830945559</v>
      </c>
      <c r="L24" s="188">
        <v>0.6289398280802292</v>
      </c>
      <c r="M24" s="188">
        <v>0.2693409742120344</v>
      </c>
      <c r="N24" s="194">
        <v>1</v>
      </c>
      <c r="O24" s="197">
        <v>0.4794238382272845</v>
      </c>
      <c r="P24" s="188"/>
      <c r="Q24" s="188">
        <v>0.08136521316377221</v>
      </c>
      <c r="R24" s="198">
        <v>0.37291140443544407</v>
      </c>
      <c r="S24" s="188">
        <v>0.06629954417349919</v>
      </c>
      <c r="T24" s="249">
        <v>1</v>
      </c>
      <c r="U24" s="117"/>
      <c r="X24" s="117"/>
      <c r="Y24" s="117"/>
      <c r="Z24" s="117"/>
      <c r="AA24" s="117"/>
      <c r="AB24" s="117"/>
      <c r="AC24" s="117"/>
    </row>
    <row r="25" spans="1:29" s="103" customFormat="1" ht="15">
      <c r="A25" s="111" t="s">
        <v>87</v>
      </c>
      <c r="B25" s="112" t="s">
        <v>88</v>
      </c>
      <c r="C25" s="68"/>
      <c r="D25" s="69"/>
      <c r="E25" s="70">
        <v>5</v>
      </c>
      <c r="F25" s="70">
        <v>3</v>
      </c>
      <c r="G25" s="70"/>
      <c r="H25" s="110">
        <v>8</v>
      </c>
      <c r="I25" s="218"/>
      <c r="J25" s="218"/>
      <c r="K25" s="188">
        <v>0.7155172413793104</v>
      </c>
      <c r="L25" s="188">
        <v>0.28160919540229884</v>
      </c>
      <c r="M25" s="188"/>
      <c r="N25" s="194">
        <v>0.9971264367816092</v>
      </c>
      <c r="O25" s="197"/>
      <c r="P25" s="218"/>
      <c r="Q25" s="188">
        <v>0.8244031345358568</v>
      </c>
      <c r="R25" s="198">
        <v>0.17493622050148083</v>
      </c>
      <c r="S25" s="188"/>
      <c r="T25" s="249">
        <v>0.9993393550373376</v>
      </c>
      <c r="U25" s="171"/>
      <c r="X25" s="171"/>
      <c r="Y25" s="171"/>
      <c r="Z25" s="171"/>
      <c r="AA25" s="171"/>
      <c r="AB25" s="171"/>
      <c r="AC25" s="171"/>
    </row>
    <row r="26" spans="1:29" s="113" customFormat="1" ht="15">
      <c r="A26" s="111" t="s">
        <v>89</v>
      </c>
      <c r="B26" s="112" t="s">
        <v>90</v>
      </c>
      <c r="C26" s="68"/>
      <c r="D26" s="69"/>
      <c r="E26" s="70">
        <v>1</v>
      </c>
      <c r="F26" s="70">
        <v>8</v>
      </c>
      <c r="G26" s="70"/>
      <c r="H26" s="110">
        <v>9</v>
      </c>
      <c r="I26" s="218"/>
      <c r="J26" s="218"/>
      <c r="K26" s="188">
        <v>0.09765625</v>
      </c>
      <c r="L26" s="188">
        <v>0.90234375</v>
      </c>
      <c r="M26" s="188"/>
      <c r="N26" s="194">
        <v>1</v>
      </c>
      <c r="O26" s="197"/>
      <c r="P26" s="218"/>
      <c r="Q26" s="188">
        <v>0.24798219459958845</v>
      </c>
      <c r="R26" s="198">
        <v>0.7520178054004115</v>
      </c>
      <c r="S26" s="188"/>
      <c r="T26" s="249">
        <v>1</v>
      </c>
      <c r="U26" s="117"/>
      <c r="X26" s="117"/>
      <c r="Y26" s="117"/>
      <c r="Z26" s="117"/>
      <c r="AA26" s="117"/>
      <c r="AB26" s="117"/>
      <c r="AC26" s="117"/>
    </row>
    <row r="27" spans="1:29" s="103" customFormat="1" ht="15">
      <c r="A27" s="111" t="s">
        <v>91</v>
      </c>
      <c r="B27" s="112" t="s">
        <v>92</v>
      </c>
      <c r="C27" s="68"/>
      <c r="D27" s="69"/>
      <c r="E27" s="70">
        <v>2</v>
      </c>
      <c r="F27" s="70">
        <v>14</v>
      </c>
      <c r="G27" s="70">
        <v>4</v>
      </c>
      <c r="H27" s="110">
        <v>20</v>
      </c>
      <c r="I27" s="218"/>
      <c r="J27" s="218"/>
      <c r="K27" s="188">
        <v>0.1610337972166998</v>
      </c>
      <c r="L27" s="188">
        <v>0.7017892644135189</v>
      </c>
      <c r="M27" s="188">
        <v>0.13717693836978131</v>
      </c>
      <c r="N27" s="194">
        <v>1</v>
      </c>
      <c r="O27" s="197"/>
      <c r="P27" s="218"/>
      <c r="Q27" s="188">
        <v>0.40036318185034075</v>
      </c>
      <c r="R27" s="198">
        <v>0.5133575454566894</v>
      </c>
      <c r="S27" s="188">
        <v>0.08627927269296984</v>
      </c>
      <c r="T27" s="249">
        <v>1</v>
      </c>
      <c r="U27" s="171"/>
      <c r="X27" s="171"/>
      <c r="Y27" s="171"/>
      <c r="Z27" s="171"/>
      <c r="AA27" s="171"/>
      <c r="AB27" s="171"/>
      <c r="AC27" s="171"/>
    </row>
    <row r="28" spans="1:29" s="113" customFormat="1" ht="15">
      <c r="A28" s="111" t="s">
        <v>93</v>
      </c>
      <c r="B28" s="112" t="s">
        <v>94</v>
      </c>
      <c r="C28" s="68"/>
      <c r="D28" s="69">
        <v>1</v>
      </c>
      <c r="E28" s="70">
        <v>1</v>
      </c>
      <c r="F28" s="70">
        <v>11</v>
      </c>
      <c r="G28" s="70">
        <v>2</v>
      </c>
      <c r="H28" s="110">
        <v>15</v>
      </c>
      <c r="I28" s="218"/>
      <c r="J28" s="218">
        <v>0.1195079086115993</v>
      </c>
      <c r="K28" s="188">
        <v>0.1282952548330404</v>
      </c>
      <c r="L28" s="188">
        <v>0.6678383128295254</v>
      </c>
      <c r="M28" s="188">
        <v>0.0843585237258348</v>
      </c>
      <c r="N28" s="194">
        <v>1</v>
      </c>
      <c r="O28" s="197"/>
      <c r="P28" s="218">
        <v>0.36102640373497114</v>
      </c>
      <c r="Q28" s="188">
        <v>0.25393666384903185</v>
      </c>
      <c r="R28" s="198">
        <v>0.3399387253590701</v>
      </c>
      <c r="S28" s="188">
        <v>0.04509820705692692</v>
      </c>
      <c r="T28" s="249">
        <v>1</v>
      </c>
      <c r="U28" s="117"/>
      <c r="X28" s="117"/>
      <c r="Y28" s="117"/>
      <c r="Z28" s="117"/>
      <c r="AA28" s="117"/>
      <c r="AB28" s="117"/>
      <c r="AC28" s="117"/>
    </row>
    <row r="29" spans="1:29" s="103" customFormat="1" ht="15">
      <c r="A29" s="111" t="s">
        <v>95</v>
      </c>
      <c r="B29" s="112" t="s">
        <v>96</v>
      </c>
      <c r="C29" s="68"/>
      <c r="D29" s="69"/>
      <c r="E29" s="70">
        <v>2</v>
      </c>
      <c r="F29" s="70">
        <v>6</v>
      </c>
      <c r="G29" s="70">
        <v>2</v>
      </c>
      <c r="H29" s="110">
        <v>10</v>
      </c>
      <c r="I29" s="218"/>
      <c r="J29" s="218"/>
      <c r="K29" s="188">
        <v>0.2809917355371901</v>
      </c>
      <c r="L29" s="188">
        <v>0.49586776859504134</v>
      </c>
      <c r="M29" s="188">
        <v>0.2231404958677686</v>
      </c>
      <c r="N29" s="194">
        <v>1</v>
      </c>
      <c r="O29" s="197"/>
      <c r="P29" s="218"/>
      <c r="Q29" s="188">
        <v>0.6257348935930427</v>
      </c>
      <c r="R29" s="198">
        <v>0.25121621367794283</v>
      </c>
      <c r="S29" s="188">
        <v>0.12304889272901444</v>
      </c>
      <c r="T29" s="249">
        <v>1</v>
      </c>
      <c r="U29" s="171"/>
      <c r="X29" s="171"/>
      <c r="Y29" s="171"/>
      <c r="Z29" s="171"/>
      <c r="AA29" s="171"/>
      <c r="AB29" s="171"/>
      <c r="AC29" s="171"/>
    </row>
    <row r="30" spans="1:29" s="113" customFormat="1" ht="15">
      <c r="A30" s="111" t="s">
        <v>97</v>
      </c>
      <c r="B30" s="112" t="s">
        <v>98</v>
      </c>
      <c r="C30" s="68"/>
      <c r="D30" s="69"/>
      <c r="E30" s="70">
        <v>3</v>
      </c>
      <c r="F30" s="70">
        <v>6</v>
      </c>
      <c r="G30" s="70">
        <v>3</v>
      </c>
      <c r="H30" s="110">
        <v>12</v>
      </c>
      <c r="I30" s="218"/>
      <c r="J30" s="218"/>
      <c r="K30" s="188">
        <v>0.3435897435897436</v>
      </c>
      <c r="L30" s="188">
        <v>0.4547008547008547</v>
      </c>
      <c r="M30" s="188">
        <v>0.20170940170940171</v>
      </c>
      <c r="N30" s="194">
        <v>1</v>
      </c>
      <c r="O30" s="197"/>
      <c r="P30" s="218"/>
      <c r="Q30" s="188">
        <v>0.5130853454583464</v>
      </c>
      <c r="R30" s="198">
        <v>0.3847535800146336</v>
      </c>
      <c r="S30" s="188">
        <v>0.10216107452701996</v>
      </c>
      <c r="T30" s="249">
        <v>1</v>
      </c>
      <c r="U30" s="117"/>
      <c r="X30" s="117"/>
      <c r="Y30" s="117"/>
      <c r="Z30" s="117"/>
      <c r="AA30" s="117"/>
      <c r="AB30" s="117"/>
      <c r="AC30" s="117"/>
    </row>
    <row r="31" spans="1:29" s="103" customFormat="1" ht="15">
      <c r="A31" s="111" t="s">
        <v>99</v>
      </c>
      <c r="B31" s="112" t="s">
        <v>100</v>
      </c>
      <c r="C31" s="68"/>
      <c r="D31" s="69"/>
      <c r="E31" s="70">
        <v>2</v>
      </c>
      <c r="F31" s="70">
        <v>8</v>
      </c>
      <c r="G31" s="70"/>
      <c r="H31" s="110">
        <v>10</v>
      </c>
      <c r="I31" s="218"/>
      <c r="J31" s="218"/>
      <c r="K31" s="188">
        <v>0.3863013698630137</v>
      </c>
      <c r="L31" s="188">
        <v>0.6136986301369863</v>
      </c>
      <c r="M31" s="188"/>
      <c r="N31" s="194">
        <v>1</v>
      </c>
      <c r="O31" s="197"/>
      <c r="P31" s="218"/>
      <c r="Q31" s="188">
        <v>0.5595007356124853</v>
      </c>
      <c r="R31" s="198">
        <v>0.44049926438751474</v>
      </c>
      <c r="S31" s="188"/>
      <c r="T31" s="249">
        <v>1</v>
      </c>
      <c r="U31" s="171"/>
      <c r="X31" s="171"/>
      <c r="Y31" s="171"/>
      <c r="Z31" s="171"/>
      <c r="AA31" s="171"/>
      <c r="AB31" s="171"/>
      <c r="AC31" s="171"/>
    </row>
    <row r="32" spans="1:29" s="113" customFormat="1" ht="15">
      <c r="A32" s="111" t="s">
        <v>101</v>
      </c>
      <c r="B32" s="112" t="s">
        <v>102</v>
      </c>
      <c r="C32" s="68">
        <v>1</v>
      </c>
      <c r="D32" s="69"/>
      <c r="E32" s="70">
        <v>5</v>
      </c>
      <c r="F32" s="70">
        <v>15</v>
      </c>
      <c r="G32" s="70"/>
      <c r="H32" s="110">
        <v>21</v>
      </c>
      <c r="I32" s="189">
        <v>0.02888086642599278</v>
      </c>
      <c r="J32" s="218"/>
      <c r="K32" s="188">
        <v>0.3140794223826715</v>
      </c>
      <c r="L32" s="188">
        <v>0.6498194945848376</v>
      </c>
      <c r="M32" s="188"/>
      <c r="N32" s="194">
        <v>0.9927797833935018</v>
      </c>
      <c r="O32" s="197">
        <v>0.22833131325086042</v>
      </c>
      <c r="P32" s="218"/>
      <c r="Q32" s="188">
        <v>0.35324637996641767</v>
      </c>
      <c r="R32" s="198">
        <v>0.4172303348405579</v>
      </c>
      <c r="S32" s="188"/>
      <c r="T32" s="249">
        <v>0.998808028057836</v>
      </c>
      <c r="U32" s="117"/>
      <c r="X32" s="117"/>
      <c r="Y32" s="117"/>
      <c r="Z32" s="117"/>
      <c r="AA32" s="117"/>
      <c r="AB32" s="117"/>
      <c r="AC32" s="117"/>
    </row>
    <row r="33" spans="1:29" s="103" customFormat="1" ht="15">
      <c r="A33" s="111" t="s">
        <v>103</v>
      </c>
      <c r="B33" s="112" t="s">
        <v>104</v>
      </c>
      <c r="C33" s="68"/>
      <c r="D33" s="69"/>
      <c r="E33" s="70">
        <v>1</v>
      </c>
      <c r="F33" s="70">
        <v>4</v>
      </c>
      <c r="G33" s="70">
        <v>2</v>
      </c>
      <c r="H33" s="110">
        <v>7</v>
      </c>
      <c r="I33" s="189"/>
      <c r="J33" s="218"/>
      <c r="K33" s="188">
        <v>0.08064516129032258</v>
      </c>
      <c r="L33" s="188">
        <v>0.4274193548387097</v>
      </c>
      <c r="M33" s="188">
        <v>0.49193548387096775</v>
      </c>
      <c r="N33" s="194">
        <v>1</v>
      </c>
      <c r="O33" s="197"/>
      <c r="P33" s="218"/>
      <c r="Q33" s="188">
        <v>0.5585546891541193</v>
      </c>
      <c r="R33" s="198">
        <v>0.31317488067655935</v>
      </c>
      <c r="S33" s="188">
        <v>0.12827043016932133</v>
      </c>
      <c r="T33" s="249">
        <v>1</v>
      </c>
      <c r="U33" s="171"/>
      <c r="X33" s="171"/>
      <c r="Y33" s="171"/>
      <c r="Z33" s="171"/>
      <c r="AA33" s="171"/>
      <c r="AB33" s="171"/>
      <c r="AC33" s="171"/>
    </row>
    <row r="34" spans="1:29" s="113" customFormat="1" ht="15">
      <c r="A34" s="111" t="s">
        <v>105</v>
      </c>
      <c r="B34" s="112" t="s">
        <v>106</v>
      </c>
      <c r="C34" s="68"/>
      <c r="D34" s="69"/>
      <c r="E34" s="70">
        <v>1</v>
      </c>
      <c r="F34" s="70">
        <v>2</v>
      </c>
      <c r="G34" s="70">
        <v>9</v>
      </c>
      <c r="H34" s="110">
        <v>12</v>
      </c>
      <c r="I34" s="189"/>
      <c r="J34" s="218"/>
      <c r="K34" s="188">
        <v>0.0211864406779661</v>
      </c>
      <c r="L34" s="188">
        <v>0.15254237288135594</v>
      </c>
      <c r="M34" s="188">
        <v>0.826271186440678</v>
      </c>
      <c r="N34" s="194">
        <v>1</v>
      </c>
      <c r="O34" s="197"/>
      <c r="P34" s="218"/>
      <c r="Q34" s="188">
        <v>0.34109649029115846</v>
      </c>
      <c r="R34" s="198">
        <v>0.12791318650802128</v>
      </c>
      <c r="S34" s="188">
        <v>0.5309903232008203</v>
      </c>
      <c r="T34" s="249">
        <v>1</v>
      </c>
      <c r="U34" s="117"/>
      <c r="X34" s="117"/>
      <c r="Y34" s="117"/>
      <c r="Z34" s="117"/>
      <c r="AA34" s="117"/>
      <c r="AB34" s="117"/>
      <c r="AC34" s="117"/>
    </row>
    <row r="35" spans="1:29" s="103" customFormat="1" ht="15">
      <c r="A35" s="111" t="s">
        <v>107</v>
      </c>
      <c r="B35" s="112" t="s">
        <v>108</v>
      </c>
      <c r="C35" s="68"/>
      <c r="D35" s="69"/>
      <c r="E35" s="70">
        <v>3</v>
      </c>
      <c r="F35" s="70">
        <v>10</v>
      </c>
      <c r="G35" s="70">
        <v>1</v>
      </c>
      <c r="H35" s="110">
        <v>14</v>
      </c>
      <c r="I35" s="189"/>
      <c r="J35" s="218"/>
      <c r="K35" s="188">
        <v>0.46153846153846156</v>
      </c>
      <c r="L35" s="188">
        <v>0.49572649572649574</v>
      </c>
      <c r="M35" s="188">
        <v>0.042735042735042736</v>
      </c>
      <c r="N35" s="194">
        <v>1</v>
      </c>
      <c r="O35" s="197"/>
      <c r="P35" s="218"/>
      <c r="Q35" s="188">
        <v>0.6754531889777584</v>
      </c>
      <c r="R35" s="188">
        <v>0.3174485061223854</v>
      </c>
      <c r="S35" s="188">
        <v>0.007098304899856242</v>
      </c>
      <c r="T35" s="249">
        <v>1</v>
      </c>
      <c r="X35" s="171"/>
      <c r="Y35" s="171"/>
      <c r="Z35" s="171"/>
      <c r="AA35" s="171"/>
      <c r="AB35" s="171"/>
      <c r="AC35" s="171"/>
    </row>
    <row r="36" spans="1:29" s="113" customFormat="1" ht="15">
      <c r="A36" s="111" t="s">
        <v>109</v>
      </c>
      <c r="B36" s="112" t="s">
        <v>110</v>
      </c>
      <c r="C36" s="68">
        <v>1</v>
      </c>
      <c r="D36" s="69"/>
      <c r="E36" s="70">
        <v>2</v>
      </c>
      <c r="F36" s="70">
        <v>13</v>
      </c>
      <c r="G36" s="70">
        <v>1</v>
      </c>
      <c r="H36" s="110">
        <v>17</v>
      </c>
      <c r="I36" s="189">
        <v>0.06313993174061433</v>
      </c>
      <c r="J36" s="218"/>
      <c r="K36" s="188">
        <v>0.10580204778156997</v>
      </c>
      <c r="L36" s="188">
        <v>0.7764505119453925</v>
      </c>
      <c r="M36" s="188">
        <v>0.05460750853242321</v>
      </c>
      <c r="N36" s="194">
        <v>1</v>
      </c>
      <c r="O36" s="197">
        <v>0.568267755859166</v>
      </c>
      <c r="P36" s="218"/>
      <c r="Q36" s="188">
        <v>0.1463446926561827</v>
      </c>
      <c r="R36" s="188">
        <v>0.26390051285709976</v>
      </c>
      <c r="S36" s="188">
        <v>0.021487038627551594</v>
      </c>
      <c r="T36" s="249">
        <v>1</v>
      </c>
      <c r="X36" s="117"/>
      <c r="Y36" s="117"/>
      <c r="Z36" s="117"/>
      <c r="AA36" s="117"/>
      <c r="AB36" s="117"/>
      <c r="AC36" s="117"/>
    </row>
    <row r="37" spans="1:20" s="103" customFormat="1" ht="15">
      <c r="A37" s="111" t="s">
        <v>111</v>
      </c>
      <c r="B37" s="112" t="s">
        <v>112</v>
      </c>
      <c r="C37" s="68"/>
      <c r="D37" s="69"/>
      <c r="E37" s="70">
        <v>1</v>
      </c>
      <c r="F37" s="70">
        <v>12</v>
      </c>
      <c r="G37" s="70">
        <v>2</v>
      </c>
      <c r="H37" s="110">
        <v>15</v>
      </c>
      <c r="I37" s="189"/>
      <c r="J37" s="218"/>
      <c r="K37" s="188">
        <v>0.0737527114967462</v>
      </c>
      <c r="L37" s="188">
        <v>0.8134490238611713</v>
      </c>
      <c r="M37" s="188">
        <v>0.11279826464208242</v>
      </c>
      <c r="N37" s="194">
        <v>1</v>
      </c>
      <c r="O37" s="197"/>
      <c r="P37" s="218"/>
      <c r="Q37" s="188">
        <v>0.20760161886327644</v>
      </c>
      <c r="R37" s="188">
        <v>0.6780322264397577</v>
      </c>
      <c r="S37" s="188">
        <v>0.11436615469696589</v>
      </c>
      <c r="T37" s="249">
        <v>1</v>
      </c>
    </row>
    <row r="38" spans="1:20" s="113" customFormat="1" ht="15">
      <c r="A38" s="111" t="s">
        <v>113</v>
      </c>
      <c r="B38" s="112" t="s">
        <v>114</v>
      </c>
      <c r="C38" s="68">
        <v>1</v>
      </c>
      <c r="D38" s="69"/>
      <c r="E38" s="70">
        <v>3</v>
      </c>
      <c r="F38" s="70">
        <v>24</v>
      </c>
      <c r="G38" s="70"/>
      <c r="H38" s="110">
        <v>28</v>
      </c>
      <c r="I38" s="189">
        <v>0.052336448598130844</v>
      </c>
      <c r="J38" s="218"/>
      <c r="K38" s="188">
        <v>0.10654205607476636</v>
      </c>
      <c r="L38" s="188">
        <v>0.8411214953271028</v>
      </c>
      <c r="M38" s="188"/>
      <c r="N38" s="194">
        <v>1</v>
      </c>
      <c r="O38" s="197">
        <v>0.5013610651472717</v>
      </c>
      <c r="P38" s="218"/>
      <c r="Q38" s="188">
        <v>0.14138476999337762</v>
      </c>
      <c r="R38" s="188">
        <v>0.35725416485935063</v>
      </c>
      <c r="S38" s="188"/>
      <c r="T38" s="249">
        <v>1</v>
      </c>
    </row>
    <row r="39" spans="1:20" s="103" customFormat="1" ht="15">
      <c r="A39" s="111" t="s">
        <v>115</v>
      </c>
      <c r="B39" s="112" t="s">
        <v>116</v>
      </c>
      <c r="C39" s="68">
        <v>1</v>
      </c>
      <c r="D39" s="69"/>
      <c r="E39" s="70">
        <v>5</v>
      </c>
      <c r="F39" s="70">
        <v>10</v>
      </c>
      <c r="G39" s="70"/>
      <c r="H39" s="110">
        <v>16</v>
      </c>
      <c r="I39" s="189">
        <v>0.09064327485380116</v>
      </c>
      <c r="J39" s="218"/>
      <c r="K39" s="188">
        <v>0.2134502923976608</v>
      </c>
      <c r="L39" s="188">
        <v>0.695906432748538</v>
      </c>
      <c r="M39" s="188"/>
      <c r="N39" s="194">
        <v>1</v>
      </c>
      <c r="O39" s="197">
        <v>0.42117077233852773</v>
      </c>
      <c r="P39" s="218"/>
      <c r="Q39" s="188">
        <v>0.3627002006925862</v>
      </c>
      <c r="R39" s="188">
        <v>0.21612902696888608</v>
      </c>
      <c r="S39" s="188"/>
      <c r="T39" s="249">
        <v>1</v>
      </c>
    </row>
    <row r="40" spans="1:20" s="113" customFormat="1" ht="15">
      <c r="A40" s="111" t="s">
        <v>117</v>
      </c>
      <c r="B40" s="112" t="s">
        <v>118</v>
      </c>
      <c r="C40" s="68">
        <v>1</v>
      </c>
      <c r="D40" s="69"/>
      <c r="E40" s="70">
        <v>4</v>
      </c>
      <c r="F40" s="70">
        <v>13</v>
      </c>
      <c r="G40" s="69"/>
      <c r="H40" s="110">
        <v>18</v>
      </c>
      <c r="I40" s="189">
        <v>0.12951807228915663</v>
      </c>
      <c r="J40" s="218"/>
      <c r="K40" s="188">
        <v>0.3132530120481928</v>
      </c>
      <c r="L40" s="188">
        <v>0.5572289156626506</v>
      </c>
      <c r="M40" s="218"/>
      <c r="N40" s="194">
        <v>1</v>
      </c>
      <c r="O40" s="197">
        <v>0.4247926965041193</v>
      </c>
      <c r="P40" s="218"/>
      <c r="Q40" s="188">
        <v>0.231187708750835</v>
      </c>
      <c r="R40" s="188">
        <v>0.3440195947450456</v>
      </c>
      <c r="S40" s="218"/>
      <c r="T40" s="249">
        <v>1</v>
      </c>
    </row>
    <row r="41" spans="1:20" s="103" customFormat="1" ht="15">
      <c r="A41" s="111" t="s">
        <v>119</v>
      </c>
      <c r="B41" s="112" t="s">
        <v>120</v>
      </c>
      <c r="C41" s="68"/>
      <c r="D41" s="69"/>
      <c r="E41" s="70">
        <v>1</v>
      </c>
      <c r="F41" s="70">
        <v>10</v>
      </c>
      <c r="G41" s="70">
        <v>4</v>
      </c>
      <c r="H41" s="110">
        <v>15</v>
      </c>
      <c r="I41" s="189"/>
      <c r="J41" s="218"/>
      <c r="K41" s="188">
        <v>0.058091286307053944</v>
      </c>
      <c r="L41" s="188">
        <v>0.7759336099585062</v>
      </c>
      <c r="M41" s="188">
        <v>0.16597510373443983</v>
      </c>
      <c r="N41" s="194">
        <v>1</v>
      </c>
      <c r="O41" s="197"/>
      <c r="P41" s="218"/>
      <c r="Q41" s="188">
        <v>0.33637085593528326</v>
      </c>
      <c r="R41" s="188">
        <v>0.5056196411505794</v>
      </c>
      <c r="S41" s="188">
        <v>0.15800950291413726</v>
      </c>
      <c r="T41" s="249">
        <v>1</v>
      </c>
    </row>
    <row r="42" spans="1:20" s="113" customFormat="1" ht="15">
      <c r="A42" s="111" t="s">
        <v>121</v>
      </c>
      <c r="B42" s="112" t="s">
        <v>122</v>
      </c>
      <c r="C42" s="68">
        <v>1</v>
      </c>
      <c r="D42" s="69"/>
      <c r="E42" s="70"/>
      <c r="F42" s="70">
        <v>10</v>
      </c>
      <c r="G42" s="70"/>
      <c r="H42" s="110">
        <v>11</v>
      </c>
      <c r="I42" s="189">
        <v>0.08088235294117647</v>
      </c>
      <c r="J42" s="219"/>
      <c r="K42" s="188"/>
      <c r="L42" s="188">
        <v>0.9191176470588235</v>
      </c>
      <c r="M42" s="188"/>
      <c r="N42" s="194">
        <v>1</v>
      </c>
      <c r="O42" s="197">
        <v>0.48507181769981533</v>
      </c>
      <c r="P42" s="219"/>
      <c r="Q42" s="188"/>
      <c r="R42" s="188">
        <v>0.5149281823001847</v>
      </c>
      <c r="S42" s="188"/>
      <c r="T42" s="249">
        <v>1</v>
      </c>
    </row>
    <row r="43" spans="1:20" s="103" customFormat="1" ht="15">
      <c r="A43" s="111" t="s">
        <v>123</v>
      </c>
      <c r="B43" s="112" t="s">
        <v>124</v>
      </c>
      <c r="C43" s="68">
        <v>1</v>
      </c>
      <c r="D43" s="69"/>
      <c r="E43" s="70">
        <v>3</v>
      </c>
      <c r="F43" s="70">
        <v>12</v>
      </c>
      <c r="G43" s="70">
        <v>2</v>
      </c>
      <c r="H43" s="110">
        <v>18</v>
      </c>
      <c r="I43" s="189">
        <v>0.095703125</v>
      </c>
      <c r="J43" s="218"/>
      <c r="K43" s="188">
        <v>0.138671875</v>
      </c>
      <c r="L43" s="188">
        <v>0.716796875</v>
      </c>
      <c r="M43" s="188">
        <v>0.048828125</v>
      </c>
      <c r="N43" s="194">
        <v>1</v>
      </c>
      <c r="O43" s="197">
        <v>0.3478083622416573</v>
      </c>
      <c r="P43" s="218"/>
      <c r="Q43" s="188">
        <v>0.21805528411589387</v>
      </c>
      <c r="R43" s="188">
        <v>0.40321004543899935</v>
      </c>
      <c r="S43" s="188">
        <v>0.030926308203449455</v>
      </c>
      <c r="T43" s="249">
        <v>1</v>
      </c>
    </row>
    <row r="44" spans="1:20" s="113" customFormat="1" ht="15">
      <c r="A44" s="111" t="s">
        <v>125</v>
      </c>
      <c r="B44" s="112" t="s">
        <v>126</v>
      </c>
      <c r="C44" s="68"/>
      <c r="D44" s="69"/>
      <c r="E44" s="70">
        <v>2</v>
      </c>
      <c r="F44" s="70">
        <v>11</v>
      </c>
      <c r="G44" s="70">
        <v>1</v>
      </c>
      <c r="H44" s="110">
        <v>14</v>
      </c>
      <c r="I44" s="189"/>
      <c r="J44" s="218"/>
      <c r="K44" s="188">
        <v>0.15991902834008098</v>
      </c>
      <c r="L44" s="188">
        <v>0.8319838056680162</v>
      </c>
      <c r="M44" s="188">
        <v>0.008097165991902834</v>
      </c>
      <c r="N44" s="194">
        <v>1</v>
      </c>
      <c r="O44" s="197"/>
      <c r="P44" s="218"/>
      <c r="Q44" s="188">
        <v>0.34461169276313575</v>
      </c>
      <c r="R44" s="188">
        <v>0.6277917116766903</v>
      </c>
      <c r="S44" s="188">
        <v>0.027596595560173885</v>
      </c>
      <c r="T44" s="249">
        <v>1</v>
      </c>
    </row>
    <row r="45" spans="1:20" s="103" customFormat="1" ht="15">
      <c r="A45" s="111" t="s">
        <v>127</v>
      </c>
      <c r="B45" s="112" t="s">
        <v>128</v>
      </c>
      <c r="C45" s="68"/>
      <c r="D45" s="69"/>
      <c r="E45" s="70">
        <v>2</v>
      </c>
      <c r="F45" s="70">
        <v>16</v>
      </c>
      <c r="G45" s="70"/>
      <c r="H45" s="110">
        <v>18</v>
      </c>
      <c r="I45" s="189"/>
      <c r="J45" s="218"/>
      <c r="K45" s="188">
        <v>0.1162079510703364</v>
      </c>
      <c r="L45" s="188">
        <v>0.8837920489296636</v>
      </c>
      <c r="M45" s="188"/>
      <c r="N45" s="194">
        <v>1</v>
      </c>
      <c r="O45" s="197"/>
      <c r="P45" s="218"/>
      <c r="Q45" s="188">
        <v>0.2686725663716814</v>
      </c>
      <c r="R45" s="188">
        <v>0.7313274336283185</v>
      </c>
      <c r="S45" s="188"/>
      <c r="T45" s="249">
        <v>1</v>
      </c>
    </row>
    <row r="46" spans="1:20" s="113" customFormat="1" ht="15">
      <c r="A46" s="111" t="s">
        <v>129</v>
      </c>
      <c r="B46" s="112" t="s">
        <v>130</v>
      </c>
      <c r="C46" s="68"/>
      <c r="D46" s="69"/>
      <c r="E46" s="70">
        <v>2</v>
      </c>
      <c r="F46" s="70">
        <v>9</v>
      </c>
      <c r="G46" s="69"/>
      <c r="H46" s="110">
        <v>11</v>
      </c>
      <c r="I46" s="189"/>
      <c r="J46" s="218"/>
      <c r="K46" s="188">
        <v>0.4044943820224719</v>
      </c>
      <c r="L46" s="188">
        <v>0.5955056179775281</v>
      </c>
      <c r="M46" s="218"/>
      <c r="N46" s="194">
        <v>1</v>
      </c>
      <c r="O46" s="197"/>
      <c r="P46" s="218"/>
      <c r="Q46" s="188">
        <v>0.4851358772281342</v>
      </c>
      <c r="R46" s="188">
        <v>0.5148641227718658</v>
      </c>
      <c r="S46" s="218"/>
      <c r="T46" s="249">
        <v>1</v>
      </c>
    </row>
    <row r="47" spans="1:20" s="103" customFormat="1" ht="15">
      <c r="A47" s="111" t="s">
        <v>131</v>
      </c>
      <c r="B47" s="112" t="s">
        <v>132</v>
      </c>
      <c r="C47" s="68">
        <v>1</v>
      </c>
      <c r="D47" s="69"/>
      <c r="E47" s="70">
        <v>2</v>
      </c>
      <c r="F47" s="70">
        <v>6</v>
      </c>
      <c r="G47" s="70">
        <v>1</v>
      </c>
      <c r="H47" s="110">
        <v>10</v>
      </c>
      <c r="I47" s="189">
        <v>0.16408668730650156</v>
      </c>
      <c r="J47" s="188"/>
      <c r="K47" s="188">
        <v>0.3931888544891641</v>
      </c>
      <c r="L47" s="188">
        <v>0.4086687306501548</v>
      </c>
      <c r="M47" s="188">
        <v>0.034055727554179564</v>
      </c>
      <c r="N47" s="194">
        <v>1</v>
      </c>
      <c r="O47" s="197">
        <v>0.5249780625284995</v>
      </c>
      <c r="P47" s="188"/>
      <c r="Q47" s="188">
        <v>0.2789117992303045</v>
      </c>
      <c r="R47" s="188">
        <v>0.18939925176298078</v>
      </c>
      <c r="S47" s="188">
        <v>0.006710886478215165</v>
      </c>
      <c r="T47" s="249">
        <v>1</v>
      </c>
    </row>
    <row r="48" spans="1:20" s="113" customFormat="1" ht="15">
      <c r="A48" s="111" t="s">
        <v>133</v>
      </c>
      <c r="B48" s="112" t="s">
        <v>134</v>
      </c>
      <c r="C48" s="68"/>
      <c r="D48" s="69"/>
      <c r="E48" s="70">
        <v>1</v>
      </c>
      <c r="F48" s="70">
        <v>10</v>
      </c>
      <c r="G48" s="70"/>
      <c r="H48" s="110">
        <v>11</v>
      </c>
      <c r="I48" s="189"/>
      <c r="J48" s="218"/>
      <c r="K48" s="188">
        <v>0.2801556420233463</v>
      </c>
      <c r="L48" s="188">
        <v>0.7198443579766537</v>
      </c>
      <c r="M48" s="188"/>
      <c r="N48" s="194">
        <v>1</v>
      </c>
      <c r="O48" s="197"/>
      <c r="P48" s="218"/>
      <c r="Q48" s="188">
        <v>0.36276604838020343</v>
      </c>
      <c r="R48" s="188">
        <v>0.6372339516197966</v>
      </c>
      <c r="S48" s="188"/>
      <c r="T48" s="249">
        <v>1</v>
      </c>
    </row>
    <row r="49" spans="1:20" s="103" customFormat="1" ht="15">
      <c r="A49" s="111" t="s">
        <v>135</v>
      </c>
      <c r="B49" s="112" t="s">
        <v>136</v>
      </c>
      <c r="C49" s="68">
        <v>1</v>
      </c>
      <c r="D49" s="69"/>
      <c r="E49" s="70">
        <v>4</v>
      </c>
      <c r="F49" s="70">
        <v>11</v>
      </c>
      <c r="G49" s="70"/>
      <c r="H49" s="110">
        <v>16</v>
      </c>
      <c r="I49" s="189">
        <v>0.11594202898550725</v>
      </c>
      <c r="J49" s="218"/>
      <c r="K49" s="188">
        <v>0.2946859903381642</v>
      </c>
      <c r="L49" s="188">
        <v>0.5893719806763285</v>
      </c>
      <c r="M49" s="218"/>
      <c r="N49" s="194">
        <v>1</v>
      </c>
      <c r="O49" s="197">
        <v>0.4636862377953677</v>
      </c>
      <c r="P49" s="218"/>
      <c r="Q49" s="188">
        <v>0.23785791679361434</v>
      </c>
      <c r="R49" s="188">
        <v>0.29845584541101794</v>
      </c>
      <c r="S49" s="218"/>
      <c r="T49" s="249">
        <v>1</v>
      </c>
    </row>
    <row r="50" spans="1:20" s="113" customFormat="1" ht="15">
      <c r="A50" s="111" t="s">
        <v>137</v>
      </c>
      <c r="B50" s="112" t="s">
        <v>138</v>
      </c>
      <c r="C50" s="68">
        <v>1</v>
      </c>
      <c r="D50" s="69"/>
      <c r="E50" s="70">
        <v>1</v>
      </c>
      <c r="F50" s="70">
        <v>14</v>
      </c>
      <c r="G50" s="70"/>
      <c r="H50" s="110">
        <v>16</v>
      </c>
      <c r="I50" s="189">
        <v>0.06769230769230769</v>
      </c>
      <c r="J50" s="219"/>
      <c r="K50" s="188">
        <v>0.046153846153846156</v>
      </c>
      <c r="L50" s="188">
        <v>0.8861538461538462</v>
      </c>
      <c r="M50" s="188"/>
      <c r="N50" s="194">
        <v>1</v>
      </c>
      <c r="O50" s="197">
        <v>0.4260444917436232</v>
      </c>
      <c r="P50" s="219"/>
      <c r="Q50" s="188">
        <v>0.09250374769702588</v>
      </c>
      <c r="R50" s="188">
        <v>0.48145176055935096</v>
      </c>
      <c r="S50" s="188"/>
      <c r="T50" s="249">
        <v>1</v>
      </c>
    </row>
    <row r="51" spans="1:20" s="103" customFormat="1" ht="15">
      <c r="A51" s="111" t="s">
        <v>139</v>
      </c>
      <c r="B51" s="112" t="s">
        <v>140</v>
      </c>
      <c r="C51" s="68"/>
      <c r="D51" s="69"/>
      <c r="E51" s="70">
        <v>1</v>
      </c>
      <c r="F51" s="70">
        <v>5</v>
      </c>
      <c r="G51" s="70">
        <v>3</v>
      </c>
      <c r="H51" s="110">
        <v>9</v>
      </c>
      <c r="I51" s="189"/>
      <c r="J51" s="218"/>
      <c r="K51" s="188">
        <v>0.11501597444089456</v>
      </c>
      <c r="L51" s="188">
        <v>0.7092651757188498</v>
      </c>
      <c r="M51" s="188">
        <v>0.1757188498402556</v>
      </c>
      <c r="N51" s="194">
        <v>1</v>
      </c>
      <c r="O51" s="197"/>
      <c r="P51" s="218"/>
      <c r="Q51" s="188">
        <v>0.24228955258622123</v>
      </c>
      <c r="R51" s="188">
        <v>0.6554586919534242</v>
      </c>
      <c r="S51" s="188">
        <v>0.10225175546035459</v>
      </c>
      <c r="T51" s="249">
        <v>1</v>
      </c>
    </row>
    <row r="52" spans="1:20" s="113" customFormat="1" ht="15">
      <c r="A52" s="111" t="s">
        <v>141</v>
      </c>
      <c r="B52" s="112" t="s">
        <v>142</v>
      </c>
      <c r="C52" s="68"/>
      <c r="D52" s="69"/>
      <c r="E52" s="70">
        <v>3</v>
      </c>
      <c r="F52" s="70">
        <v>4</v>
      </c>
      <c r="G52" s="70">
        <v>4</v>
      </c>
      <c r="H52" s="110">
        <v>11</v>
      </c>
      <c r="I52" s="189"/>
      <c r="J52" s="218"/>
      <c r="K52" s="188">
        <v>0.3322884012539185</v>
      </c>
      <c r="L52" s="188">
        <v>0.40752351097178685</v>
      </c>
      <c r="M52" s="188">
        <v>0.2601880877742947</v>
      </c>
      <c r="N52" s="194">
        <v>1</v>
      </c>
      <c r="O52" s="197"/>
      <c r="P52" s="218"/>
      <c r="Q52" s="188">
        <v>0.6325116357215916</v>
      </c>
      <c r="R52" s="188">
        <v>0.24126547130936135</v>
      </c>
      <c r="S52" s="188">
        <v>0.12622289296904707</v>
      </c>
      <c r="T52" s="249">
        <v>1</v>
      </c>
    </row>
    <row r="53" spans="1:20" s="103" customFormat="1" ht="15">
      <c r="A53" s="111" t="s">
        <v>143</v>
      </c>
      <c r="B53" s="112" t="s">
        <v>144</v>
      </c>
      <c r="C53" s="68"/>
      <c r="D53" s="69"/>
      <c r="E53" s="69"/>
      <c r="F53" s="70">
        <v>9</v>
      </c>
      <c r="G53" s="70">
        <v>1</v>
      </c>
      <c r="H53" s="110">
        <v>10</v>
      </c>
      <c r="I53" s="189"/>
      <c r="J53" s="218"/>
      <c r="K53" s="218"/>
      <c r="L53" s="188">
        <v>0.9013157894736842</v>
      </c>
      <c r="M53" s="188">
        <v>0.09868421052631579</v>
      </c>
      <c r="N53" s="194">
        <v>1</v>
      </c>
      <c r="O53" s="197"/>
      <c r="P53" s="218"/>
      <c r="Q53" s="218"/>
      <c r="R53" s="188">
        <v>0.8980906831832769</v>
      </c>
      <c r="S53" s="188">
        <v>0.10190931681672306</v>
      </c>
      <c r="T53" s="249">
        <v>1</v>
      </c>
    </row>
    <row r="54" spans="1:20" s="113" customFormat="1" ht="15">
      <c r="A54" s="111" t="s">
        <v>145</v>
      </c>
      <c r="B54" s="112" t="s">
        <v>146</v>
      </c>
      <c r="C54" s="68"/>
      <c r="D54" s="69">
        <v>1</v>
      </c>
      <c r="E54" s="70">
        <v>3</v>
      </c>
      <c r="F54" s="70">
        <v>5</v>
      </c>
      <c r="G54" s="70"/>
      <c r="H54" s="110">
        <v>9</v>
      </c>
      <c r="I54" s="189"/>
      <c r="J54" s="188">
        <v>0.16477272727272727</v>
      </c>
      <c r="K54" s="188">
        <v>0.4375</v>
      </c>
      <c r="L54" s="188">
        <v>0.3977272727272727</v>
      </c>
      <c r="M54" s="188"/>
      <c r="N54" s="194">
        <v>1</v>
      </c>
      <c r="O54" s="197"/>
      <c r="P54" s="188">
        <v>0.3713609559922954</v>
      </c>
      <c r="Q54" s="188">
        <v>0.3943231446217738</v>
      </c>
      <c r="R54" s="188">
        <v>0.23431589938593075</v>
      </c>
      <c r="S54" s="188"/>
      <c r="T54" s="249">
        <v>1</v>
      </c>
    </row>
    <row r="55" spans="1:20" s="103" customFormat="1" ht="15">
      <c r="A55" s="111" t="s">
        <v>147</v>
      </c>
      <c r="B55" s="112" t="s">
        <v>148</v>
      </c>
      <c r="C55" s="68"/>
      <c r="D55" s="69"/>
      <c r="E55" s="70">
        <v>3</v>
      </c>
      <c r="F55" s="70">
        <v>5</v>
      </c>
      <c r="G55" s="70"/>
      <c r="H55" s="110">
        <v>8</v>
      </c>
      <c r="I55" s="189"/>
      <c r="J55" s="218"/>
      <c r="K55" s="188">
        <v>0.6404494382022472</v>
      </c>
      <c r="L55" s="188">
        <v>0.3595505617977528</v>
      </c>
      <c r="M55" s="188"/>
      <c r="N55" s="194">
        <v>1</v>
      </c>
      <c r="O55" s="197"/>
      <c r="P55" s="218"/>
      <c r="Q55" s="188">
        <v>0.6900981119953618</v>
      </c>
      <c r="R55" s="188">
        <v>0.30990188800463825</v>
      </c>
      <c r="S55" s="188"/>
      <c r="T55" s="249">
        <v>1</v>
      </c>
    </row>
    <row r="56" spans="1:20" s="113" customFormat="1" ht="15">
      <c r="A56" s="111" t="s">
        <v>149</v>
      </c>
      <c r="B56" s="112" t="s">
        <v>150</v>
      </c>
      <c r="C56" s="68"/>
      <c r="D56" s="69">
        <v>1</v>
      </c>
      <c r="E56" s="70">
        <v>2</v>
      </c>
      <c r="F56" s="70">
        <v>5</v>
      </c>
      <c r="G56" s="70">
        <v>6</v>
      </c>
      <c r="H56" s="110">
        <v>14</v>
      </c>
      <c r="I56" s="189"/>
      <c r="J56" s="219">
        <v>0.23404255319148937</v>
      </c>
      <c r="K56" s="188">
        <v>0.1685761047463175</v>
      </c>
      <c r="L56" s="188">
        <v>0.2700490998363339</v>
      </c>
      <c r="M56" s="188">
        <v>0.32733224222585927</v>
      </c>
      <c r="N56" s="194">
        <v>1</v>
      </c>
      <c r="O56" s="197"/>
      <c r="P56" s="219">
        <v>0.5238350517610197</v>
      </c>
      <c r="Q56" s="188">
        <v>0.22925091820076024</v>
      </c>
      <c r="R56" s="188">
        <v>0.12210291829097553</v>
      </c>
      <c r="S56" s="188">
        <v>0.12481111174724453</v>
      </c>
      <c r="T56" s="249">
        <v>1</v>
      </c>
    </row>
    <row r="57" spans="1:20" s="103" customFormat="1" ht="15">
      <c r="A57" s="111" t="s">
        <v>151</v>
      </c>
      <c r="B57" s="112" t="s">
        <v>152</v>
      </c>
      <c r="C57" s="68"/>
      <c r="D57" s="69"/>
      <c r="E57" s="70">
        <v>2</v>
      </c>
      <c r="F57" s="70">
        <v>3</v>
      </c>
      <c r="G57" s="70">
        <v>3</v>
      </c>
      <c r="H57" s="110">
        <v>8</v>
      </c>
      <c r="I57" s="189"/>
      <c r="J57" s="218"/>
      <c r="K57" s="188">
        <v>0.2652582159624413</v>
      </c>
      <c r="L57" s="188">
        <v>0.4084507042253521</v>
      </c>
      <c r="M57" s="188">
        <v>0.32629107981220656</v>
      </c>
      <c r="N57" s="194">
        <v>1</v>
      </c>
      <c r="O57" s="197"/>
      <c r="P57" s="218"/>
      <c r="Q57" s="188">
        <v>0.5672158548233047</v>
      </c>
      <c r="R57" s="188">
        <v>0.2817801428116614</v>
      </c>
      <c r="S57" s="188">
        <v>0.1510040023650339</v>
      </c>
      <c r="T57" s="249">
        <v>1</v>
      </c>
    </row>
    <row r="58" spans="1:20" s="113" customFormat="1" ht="15">
      <c r="A58" s="111" t="s">
        <v>153</v>
      </c>
      <c r="B58" s="112" t="s">
        <v>154</v>
      </c>
      <c r="C58" s="68"/>
      <c r="D58" s="69"/>
      <c r="E58" s="70">
        <v>1</v>
      </c>
      <c r="F58" s="70">
        <v>8</v>
      </c>
      <c r="G58" s="70"/>
      <c r="H58" s="110">
        <v>9</v>
      </c>
      <c r="I58" s="189"/>
      <c r="J58" s="218"/>
      <c r="K58" s="188">
        <v>0.14166666666666666</v>
      </c>
      <c r="L58" s="188">
        <v>0.8583333333333333</v>
      </c>
      <c r="M58" s="188"/>
      <c r="N58" s="194">
        <v>1</v>
      </c>
      <c r="O58" s="197"/>
      <c r="P58" s="218"/>
      <c r="Q58" s="188">
        <v>0.3773157991609492</v>
      </c>
      <c r="R58" s="188">
        <v>0.6226842008390507</v>
      </c>
      <c r="S58" s="188"/>
      <c r="T58" s="249">
        <v>1</v>
      </c>
    </row>
    <row r="59" spans="1:20" s="103" customFormat="1" ht="15">
      <c r="A59" s="111" t="s">
        <v>155</v>
      </c>
      <c r="B59" s="112" t="s">
        <v>156</v>
      </c>
      <c r="C59" s="68">
        <v>1</v>
      </c>
      <c r="D59" s="69"/>
      <c r="E59" s="70">
        <v>1</v>
      </c>
      <c r="F59" s="70">
        <v>12</v>
      </c>
      <c r="G59" s="70">
        <v>4</v>
      </c>
      <c r="H59" s="110">
        <v>18</v>
      </c>
      <c r="I59" s="189">
        <v>0.0338409475465313</v>
      </c>
      <c r="J59" s="188"/>
      <c r="K59" s="188">
        <v>0.04060913705583756</v>
      </c>
      <c r="L59" s="188">
        <v>0.6362098138747885</v>
      </c>
      <c r="M59" s="188">
        <v>0.2893401015228426</v>
      </c>
      <c r="N59" s="194">
        <v>1</v>
      </c>
      <c r="O59" s="197">
        <v>0.3517203368754999</v>
      </c>
      <c r="P59" s="188"/>
      <c r="Q59" s="188">
        <v>0.08672191639949187</v>
      </c>
      <c r="R59" s="188">
        <v>0.4957057111554722</v>
      </c>
      <c r="S59" s="188">
        <v>0.06585203556953602</v>
      </c>
      <c r="T59" s="249">
        <v>1</v>
      </c>
    </row>
    <row r="60" spans="1:20" s="113" customFormat="1" ht="15">
      <c r="A60" s="111" t="s">
        <v>157</v>
      </c>
      <c r="B60" s="112" t="s">
        <v>158</v>
      </c>
      <c r="C60" s="68"/>
      <c r="D60" s="69"/>
      <c r="E60" s="70">
        <v>2</v>
      </c>
      <c r="F60" s="70">
        <v>5</v>
      </c>
      <c r="G60" s="70">
        <v>8</v>
      </c>
      <c r="H60" s="110">
        <v>15</v>
      </c>
      <c r="I60" s="189"/>
      <c r="J60" s="218"/>
      <c r="K60" s="188">
        <v>0.11623246492985972</v>
      </c>
      <c r="L60" s="188">
        <v>0.35070140280561124</v>
      </c>
      <c r="M60" s="188">
        <v>0.533066132264529</v>
      </c>
      <c r="N60" s="194">
        <v>1</v>
      </c>
      <c r="O60" s="197"/>
      <c r="P60" s="218"/>
      <c r="Q60" s="188">
        <v>0.33863163691383175</v>
      </c>
      <c r="R60" s="188">
        <v>0.28494287348763103</v>
      </c>
      <c r="S60" s="188">
        <v>0.3764254895985372</v>
      </c>
      <c r="T60" s="249">
        <v>1</v>
      </c>
    </row>
    <row r="61" spans="1:20" s="103" customFormat="1" ht="15">
      <c r="A61" s="111" t="s">
        <v>159</v>
      </c>
      <c r="B61" s="112" t="s">
        <v>160</v>
      </c>
      <c r="C61" s="68"/>
      <c r="D61" s="69"/>
      <c r="E61" s="70">
        <v>2</v>
      </c>
      <c r="F61" s="70">
        <v>10</v>
      </c>
      <c r="G61" s="70">
        <v>1</v>
      </c>
      <c r="H61" s="110">
        <v>13</v>
      </c>
      <c r="I61" s="189"/>
      <c r="J61" s="218"/>
      <c r="K61" s="188">
        <v>0.2931726907630522</v>
      </c>
      <c r="L61" s="188">
        <v>0.6867469879518072</v>
      </c>
      <c r="M61" s="188">
        <v>0.020080321285140562</v>
      </c>
      <c r="N61" s="194">
        <v>1</v>
      </c>
      <c r="O61" s="197"/>
      <c r="P61" s="218"/>
      <c r="Q61" s="188">
        <v>0.5279357936971167</v>
      </c>
      <c r="R61" s="188">
        <v>0.4481210489865528</v>
      </c>
      <c r="S61" s="188">
        <v>0.023943157316330496</v>
      </c>
      <c r="T61" s="249">
        <v>1</v>
      </c>
    </row>
    <row r="62" spans="1:20" s="113" customFormat="1" ht="15">
      <c r="A62" s="111" t="s">
        <v>161</v>
      </c>
      <c r="B62" s="112" t="s">
        <v>162</v>
      </c>
      <c r="C62" s="68">
        <v>1</v>
      </c>
      <c r="D62" s="69"/>
      <c r="E62" s="70">
        <v>5</v>
      </c>
      <c r="F62" s="70">
        <v>16</v>
      </c>
      <c r="G62" s="70"/>
      <c r="H62" s="110">
        <v>22</v>
      </c>
      <c r="I62" s="189">
        <v>0.06344827586206897</v>
      </c>
      <c r="J62" s="218"/>
      <c r="K62" s="188">
        <v>0.16827586206896553</v>
      </c>
      <c r="L62" s="188">
        <v>0.7682758620689655</v>
      </c>
      <c r="M62" s="188"/>
      <c r="N62" s="194">
        <v>1</v>
      </c>
      <c r="O62" s="197">
        <v>0.2179082040500746</v>
      </c>
      <c r="P62" s="218"/>
      <c r="Q62" s="188">
        <v>0.3281863401246436</v>
      </c>
      <c r="R62" s="188">
        <v>0.4539054558252818</v>
      </c>
      <c r="S62" s="188"/>
      <c r="T62" s="249">
        <v>1</v>
      </c>
    </row>
    <row r="63" spans="1:20" s="103" customFormat="1" ht="15">
      <c r="A63" s="111" t="s">
        <v>163</v>
      </c>
      <c r="B63" s="112" t="s">
        <v>164</v>
      </c>
      <c r="C63" s="68"/>
      <c r="D63" s="69"/>
      <c r="E63" s="70">
        <v>1</v>
      </c>
      <c r="F63" s="70">
        <v>7</v>
      </c>
      <c r="G63" s="70">
        <v>3</v>
      </c>
      <c r="H63" s="110">
        <v>11</v>
      </c>
      <c r="I63" s="189"/>
      <c r="J63" s="218"/>
      <c r="K63" s="188">
        <v>0.05177993527508091</v>
      </c>
      <c r="L63" s="188">
        <v>0.6537216828478964</v>
      </c>
      <c r="M63" s="188">
        <v>0.29449838187702265</v>
      </c>
      <c r="N63" s="194">
        <v>1</v>
      </c>
      <c r="O63" s="197"/>
      <c r="P63" s="218"/>
      <c r="Q63" s="188">
        <v>0.3405002384151892</v>
      </c>
      <c r="R63" s="188">
        <v>0.45042649828292897</v>
      </c>
      <c r="S63" s="188">
        <v>0.2090732633018818</v>
      </c>
      <c r="T63" s="249">
        <v>1</v>
      </c>
    </row>
    <row r="64" spans="1:20" s="113" customFormat="1" ht="15">
      <c r="A64" s="111" t="s">
        <v>165</v>
      </c>
      <c r="B64" s="112" t="s">
        <v>166</v>
      </c>
      <c r="C64" s="68">
        <v>1</v>
      </c>
      <c r="D64" s="69">
        <v>1</v>
      </c>
      <c r="E64" s="70">
        <v>7</v>
      </c>
      <c r="F64" s="70">
        <v>8</v>
      </c>
      <c r="G64" s="69"/>
      <c r="H64" s="110">
        <v>17</v>
      </c>
      <c r="I64" s="189">
        <v>0.14660493827160495</v>
      </c>
      <c r="J64" s="188">
        <v>0.026234567901234566</v>
      </c>
      <c r="K64" s="188">
        <v>0.4799382716049383</v>
      </c>
      <c r="L64" s="188">
        <v>0.3472222222222222</v>
      </c>
      <c r="M64" s="218"/>
      <c r="N64" s="194">
        <v>1</v>
      </c>
      <c r="O64" s="197">
        <v>0.4538281172206495</v>
      </c>
      <c r="P64" s="188">
        <v>0.07392264218593998</v>
      </c>
      <c r="Q64" s="188">
        <v>0.3329901821402109</v>
      </c>
      <c r="R64" s="188">
        <v>0.1392590584531996</v>
      </c>
      <c r="S64" s="218"/>
      <c r="T64" s="249">
        <v>1</v>
      </c>
    </row>
    <row r="65" spans="1:20" s="103" customFormat="1" ht="15">
      <c r="A65" s="111" t="s">
        <v>167</v>
      </c>
      <c r="B65" s="112" t="s">
        <v>168</v>
      </c>
      <c r="C65" s="68"/>
      <c r="D65" s="69"/>
      <c r="E65" s="70">
        <v>3</v>
      </c>
      <c r="F65" s="70">
        <v>14</v>
      </c>
      <c r="G65" s="70">
        <v>4</v>
      </c>
      <c r="H65" s="110">
        <v>21</v>
      </c>
      <c r="I65" s="189"/>
      <c r="J65" s="218"/>
      <c r="K65" s="188">
        <v>0.1264705882352941</v>
      </c>
      <c r="L65" s="188">
        <v>0.6338235294117647</v>
      </c>
      <c r="M65" s="188">
        <v>0.23970588235294119</v>
      </c>
      <c r="N65" s="194">
        <v>1</v>
      </c>
      <c r="O65" s="197"/>
      <c r="P65" s="218"/>
      <c r="Q65" s="188">
        <v>0.3322522062672286</v>
      </c>
      <c r="R65" s="188">
        <v>0.5203435030171125</v>
      </c>
      <c r="S65" s="188">
        <v>0.14740429071565886</v>
      </c>
      <c r="T65" s="249">
        <v>1</v>
      </c>
    </row>
    <row r="66" spans="1:20" s="113" customFormat="1" ht="15">
      <c r="A66" s="111" t="s">
        <v>169</v>
      </c>
      <c r="B66" s="112" t="s">
        <v>170</v>
      </c>
      <c r="C66" s="68"/>
      <c r="D66" s="69">
        <v>1</v>
      </c>
      <c r="E66" s="70">
        <v>1</v>
      </c>
      <c r="F66" s="70">
        <v>9</v>
      </c>
      <c r="G66" s="70">
        <v>4</v>
      </c>
      <c r="H66" s="110">
        <v>15</v>
      </c>
      <c r="I66" s="189"/>
      <c r="J66" s="188">
        <v>0.06753246753246753</v>
      </c>
      <c r="K66" s="188">
        <v>0.10909090909090909</v>
      </c>
      <c r="L66" s="188">
        <v>0.5636363636363636</v>
      </c>
      <c r="M66" s="188">
        <v>0.2597402597402597</v>
      </c>
      <c r="N66" s="194">
        <v>1</v>
      </c>
      <c r="O66" s="197"/>
      <c r="P66" s="188">
        <v>0.17199433433735997</v>
      </c>
      <c r="Q66" s="188">
        <v>0.19132506915131045</v>
      </c>
      <c r="R66" s="188">
        <v>0.5222461610917999</v>
      </c>
      <c r="S66" s="188">
        <v>0.11443443541952966</v>
      </c>
      <c r="T66" s="249">
        <v>1</v>
      </c>
    </row>
    <row r="67" spans="1:20" s="103" customFormat="1" ht="15">
      <c r="A67" s="111" t="s">
        <v>171</v>
      </c>
      <c r="B67" s="112" t="s">
        <v>172</v>
      </c>
      <c r="C67" s="68"/>
      <c r="D67" s="69">
        <v>1</v>
      </c>
      <c r="E67" s="70">
        <v>7</v>
      </c>
      <c r="F67" s="70">
        <v>10</v>
      </c>
      <c r="G67" s="70">
        <v>1</v>
      </c>
      <c r="H67" s="110">
        <v>19</v>
      </c>
      <c r="I67" s="189"/>
      <c r="J67" s="188">
        <v>0.051685393258426963</v>
      </c>
      <c r="K67" s="188">
        <v>0.3202247191011236</v>
      </c>
      <c r="L67" s="188">
        <v>0.604494382022472</v>
      </c>
      <c r="M67" s="188">
        <v>0.02359550561797753</v>
      </c>
      <c r="N67" s="194">
        <v>1</v>
      </c>
      <c r="O67" s="197"/>
      <c r="P67" s="188">
        <v>0.07534104319093698</v>
      </c>
      <c r="Q67" s="188">
        <v>0.7009892444114771</v>
      </c>
      <c r="R67" s="188">
        <v>0.208380592737449</v>
      </c>
      <c r="S67" s="188">
        <v>0.01528911966013689</v>
      </c>
      <c r="T67" s="249">
        <v>1</v>
      </c>
    </row>
    <row r="68" spans="1:20" s="113" customFormat="1" ht="15">
      <c r="A68" s="111" t="s">
        <v>173</v>
      </c>
      <c r="B68" s="112" t="s">
        <v>174</v>
      </c>
      <c r="C68" s="68">
        <v>1</v>
      </c>
      <c r="D68" s="69"/>
      <c r="E68" s="70">
        <v>2</v>
      </c>
      <c r="F68" s="70">
        <v>11</v>
      </c>
      <c r="G68" s="70"/>
      <c r="H68" s="110">
        <v>14</v>
      </c>
      <c r="I68" s="189">
        <v>0.04525862068965517</v>
      </c>
      <c r="J68" s="188"/>
      <c r="K68" s="188">
        <v>0.25646551724137934</v>
      </c>
      <c r="L68" s="188">
        <v>0.6982758620689655</v>
      </c>
      <c r="M68" s="188"/>
      <c r="N68" s="194">
        <v>1</v>
      </c>
      <c r="O68" s="197">
        <v>0.4454705898003648</v>
      </c>
      <c r="P68" s="188"/>
      <c r="Q68" s="188">
        <v>0.1887059630410297</v>
      </c>
      <c r="R68" s="188">
        <v>0.3658234471586055</v>
      </c>
      <c r="S68" s="188"/>
      <c r="T68" s="249">
        <v>1</v>
      </c>
    </row>
    <row r="69" spans="1:20" s="103" customFormat="1" ht="15">
      <c r="A69" s="111" t="s">
        <v>175</v>
      </c>
      <c r="B69" s="112" t="s">
        <v>176</v>
      </c>
      <c r="C69" s="68"/>
      <c r="D69" s="69"/>
      <c r="E69" s="70">
        <v>2</v>
      </c>
      <c r="F69" s="70">
        <v>7</v>
      </c>
      <c r="G69" s="70"/>
      <c r="H69" s="110">
        <v>9</v>
      </c>
      <c r="I69" s="189"/>
      <c r="J69" s="218"/>
      <c r="K69" s="188">
        <v>0.3467889908256881</v>
      </c>
      <c r="L69" s="188">
        <v>0.653211009174312</v>
      </c>
      <c r="M69" s="188"/>
      <c r="N69" s="194">
        <v>1</v>
      </c>
      <c r="O69" s="197"/>
      <c r="P69" s="218"/>
      <c r="Q69" s="188">
        <v>0.7009740902940816</v>
      </c>
      <c r="R69" s="188">
        <v>0.2990259097059183</v>
      </c>
      <c r="S69" s="188"/>
      <c r="T69" s="249">
        <v>1</v>
      </c>
    </row>
    <row r="70" spans="1:20" s="113" customFormat="1" ht="15">
      <c r="A70" s="111" t="s">
        <v>177</v>
      </c>
      <c r="B70" s="112" t="s">
        <v>178</v>
      </c>
      <c r="C70" s="68"/>
      <c r="D70" s="69"/>
      <c r="E70" s="70">
        <v>1</v>
      </c>
      <c r="F70" s="70">
        <v>4</v>
      </c>
      <c r="G70" s="70">
        <v>4</v>
      </c>
      <c r="H70" s="110">
        <v>9</v>
      </c>
      <c r="I70" s="189"/>
      <c r="J70" s="218"/>
      <c r="K70" s="188">
        <v>0.18336886993603413</v>
      </c>
      <c r="L70" s="188">
        <v>0.39872068230277186</v>
      </c>
      <c r="M70" s="188">
        <v>0.417910447761194</v>
      </c>
      <c r="N70" s="194">
        <v>1</v>
      </c>
      <c r="O70" s="197"/>
      <c r="P70" s="218"/>
      <c r="Q70" s="188">
        <v>0.5493859215820383</v>
      </c>
      <c r="R70" s="188">
        <v>0.282623839499449</v>
      </c>
      <c r="S70" s="188">
        <v>0.1679902389185127</v>
      </c>
      <c r="T70" s="249">
        <v>1</v>
      </c>
    </row>
    <row r="71" spans="1:20" s="103" customFormat="1" ht="15">
      <c r="A71" s="111" t="s">
        <v>179</v>
      </c>
      <c r="B71" s="112" t="s">
        <v>180</v>
      </c>
      <c r="C71" s="68"/>
      <c r="D71" s="69">
        <v>1</v>
      </c>
      <c r="E71" s="69"/>
      <c r="F71" s="70">
        <v>11</v>
      </c>
      <c r="G71" s="69"/>
      <c r="H71" s="110">
        <v>12</v>
      </c>
      <c r="I71" s="189"/>
      <c r="J71" s="188">
        <v>0.1592920353982301</v>
      </c>
      <c r="K71" s="218"/>
      <c r="L71" s="188">
        <v>0.8407079646017699</v>
      </c>
      <c r="M71" s="218"/>
      <c r="N71" s="194">
        <v>1</v>
      </c>
      <c r="O71" s="197"/>
      <c r="P71" s="188">
        <v>0.5590855772278607</v>
      </c>
      <c r="Q71" s="218"/>
      <c r="R71" s="188">
        <v>0.4409144227721393</v>
      </c>
      <c r="S71" s="218"/>
      <c r="T71" s="249">
        <v>1</v>
      </c>
    </row>
    <row r="72" spans="1:20" s="113" customFormat="1" ht="15">
      <c r="A72" s="111" t="s">
        <v>181</v>
      </c>
      <c r="B72" s="112" t="s">
        <v>182</v>
      </c>
      <c r="C72" s="68">
        <v>1</v>
      </c>
      <c r="D72" s="69"/>
      <c r="E72" s="69">
        <v>1</v>
      </c>
      <c r="F72" s="70">
        <v>15</v>
      </c>
      <c r="G72" s="70">
        <v>7</v>
      </c>
      <c r="H72" s="110">
        <v>24</v>
      </c>
      <c r="I72" s="189">
        <v>0.06420233463035019</v>
      </c>
      <c r="J72" s="218"/>
      <c r="K72" s="188">
        <v>0.07198443579766536</v>
      </c>
      <c r="L72" s="188">
        <v>0.6108949416342413</v>
      </c>
      <c r="M72" s="188">
        <v>0.2529182879377432</v>
      </c>
      <c r="N72" s="194">
        <v>1</v>
      </c>
      <c r="O72" s="197">
        <v>0.4450751140639991</v>
      </c>
      <c r="P72" s="218"/>
      <c r="Q72" s="188">
        <v>0.08605102775279158</v>
      </c>
      <c r="R72" s="188">
        <v>0.3180355059768594</v>
      </c>
      <c r="S72" s="188">
        <v>0.15083835220634992</v>
      </c>
      <c r="T72" s="249">
        <v>1</v>
      </c>
    </row>
    <row r="73" spans="1:20" s="103" customFormat="1" ht="15">
      <c r="A73" s="111" t="s">
        <v>183</v>
      </c>
      <c r="B73" s="112" t="s">
        <v>184</v>
      </c>
      <c r="C73" s="68"/>
      <c r="D73" s="69"/>
      <c r="E73" s="70">
        <v>3</v>
      </c>
      <c r="F73" s="70">
        <v>12</v>
      </c>
      <c r="G73" s="70">
        <v>1</v>
      </c>
      <c r="H73" s="110">
        <v>16</v>
      </c>
      <c r="I73" s="189"/>
      <c r="J73" s="218"/>
      <c r="K73" s="188">
        <v>0.27049180327868855</v>
      </c>
      <c r="L73" s="188">
        <v>0.6967213114754098</v>
      </c>
      <c r="M73" s="188">
        <v>0.03278688524590164</v>
      </c>
      <c r="N73" s="194">
        <v>1</v>
      </c>
      <c r="O73" s="197"/>
      <c r="P73" s="218"/>
      <c r="Q73" s="188">
        <v>0.6113734792922588</v>
      </c>
      <c r="R73" s="188">
        <v>0.37052076919039395</v>
      </c>
      <c r="S73" s="188">
        <v>0.018105751517347238</v>
      </c>
      <c r="T73" s="249">
        <v>1</v>
      </c>
    </row>
    <row r="74" spans="1:20" s="113" customFormat="1" ht="15">
      <c r="A74" s="111" t="s">
        <v>185</v>
      </c>
      <c r="B74" s="112" t="s">
        <v>186</v>
      </c>
      <c r="C74" s="68"/>
      <c r="D74" s="69"/>
      <c r="E74" s="70">
        <v>2</v>
      </c>
      <c r="F74" s="70">
        <v>9</v>
      </c>
      <c r="G74" s="70"/>
      <c r="H74" s="110">
        <v>11</v>
      </c>
      <c r="I74" s="189"/>
      <c r="J74" s="218"/>
      <c r="K74" s="188">
        <v>0.22556390977443608</v>
      </c>
      <c r="L74" s="188">
        <v>0.556390977443609</v>
      </c>
      <c r="M74" s="188"/>
      <c r="N74" s="194">
        <v>1</v>
      </c>
      <c r="O74" s="197"/>
      <c r="P74" s="218"/>
      <c r="Q74" s="188">
        <v>0.07300680837718483</v>
      </c>
      <c r="R74" s="188">
        <v>0.17682609490676707</v>
      </c>
      <c r="S74" s="188"/>
      <c r="T74" s="249">
        <v>1</v>
      </c>
    </row>
    <row r="75" spans="1:20" s="103" customFormat="1" ht="15">
      <c r="A75" s="111" t="s">
        <v>187</v>
      </c>
      <c r="B75" s="112" t="s">
        <v>188</v>
      </c>
      <c r="C75" s="68"/>
      <c r="D75" s="69"/>
      <c r="E75" s="70">
        <v>1</v>
      </c>
      <c r="F75" s="70">
        <v>16</v>
      </c>
      <c r="G75" s="70">
        <v>1</v>
      </c>
      <c r="H75" s="110">
        <v>18</v>
      </c>
      <c r="I75" s="189"/>
      <c r="J75" s="218"/>
      <c r="K75" s="188">
        <v>0.03710575139146568</v>
      </c>
      <c r="L75" s="188">
        <v>0.9165120593692022</v>
      </c>
      <c r="M75" s="188">
        <v>0.04638218923933209</v>
      </c>
      <c r="N75" s="194">
        <v>1</v>
      </c>
      <c r="O75" s="197"/>
      <c r="P75" s="218"/>
      <c r="Q75" s="188">
        <v>0.13891835452779408</v>
      </c>
      <c r="R75" s="188">
        <v>0.8349244778342132</v>
      </c>
      <c r="S75" s="188">
        <v>0.026157167637992786</v>
      </c>
      <c r="T75" s="249">
        <v>1</v>
      </c>
    </row>
    <row r="76" spans="1:20" s="113" customFormat="1" ht="15">
      <c r="A76" s="111" t="s">
        <v>189</v>
      </c>
      <c r="B76" s="112" t="s">
        <v>190</v>
      </c>
      <c r="C76" s="68"/>
      <c r="D76" s="69">
        <v>1</v>
      </c>
      <c r="E76" s="70">
        <v>2</v>
      </c>
      <c r="F76" s="70">
        <v>12</v>
      </c>
      <c r="G76" s="70">
        <v>4</v>
      </c>
      <c r="H76" s="110">
        <v>19</v>
      </c>
      <c r="I76" s="189"/>
      <c r="J76" s="188">
        <v>0.06028368794326241</v>
      </c>
      <c r="K76" s="188">
        <v>0.16666666666666666</v>
      </c>
      <c r="L76" s="188">
        <v>0.6684397163120568</v>
      </c>
      <c r="M76" s="188">
        <v>0.10460992907801418</v>
      </c>
      <c r="N76" s="194">
        <v>1</v>
      </c>
      <c r="O76" s="197"/>
      <c r="P76" s="188">
        <v>0.16330904414916417</v>
      </c>
      <c r="Q76" s="188">
        <v>0.36229024453316233</v>
      </c>
      <c r="R76" s="188">
        <v>0.42432862309727837</v>
      </c>
      <c r="S76" s="188">
        <v>0.05007208822039512</v>
      </c>
      <c r="T76" s="249">
        <v>1</v>
      </c>
    </row>
    <row r="77" spans="1:20" s="103" customFormat="1" ht="15">
      <c r="A77" s="111" t="s">
        <v>191</v>
      </c>
      <c r="B77" s="112" t="s">
        <v>192</v>
      </c>
      <c r="C77" s="68"/>
      <c r="D77" s="69">
        <v>1</v>
      </c>
      <c r="E77" s="69"/>
      <c r="F77" s="70">
        <v>15</v>
      </c>
      <c r="G77" s="70"/>
      <c r="H77" s="110">
        <v>16</v>
      </c>
      <c r="I77" s="189"/>
      <c r="J77" s="188">
        <v>0.07062146892655367</v>
      </c>
      <c r="K77" s="218"/>
      <c r="L77" s="188">
        <v>0.9293785310734464</v>
      </c>
      <c r="M77" s="188"/>
      <c r="N77" s="194">
        <v>1</v>
      </c>
      <c r="O77" s="197"/>
      <c r="P77" s="188">
        <v>0.3832719397773253</v>
      </c>
      <c r="Q77" s="218"/>
      <c r="R77" s="188">
        <v>0.6167280602226747</v>
      </c>
      <c r="S77" s="188"/>
      <c r="T77" s="249">
        <v>1</v>
      </c>
    </row>
    <row r="78" spans="1:20" s="113" customFormat="1" ht="15">
      <c r="A78" s="111" t="s">
        <v>193</v>
      </c>
      <c r="B78" s="112" t="s">
        <v>194</v>
      </c>
      <c r="C78" s="68"/>
      <c r="D78" s="69"/>
      <c r="E78" s="70">
        <v>3</v>
      </c>
      <c r="F78" s="70">
        <v>7</v>
      </c>
      <c r="G78" s="70">
        <v>7</v>
      </c>
      <c r="H78" s="110">
        <v>17</v>
      </c>
      <c r="I78" s="189"/>
      <c r="J78" s="218"/>
      <c r="K78" s="188">
        <v>0.38461538461538464</v>
      </c>
      <c r="L78" s="188">
        <v>0.4468864468864469</v>
      </c>
      <c r="M78" s="188">
        <v>0.1684981684981685</v>
      </c>
      <c r="N78" s="194">
        <v>1</v>
      </c>
      <c r="O78" s="197"/>
      <c r="P78" s="218"/>
      <c r="Q78" s="188">
        <v>0.6332893579595427</v>
      </c>
      <c r="R78" s="188">
        <v>0.21986587510993844</v>
      </c>
      <c r="S78" s="188">
        <v>0.1468447669305189</v>
      </c>
      <c r="T78" s="249">
        <v>1</v>
      </c>
    </row>
    <row r="79" spans="1:20" s="103" customFormat="1" ht="15">
      <c r="A79" s="111" t="s">
        <v>195</v>
      </c>
      <c r="B79" s="112" t="s">
        <v>196</v>
      </c>
      <c r="C79" s="68"/>
      <c r="D79" s="69"/>
      <c r="E79" s="70">
        <v>3</v>
      </c>
      <c r="F79" s="70">
        <v>17</v>
      </c>
      <c r="G79" s="70">
        <v>1</v>
      </c>
      <c r="H79" s="110">
        <v>21</v>
      </c>
      <c r="I79" s="189"/>
      <c r="J79" s="218"/>
      <c r="K79" s="188">
        <v>0.25448028673835127</v>
      </c>
      <c r="L79" s="188">
        <v>0.7096774193548387</v>
      </c>
      <c r="M79" s="188">
        <v>0.035842293906810034</v>
      </c>
      <c r="N79" s="194">
        <v>1</v>
      </c>
      <c r="O79" s="197"/>
      <c r="P79" s="218"/>
      <c r="Q79" s="188">
        <v>0.47142565615245835</v>
      </c>
      <c r="R79" s="188">
        <v>0.4743382820145353</v>
      </c>
      <c r="S79" s="188">
        <v>0.05423606183300636</v>
      </c>
      <c r="T79" s="249">
        <v>1</v>
      </c>
    </row>
    <row r="80" spans="1:20" s="113" customFormat="1" ht="15">
      <c r="A80" s="111" t="s">
        <v>197</v>
      </c>
      <c r="B80" s="112" t="s">
        <v>198</v>
      </c>
      <c r="C80" s="68">
        <v>1</v>
      </c>
      <c r="D80" s="69"/>
      <c r="E80" s="69"/>
      <c r="F80" s="69"/>
      <c r="G80" s="69"/>
      <c r="H80" s="110">
        <v>1</v>
      </c>
      <c r="I80" s="189">
        <v>1</v>
      </c>
      <c r="J80" s="218"/>
      <c r="K80" s="218"/>
      <c r="L80" s="218"/>
      <c r="M80" s="218"/>
      <c r="N80" s="194">
        <v>1</v>
      </c>
      <c r="O80" s="197">
        <v>1</v>
      </c>
      <c r="P80" s="218"/>
      <c r="Q80" s="218"/>
      <c r="R80" s="218"/>
      <c r="S80" s="218"/>
      <c r="T80" s="249">
        <v>1</v>
      </c>
    </row>
    <row r="81" spans="1:20" s="103" customFormat="1" ht="15">
      <c r="A81" s="111" t="s">
        <v>199</v>
      </c>
      <c r="B81" s="112" t="s">
        <v>200</v>
      </c>
      <c r="C81" s="68">
        <v>1</v>
      </c>
      <c r="D81" s="69">
        <v>1</v>
      </c>
      <c r="E81" s="70">
        <v>3</v>
      </c>
      <c r="F81" s="70">
        <v>7</v>
      </c>
      <c r="G81" s="70">
        <v>6</v>
      </c>
      <c r="H81" s="110">
        <v>18</v>
      </c>
      <c r="I81" s="189">
        <v>0.10028248587570622</v>
      </c>
      <c r="J81" s="219">
        <v>0.07627118644067797</v>
      </c>
      <c r="K81" s="188">
        <v>0.13983050847457626</v>
      </c>
      <c r="L81" s="188">
        <v>0.3290960451977401</v>
      </c>
      <c r="M81" s="188">
        <v>0.3545197740112994</v>
      </c>
      <c r="N81" s="194">
        <v>1</v>
      </c>
      <c r="O81" s="197">
        <v>0.3950969838561326</v>
      </c>
      <c r="P81" s="219">
        <v>0.211026654695479</v>
      </c>
      <c r="Q81" s="188">
        <v>0.12961866126396313</v>
      </c>
      <c r="R81" s="188">
        <v>0.16429985004677225</v>
      </c>
      <c r="S81" s="188">
        <v>0.09995785013765299</v>
      </c>
      <c r="T81" s="249">
        <v>1</v>
      </c>
    </row>
    <row r="82" spans="1:20" s="113" customFormat="1" ht="15">
      <c r="A82" s="111" t="s">
        <v>201</v>
      </c>
      <c r="B82" s="112" t="s">
        <v>202</v>
      </c>
      <c r="C82" s="68"/>
      <c r="D82" s="69"/>
      <c r="E82" s="70">
        <v>7</v>
      </c>
      <c r="F82" s="70">
        <v>13</v>
      </c>
      <c r="G82" s="70">
        <v>1</v>
      </c>
      <c r="H82" s="110">
        <v>21</v>
      </c>
      <c r="I82" s="189"/>
      <c r="J82" s="218"/>
      <c r="K82" s="188">
        <v>0.3806706114398422</v>
      </c>
      <c r="L82" s="188">
        <v>0.5364891518737672</v>
      </c>
      <c r="M82" s="188">
        <v>0.08284023668639054</v>
      </c>
      <c r="N82" s="194">
        <v>1</v>
      </c>
      <c r="O82" s="197"/>
      <c r="P82" s="218"/>
      <c r="Q82" s="188">
        <v>0.7004396168120252</v>
      </c>
      <c r="R82" s="188">
        <v>0.2834177198651374</v>
      </c>
      <c r="S82" s="188">
        <v>0.01614266332283745</v>
      </c>
      <c r="T82" s="249">
        <v>1</v>
      </c>
    </row>
    <row r="83" spans="1:20" s="103" customFormat="1" ht="15">
      <c r="A83" s="111" t="s">
        <v>203</v>
      </c>
      <c r="B83" s="112" t="s">
        <v>204</v>
      </c>
      <c r="C83" s="68"/>
      <c r="D83" s="69">
        <v>1</v>
      </c>
      <c r="E83" s="70">
        <v>4</v>
      </c>
      <c r="F83" s="70">
        <v>4</v>
      </c>
      <c r="G83" s="70">
        <v>1</v>
      </c>
      <c r="H83" s="110">
        <v>10</v>
      </c>
      <c r="I83" s="189"/>
      <c r="J83" s="188">
        <v>0.28185328185328185</v>
      </c>
      <c r="K83" s="188">
        <v>0.32432432432432434</v>
      </c>
      <c r="L83" s="188">
        <v>0.3552123552123552</v>
      </c>
      <c r="M83" s="188">
        <v>0.03861003861003861</v>
      </c>
      <c r="N83" s="194">
        <v>1</v>
      </c>
      <c r="O83" s="197"/>
      <c r="P83" s="188">
        <v>0.2920053990004553</v>
      </c>
      <c r="Q83" s="188">
        <v>0.6061783156361592</v>
      </c>
      <c r="R83" s="188">
        <v>0.08447017241402605</v>
      </c>
      <c r="S83" s="188">
        <v>0.017346112949359376</v>
      </c>
      <c r="T83" s="249">
        <v>1</v>
      </c>
    </row>
    <row r="84" spans="1:20" s="113" customFormat="1" ht="15">
      <c r="A84" s="111" t="s">
        <v>205</v>
      </c>
      <c r="B84" s="112" t="s">
        <v>206</v>
      </c>
      <c r="C84" s="68"/>
      <c r="D84" s="69"/>
      <c r="E84" s="70">
        <v>2</v>
      </c>
      <c r="F84" s="70">
        <v>6</v>
      </c>
      <c r="G84" s="70"/>
      <c r="H84" s="110">
        <v>8</v>
      </c>
      <c r="I84" s="189"/>
      <c r="J84" s="218"/>
      <c r="K84" s="188">
        <v>0.28515625</v>
      </c>
      <c r="L84" s="188">
        <v>0.71484375</v>
      </c>
      <c r="M84" s="188"/>
      <c r="N84" s="194">
        <v>1</v>
      </c>
      <c r="O84" s="197"/>
      <c r="P84" s="218"/>
      <c r="Q84" s="188">
        <v>0.5252869142168074</v>
      </c>
      <c r="R84" s="188">
        <v>0.47471308578319266</v>
      </c>
      <c r="S84" s="188"/>
      <c r="T84" s="249">
        <v>1</v>
      </c>
    </row>
    <row r="85" spans="1:20" s="103" customFormat="1" ht="15">
      <c r="A85" s="111" t="s">
        <v>207</v>
      </c>
      <c r="B85" s="112" t="s">
        <v>208</v>
      </c>
      <c r="C85" s="68"/>
      <c r="D85" s="69"/>
      <c r="E85" s="70">
        <v>2</v>
      </c>
      <c r="F85" s="70">
        <v>6</v>
      </c>
      <c r="G85" s="70">
        <v>6</v>
      </c>
      <c r="H85" s="110">
        <v>14</v>
      </c>
      <c r="I85" s="189"/>
      <c r="J85" s="218"/>
      <c r="K85" s="188">
        <v>0.10621761658031088</v>
      </c>
      <c r="L85" s="188">
        <v>0.44559585492227977</v>
      </c>
      <c r="M85" s="188">
        <v>0.4481865284974093</v>
      </c>
      <c r="N85" s="194">
        <v>1</v>
      </c>
      <c r="O85" s="197"/>
      <c r="P85" s="218"/>
      <c r="Q85" s="188">
        <v>0.40614682243477357</v>
      </c>
      <c r="R85" s="188">
        <v>0.32969777978370685</v>
      </c>
      <c r="S85" s="188">
        <v>0.2641553977815196</v>
      </c>
      <c r="T85" s="249">
        <v>1</v>
      </c>
    </row>
    <row r="86" spans="1:20" s="113" customFormat="1" ht="15">
      <c r="A86" s="111" t="s">
        <v>209</v>
      </c>
      <c r="B86" s="112" t="s">
        <v>210</v>
      </c>
      <c r="C86" s="68"/>
      <c r="D86" s="69"/>
      <c r="E86" s="70">
        <v>3</v>
      </c>
      <c r="F86" s="70">
        <v>9</v>
      </c>
      <c r="G86" s="70">
        <v>2</v>
      </c>
      <c r="H86" s="110">
        <v>14</v>
      </c>
      <c r="I86" s="189"/>
      <c r="J86" s="218"/>
      <c r="K86" s="188">
        <v>0.27388535031847133</v>
      </c>
      <c r="L86" s="188">
        <v>0.5764331210191083</v>
      </c>
      <c r="M86" s="188">
        <v>0.14968152866242038</v>
      </c>
      <c r="N86" s="194">
        <v>1</v>
      </c>
      <c r="O86" s="197"/>
      <c r="P86" s="218"/>
      <c r="Q86" s="188">
        <v>0.6038185861968189</v>
      </c>
      <c r="R86" s="188">
        <v>0.3459017936309014</v>
      </c>
      <c r="S86" s="188">
        <v>0.05027962017227971</v>
      </c>
      <c r="T86" s="249">
        <v>1</v>
      </c>
    </row>
    <row r="87" spans="1:20" s="103" customFormat="1" ht="15">
      <c r="A87" s="111" t="s">
        <v>211</v>
      </c>
      <c r="B87" s="112" t="s">
        <v>212</v>
      </c>
      <c r="C87" s="68"/>
      <c r="D87" s="69"/>
      <c r="E87" s="70">
        <v>1</v>
      </c>
      <c r="F87" s="70">
        <v>5</v>
      </c>
      <c r="G87" s="70">
        <v>4</v>
      </c>
      <c r="H87" s="110">
        <v>10</v>
      </c>
      <c r="I87" s="189"/>
      <c r="J87" s="218"/>
      <c r="K87" s="188">
        <v>0.05641025641025641</v>
      </c>
      <c r="L87" s="188">
        <v>0.5384615384615384</v>
      </c>
      <c r="M87" s="188">
        <v>0.40512820512820513</v>
      </c>
      <c r="N87" s="194">
        <v>1</v>
      </c>
      <c r="O87" s="197"/>
      <c r="P87" s="218"/>
      <c r="Q87" s="188">
        <v>0.3019309668212629</v>
      </c>
      <c r="R87" s="188">
        <v>0.4336759721726721</v>
      </c>
      <c r="S87" s="188">
        <v>0.2643930610060649</v>
      </c>
      <c r="T87" s="249">
        <v>1</v>
      </c>
    </row>
    <row r="88" spans="1:20" s="113" customFormat="1" ht="15">
      <c r="A88" s="111" t="s">
        <v>213</v>
      </c>
      <c r="B88" s="112" t="s">
        <v>214</v>
      </c>
      <c r="C88" s="68">
        <v>1</v>
      </c>
      <c r="D88" s="69"/>
      <c r="E88" s="70">
        <v>4</v>
      </c>
      <c r="F88" s="70">
        <v>7</v>
      </c>
      <c r="G88" s="70"/>
      <c r="H88" s="110">
        <v>12</v>
      </c>
      <c r="I88" s="189">
        <v>0.08496732026143791</v>
      </c>
      <c r="J88" s="218"/>
      <c r="K88" s="188">
        <v>0.43137254901960786</v>
      </c>
      <c r="L88" s="188">
        <v>0.48366013071895425</v>
      </c>
      <c r="M88" s="188"/>
      <c r="N88" s="194">
        <v>1</v>
      </c>
      <c r="O88" s="197">
        <v>0.4131187991939233</v>
      </c>
      <c r="P88" s="218"/>
      <c r="Q88" s="188">
        <v>0.36591691223349965</v>
      </c>
      <c r="R88" s="188">
        <v>0.22096428857257702</v>
      </c>
      <c r="S88" s="188"/>
      <c r="T88" s="249">
        <v>1</v>
      </c>
    </row>
    <row r="89" spans="1:20" s="103" customFormat="1" ht="15">
      <c r="A89" s="111" t="s">
        <v>215</v>
      </c>
      <c r="B89" s="112" t="s">
        <v>216</v>
      </c>
      <c r="C89" s="68"/>
      <c r="D89" s="69"/>
      <c r="E89" s="70">
        <v>4</v>
      </c>
      <c r="F89" s="70">
        <v>9</v>
      </c>
      <c r="G89" s="70"/>
      <c r="H89" s="110">
        <v>13</v>
      </c>
      <c r="I89" s="189">
        <v>0.006622516556291391</v>
      </c>
      <c r="J89" s="218"/>
      <c r="K89" s="188">
        <v>0.36423841059602646</v>
      </c>
      <c r="L89" s="188">
        <v>0.6291390728476821</v>
      </c>
      <c r="M89" s="188"/>
      <c r="N89" s="194">
        <v>1</v>
      </c>
      <c r="O89" s="197">
        <v>0.03526834991960367</v>
      </c>
      <c r="P89" s="218"/>
      <c r="Q89" s="188">
        <v>0.5844995871539699</v>
      </c>
      <c r="R89" s="188">
        <v>0.3802320629264265</v>
      </c>
      <c r="S89" s="188"/>
      <c r="T89" s="249">
        <v>1</v>
      </c>
    </row>
    <row r="90" spans="1:20" s="113" customFormat="1" ht="15">
      <c r="A90" s="111" t="s">
        <v>217</v>
      </c>
      <c r="B90" s="112" t="s">
        <v>218</v>
      </c>
      <c r="C90" s="68"/>
      <c r="D90" s="69"/>
      <c r="E90" s="70">
        <v>4</v>
      </c>
      <c r="F90" s="70">
        <v>14</v>
      </c>
      <c r="G90" s="70">
        <v>1</v>
      </c>
      <c r="H90" s="110">
        <v>19</v>
      </c>
      <c r="I90" s="189"/>
      <c r="J90" s="218"/>
      <c r="K90" s="188">
        <v>0.16470588235294117</v>
      </c>
      <c r="L90" s="188">
        <v>0.8156862745098039</v>
      </c>
      <c r="M90" s="188">
        <v>0.01568627450980392</v>
      </c>
      <c r="N90" s="194">
        <v>0.996078431372549</v>
      </c>
      <c r="O90" s="197"/>
      <c r="P90" s="218"/>
      <c r="Q90" s="188">
        <v>0.37100938885447626</v>
      </c>
      <c r="R90" s="188">
        <v>0.6088821764881925</v>
      </c>
      <c r="S90" s="188">
        <v>0.01312490865180504</v>
      </c>
      <c r="T90" s="249">
        <v>0.9930164739944739</v>
      </c>
    </row>
    <row r="91" spans="1:20" s="103" customFormat="1" ht="15">
      <c r="A91" s="111" t="s">
        <v>219</v>
      </c>
      <c r="B91" s="112" t="s">
        <v>220</v>
      </c>
      <c r="C91" s="68"/>
      <c r="D91" s="69">
        <v>1</v>
      </c>
      <c r="E91" s="70">
        <v>1</v>
      </c>
      <c r="F91" s="70">
        <v>5</v>
      </c>
      <c r="G91" s="70"/>
      <c r="H91" s="110">
        <v>7</v>
      </c>
      <c r="I91" s="189"/>
      <c r="J91" s="188">
        <v>0.1509433962264151</v>
      </c>
      <c r="K91" s="188">
        <v>0.17735849056603772</v>
      </c>
      <c r="L91" s="188">
        <v>0.6716981132075471</v>
      </c>
      <c r="M91" s="188"/>
      <c r="N91" s="194">
        <v>1</v>
      </c>
      <c r="O91" s="197"/>
      <c r="P91" s="218">
        <v>0.4489838587344554</v>
      </c>
      <c r="Q91" s="188">
        <v>0.18905543458194413</v>
      </c>
      <c r="R91" s="188">
        <v>0.3619607066836005</v>
      </c>
      <c r="S91" s="188"/>
      <c r="T91" s="249">
        <v>1</v>
      </c>
    </row>
    <row r="92" spans="1:20" s="113" customFormat="1" ht="15">
      <c r="A92" s="111" t="s">
        <v>221</v>
      </c>
      <c r="B92" s="112" t="s">
        <v>222</v>
      </c>
      <c r="C92" s="68"/>
      <c r="D92" s="69">
        <v>1</v>
      </c>
      <c r="E92" s="70"/>
      <c r="F92" s="70">
        <v>12</v>
      </c>
      <c r="G92" s="70"/>
      <c r="H92" s="110">
        <v>13</v>
      </c>
      <c r="I92" s="189"/>
      <c r="J92" s="219">
        <v>0.10256410256410256</v>
      </c>
      <c r="K92" s="188"/>
      <c r="L92" s="188">
        <v>0.8974358974358975</v>
      </c>
      <c r="M92" s="188"/>
      <c r="N92" s="194">
        <v>1</v>
      </c>
      <c r="O92" s="197"/>
      <c r="P92" s="218">
        <v>0.5552026278275726</v>
      </c>
      <c r="Q92" s="188"/>
      <c r="R92" s="188">
        <v>0.4447973721724274</v>
      </c>
      <c r="S92" s="188"/>
      <c r="T92" s="249">
        <v>1</v>
      </c>
    </row>
    <row r="93" spans="1:20" s="103" customFormat="1" ht="15">
      <c r="A93" s="111" t="s">
        <v>223</v>
      </c>
      <c r="B93" s="112" t="s">
        <v>224</v>
      </c>
      <c r="C93" s="68"/>
      <c r="D93" s="69"/>
      <c r="E93" s="70">
        <v>2</v>
      </c>
      <c r="F93" s="70">
        <v>7</v>
      </c>
      <c r="G93" s="70">
        <v>3</v>
      </c>
      <c r="H93" s="110">
        <v>12</v>
      </c>
      <c r="I93" s="189"/>
      <c r="J93" s="218"/>
      <c r="K93" s="188">
        <v>0.29980276134122286</v>
      </c>
      <c r="L93" s="188">
        <v>0.5798816568047337</v>
      </c>
      <c r="M93" s="188">
        <v>0.1203155818540434</v>
      </c>
      <c r="N93" s="194">
        <v>1</v>
      </c>
      <c r="O93" s="197"/>
      <c r="P93" s="218"/>
      <c r="Q93" s="188">
        <v>0.5072556631864611</v>
      </c>
      <c r="R93" s="188">
        <v>0.36351276404421784</v>
      </c>
      <c r="S93" s="188">
        <v>0.12923157276932107</v>
      </c>
      <c r="T93" s="249">
        <v>1</v>
      </c>
    </row>
    <row r="94" spans="1:20" s="113" customFormat="1" ht="15">
      <c r="A94" s="111" t="s">
        <v>225</v>
      </c>
      <c r="B94" s="112" t="s">
        <v>226</v>
      </c>
      <c r="C94" s="68"/>
      <c r="D94" s="69"/>
      <c r="E94" s="70">
        <v>2</v>
      </c>
      <c r="F94" s="70">
        <v>10</v>
      </c>
      <c r="G94" s="70">
        <v>2</v>
      </c>
      <c r="H94" s="110">
        <v>14</v>
      </c>
      <c r="I94" s="189"/>
      <c r="J94" s="218"/>
      <c r="K94" s="188">
        <v>0.13238770685579196</v>
      </c>
      <c r="L94" s="188">
        <v>0.7375886524822695</v>
      </c>
      <c r="M94" s="188">
        <v>0.13002364066193853</v>
      </c>
      <c r="N94" s="194">
        <v>1</v>
      </c>
      <c r="O94" s="197"/>
      <c r="P94" s="218"/>
      <c r="Q94" s="188">
        <v>0.3824186950236731</v>
      </c>
      <c r="R94" s="188">
        <v>0.5188155838683436</v>
      </c>
      <c r="S94" s="188">
        <v>0.0987657211079833</v>
      </c>
      <c r="T94" s="249">
        <v>1</v>
      </c>
    </row>
    <row r="95" spans="1:20" s="103" customFormat="1" ht="15">
      <c r="A95" s="111" t="s">
        <v>227</v>
      </c>
      <c r="B95" s="112" t="s">
        <v>228</v>
      </c>
      <c r="C95" s="68"/>
      <c r="D95" s="69"/>
      <c r="E95" s="70">
        <v>1</v>
      </c>
      <c r="F95" s="70">
        <v>2</v>
      </c>
      <c r="G95" s="69"/>
      <c r="H95" s="110">
        <v>3</v>
      </c>
      <c r="I95" s="189"/>
      <c r="J95" s="218"/>
      <c r="K95" s="188">
        <v>0.5148514851485149</v>
      </c>
      <c r="L95" s="188">
        <v>0.48514851485148514</v>
      </c>
      <c r="M95" s="218"/>
      <c r="N95" s="194">
        <v>1</v>
      </c>
      <c r="O95" s="197"/>
      <c r="P95" s="218"/>
      <c r="Q95" s="188">
        <v>0.7235298654494717</v>
      </c>
      <c r="R95" s="188">
        <v>0.2764701345505283</v>
      </c>
      <c r="S95" s="218"/>
      <c r="T95" s="249">
        <v>1</v>
      </c>
    </row>
    <row r="96" spans="1:20" s="113" customFormat="1" ht="15">
      <c r="A96" s="111" t="s">
        <v>229</v>
      </c>
      <c r="B96" s="112" t="s">
        <v>230</v>
      </c>
      <c r="C96" s="68"/>
      <c r="D96" s="69"/>
      <c r="E96" s="70">
        <v>5</v>
      </c>
      <c r="F96" s="70">
        <v>5</v>
      </c>
      <c r="G96" s="69"/>
      <c r="H96" s="110">
        <v>10</v>
      </c>
      <c r="I96" s="189">
        <v>0.030927835051546393</v>
      </c>
      <c r="J96" s="218"/>
      <c r="K96" s="188">
        <v>0.5670103092783505</v>
      </c>
      <c r="L96" s="188">
        <v>0.4020618556701031</v>
      </c>
      <c r="M96" s="218"/>
      <c r="N96" s="194">
        <v>1</v>
      </c>
      <c r="O96" s="197">
        <v>0.10934810432199067</v>
      </c>
      <c r="P96" s="218"/>
      <c r="Q96" s="188">
        <v>0.7646638296846551</v>
      </c>
      <c r="R96" s="188">
        <v>0.12598806599335427</v>
      </c>
      <c r="S96" s="218"/>
      <c r="T96" s="249">
        <v>1</v>
      </c>
    </row>
    <row r="97" spans="1:20" s="103" customFormat="1" ht="15">
      <c r="A97" s="111" t="s">
        <v>231</v>
      </c>
      <c r="B97" s="112" t="s">
        <v>232</v>
      </c>
      <c r="C97" s="68"/>
      <c r="D97" s="69"/>
      <c r="E97" s="69"/>
      <c r="F97" s="69"/>
      <c r="G97" s="69"/>
      <c r="H97" s="110"/>
      <c r="I97" s="189">
        <v>1</v>
      </c>
      <c r="J97" s="218"/>
      <c r="K97" s="218"/>
      <c r="L97" s="218"/>
      <c r="M97" s="218"/>
      <c r="N97" s="194">
        <v>1</v>
      </c>
      <c r="O97" s="197">
        <v>1</v>
      </c>
      <c r="P97" s="218"/>
      <c r="Q97" s="218"/>
      <c r="R97" s="218"/>
      <c r="S97" s="218"/>
      <c r="T97" s="249">
        <v>1</v>
      </c>
    </row>
    <row r="98" spans="1:20" s="113" customFormat="1" ht="15">
      <c r="A98" s="111" t="s">
        <v>233</v>
      </c>
      <c r="B98" s="112" t="s">
        <v>234</v>
      </c>
      <c r="C98" s="68"/>
      <c r="D98" s="69"/>
      <c r="E98" s="69"/>
      <c r="F98" s="69"/>
      <c r="G98" s="69"/>
      <c r="H98" s="110"/>
      <c r="I98" s="189">
        <v>1</v>
      </c>
      <c r="J98" s="218"/>
      <c r="K98" s="218"/>
      <c r="L98" s="218"/>
      <c r="M98" s="218"/>
      <c r="N98" s="194">
        <v>1</v>
      </c>
      <c r="O98" s="197">
        <v>1</v>
      </c>
      <c r="P98" s="218"/>
      <c r="Q98" s="218"/>
      <c r="R98" s="218"/>
      <c r="S98" s="218"/>
      <c r="T98" s="249">
        <v>1</v>
      </c>
    </row>
    <row r="99" spans="1:20" s="103" customFormat="1" ht="15">
      <c r="A99" s="111" t="s">
        <v>235</v>
      </c>
      <c r="B99" s="112" t="s">
        <v>236</v>
      </c>
      <c r="C99" s="68"/>
      <c r="D99" s="69"/>
      <c r="E99" s="69"/>
      <c r="F99" s="69"/>
      <c r="G99" s="69"/>
      <c r="H99" s="110"/>
      <c r="I99" s="189">
        <v>1</v>
      </c>
      <c r="J99" s="218"/>
      <c r="K99" s="218"/>
      <c r="L99" s="218"/>
      <c r="M99" s="218"/>
      <c r="N99" s="194">
        <v>1</v>
      </c>
      <c r="O99" s="197">
        <v>1</v>
      </c>
      <c r="P99" s="218"/>
      <c r="Q99" s="218"/>
      <c r="R99" s="218"/>
      <c r="S99" s="218"/>
      <c r="T99" s="249">
        <v>1</v>
      </c>
    </row>
    <row r="100" spans="1:20" s="113" customFormat="1" ht="15">
      <c r="A100" s="111" t="s">
        <v>237</v>
      </c>
      <c r="B100" s="112" t="s">
        <v>238</v>
      </c>
      <c r="C100" s="68"/>
      <c r="D100" s="69"/>
      <c r="E100" s="69">
        <v>4</v>
      </c>
      <c r="F100" s="69">
        <v>5</v>
      </c>
      <c r="G100" s="69">
        <v>1</v>
      </c>
      <c r="H100" s="110">
        <v>10</v>
      </c>
      <c r="I100" s="189">
        <v>0.00546448087431694</v>
      </c>
      <c r="J100" s="218"/>
      <c r="K100" s="188">
        <v>0.3879781420765027</v>
      </c>
      <c r="L100" s="188">
        <v>0.5027322404371585</v>
      </c>
      <c r="M100" s="188">
        <v>0.10382513661202186</v>
      </c>
      <c r="N100" s="194">
        <v>1</v>
      </c>
      <c r="O100" s="197">
        <v>0.08502494276628189</v>
      </c>
      <c r="P100" s="218"/>
      <c r="Q100" s="188">
        <v>0.7770108007666435</v>
      </c>
      <c r="R100" s="188">
        <v>0.11136390378575677</v>
      </c>
      <c r="S100" s="188">
        <v>0.02660035268131776</v>
      </c>
      <c r="T100" s="249">
        <v>1</v>
      </c>
    </row>
    <row r="101" spans="1:20" s="103" customFormat="1" ht="15">
      <c r="A101" s="111" t="s">
        <v>239</v>
      </c>
      <c r="B101" s="112" t="s">
        <v>8</v>
      </c>
      <c r="C101" s="68"/>
      <c r="D101" s="69"/>
      <c r="E101" s="69">
        <v>5</v>
      </c>
      <c r="F101" s="69">
        <v>1</v>
      </c>
      <c r="G101" s="69"/>
      <c r="H101" s="110">
        <v>6</v>
      </c>
      <c r="I101" s="218"/>
      <c r="J101" s="218"/>
      <c r="K101" s="188">
        <v>0.90625</v>
      </c>
      <c r="L101" s="188">
        <v>0.09375</v>
      </c>
      <c r="M101" s="218"/>
      <c r="N101" s="194">
        <v>1</v>
      </c>
      <c r="O101" s="218"/>
      <c r="P101" s="218"/>
      <c r="Q101" s="188">
        <v>0.9727700326502722</v>
      </c>
      <c r="R101" s="188">
        <v>0.027229967349727827</v>
      </c>
      <c r="S101" s="218"/>
      <c r="T101" s="249">
        <v>1</v>
      </c>
    </row>
    <row r="102" spans="1:20" s="113" customFormat="1" ht="15">
      <c r="A102" s="111" t="s">
        <v>240</v>
      </c>
      <c r="B102" s="112" t="s">
        <v>9</v>
      </c>
      <c r="C102" s="68"/>
      <c r="D102" s="69"/>
      <c r="E102" s="69">
        <v>3</v>
      </c>
      <c r="F102" s="69"/>
      <c r="G102" s="69"/>
      <c r="H102" s="110">
        <v>3</v>
      </c>
      <c r="I102" s="218"/>
      <c r="J102" s="248"/>
      <c r="K102" s="188">
        <v>1</v>
      </c>
      <c r="L102" s="218"/>
      <c r="M102" s="218"/>
      <c r="N102" s="194">
        <v>1</v>
      </c>
      <c r="O102" s="218"/>
      <c r="P102" s="248"/>
      <c r="Q102" s="188">
        <v>1</v>
      </c>
      <c r="R102" s="218"/>
      <c r="S102" s="218"/>
      <c r="T102" s="249">
        <v>1</v>
      </c>
    </row>
    <row r="103" spans="1:20" s="103" customFormat="1" ht="15">
      <c r="A103" s="111" t="s">
        <v>241</v>
      </c>
      <c r="B103" s="112" t="s">
        <v>10</v>
      </c>
      <c r="C103" s="68"/>
      <c r="D103" s="69"/>
      <c r="E103" s="70">
        <v>1</v>
      </c>
      <c r="F103" s="70">
        <v>3</v>
      </c>
      <c r="G103" s="70"/>
      <c r="H103" s="110">
        <v>4</v>
      </c>
      <c r="I103" s="218"/>
      <c r="J103" s="218"/>
      <c r="K103" s="188">
        <v>0.2727272727272727</v>
      </c>
      <c r="L103" s="188">
        <v>0.7272727272727273</v>
      </c>
      <c r="M103" s="218"/>
      <c r="N103" s="194">
        <v>1</v>
      </c>
      <c r="O103" s="218"/>
      <c r="P103" s="218"/>
      <c r="Q103" s="188">
        <v>0.5270711611524594</v>
      </c>
      <c r="R103" s="188">
        <v>0.4729288388475405</v>
      </c>
      <c r="S103" s="218"/>
      <c r="T103" s="249">
        <v>1</v>
      </c>
    </row>
    <row r="104" spans="1:20" s="113" customFormat="1" ht="15">
      <c r="A104" s="111" t="s">
        <v>242</v>
      </c>
      <c r="B104" s="112" t="s">
        <v>11</v>
      </c>
      <c r="C104" s="68"/>
      <c r="D104" s="69"/>
      <c r="E104" s="70">
        <v>5</v>
      </c>
      <c r="F104" s="70"/>
      <c r="G104" s="69"/>
      <c r="H104" s="110">
        <v>5</v>
      </c>
      <c r="I104" s="218"/>
      <c r="J104" s="248"/>
      <c r="K104" s="188">
        <v>1</v>
      </c>
      <c r="L104" s="218"/>
      <c r="M104" s="218"/>
      <c r="N104" s="194">
        <v>1</v>
      </c>
      <c r="O104" s="218"/>
      <c r="P104" s="248"/>
      <c r="Q104" s="188">
        <v>1</v>
      </c>
      <c r="R104" s="218"/>
      <c r="S104" s="218"/>
      <c r="T104" s="249">
        <v>1</v>
      </c>
    </row>
    <row r="105" spans="1:20" s="113" customFormat="1" ht="15">
      <c r="A105" s="157" t="s">
        <v>259</v>
      </c>
      <c r="B105" s="156" t="s">
        <v>258</v>
      </c>
      <c r="C105" s="68"/>
      <c r="D105" s="69"/>
      <c r="E105" s="70">
        <v>2</v>
      </c>
      <c r="F105" s="69">
        <v>3</v>
      </c>
      <c r="G105" s="69"/>
      <c r="H105" s="110">
        <v>5</v>
      </c>
      <c r="I105" s="218"/>
      <c r="J105" s="218"/>
      <c r="K105" s="206">
        <v>0.35294117647058826</v>
      </c>
      <c r="L105" s="205">
        <v>0.6470588235294118</v>
      </c>
      <c r="M105" s="196"/>
      <c r="N105" s="194">
        <v>1</v>
      </c>
      <c r="O105" s="218"/>
      <c r="P105" s="218"/>
      <c r="Q105" s="196">
        <v>0.5685235550314764</v>
      </c>
      <c r="R105" s="196">
        <v>0.43147644496852355</v>
      </c>
      <c r="S105" s="196"/>
      <c r="T105" s="249">
        <v>1</v>
      </c>
    </row>
    <row r="106" spans="1:20" s="114" customFormat="1" ht="20.25" customHeight="1">
      <c r="A106" s="295" t="s">
        <v>349</v>
      </c>
      <c r="B106" s="296"/>
      <c r="C106" s="221">
        <f aca="true" t="shared" si="0" ref="C106:H106">SUM(C5:C105)</f>
        <v>21</v>
      </c>
      <c r="D106" s="221">
        <f t="shared" si="0"/>
        <v>14</v>
      </c>
      <c r="E106" s="221">
        <f t="shared" si="0"/>
        <v>229</v>
      </c>
      <c r="F106" s="221">
        <f t="shared" si="0"/>
        <v>829</v>
      </c>
      <c r="G106" s="221">
        <f t="shared" si="0"/>
        <v>161</v>
      </c>
      <c r="H106" s="221">
        <f t="shared" si="0"/>
        <v>1254</v>
      </c>
      <c r="I106" s="190">
        <v>0.026105624731644482</v>
      </c>
      <c r="J106" s="191">
        <v>0.01886360383569486</v>
      </c>
      <c r="K106" s="192">
        <v>0.21714612852440246</v>
      </c>
      <c r="L106" s="191">
        <v>0.6077286389008159</v>
      </c>
      <c r="M106" s="187">
        <v>0.1283812795191069</v>
      </c>
      <c r="N106" s="187">
        <v>0.9998855016459138</v>
      </c>
      <c r="O106" s="191">
        <v>0.26741390458609365</v>
      </c>
      <c r="P106" s="187">
        <v>0.04584325467971557</v>
      </c>
      <c r="Q106" s="187">
        <v>0.34960045561009856</v>
      </c>
      <c r="R106" s="187">
        <v>0.28144720082295516</v>
      </c>
      <c r="S106" s="187">
        <v>0.034695397124360476</v>
      </c>
      <c r="T106" s="193">
        <v>0.9999048102403683</v>
      </c>
    </row>
    <row r="107" spans="1:20" ht="15">
      <c r="A107" s="115" t="s">
        <v>300</v>
      </c>
      <c r="B107" s="115"/>
      <c r="C107" s="115"/>
      <c r="D107" s="115"/>
      <c r="E107" s="115"/>
      <c r="F107" s="115"/>
      <c r="G107" s="115"/>
      <c r="H107" s="116"/>
      <c r="I107" s="115"/>
      <c r="T107" s="86" t="s">
        <v>24</v>
      </c>
    </row>
    <row r="108" spans="1:20" ht="15">
      <c r="A108" s="119" t="s">
        <v>318</v>
      </c>
      <c r="B108" s="115"/>
      <c r="C108" s="115"/>
      <c r="D108" s="115"/>
      <c r="E108" s="115"/>
      <c r="F108" s="115"/>
      <c r="G108" s="115"/>
      <c r="H108" s="116"/>
      <c r="I108" s="115"/>
      <c r="O108" s="118"/>
      <c r="P108" s="118"/>
      <c r="Q108" s="118"/>
      <c r="R108" s="118"/>
      <c r="S108" s="118"/>
      <c r="T108" s="118"/>
    </row>
    <row r="109" spans="1:20" ht="15">
      <c r="A109" s="80" t="s">
        <v>319</v>
      </c>
      <c r="B109" s="115"/>
      <c r="C109" s="115"/>
      <c r="D109" s="115"/>
      <c r="E109" s="115"/>
      <c r="F109" s="115"/>
      <c r="G109" s="115"/>
      <c r="H109" s="116"/>
      <c r="I109" s="115"/>
      <c r="O109" s="118"/>
      <c r="P109" s="118"/>
      <c r="Q109" s="118"/>
      <c r="R109" s="118"/>
      <c r="S109" s="118"/>
      <c r="T109" s="118"/>
    </row>
    <row r="110" spans="1:20" ht="12.75" customHeight="1">
      <c r="A110" s="291" t="s">
        <v>370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N110" s="120"/>
      <c r="O110" s="118"/>
      <c r="P110" s="118"/>
      <c r="Q110" s="118"/>
      <c r="R110" s="118"/>
      <c r="S110" s="118"/>
      <c r="T110" s="118"/>
    </row>
    <row r="111" spans="1:20" s="169" customFormat="1" ht="15">
      <c r="A111" s="164" t="s">
        <v>261</v>
      </c>
      <c r="B111" s="164"/>
      <c r="C111" s="164"/>
      <c r="D111" s="164"/>
      <c r="E111" s="164"/>
      <c r="F111" s="115"/>
      <c r="G111" s="115"/>
      <c r="H111" s="115"/>
      <c r="I111" s="115"/>
      <c r="J111" s="115"/>
      <c r="O111" s="170"/>
      <c r="P111" s="170"/>
      <c r="Q111" s="170"/>
      <c r="R111" s="170"/>
      <c r="S111" s="170"/>
      <c r="T111" s="170"/>
    </row>
    <row r="112" spans="1:20" ht="15">
      <c r="A112" s="117" t="s">
        <v>246</v>
      </c>
      <c r="O112" s="118"/>
      <c r="P112" s="118"/>
      <c r="Q112" s="118"/>
      <c r="R112" s="118"/>
      <c r="S112" s="118"/>
      <c r="T112" s="118"/>
    </row>
    <row r="113" spans="15:20" ht="15">
      <c r="O113" s="118"/>
      <c r="P113" s="118"/>
      <c r="Q113" s="118"/>
      <c r="R113" s="118"/>
      <c r="S113" s="118"/>
      <c r="T113" s="118"/>
    </row>
    <row r="114" spans="15:20" ht="15">
      <c r="O114" s="118"/>
      <c r="P114" s="118"/>
      <c r="Q114" s="118"/>
      <c r="R114" s="118"/>
      <c r="S114" s="118"/>
      <c r="T114" s="118"/>
    </row>
    <row r="115" spans="15:20" ht="15">
      <c r="O115" s="118"/>
      <c r="P115" s="118"/>
      <c r="Q115" s="118"/>
      <c r="R115" s="118"/>
      <c r="S115" s="118"/>
      <c r="T115" s="118"/>
    </row>
    <row r="116" spans="15:20" ht="15">
      <c r="O116" s="118"/>
      <c r="P116" s="118"/>
      <c r="Q116" s="118"/>
      <c r="R116" s="118"/>
      <c r="S116" s="118"/>
      <c r="T116" s="118"/>
    </row>
    <row r="117" spans="15:20" ht="15">
      <c r="O117" s="118"/>
      <c r="P117" s="118"/>
      <c r="Q117" s="118"/>
      <c r="R117" s="118"/>
      <c r="S117" s="118"/>
      <c r="T117" s="118"/>
    </row>
    <row r="118" spans="15:20" ht="15">
      <c r="O118" s="118"/>
      <c r="P118" s="118"/>
      <c r="Q118" s="118"/>
      <c r="R118" s="118"/>
      <c r="S118" s="118"/>
      <c r="T118" s="118"/>
    </row>
    <row r="119" spans="15:20" ht="15">
      <c r="O119" s="118"/>
      <c r="P119" s="118"/>
      <c r="Q119" s="118"/>
      <c r="R119" s="118"/>
      <c r="S119" s="118"/>
      <c r="T119" s="118"/>
    </row>
    <row r="120" spans="15:20" ht="15">
      <c r="O120" s="118"/>
      <c r="P120" s="118"/>
      <c r="Q120" s="118"/>
      <c r="R120" s="118"/>
      <c r="S120" s="118"/>
      <c r="T120" s="118"/>
    </row>
    <row r="121" spans="15:20" ht="15">
      <c r="O121" s="118"/>
      <c r="P121" s="118"/>
      <c r="Q121" s="118"/>
      <c r="R121" s="118"/>
      <c r="S121" s="118"/>
      <c r="T121" s="118"/>
    </row>
    <row r="122" spans="15:20" ht="15">
      <c r="O122" s="118"/>
      <c r="P122" s="118"/>
      <c r="Q122" s="118"/>
      <c r="R122" s="118"/>
      <c r="S122" s="118"/>
      <c r="T122" s="118"/>
    </row>
    <row r="123" spans="15:20" ht="15">
      <c r="O123" s="118"/>
      <c r="P123" s="118"/>
      <c r="Q123" s="118"/>
      <c r="R123" s="118"/>
      <c r="S123" s="118"/>
      <c r="T123" s="118"/>
    </row>
    <row r="124" spans="15:20" ht="15">
      <c r="O124" s="118"/>
      <c r="P124" s="118"/>
      <c r="Q124" s="118"/>
      <c r="R124" s="118"/>
      <c r="S124" s="118"/>
      <c r="T124" s="118"/>
    </row>
    <row r="125" spans="15:20" ht="15">
      <c r="O125" s="118"/>
      <c r="P125" s="118"/>
      <c r="Q125" s="118"/>
      <c r="R125" s="118"/>
      <c r="S125" s="118"/>
      <c r="T125" s="118"/>
    </row>
    <row r="126" spans="15:20" ht="15">
      <c r="O126" s="118"/>
      <c r="P126" s="118"/>
      <c r="Q126" s="118"/>
      <c r="R126" s="118"/>
      <c r="S126" s="118"/>
      <c r="T126" s="118"/>
    </row>
    <row r="127" spans="15:20" ht="15">
      <c r="O127" s="118"/>
      <c r="P127" s="118"/>
      <c r="Q127" s="118"/>
      <c r="R127" s="118"/>
      <c r="S127" s="118"/>
      <c r="T127" s="118"/>
    </row>
    <row r="128" spans="15:20" ht="15">
      <c r="O128" s="118"/>
      <c r="P128" s="118"/>
      <c r="Q128" s="118"/>
      <c r="R128" s="118"/>
      <c r="S128" s="118"/>
      <c r="T128" s="118"/>
    </row>
    <row r="129" spans="15:20" ht="15">
      <c r="O129" s="118"/>
      <c r="P129" s="118"/>
      <c r="Q129" s="118"/>
      <c r="R129" s="118"/>
      <c r="S129" s="118"/>
      <c r="T129" s="118"/>
    </row>
    <row r="130" spans="15:20" ht="15">
      <c r="O130" s="118"/>
      <c r="P130" s="118"/>
      <c r="Q130" s="118"/>
      <c r="R130" s="118"/>
      <c r="S130" s="118"/>
      <c r="T130" s="118"/>
    </row>
    <row r="131" spans="15:20" ht="15">
      <c r="O131" s="118"/>
      <c r="P131" s="118"/>
      <c r="Q131" s="118"/>
      <c r="R131" s="118"/>
      <c r="S131" s="118"/>
      <c r="T131" s="118"/>
    </row>
    <row r="132" spans="15:20" ht="15">
      <c r="O132" s="118"/>
      <c r="P132" s="118"/>
      <c r="Q132" s="118"/>
      <c r="R132" s="118"/>
      <c r="S132" s="118"/>
      <c r="T132" s="118"/>
    </row>
    <row r="133" spans="15:20" ht="15">
      <c r="O133" s="118"/>
      <c r="P133" s="118"/>
      <c r="Q133" s="118"/>
      <c r="R133" s="118"/>
      <c r="S133" s="118"/>
      <c r="T133" s="118"/>
    </row>
    <row r="134" spans="15:20" ht="15">
      <c r="O134" s="118"/>
      <c r="P134" s="118"/>
      <c r="Q134" s="118"/>
      <c r="R134" s="118"/>
      <c r="S134" s="118"/>
      <c r="T134" s="118"/>
    </row>
    <row r="135" spans="15:20" ht="15">
      <c r="O135" s="118"/>
      <c r="P135" s="118"/>
      <c r="Q135" s="118"/>
      <c r="R135" s="118"/>
      <c r="S135" s="118"/>
      <c r="T135" s="118"/>
    </row>
    <row r="136" spans="15:20" ht="15">
      <c r="O136" s="118"/>
      <c r="P136" s="118"/>
      <c r="Q136" s="118"/>
      <c r="R136" s="118"/>
      <c r="S136" s="118"/>
      <c r="T136" s="118"/>
    </row>
    <row r="137" spans="15:20" ht="15">
      <c r="O137" s="118"/>
      <c r="P137" s="118"/>
      <c r="Q137" s="118"/>
      <c r="R137" s="118"/>
      <c r="S137" s="118"/>
      <c r="T137" s="118"/>
    </row>
    <row r="138" spans="15:20" ht="15">
      <c r="O138" s="118"/>
      <c r="P138" s="118"/>
      <c r="Q138" s="118"/>
      <c r="R138" s="118"/>
      <c r="S138" s="118"/>
      <c r="T138" s="118"/>
    </row>
    <row r="139" spans="15:20" ht="15">
      <c r="O139" s="118"/>
      <c r="P139" s="118"/>
      <c r="Q139" s="118"/>
      <c r="R139" s="118"/>
      <c r="S139" s="118"/>
      <c r="T139" s="118"/>
    </row>
    <row r="140" spans="15:20" ht="15">
      <c r="O140" s="118"/>
      <c r="P140" s="118"/>
      <c r="Q140" s="118"/>
      <c r="R140" s="118"/>
      <c r="S140" s="118"/>
      <c r="T140" s="118"/>
    </row>
    <row r="141" spans="15:20" ht="15">
      <c r="O141" s="118"/>
      <c r="P141" s="118"/>
      <c r="Q141" s="118"/>
      <c r="R141" s="118"/>
      <c r="S141" s="118"/>
      <c r="T141" s="118"/>
    </row>
    <row r="142" spans="15:20" ht="15">
      <c r="O142" s="118"/>
      <c r="P142" s="118"/>
      <c r="Q142" s="118"/>
      <c r="R142" s="118"/>
      <c r="S142" s="118"/>
      <c r="T142" s="118"/>
    </row>
    <row r="143" spans="15:20" ht="15">
      <c r="O143" s="118"/>
      <c r="P143" s="118"/>
      <c r="Q143" s="118"/>
      <c r="R143" s="118"/>
      <c r="S143" s="118"/>
      <c r="T143" s="118"/>
    </row>
    <row r="144" spans="15:20" ht="15">
      <c r="O144" s="118"/>
      <c r="P144" s="118"/>
      <c r="Q144" s="118"/>
      <c r="R144" s="118"/>
      <c r="S144" s="118"/>
      <c r="T144" s="118"/>
    </row>
    <row r="145" spans="15:20" ht="15">
      <c r="O145" s="118"/>
      <c r="P145" s="118"/>
      <c r="Q145" s="118"/>
      <c r="R145" s="118"/>
      <c r="S145" s="118"/>
      <c r="T145" s="118"/>
    </row>
    <row r="146" spans="15:20" ht="15">
      <c r="O146" s="118"/>
      <c r="P146" s="118"/>
      <c r="Q146" s="118"/>
      <c r="R146" s="118"/>
      <c r="S146" s="118"/>
      <c r="T146" s="118"/>
    </row>
    <row r="147" spans="15:20" ht="15">
      <c r="O147" s="118"/>
      <c r="P147" s="118"/>
      <c r="Q147" s="118"/>
      <c r="R147" s="118"/>
      <c r="S147" s="118"/>
      <c r="T147" s="118"/>
    </row>
    <row r="148" spans="15:20" ht="15">
      <c r="O148" s="118"/>
      <c r="P148" s="118"/>
      <c r="Q148" s="118"/>
      <c r="R148" s="118"/>
      <c r="S148" s="118"/>
      <c r="T148" s="118"/>
    </row>
    <row r="149" spans="15:20" ht="15">
      <c r="O149" s="118"/>
      <c r="P149" s="118"/>
      <c r="Q149" s="118"/>
      <c r="R149" s="118"/>
      <c r="S149" s="118"/>
      <c r="T149" s="118"/>
    </row>
    <row r="150" spans="15:20" ht="15">
      <c r="O150" s="118"/>
      <c r="P150" s="118"/>
      <c r="Q150" s="118"/>
      <c r="R150" s="118"/>
      <c r="S150" s="118"/>
      <c r="T150" s="118"/>
    </row>
    <row r="151" spans="15:20" ht="15">
      <c r="O151" s="118"/>
      <c r="P151" s="118"/>
      <c r="Q151" s="118"/>
      <c r="R151" s="118"/>
      <c r="S151" s="118"/>
      <c r="T151" s="118"/>
    </row>
    <row r="152" spans="15:20" ht="15">
      <c r="O152" s="118"/>
      <c r="P152" s="118"/>
      <c r="Q152" s="118"/>
      <c r="R152" s="118"/>
      <c r="S152" s="118"/>
      <c r="T152" s="118"/>
    </row>
    <row r="153" spans="15:20" ht="15">
      <c r="O153" s="118"/>
      <c r="P153" s="118"/>
      <c r="Q153" s="118"/>
      <c r="R153" s="118"/>
      <c r="S153" s="118"/>
      <c r="T153" s="118"/>
    </row>
    <row r="154" spans="15:20" ht="15">
      <c r="O154" s="118"/>
      <c r="P154" s="118"/>
      <c r="Q154" s="118"/>
      <c r="R154" s="118"/>
      <c r="S154" s="118"/>
      <c r="T154" s="118"/>
    </row>
    <row r="155" spans="15:20" ht="15">
      <c r="O155" s="118"/>
      <c r="P155" s="118"/>
      <c r="Q155" s="118"/>
      <c r="R155" s="118"/>
      <c r="S155" s="118"/>
      <c r="T155" s="118"/>
    </row>
    <row r="156" spans="15:20" ht="15">
      <c r="O156" s="118"/>
      <c r="P156" s="118"/>
      <c r="Q156" s="118"/>
      <c r="R156" s="118"/>
      <c r="S156" s="118"/>
      <c r="T156" s="118"/>
    </row>
    <row r="157" spans="15:20" ht="15">
      <c r="O157" s="118"/>
      <c r="P157" s="118"/>
      <c r="Q157" s="118"/>
      <c r="R157" s="118"/>
      <c r="S157" s="118"/>
      <c r="T157" s="118"/>
    </row>
    <row r="158" spans="15:20" ht="15">
      <c r="O158" s="118"/>
      <c r="P158" s="118"/>
      <c r="Q158" s="118"/>
      <c r="R158" s="118"/>
      <c r="S158" s="118"/>
      <c r="T158" s="118"/>
    </row>
    <row r="159" spans="15:20" ht="15">
      <c r="O159" s="118"/>
      <c r="P159" s="118"/>
      <c r="Q159" s="118"/>
      <c r="R159" s="118"/>
      <c r="S159" s="118"/>
      <c r="T159" s="118"/>
    </row>
    <row r="160" spans="15:20" ht="15">
      <c r="O160" s="118"/>
      <c r="P160" s="118"/>
      <c r="Q160" s="118"/>
      <c r="R160" s="118"/>
      <c r="S160" s="118"/>
      <c r="T160" s="118"/>
    </row>
    <row r="161" spans="15:20" ht="15">
      <c r="O161" s="118"/>
      <c r="P161" s="118"/>
      <c r="Q161" s="118"/>
      <c r="R161" s="118"/>
      <c r="S161" s="118"/>
      <c r="T161" s="118"/>
    </row>
    <row r="162" spans="15:20" ht="15">
      <c r="O162" s="118"/>
      <c r="P162" s="118"/>
      <c r="Q162" s="118"/>
      <c r="R162" s="118"/>
      <c r="S162" s="118"/>
      <c r="T162" s="118"/>
    </row>
    <row r="163" spans="15:20" ht="15">
      <c r="O163" s="118"/>
      <c r="P163" s="118"/>
      <c r="Q163" s="118"/>
      <c r="R163" s="118"/>
      <c r="S163" s="118"/>
      <c r="T163" s="118"/>
    </row>
    <row r="164" spans="15:20" ht="15">
      <c r="O164" s="118"/>
      <c r="P164" s="118"/>
      <c r="Q164" s="118"/>
      <c r="R164" s="118"/>
      <c r="S164" s="118"/>
      <c r="T164" s="118"/>
    </row>
    <row r="165" spans="15:20" ht="15">
      <c r="O165" s="118"/>
      <c r="P165" s="118"/>
      <c r="Q165" s="118"/>
      <c r="R165" s="118"/>
      <c r="S165" s="118"/>
      <c r="T165" s="118"/>
    </row>
    <row r="166" spans="15:20" ht="15">
      <c r="O166" s="118"/>
      <c r="P166" s="118"/>
      <c r="Q166" s="118"/>
      <c r="R166" s="118"/>
      <c r="S166" s="118"/>
      <c r="T166" s="118"/>
    </row>
    <row r="167" spans="15:20" ht="15">
      <c r="O167" s="118"/>
      <c r="P167" s="118"/>
      <c r="Q167" s="118"/>
      <c r="R167" s="118"/>
      <c r="S167" s="118"/>
      <c r="T167" s="118"/>
    </row>
    <row r="168" spans="15:20" ht="15">
      <c r="O168" s="118"/>
      <c r="P168" s="118"/>
      <c r="Q168" s="118"/>
      <c r="R168" s="118"/>
      <c r="S168" s="118"/>
      <c r="T168" s="118"/>
    </row>
    <row r="169" spans="15:20" ht="15">
      <c r="O169" s="118"/>
      <c r="P169" s="118"/>
      <c r="Q169" s="118"/>
      <c r="R169" s="118"/>
      <c r="S169" s="118"/>
      <c r="T169" s="118"/>
    </row>
    <row r="170" spans="15:20" ht="15">
      <c r="O170" s="118"/>
      <c r="P170" s="118"/>
      <c r="Q170" s="118"/>
      <c r="R170" s="118"/>
      <c r="S170" s="118"/>
      <c r="T170" s="118"/>
    </row>
    <row r="171" spans="15:20" ht="15">
      <c r="O171" s="118"/>
      <c r="P171" s="118"/>
      <c r="Q171" s="118"/>
      <c r="R171" s="118"/>
      <c r="S171" s="118"/>
      <c r="T171" s="118"/>
    </row>
    <row r="172" spans="15:20" ht="15">
      <c r="O172" s="118"/>
      <c r="P172" s="118"/>
      <c r="Q172" s="118"/>
      <c r="R172" s="118"/>
      <c r="S172" s="118"/>
      <c r="T172" s="118"/>
    </row>
    <row r="173" spans="15:20" ht="15">
      <c r="O173" s="118"/>
      <c r="P173" s="118"/>
      <c r="Q173" s="118"/>
      <c r="R173" s="118"/>
      <c r="S173" s="118"/>
      <c r="T173" s="118"/>
    </row>
    <row r="174" spans="15:20" ht="15">
      <c r="O174" s="118"/>
      <c r="P174" s="118"/>
      <c r="Q174" s="118"/>
      <c r="R174" s="118"/>
      <c r="S174" s="118"/>
      <c r="T174" s="118"/>
    </row>
    <row r="175" spans="15:20" ht="15">
      <c r="O175" s="118"/>
      <c r="P175" s="118"/>
      <c r="Q175" s="118"/>
      <c r="R175" s="118"/>
      <c r="S175" s="118"/>
      <c r="T175" s="118"/>
    </row>
    <row r="176" spans="15:20" ht="15">
      <c r="O176" s="118"/>
      <c r="P176" s="118"/>
      <c r="Q176" s="118"/>
      <c r="R176" s="118"/>
      <c r="S176" s="118"/>
      <c r="T176" s="118"/>
    </row>
    <row r="177" spans="15:20" ht="15">
      <c r="O177" s="118"/>
      <c r="P177" s="118"/>
      <c r="Q177" s="118"/>
      <c r="R177" s="118"/>
      <c r="S177" s="118"/>
      <c r="T177" s="118"/>
    </row>
    <row r="178" spans="15:20" ht="15">
      <c r="O178" s="118"/>
      <c r="P178" s="118"/>
      <c r="Q178" s="118"/>
      <c r="R178" s="118"/>
      <c r="S178" s="118"/>
      <c r="T178" s="118"/>
    </row>
    <row r="179" spans="15:20" ht="15">
      <c r="O179" s="118"/>
      <c r="P179" s="118"/>
      <c r="Q179" s="118"/>
      <c r="R179" s="118"/>
      <c r="S179" s="118"/>
      <c r="T179" s="118"/>
    </row>
    <row r="180" spans="15:20" ht="15">
      <c r="O180" s="118"/>
      <c r="P180" s="118"/>
      <c r="Q180" s="118"/>
      <c r="R180" s="118"/>
      <c r="S180" s="118"/>
      <c r="T180" s="118"/>
    </row>
    <row r="181" spans="15:20" ht="15">
      <c r="O181" s="118"/>
      <c r="P181" s="118"/>
      <c r="Q181" s="118"/>
      <c r="R181" s="118"/>
      <c r="S181" s="118"/>
      <c r="T181" s="118"/>
    </row>
    <row r="182" spans="15:20" ht="15">
      <c r="O182" s="118"/>
      <c r="P182" s="118"/>
      <c r="Q182" s="118"/>
      <c r="R182" s="118"/>
      <c r="S182" s="118"/>
      <c r="T182" s="118"/>
    </row>
    <row r="183" spans="15:20" ht="15">
      <c r="O183" s="118"/>
      <c r="P183" s="118"/>
      <c r="Q183" s="118"/>
      <c r="R183" s="118"/>
      <c r="S183" s="118"/>
      <c r="T183" s="118"/>
    </row>
    <row r="184" spans="15:20" ht="15">
      <c r="O184" s="118"/>
      <c r="P184" s="118"/>
      <c r="Q184" s="118"/>
      <c r="R184" s="118"/>
      <c r="S184" s="118"/>
      <c r="T184" s="118"/>
    </row>
    <row r="185" spans="15:20" ht="15">
      <c r="O185" s="118"/>
      <c r="P185" s="118"/>
      <c r="Q185" s="118"/>
      <c r="R185" s="118"/>
      <c r="S185" s="118"/>
      <c r="T185" s="118"/>
    </row>
    <row r="186" spans="15:20" ht="15">
      <c r="O186" s="118"/>
      <c r="P186" s="118"/>
      <c r="Q186" s="118"/>
      <c r="R186" s="118"/>
      <c r="S186" s="118"/>
      <c r="T186" s="118"/>
    </row>
    <row r="187" spans="15:20" ht="15">
      <c r="O187" s="118"/>
      <c r="P187" s="118"/>
      <c r="Q187" s="118"/>
      <c r="R187" s="118"/>
      <c r="S187" s="118"/>
      <c r="T187" s="118"/>
    </row>
    <row r="188" spans="15:20" ht="15">
      <c r="O188" s="118"/>
      <c r="P188" s="118"/>
      <c r="Q188" s="118"/>
      <c r="R188" s="118"/>
      <c r="S188" s="118"/>
      <c r="T188" s="118"/>
    </row>
    <row r="189" spans="15:20" ht="15">
      <c r="O189" s="118"/>
      <c r="P189" s="118"/>
      <c r="Q189" s="118"/>
      <c r="R189" s="118"/>
      <c r="S189" s="118"/>
      <c r="T189" s="118"/>
    </row>
    <row r="190" spans="15:20" ht="15">
      <c r="O190" s="118"/>
      <c r="P190" s="118"/>
      <c r="Q190" s="118"/>
      <c r="R190" s="118"/>
      <c r="S190" s="118"/>
      <c r="T190" s="118"/>
    </row>
    <row r="191" spans="15:20" ht="15">
      <c r="O191" s="118"/>
      <c r="P191" s="118"/>
      <c r="Q191" s="118"/>
      <c r="R191" s="118"/>
      <c r="S191" s="118"/>
      <c r="T191" s="118"/>
    </row>
    <row r="192" spans="15:20" ht="15">
      <c r="O192" s="118"/>
      <c r="P192" s="118"/>
      <c r="Q192" s="118"/>
      <c r="R192" s="118"/>
      <c r="S192" s="118"/>
      <c r="T192" s="118"/>
    </row>
    <row r="193" spans="15:19" ht="15">
      <c r="O193" s="118"/>
      <c r="P193" s="118"/>
      <c r="Q193" s="118"/>
      <c r="R193" s="118"/>
      <c r="S193" s="118"/>
    </row>
  </sheetData>
  <sheetProtection/>
  <mergeCells count="7">
    <mergeCell ref="A110:J110"/>
    <mergeCell ref="A1:T1"/>
    <mergeCell ref="A3:B3"/>
    <mergeCell ref="C3:H3"/>
    <mergeCell ref="I3:N3"/>
    <mergeCell ref="O3:T3"/>
    <mergeCell ref="A106:B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="115" zoomScaleNormal="115" zoomScalePageLayoutView="0" workbookViewId="0" topLeftCell="A1">
      <selection activeCell="A1" sqref="A1:K27"/>
    </sheetView>
  </sheetViews>
  <sheetFormatPr defaultColWidth="11.421875" defaultRowHeight="15"/>
  <cols>
    <col min="1" max="1" width="28.140625" style="0" customWidth="1"/>
    <col min="2" max="2" width="8.7109375" style="0" customWidth="1"/>
    <col min="3" max="3" width="10.8515625" style="0" customWidth="1"/>
    <col min="4" max="4" width="9.8515625" style="0" customWidth="1"/>
    <col min="5" max="5" width="10.28125" style="0" customWidth="1"/>
    <col min="6" max="6" width="9.57421875" style="0" customWidth="1"/>
    <col min="7" max="8" width="13.00390625" style="0" customWidth="1"/>
    <col min="10" max="10" width="13.28125" style="0" customWidth="1"/>
    <col min="11" max="11" width="20.421875" style="0" customWidth="1"/>
    <col min="12" max="12" width="26.140625" style="0" customWidth="1"/>
    <col min="13" max="13" width="18.57421875" style="0" bestFit="1" customWidth="1"/>
    <col min="14" max="14" width="21.7109375" style="0" bestFit="1" customWidth="1"/>
    <col min="24" max="25" width="11.421875" style="5" customWidth="1"/>
    <col min="26" max="26" width="10.140625" style="0" customWidth="1"/>
    <col min="27" max="27" width="9.140625" style="0" customWidth="1"/>
  </cols>
  <sheetData>
    <row r="1" spans="1:8" ht="24" customHeight="1">
      <c r="A1" s="299" t="s">
        <v>372</v>
      </c>
      <c r="B1" s="299"/>
      <c r="C1" s="299"/>
      <c r="D1" s="299"/>
      <c r="E1" s="299"/>
      <c r="F1" s="299"/>
      <c r="G1" s="299"/>
      <c r="H1" s="299"/>
    </row>
    <row r="2" ht="15" hidden="1"/>
    <row r="3" ht="18" customHeight="1"/>
    <row r="4" spans="1:8" ht="28.5" customHeight="1">
      <c r="A4" s="297" t="s">
        <v>245</v>
      </c>
      <c r="B4" s="274" t="s">
        <v>13</v>
      </c>
      <c r="C4" s="275"/>
      <c r="D4" s="275"/>
      <c r="E4" s="275"/>
      <c r="F4" s="275"/>
      <c r="G4" s="294" t="s">
        <v>15</v>
      </c>
      <c r="H4" s="300"/>
    </row>
    <row r="5" spans="1:31" ht="15">
      <c r="A5" s="298"/>
      <c r="B5" s="8" t="s">
        <v>17</v>
      </c>
      <c r="C5" s="8" t="s">
        <v>2</v>
      </c>
      <c r="D5" s="107" t="s">
        <v>0</v>
      </c>
      <c r="E5" s="8" t="s">
        <v>1</v>
      </c>
      <c r="F5" s="106" t="s">
        <v>12</v>
      </c>
      <c r="G5" s="8" t="s">
        <v>16</v>
      </c>
      <c r="H5" s="240" t="s">
        <v>286</v>
      </c>
      <c r="Z5" s="160"/>
      <c r="AA5" s="160"/>
      <c r="AB5" s="160"/>
      <c r="AC5" s="160"/>
      <c r="AD5" s="160"/>
      <c r="AE5" s="160"/>
    </row>
    <row r="6" spans="1:31" ht="15" customHeight="1">
      <c r="A6" s="9" t="s">
        <v>321</v>
      </c>
      <c r="B6" s="10">
        <v>3</v>
      </c>
      <c r="C6" s="10">
        <v>1</v>
      </c>
      <c r="D6" s="71">
        <v>20</v>
      </c>
      <c r="E6" s="10">
        <v>126</v>
      </c>
      <c r="F6" s="135">
        <v>150</v>
      </c>
      <c r="G6" s="241">
        <v>1</v>
      </c>
      <c r="H6" s="207">
        <v>1</v>
      </c>
      <c r="L6" s="5"/>
      <c r="T6" s="160"/>
      <c r="U6" s="160"/>
      <c r="V6" s="160"/>
      <c r="W6" s="160"/>
      <c r="Z6" s="3"/>
      <c r="AA6" s="3"/>
      <c r="AB6" s="3"/>
      <c r="AC6" s="3"/>
      <c r="AD6" s="160"/>
      <c r="AE6" s="160"/>
    </row>
    <row r="7" spans="1:31" ht="15">
      <c r="A7" s="11" t="s">
        <v>322</v>
      </c>
      <c r="B7" s="10">
        <v>1</v>
      </c>
      <c r="C7" s="10">
        <v>2</v>
      </c>
      <c r="D7" s="71">
        <v>24</v>
      </c>
      <c r="E7" s="10">
        <v>127</v>
      </c>
      <c r="F7" s="110">
        <v>154</v>
      </c>
      <c r="G7" s="241">
        <v>1</v>
      </c>
      <c r="H7" s="207">
        <v>1</v>
      </c>
      <c r="L7" s="5"/>
      <c r="T7" s="160"/>
      <c r="U7" s="6"/>
      <c r="V7" s="160"/>
      <c r="W7" s="160"/>
      <c r="X7"/>
      <c r="Z7" s="174"/>
      <c r="AA7" s="6"/>
      <c r="AB7" s="6"/>
      <c r="AC7" s="6"/>
      <c r="AD7" s="4"/>
      <c r="AE7" s="160"/>
    </row>
    <row r="8" spans="1:31" ht="15">
      <c r="A8" s="11" t="s">
        <v>289</v>
      </c>
      <c r="B8" s="10">
        <v>3</v>
      </c>
      <c r="C8" s="10"/>
      <c r="D8" s="71">
        <v>28</v>
      </c>
      <c r="E8" s="10">
        <v>132</v>
      </c>
      <c r="F8" s="110">
        <v>163</v>
      </c>
      <c r="G8" s="241">
        <v>1</v>
      </c>
      <c r="H8" s="207">
        <v>1</v>
      </c>
      <c r="L8" s="5"/>
      <c r="T8" s="160"/>
      <c r="U8" s="6"/>
      <c r="V8" s="160"/>
      <c r="W8" s="160"/>
      <c r="X8"/>
      <c r="Z8" s="174"/>
      <c r="AA8" s="6"/>
      <c r="AB8" s="6"/>
      <c r="AC8" s="6"/>
      <c r="AD8" s="4"/>
      <c r="AE8" s="160"/>
    </row>
    <row r="9" spans="1:31" ht="15">
      <c r="A9" s="11" t="s">
        <v>290</v>
      </c>
      <c r="B9" s="10">
        <v>1</v>
      </c>
      <c r="C9" s="10">
        <v>2</v>
      </c>
      <c r="D9" s="71">
        <v>11</v>
      </c>
      <c r="E9" s="10">
        <v>99</v>
      </c>
      <c r="F9" s="110">
        <v>113</v>
      </c>
      <c r="G9" s="241">
        <v>1</v>
      </c>
      <c r="H9" s="207">
        <v>1</v>
      </c>
      <c r="L9" s="5"/>
      <c r="T9" s="160"/>
      <c r="U9" s="6"/>
      <c r="V9" s="160"/>
      <c r="W9" s="160"/>
      <c r="X9"/>
      <c r="Z9" s="174"/>
      <c r="AA9" s="6"/>
      <c r="AB9" s="6"/>
      <c r="AC9" s="6"/>
      <c r="AD9" s="4"/>
      <c r="AE9" s="160"/>
    </row>
    <row r="10" spans="1:31" ht="15">
      <c r="A10" s="11" t="s">
        <v>5</v>
      </c>
      <c r="B10" s="10">
        <v>2</v>
      </c>
      <c r="C10" s="10"/>
      <c r="D10" s="71">
        <v>16</v>
      </c>
      <c r="E10" s="10">
        <v>42</v>
      </c>
      <c r="F10" s="110">
        <v>60</v>
      </c>
      <c r="G10" s="241">
        <v>0.9975124378109452</v>
      </c>
      <c r="H10" s="207">
        <v>0.9995577944048358</v>
      </c>
      <c r="L10" s="5"/>
      <c r="T10" s="160"/>
      <c r="U10" s="6"/>
      <c r="V10" s="160"/>
      <c r="W10" s="160"/>
      <c r="X10"/>
      <c r="Z10" s="174"/>
      <c r="AA10" s="6"/>
      <c r="AB10" s="6"/>
      <c r="AC10" s="6"/>
      <c r="AD10" s="4"/>
      <c r="AE10" s="160"/>
    </row>
    <row r="11" spans="1:31" ht="15">
      <c r="A11" s="11" t="s">
        <v>291</v>
      </c>
      <c r="B11" s="10">
        <v>2</v>
      </c>
      <c r="C11" s="10"/>
      <c r="D11" s="71">
        <v>7</v>
      </c>
      <c r="E11" s="10">
        <v>70</v>
      </c>
      <c r="F11" s="110">
        <v>79</v>
      </c>
      <c r="G11" s="241">
        <v>1</v>
      </c>
      <c r="H11" s="207">
        <v>1</v>
      </c>
      <c r="L11" s="5"/>
      <c r="T11" s="160"/>
      <c r="U11" s="6"/>
      <c r="V11" s="160"/>
      <c r="W11" s="160"/>
      <c r="X11"/>
      <c r="Z11" s="174"/>
      <c r="AA11" s="6"/>
      <c r="AB11" s="6"/>
      <c r="AC11" s="6"/>
      <c r="AD11" s="4"/>
      <c r="AE11" s="160"/>
    </row>
    <row r="12" spans="1:31" ht="15">
      <c r="A12" s="11" t="s">
        <v>4</v>
      </c>
      <c r="B12" s="10"/>
      <c r="C12" s="10"/>
      <c r="D12" s="71">
        <v>2</v>
      </c>
      <c r="E12" s="10">
        <v>17</v>
      </c>
      <c r="F12" s="110">
        <v>19</v>
      </c>
      <c r="G12" s="241">
        <v>1</v>
      </c>
      <c r="H12" s="207">
        <v>1</v>
      </c>
      <c r="L12" s="5"/>
      <c r="T12" s="160"/>
      <c r="U12" s="6"/>
      <c r="V12" s="160"/>
      <c r="W12" s="160"/>
      <c r="X12"/>
      <c r="Z12" s="174"/>
      <c r="AA12" s="6"/>
      <c r="AB12" s="6"/>
      <c r="AC12" s="6"/>
      <c r="AD12" s="4"/>
      <c r="AE12" s="160"/>
    </row>
    <row r="13" spans="1:31" ht="15">
      <c r="A13" s="11" t="s">
        <v>7</v>
      </c>
      <c r="B13" s="10">
        <v>1</v>
      </c>
      <c r="C13" s="10">
        <v>1</v>
      </c>
      <c r="D13" s="71">
        <v>20</v>
      </c>
      <c r="E13" s="10">
        <v>30</v>
      </c>
      <c r="F13" s="110">
        <v>52</v>
      </c>
      <c r="G13" s="241">
        <v>1</v>
      </c>
      <c r="H13" s="207">
        <v>1</v>
      </c>
      <c r="L13" s="5"/>
      <c r="T13" s="160"/>
      <c r="U13" s="6"/>
      <c r="V13" s="160"/>
      <c r="W13" s="160"/>
      <c r="X13"/>
      <c r="Z13" s="174"/>
      <c r="AA13" s="6"/>
      <c r="AB13" s="6"/>
      <c r="AC13" s="6"/>
      <c r="AD13" s="4"/>
      <c r="AE13" s="160"/>
    </row>
    <row r="14" spans="1:31" ht="15">
      <c r="A14" s="11" t="s">
        <v>323</v>
      </c>
      <c r="B14" s="10">
        <v>2</v>
      </c>
      <c r="C14" s="10">
        <v>1</v>
      </c>
      <c r="D14" s="71">
        <v>21</v>
      </c>
      <c r="E14" s="10">
        <v>137</v>
      </c>
      <c r="F14" s="110">
        <v>161</v>
      </c>
      <c r="G14" s="241">
        <v>1</v>
      </c>
      <c r="H14" s="207">
        <v>1</v>
      </c>
      <c r="L14" s="5"/>
      <c r="T14" s="160"/>
      <c r="U14" s="6"/>
      <c r="V14" s="160"/>
      <c r="W14" s="160"/>
      <c r="X14"/>
      <c r="Z14" s="174"/>
      <c r="AA14" s="6"/>
      <c r="AB14" s="6"/>
      <c r="AC14" s="6"/>
      <c r="AD14" s="4"/>
      <c r="AE14" s="160"/>
    </row>
    <row r="15" spans="1:31" ht="15">
      <c r="A15" s="11" t="s">
        <v>324</v>
      </c>
      <c r="B15" s="10">
        <v>1</v>
      </c>
      <c r="C15" s="10">
        <v>2</v>
      </c>
      <c r="D15" s="71">
        <v>24</v>
      </c>
      <c r="E15" s="10">
        <v>63</v>
      </c>
      <c r="F15" s="110">
        <v>90</v>
      </c>
      <c r="G15" s="241">
        <v>1</v>
      </c>
      <c r="H15" s="207">
        <v>1</v>
      </c>
      <c r="L15" s="5"/>
      <c r="T15" s="160"/>
      <c r="U15" s="6"/>
      <c r="V15" s="160"/>
      <c r="W15" s="160"/>
      <c r="X15"/>
      <c r="Z15" s="174"/>
      <c r="AA15" s="6"/>
      <c r="AB15" s="6"/>
      <c r="AC15" s="6"/>
      <c r="AD15" s="4"/>
      <c r="AE15" s="160"/>
    </row>
    <row r="16" spans="1:31" ht="15">
      <c r="A16" s="11" t="s">
        <v>292</v>
      </c>
      <c r="B16" s="10">
        <v>1</v>
      </c>
      <c r="C16" s="10">
        <v>3</v>
      </c>
      <c r="D16" s="71">
        <v>11</v>
      </c>
      <c r="E16" s="10">
        <v>54</v>
      </c>
      <c r="F16" s="110">
        <v>69</v>
      </c>
      <c r="G16" s="241">
        <v>1</v>
      </c>
      <c r="H16" s="207">
        <v>1</v>
      </c>
      <c r="L16" s="5"/>
      <c r="T16" s="160"/>
      <c r="U16" s="6"/>
      <c r="V16" s="160"/>
      <c r="W16" s="160"/>
      <c r="X16"/>
      <c r="Z16" s="174"/>
      <c r="AA16" s="6"/>
      <c r="AB16" s="6"/>
      <c r="AC16" s="6"/>
      <c r="AD16" s="4"/>
      <c r="AE16" s="160"/>
    </row>
    <row r="17" spans="1:31" ht="15">
      <c r="A17" s="11" t="s">
        <v>6</v>
      </c>
      <c r="B17" s="10">
        <v>1</v>
      </c>
      <c r="C17" s="10">
        <v>2</v>
      </c>
      <c r="D17" s="71">
        <v>12</v>
      </c>
      <c r="E17" s="10">
        <v>54</v>
      </c>
      <c r="F17" s="110">
        <v>69</v>
      </c>
      <c r="G17" s="241">
        <v>0.9991883116883117</v>
      </c>
      <c r="H17" s="207">
        <v>0.9987279734286656</v>
      </c>
      <c r="L17" s="5"/>
      <c r="T17" s="160"/>
      <c r="U17" s="6"/>
      <c r="V17" s="160"/>
      <c r="W17" s="160"/>
      <c r="X17"/>
      <c r="Z17" s="174"/>
      <c r="AA17" s="6"/>
      <c r="AB17" s="6"/>
      <c r="AC17" s="6"/>
      <c r="AD17" s="4"/>
      <c r="AE17" s="160"/>
    </row>
    <row r="18" spans="1:31" ht="15">
      <c r="A18" s="11" t="s">
        <v>3</v>
      </c>
      <c r="B18" s="10">
        <v>3</v>
      </c>
      <c r="C18" s="10"/>
      <c r="D18" s="71">
        <v>17</v>
      </c>
      <c r="E18" s="10">
        <v>32</v>
      </c>
      <c r="F18" s="110">
        <v>52</v>
      </c>
      <c r="G18" s="241">
        <v>1</v>
      </c>
      <c r="H18" s="207">
        <v>1</v>
      </c>
      <c r="L18" s="5"/>
      <c r="T18" s="160"/>
      <c r="U18" s="6"/>
      <c r="V18" s="160"/>
      <c r="W18" s="160"/>
      <c r="X18"/>
      <c r="Z18" s="174"/>
      <c r="AA18" s="6"/>
      <c r="AB18" s="6"/>
      <c r="AC18" s="6"/>
      <c r="AD18" s="4"/>
      <c r="AE18" s="160"/>
    </row>
    <row r="19" spans="1:31" ht="15">
      <c r="A19" s="11" t="s">
        <v>8</v>
      </c>
      <c r="B19" s="10"/>
      <c r="C19" s="10"/>
      <c r="D19" s="71">
        <v>5</v>
      </c>
      <c r="E19" s="10">
        <v>1</v>
      </c>
      <c r="F19" s="110">
        <v>6</v>
      </c>
      <c r="G19" s="241">
        <v>1</v>
      </c>
      <c r="H19" s="207">
        <v>1</v>
      </c>
      <c r="L19" s="5"/>
      <c r="T19" s="160"/>
      <c r="U19" s="6"/>
      <c r="V19" s="160"/>
      <c r="W19" s="160"/>
      <c r="X19"/>
      <c r="Z19" s="174"/>
      <c r="AA19" s="6"/>
      <c r="AB19" s="6"/>
      <c r="AC19" s="6"/>
      <c r="AD19" s="4"/>
      <c r="AE19" s="160"/>
    </row>
    <row r="20" spans="1:31" ht="15">
      <c r="A20" s="11" t="s">
        <v>9</v>
      </c>
      <c r="B20" s="10"/>
      <c r="C20" s="10"/>
      <c r="D20" s="71">
        <v>3</v>
      </c>
      <c r="E20" s="10"/>
      <c r="F20" s="110">
        <v>3</v>
      </c>
      <c r="G20" s="241">
        <v>1</v>
      </c>
      <c r="H20" s="207">
        <v>1</v>
      </c>
      <c r="K20" t="s">
        <v>246</v>
      </c>
      <c r="L20" s="5"/>
      <c r="T20" s="160"/>
      <c r="U20" s="6"/>
      <c r="V20" s="160"/>
      <c r="W20" s="160"/>
      <c r="X20"/>
      <c r="Z20" s="174"/>
      <c r="AA20" s="6"/>
      <c r="AB20" s="6"/>
      <c r="AC20" s="6"/>
      <c r="AD20" s="4"/>
      <c r="AE20" s="160"/>
    </row>
    <row r="21" spans="1:31" ht="15">
      <c r="A21" s="11" t="s">
        <v>10</v>
      </c>
      <c r="B21" s="10"/>
      <c r="C21" s="10"/>
      <c r="D21" s="71">
        <v>1</v>
      </c>
      <c r="E21" s="10">
        <v>3</v>
      </c>
      <c r="F21" s="110">
        <v>4</v>
      </c>
      <c r="G21" s="241">
        <v>1</v>
      </c>
      <c r="H21" s="207">
        <v>1</v>
      </c>
      <c r="L21" s="5"/>
      <c r="T21" s="160"/>
      <c r="U21" s="6"/>
      <c r="V21" s="160"/>
      <c r="W21" s="160"/>
      <c r="X21"/>
      <c r="Z21" s="174"/>
      <c r="AA21" s="6"/>
      <c r="AB21" s="6"/>
      <c r="AC21" s="6"/>
      <c r="AD21" s="4"/>
      <c r="AE21" s="160"/>
    </row>
    <row r="22" spans="1:31" ht="15">
      <c r="A22" s="11" t="s">
        <v>11</v>
      </c>
      <c r="B22" s="10"/>
      <c r="C22" s="10"/>
      <c r="D22" s="71">
        <v>5</v>
      </c>
      <c r="E22" s="10"/>
      <c r="F22" s="110">
        <v>5</v>
      </c>
      <c r="G22" s="241">
        <v>1</v>
      </c>
      <c r="H22" s="207">
        <v>1</v>
      </c>
      <c r="L22" s="5"/>
      <c r="T22" s="160"/>
      <c r="U22" s="6"/>
      <c r="V22" s="160"/>
      <c r="W22" s="160"/>
      <c r="X22"/>
      <c r="Z22" s="174"/>
      <c r="AA22" s="6"/>
      <c r="AB22" s="6"/>
      <c r="AC22" s="6"/>
      <c r="AD22" s="4"/>
      <c r="AE22" s="160"/>
    </row>
    <row r="23" spans="1:31" ht="15">
      <c r="A23" s="158" t="s">
        <v>258</v>
      </c>
      <c r="B23" s="10"/>
      <c r="C23" s="10"/>
      <c r="D23" s="10">
        <v>2</v>
      </c>
      <c r="E23" s="159">
        <v>3</v>
      </c>
      <c r="F23" s="136">
        <v>5</v>
      </c>
      <c r="G23" s="242">
        <v>1</v>
      </c>
      <c r="H23" s="208">
        <v>1</v>
      </c>
      <c r="L23" s="5"/>
      <c r="T23" s="160"/>
      <c r="U23" s="6"/>
      <c r="V23" s="160"/>
      <c r="W23" s="160"/>
      <c r="X23"/>
      <c r="Z23" s="174"/>
      <c r="AA23" s="6"/>
      <c r="AB23" s="6"/>
      <c r="AC23" s="6"/>
      <c r="AD23" s="4"/>
      <c r="AE23" s="160"/>
    </row>
    <row r="24" spans="1:31" ht="17.25">
      <c r="A24" s="250" t="s">
        <v>349</v>
      </c>
      <c r="B24" s="251">
        <v>21</v>
      </c>
      <c r="C24" s="243">
        <v>14</v>
      </c>
      <c r="D24" s="243">
        <v>229</v>
      </c>
      <c r="E24" s="243">
        <v>990</v>
      </c>
      <c r="F24" s="12">
        <v>1254</v>
      </c>
      <c r="G24" s="252">
        <v>0.9998855016459138</v>
      </c>
      <c r="H24" s="253">
        <v>0.9999048102403683</v>
      </c>
      <c r="I24" s="1"/>
      <c r="T24" s="160"/>
      <c r="U24" s="6"/>
      <c r="V24" s="160"/>
      <c r="W24" s="160"/>
      <c r="X24"/>
      <c r="Z24" s="174"/>
      <c r="AA24" s="6"/>
      <c r="AB24" s="6"/>
      <c r="AC24" s="6"/>
      <c r="AD24" s="4"/>
      <c r="AE24" s="160"/>
    </row>
    <row r="25" spans="1:31" ht="15">
      <c r="A25" s="134" t="s">
        <v>301</v>
      </c>
      <c r="B25" s="115"/>
      <c r="C25" s="115"/>
      <c r="D25" s="115"/>
      <c r="E25" s="115"/>
      <c r="F25" s="115"/>
      <c r="G25" s="115"/>
      <c r="H25" s="86" t="s">
        <v>24</v>
      </c>
      <c r="I25" s="6"/>
      <c r="T25" s="160"/>
      <c r="U25" s="160"/>
      <c r="V25" s="160"/>
      <c r="W25" s="160"/>
      <c r="Z25" s="160"/>
      <c r="AA25" s="160"/>
      <c r="AB25" s="160"/>
      <c r="AC25" s="160"/>
      <c r="AD25" s="160"/>
      <c r="AE25" s="160"/>
    </row>
    <row r="26" spans="1:31" ht="15" customHeight="1">
      <c r="A26" s="133" t="s">
        <v>373</v>
      </c>
      <c r="B26" s="134"/>
      <c r="C26" s="134"/>
      <c r="D26" s="134"/>
      <c r="E26" s="134"/>
      <c r="F26" s="134"/>
      <c r="G26" s="134"/>
      <c r="H26" s="134"/>
      <c r="I26" s="6"/>
      <c r="Z26" s="160"/>
      <c r="AA26" s="160"/>
      <c r="AB26" s="160"/>
      <c r="AC26" s="160"/>
      <c r="AD26" s="160"/>
      <c r="AE26" s="160"/>
    </row>
    <row r="27" spans="1:31" ht="15">
      <c r="A27" s="201" t="s">
        <v>261</v>
      </c>
      <c r="B27" s="201"/>
      <c r="C27" s="201"/>
      <c r="D27" s="201"/>
      <c r="E27" s="201"/>
      <c r="F27" s="201"/>
      <c r="G27" s="201"/>
      <c r="H27" s="125"/>
      <c r="I27" s="6"/>
      <c r="Z27" s="160"/>
      <c r="AA27" s="160"/>
      <c r="AB27" s="160"/>
      <c r="AC27" s="160"/>
      <c r="AD27" s="160"/>
      <c r="AE27" s="160"/>
    </row>
    <row r="28" spans="1:25" s="123" customFormat="1" ht="15">
      <c r="A28"/>
      <c r="B28"/>
      <c r="C28"/>
      <c r="D28"/>
      <c r="E28"/>
      <c r="F28"/>
      <c r="G28"/>
      <c r="H28" s="125"/>
      <c r="I28" s="6"/>
      <c r="J28"/>
      <c r="K28"/>
      <c r="L28"/>
      <c r="X28" s="124"/>
      <c r="Y28" s="124"/>
    </row>
    <row r="29" spans="8:9" ht="15">
      <c r="H29" s="125"/>
      <c r="I29" s="6"/>
    </row>
    <row r="30" spans="8:14" ht="15">
      <c r="H30" s="125"/>
      <c r="I30" s="6"/>
      <c r="M30" s="2"/>
      <c r="N30" s="2"/>
    </row>
    <row r="31" spans="8:14" ht="15">
      <c r="H31" s="125"/>
      <c r="I31" s="6"/>
      <c r="M31" s="2"/>
      <c r="N31" s="2"/>
    </row>
    <row r="32" spans="8:14" ht="15">
      <c r="H32" s="125"/>
      <c r="I32" s="6"/>
      <c r="M32" s="2"/>
      <c r="N32" s="2"/>
    </row>
    <row r="33" spans="8:14" ht="15">
      <c r="H33" s="125"/>
      <c r="I33" s="6"/>
      <c r="M33" s="2"/>
      <c r="N33" s="2"/>
    </row>
    <row r="34" spans="8:14" ht="15">
      <c r="H34" s="125"/>
      <c r="I34" s="6"/>
      <c r="M34" s="2"/>
      <c r="N34" s="2"/>
    </row>
    <row r="35" spans="8:14" ht="15">
      <c r="H35" s="125"/>
      <c r="I35" s="6"/>
      <c r="M35" s="2"/>
      <c r="N35" s="2"/>
    </row>
    <row r="36" spans="8:14" ht="15">
      <c r="H36" s="125"/>
      <c r="I36" s="6"/>
      <c r="J36" s="2"/>
      <c r="L36" s="122"/>
      <c r="M36" s="2"/>
      <c r="N36" s="2"/>
    </row>
    <row r="37" spans="8:14" ht="15">
      <c r="H37" s="125"/>
      <c r="I37" s="6"/>
      <c r="J37" s="2"/>
      <c r="L37" s="122"/>
      <c r="M37" s="2"/>
      <c r="N37" s="2"/>
    </row>
    <row r="38" spans="8:14" ht="15">
      <c r="H38" s="125"/>
      <c r="I38" s="6"/>
      <c r="J38" s="2"/>
      <c r="L38" s="122"/>
      <c r="M38" s="2"/>
      <c r="N38" s="2"/>
    </row>
    <row r="39" spans="8:14" ht="15">
      <c r="H39" s="125"/>
      <c r="I39" s="6"/>
      <c r="J39" s="2"/>
      <c r="L39" s="122"/>
      <c r="M39" s="2"/>
      <c r="N39" s="2"/>
    </row>
    <row r="40" spans="8:14" ht="15">
      <c r="H40" s="125"/>
      <c r="I40" s="6"/>
      <c r="J40" s="2"/>
      <c r="L40" s="122"/>
      <c r="M40" s="2"/>
      <c r="N40" s="2"/>
    </row>
    <row r="41" spans="8:14" ht="15">
      <c r="H41" s="125"/>
      <c r="I41" s="6"/>
      <c r="J41" s="2"/>
      <c r="L41" s="122"/>
      <c r="M41" s="2"/>
      <c r="N41" s="2"/>
    </row>
    <row r="42" spans="8:14" ht="15">
      <c r="H42" s="125"/>
      <c r="I42" s="6"/>
      <c r="J42" s="2"/>
      <c r="L42" s="122"/>
      <c r="M42" s="2"/>
      <c r="N42" s="2"/>
    </row>
    <row r="43" spans="8:14" ht="15">
      <c r="H43" s="125"/>
      <c r="I43" s="6"/>
      <c r="J43" s="2"/>
      <c r="L43" s="122"/>
      <c r="M43" s="2"/>
      <c r="N43" s="2"/>
    </row>
    <row r="44" spans="8:14" ht="15">
      <c r="H44" s="125"/>
      <c r="I44" s="6"/>
      <c r="J44" s="2"/>
      <c r="L44" s="122"/>
      <c r="M44" s="2"/>
      <c r="N44" s="2"/>
    </row>
    <row r="45" spans="8:14" ht="15">
      <c r="H45" s="125"/>
      <c r="I45" s="6"/>
      <c r="J45" s="2"/>
      <c r="L45" s="122"/>
      <c r="M45" s="2"/>
      <c r="N45" s="2"/>
    </row>
    <row r="46" spans="8:14" ht="15">
      <c r="H46" s="125"/>
      <c r="I46" s="6"/>
      <c r="J46" s="2"/>
      <c r="L46" s="122"/>
      <c r="M46" s="2"/>
      <c r="N46" s="2"/>
    </row>
    <row r="47" spans="8:14" ht="15">
      <c r="H47" s="125"/>
      <c r="I47" s="6"/>
      <c r="J47" s="2"/>
      <c r="L47" s="122"/>
      <c r="M47" s="2"/>
      <c r="N47" s="2"/>
    </row>
    <row r="48" spans="8:14" ht="15">
      <c r="H48" s="125"/>
      <c r="I48" s="6"/>
      <c r="J48" s="2"/>
      <c r="L48" s="122"/>
      <c r="M48" s="2"/>
      <c r="N48" s="2"/>
    </row>
    <row r="49" spans="8:14" ht="15">
      <c r="H49" s="125"/>
      <c r="I49" s="6"/>
      <c r="J49" s="2"/>
      <c r="L49" s="122"/>
      <c r="M49" s="2"/>
      <c r="N49" s="2"/>
    </row>
    <row r="50" spans="8:14" ht="15">
      <c r="H50" s="125"/>
      <c r="I50" s="6"/>
      <c r="J50" s="2"/>
      <c r="L50" s="122"/>
      <c r="M50" s="2"/>
      <c r="N50" s="2"/>
    </row>
    <row r="51" spans="8:14" ht="15">
      <c r="H51" s="125"/>
      <c r="I51" s="6"/>
      <c r="J51" s="2"/>
      <c r="L51" s="122"/>
      <c r="M51" s="2"/>
      <c r="N51" s="2"/>
    </row>
    <row r="52" spans="8:14" ht="15">
      <c r="H52" s="125"/>
      <c r="I52" s="6"/>
      <c r="J52" s="2"/>
      <c r="L52" s="122"/>
      <c r="M52" s="2"/>
      <c r="N52" s="2"/>
    </row>
    <row r="53" spans="8:14" ht="15">
      <c r="H53" s="125"/>
      <c r="I53" s="6"/>
      <c r="J53" s="2"/>
      <c r="L53" s="122"/>
      <c r="M53" s="2"/>
      <c r="N53" s="2"/>
    </row>
    <row r="54" spans="8:14" ht="15">
      <c r="H54" s="125"/>
      <c r="I54" s="6"/>
      <c r="J54" s="2"/>
      <c r="L54" s="122"/>
      <c r="M54" s="2"/>
      <c r="N54" s="2"/>
    </row>
    <row r="55" spans="8:14" ht="15">
      <c r="H55" s="125"/>
      <c r="I55" s="6"/>
      <c r="J55" s="2"/>
      <c r="L55" s="122"/>
      <c r="M55" s="2"/>
      <c r="N55" s="2"/>
    </row>
    <row r="56" spans="8:14" ht="15">
      <c r="H56" s="125"/>
      <c r="I56" s="6"/>
      <c r="J56" s="2"/>
      <c r="L56" s="122"/>
      <c r="M56" s="2"/>
      <c r="N56" s="2"/>
    </row>
    <row r="57" spans="8:10" ht="15">
      <c r="H57" s="125"/>
      <c r="I57" s="6"/>
      <c r="J57" s="2"/>
    </row>
    <row r="58" spans="8:10" ht="15">
      <c r="H58" s="125"/>
      <c r="I58" s="6"/>
      <c r="J58" s="2"/>
    </row>
    <row r="59" spans="8:10" ht="15">
      <c r="H59" s="125"/>
      <c r="I59" s="6"/>
      <c r="J59" s="2"/>
    </row>
    <row r="60" spans="8:10" ht="15">
      <c r="H60" s="125"/>
      <c r="I60" s="6"/>
      <c r="J60" s="2"/>
    </row>
    <row r="61" spans="8:10" ht="15">
      <c r="H61" s="125"/>
      <c r="I61" s="6"/>
      <c r="J61" s="2"/>
    </row>
    <row r="62" spans="8:10" ht="15">
      <c r="H62" s="125"/>
      <c r="I62" s="6"/>
      <c r="J62" s="2"/>
    </row>
    <row r="63" spans="8:10" ht="15">
      <c r="H63" s="125"/>
      <c r="I63" s="6"/>
      <c r="J63" s="2"/>
    </row>
    <row r="64" spans="8:10" ht="15">
      <c r="H64" s="125"/>
      <c r="I64" s="6"/>
      <c r="J64" s="2"/>
    </row>
    <row r="65" spans="8:10" ht="15">
      <c r="H65" s="125"/>
      <c r="I65" s="6"/>
      <c r="J65" s="2"/>
    </row>
    <row r="66" spans="8:10" ht="15">
      <c r="H66" s="125"/>
      <c r="I66" s="6"/>
      <c r="J66" s="2"/>
    </row>
    <row r="67" spans="8:10" ht="15">
      <c r="H67" s="125"/>
      <c r="I67" s="6"/>
      <c r="J67" s="2"/>
    </row>
    <row r="68" spans="8:10" ht="15">
      <c r="H68" s="125"/>
      <c r="I68" s="6"/>
      <c r="J68" s="2"/>
    </row>
    <row r="69" spans="8:10" ht="15">
      <c r="H69" s="125"/>
      <c r="I69" s="6"/>
      <c r="J69" s="2"/>
    </row>
    <row r="70" spans="8:10" ht="15">
      <c r="H70" s="125"/>
      <c r="I70" s="6"/>
      <c r="J70" s="2"/>
    </row>
    <row r="71" spans="8:10" ht="15">
      <c r="H71" s="125"/>
      <c r="I71" s="6"/>
      <c r="J71" s="2"/>
    </row>
    <row r="72" spans="8:10" ht="15">
      <c r="H72" s="125"/>
      <c r="I72" s="6"/>
      <c r="J72" s="2"/>
    </row>
    <row r="73" spans="8:10" ht="15">
      <c r="H73" s="125"/>
      <c r="I73" s="6"/>
      <c r="J73" s="2"/>
    </row>
    <row r="74" spans="8:10" ht="15">
      <c r="H74" s="125"/>
      <c r="I74" s="6"/>
      <c r="J74" s="2"/>
    </row>
    <row r="75" spans="8:10" ht="15">
      <c r="H75" s="125"/>
      <c r="I75" s="6"/>
      <c r="J75" s="2"/>
    </row>
    <row r="76" spans="8:10" ht="15">
      <c r="H76" s="125"/>
      <c r="I76" s="6"/>
      <c r="J76" s="2"/>
    </row>
    <row r="77" spans="8:10" ht="15">
      <c r="H77" s="125"/>
      <c r="I77" s="6"/>
      <c r="J77" s="2"/>
    </row>
    <row r="78" spans="8:10" ht="15">
      <c r="H78" s="125"/>
      <c r="I78" s="6"/>
      <c r="J78" s="2"/>
    </row>
    <row r="79" spans="8:10" ht="15">
      <c r="H79" s="125"/>
      <c r="I79" s="6"/>
      <c r="J79" s="2"/>
    </row>
    <row r="80" spans="8:10" ht="15">
      <c r="H80" s="125"/>
      <c r="I80" s="6"/>
      <c r="J80" s="2"/>
    </row>
    <row r="81" spans="8:10" ht="15">
      <c r="H81" s="125"/>
      <c r="I81" s="6"/>
      <c r="J81" s="2"/>
    </row>
    <row r="82" spans="8:10" ht="15">
      <c r="H82" s="125"/>
      <c r="I82" s="6"/>
      <c r="J82" s="2"/>
    </row>
    <row r="83" spans="8:10" ht="15">
      <c r="H83" s="125"/>
      <c r="I83" s="6"/>
      <c r="J83" s="2"/>
    </row>
    <row r="84" spans="8:10" ht="15">
      <c r="H84" s="125"/>
      <c r="I84" s="6"/>
      <c r="J84" s="2"/>
    </row>
    <row r="85" spans="8:10" ht="15">
      <c r="H85" s="125"/>
      <c r="I85" s="6"/>
      <c r="J85" s="2"/>
    </row>
    <row r="86" spans="8:10" ht="15">
      <c r="H86" s="125"/>
      <c r="I86" s="6"/>
      <c r="J86" s="2"/>
    </row>
    <row r="87" spans="8:10" ht="15">
      <c r="H87" s="125"/>
      <c r="I87" s="6"/>
      <c r="J87" s="2"/>
    </row>
    <row r="88" spans="8:10" ht="15">
      <c r="H88" s="125"/>
      <c r="I88" s="6"/>
      <c r="J88" s="2"/>
    </row>
    <row r="89" spans="8:10" ht="15">
      <c r="H89" s="125"/>
      <c r="I89" s="6"/>
      <c r="J89" s="2"/>
    </row>
    <row r="90" spans="8:10" ht="15">
      <c r="H90" s="125"/>
      <c r="I90" s="6"/>
      <c r="J90" s="2"/>
    </row>
    <row r="91" spans="8:10" ht="15">
      <c r="H91" s="125"/>
      <c r="I91" s="6"/>
      <c r="J91" s="2"/>
    </row>
    <row r="92" spans="8:10" ht="15">
      <c r="H92" s="125"/>
      <c r="I92" s="6"/>
      <c r="J92" s="2"/>
    </row>
    <row r="93" spans="8:10" ht="15">
      <c r="H93" s="125"/>
      <c r="I93" s="6"/>
      <c r="J93" s="2"/>
    </row>
    <row r="94" spans="8:10" ht="15">
      <c r="H94" s="125"/>
      <c r="I94" s="6"/>
      <c r="J94" s="2"/>
    </row>
    <row r="95" spans="8:10" ht="15">
      <c r="H95" s="125"/>
      <c r="I95" s="6"/>
      <c r="J95" s="2"/>
    </row>
    <row r="96" spans="8:10" ht="15">
      <c r="H96" s="125"/>
      <c r="I96" s="6"/>
      <c r="J96" s="2"/>
    </row>
    <row r="97" spans="8:10" ht="15">
      <c r="H97" s="125"/>
      <c r="I97" s="6"/>
      <c r="J97" s="2"/>
    </row>
    <row r="98" spans="8:10" ht="15">
      <c r="H98" s="125"/>
      <c r="I98" s="6"/>
      <c r="J98" s="2"/>
    </row>
    <row r="99" spans="8:10" ht="15">
      <c r="H99" s="125"/>
      <c r="I99" s="6"/>
      <c r="J99" s="2"/>
    </row>
    <row r="100" spans="8:10" ht="15">
      <c r="H100" s="125"/>
      <c r="I100" s="6"/>
      <c r="J100" s="2"/>
    </row>
    <row r="101" spans="8:10" ht="15">
      <c r="H101" s="125"/>
      <c r="I101" s="6"/>
      <c r="J101" s="2"/>
    </row>
    <row r="102" spans="8:10" ht="15">
      <c r="H102" s="125"/>
      <c r="I102" s="6"/>
      <c r="J102" s="2"/>
    </row>
    <row r="103" spans="8:10" ht="15">
      <c r="H103" s="125"/>
      <c r="I103" s="6"/>
      <c r="J103" s="2"/>
    </row>
    <row r="104" spans="8:10" ht="15">
      <c r="H104" s="125"/>
      <c r="I104" s="6"/>
      <c r="J104" s="2"/>
    </row>
    <row r="105" spans="8:10" ht="15">
      <c r="H105" s="125"/>
      <c r="I105" s="6"/>
      <c r="J105" s="2"/>
    </row>
    <row r="106" spans="8:10" ht="15">
      <c r="H106" s="125"/>
      <c r="I106" s="6"/>
      <c r="J106" s="2"/>
    </row>
    <row r="107" spans="8:10" ht="15">
      <c r="H107" s="125"/>
      <c r="I107" s="6"/>
      <c r="J107" s="2"/>
    </row>
    <row r="108" spans="8:10" ht="15">
      <c r="H108" s="125"/>
      <c r="I108" s="6"/>
      <c r="J108" s="2"/>
    </row>
    <row r="109" spans="8:10" ht="15">
      <c r="H109" s="125"/>
      <c r="I109" s="6"/>
      <c r="J109" s="2"/>
    </row>
    <row r="110" spans="8:10" ht="15">
      <c r="H110" s="125"/>
      <c r="I110" s="6"/>
      <c r="J110" s="2"/>
    </row>
    <row r="111" spans="8:10" ht="15">
      <c r="H111" s="125"/>
      <c r="I111" s="6"/>
      <c r="J111" s="2"/>
    </row>
    <row r="112" spans="8:10" ht="15">
      <c r="H112" s="125"/>
      <c r="I112" s="6"/>
      <c r="J112" s="2"/>
    </row>
    <row r="113" spans="8:10" ht="15">
      <c r="H113" s="125"/>
      <c r="I113" s="6"/>
      <c r="J113" s="2"/>
    </row>
    <row r="114" spans="8:10" ht="15">
      <c r="H114" s="125"/>
      <c r="I114" s="6"/>
      <c r="J114" s="2"/>
    </row>
    <row r="115" spans="8:10" ht="15">
      <c r="H115" s="125"/>
      <c r="I115" s="6"/>
      <c r="J115" s="2"/>
    </row>
    <row r="116" spans="8:10" ht="15">
      <c r="H116" s="125"/>
      <c r="I116" s="6"/>
      <c r="J116" s="2"/>
    </row>
    <row r="117" spans="8:10" ht="15">
      <c r="H117" s="125"/>
      <c r="I117" s="6"/>
      <c r="J117" s="2"/>
    </row>
    <row r="118" spans="8:10" ht="15">
      <c r="H118" s="125"/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</sheetData>
  <sheetProtection/>
  <mergeCells count="4">
    <mergeCell ref="B4:F4"/>
    <mergeCell ref="A4:A5"/>
    <mergeCell ref="A1:H1"/>
    <mergeCell ref="G4:H4"/>
  </mergeCells>
  <conditionalFormatting sqref="H6:H23">
    <cfRule type="cellIs" priority="2" dxfId="0" operator="equal">
      <formula>#REF!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SEBBANE Lionel</cp:lastModifiedBy>
  <cp:lastPrinted>2024-01-30T14:39:23Z</cp:lastPrinted>
  <dcterms:created xsi:type="dcterms:W3CDTF">2014-01-17T08:44:41Z</dcterms:created>
  <dcterms:modified xsi:type="dcterms:W3CDTF">2024-02-01T08:34:34Z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