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4 - Publication\3 - Colloc\"/>
    </mc:Choice>
  </mc:AlternateContent>
  <bookViews>
    <workbookView xWindow="15045" yWindow="-60" windowWidth="14460" windowHeight="11745"/>
  </bookViews>
  <sheets>
    <sheet name="5 " sheetId="1" r:id="rId1"/>
    <sheet name="5.1_2020" sheetId="24" r:id="rId2"/>
    <sheet name="5.1_2021" sheetId="33" r:id="rId3"/>
    <sheet name="5.1_evol" sheetId="31" r:id="rId4"/>
    <sheet name="5.1 Série" sheetId="32" r:id="rId5"/>
    <sheet name="5.2" sheetId="21" r:id="rId6"/>
    <sheet name="5.3" sheetId="20" r:id="rId7"/>
    <sheet name="5.4 " sheetId="22" r:id="rId8"/>
    <sheet name="5.5" sheetId="13" r:id="rId9"/>
    <sheet name="5.6_2020" sheetId="27" r:id="rId10"/>
    <sheet name="5.6_2021" sheetId="34" r:id="rId11"/>
    <sheet name="5.6_evol" sheetId="29" r:id="rId12"/>
    <sheet name="5.6 série" sheetId="30" r:id="rId13"/>
  </sheets>
  <externalReferences>
    <externalReference r:id="rId14"/>
    <externalReference r:id="rId15"/>
    <externalReference r:id="rId16"/>
  </externalReferences>
  <definedNames>
    <definedName name="_BQ4.1" localSheetId="2" hidden="1">#REF!</definedName>
    <definedName name="_BQ4.1" localSheetId="10" hidden="1">#REF!</definedName>
    <definedName name="_BQ4.1" hidden="1">#REF!</definedName>
    <definedName name="_res3" localSheetId="2">#REF!</definedName>
    <definedName name="_res3" localSheetId="10">#REF!</definedName>
    <definedName name="_res3">#REF!</definedName>
    <definedName name="base" localSheetId="2">#REF!</definedName>
    <definedName name="base" localSheetId="10">#REF!</definedName>
    <definedName name="base">#REF!</definedName>
    <definedName name="base2" localSheetId="2">#REF!</definedName>
    <definedName name="base2" localSheetId="10">#REF!</definedName>
    <definedName name="base2">#REF!</definedName>
    <definedName name="baseevol" localSheetId="2">#REF!</definedName>
    <definedName name="baseevol" localSheetId="10">#REF!</definedName>
    <definedName name="baseevol">#REF!</definedName>
    <definedName name="baseFBetTEOM" localSheetId="2">#REF!</definedName>
    <definedName name="baseFBetTEOM" localSheetId="10">#REF!</definedName>
    <definedName name="baseFBetTEOM">#REF!</definedName>
    <definedName name="basetabfreqteom2010" localSheetId="2">#REF!</definedName>
    <definedName name="basetabfreqteom2010" localSheetId="10">#REF!</definedName>
    <definedName name="basetabfreqteom2010">#REF!</definedName>
    <definedName name="DES_TEOM" localSheetId="2">#REF!</definedName>
    <definedName name="DES_TEOM" localSheetId="10">#REF!</definedName>
    <definedName name="DES_TEOM">#REF!</definedName>
    <definedName name="EVOLTEOM_DES" localSheetId="2">#REF!</definedName>
    <definedName name="EVOLTEOM_DES" localSheetId="10">#REF!</definedName>
    <definedName name="EVOLTEOM_DES">#REF!</definedName>
    <definedName name="EVOLTEOM_REG" localSheetId="2">#REF!</definedName>
    <definedName name="EVOLTEOM_REG" localSheetId="10">#REF!</definedName>
    <definedName name="EVOLTEOM_REG">#REF!</definedName>
    <definedName name="EVOLTEOM_STAT" localSheetId="2">#REF!</definedName>
    <definedName name="EVOLTEOM_STAT" localSheetId="10">#REF!</definedName>
    <definedName name="EVOLTEOM_STAT">#REF!</definedName>
    <definedName name="proportion_sup_bis" localSheetId="2">#REF!</definedName>
    <definedName name="proportion_sup_bis" localSheetId="10">#REF!</definedName>
    <definedName name="proportion_sup_bis">#REF!</definedName>
    <definedName name="PROTEOM_REG_T" localSheetId="2">#REF!</definedName>
    <definedName name="PROTEOM_REG_T" localSheetId="10">#REF!</definedName>
    <definedName name="PROTEOM_REG_T">#REF!</definedName>
    <definedName name="PROTEOM_STAT_T" localSheetId="2">#REF!</definedName>
    <definedName name="PROTEOM_STAT_T" localSheetId="10">#REF!</definedName>
    <definedName name="PROTEOM_STAT_T">#REF!</definedName>
    <definedName name="res1q" localSheetId="2">#REF!</definedName>
    <definedName name="res1q" localSheetId="10">#REF!</definedName>
    <definedName name="res1q">#REF!</definedName>
    <definedName name="res2q" localSheetId="2">#REF!</definedName>
    <definedName name="res2q" localSheetId="10">#REF!</definedName>
    <definedName name="res2q">#REF!</definedName>
    <definedName name="res2ter" localSheetId="2">#REF!</definedName>
    <definedName name="res2ter" localSheetId="10">#REF!</definedName>
    <definedName name="res2ter">#REF!</definedName>
    <definedName name="resbis" localSheetId="2">#REF!</definedName>
    <definedName name="resbis" localSheetId="10">#REF!</definedName>
    <definedName name="resbis">#REF!</definedName>
    <definedName name="resr1" localSheetId="2">#REF!</definedName>
    <definedName name="resr1" localSheetId="10">#REF!</definedName>
    <definedName name="resr1">#REF!</definedName>
    <definedName name="resr1bis" localSheetId="2">#REF!</definedName>
    <definedName name="resr1bis" localSheetId="10">#REF!</definedName>
    <definedName name="resr1bis">#REF!</definedName>
    <definedName name="resr1ter" localSheetId="2">#REF!</definedName>
    <definedName name="resr1ter" localSheetId="10">#REF!</definedName>
    <definedName name="resr1ter">#REF!</definedName>
    <definedName name="resr2" localSheetId="2">#REF!</definedName>
    <definedName name="resr2" localSheetId="10">#REF!</definedName>
    <definedName name="resr2">#REF!</definedName>
    <definedName name="resr3" localSheetId="2">#REF!</definedName>
    <definedName name="resr3" localSheetId="10">#REF!</definedName>
    <definedName name="resr3">#REF!</definedName>
    <definedName name="STAT_TEOM" localSheetId="2">#REF!</definedName>
    <definedName name="STAT_TEOM" localSheetId="10">#REF!</definedName>
    <definedName name="STAT_TEOM">#REF!</definedName>
    <definedName name="TAB1_REOM_10S" localSheetId="2">'[1]base 2010 pr nb com REOM 2010'!#REF!</definedName>
    <definedName name="TAB1_REOM_10S" localSheetId="10">'[1]base 2010 pr nb com REOM 2010'!#REF!</definedName>
    <definedName name="TAB1_REOM_10S">'[1]base 2010 pr nb com REOM 2010'!#REF!</definedName>
    <definedName name="TAB2_1REOM_12S" localSheetId="2">'[1]base 2012 reom -reg'!#REF!</definedName>
    <definedName name="TAB2_1REOM_12S" localSheetId="10">'[1]base 2012 reom -reg'!#REF!</definedName>
    <definedName name="TAB2_1REOM_12S">'[1]base 2012 reom -reg'!#REF!</definedName>
    <definedName name="TAB2_2REOM_12S" localSheetId="2">'[1]base 2012 reom -type com'!#REF!</definedName>
    <definedName name="TAB2_2REOM_12S" localSheetId="10">'[1]base 2012 reom -type com'!#REF!</definedName>
    <definedName name="TAB2_2REOM_12S">'[1]base 2012 reom -type com'!#REF!</definedName>
    <definedName name="TAB3BP_2TEOM11S" localSheetId="2">#REF!</definedName>
    <definedName name="TAB3BP_2TEOM11S" localSheetId="10">#REF!</definedName>
    <definedName name="TAB3BP_2TEOM11S">#REF!</definedName>
    <definedName name="TABLEAU1_12TEOM" localSheetId="2">#REF!</definedName>
    <definedName name="TABLEAU1_12TEOM" localSheetId="10">#REF!</definedName>
    <definedName name="TABLEAU1_12TEOM">#REF!</definedName>
    <definedName name="tableau3" localSheetId="2">#REF!</definedName>
    <definedName name="tableau3" localSheetId="10">#REF!</definedName>
    <definedName name="tableau3">#REF!</definedName>
    <definedName name="tableau3REOM" localSheetId="2">#REF!</definedName>
    <definedName name="tableau3REOM" localSheetId="10">#REF!</definedName>
    <definedName name="tableau3REOM">#REF!</definedName>
    <definedName name="TEOM" localSheetId="2">#REF!</definedName>
    <definedName name="TEOM" localSheetId="10">#REF!</definedName>
    <definedName name="TEOM">#REF!</definedName>
    <definedName name="TEOMREGDEST" localSheetId="2">#REF!</definedName>
    <definedName name="TEOMREGDEST" localSheetId="10">#REF!</definedName>
    <definedName name="TEOMREGDEST">#REF!</definedName>
    <definedName name="_xlnm.Print_Area" localSheetId="0">'5 '!$A$1:$G$37</definedName>
    <definedName name="_xlnm.Print_Area" localSheetId="1">'5.1_2020'!$A$1:$G$62</definedName>
    <definedName name="_xlnm.Print_Area" localSheetId="2">'5.1_2021'!$A$1:$H$62</definedName>
    <definedName name="_xlnm.Print_Area" localSheetId="3">'5.1_evol'!$A$1:$G$62</definedName>
    <definedName name="_xlnm.Print_Area" localSheetId="5">'5.2'!$A$1:$G$58</definedName>
    <definedName name="_xlnm.Print_Area" localSheetId="6">'5.3'!$A$1:$G$81</definedName>
    <definedName name="_xlnm.Print_Area" localSheetId="7">'5.4 '!$A$1:$E$53</definedName>
    <definedName name="_xlnm.Print_Area" localSheetId="8">'5.5'!$A$1:$F$45</definedName>
    <definedName name="_xlnm.Print_Area" localSheetId="12">'5.6 série'!$A$1:$I$41</definedName>
    <definedName name="_xlnm.Print_Area" localSheetId="9">'5.6_2020'!$A$1:$G$42</definedName>
    <definedName name="_xlnm.Print_Area" localSheetId="10">'5.6_2021'!$A$1:$H$42</definedName>
    <definedName name="_xlnm.Print_Area" localSheetId="11">'5.6_evol'!$A$1:$G$40</definedName>
  </definedNames>
  <calcPr calcId="152511"/>
</workbook>
</file>

<file path=xl/calcChain.xml><?xml version="1.0" encoding="utf-8"?>
<calcChain xmlns="http://schemas.openxmlformats.org/spreadsheetml/2006/main">
  <c r="D16" i="13" l="1"/>
  <c r="E16" i="13"/>
  <c r="F16" i="13"/>
  <c r="D11" i="13"/>
  <c r="E11" i="13"/>
  <c r="F11" i="13"/>
  <c r="C11" i="13"/>
  <c r="B19" i="29" l="1"/>
  <c r="B28" i="29"/>
  <c r="C28" i="29"/>
  <c r="B32" i="29"/>
  <c r="D33" i="29"/>
  <c r="E33" i="29"/>
  <c r="B9" i="34"/>
  <c r="B9" i="29" s="1"/>
  <c r="C9" i="34"/>
  <c r="C9" i="29" s="1"/>
  <c r="D9" i="34"/>
  <c r="D9" i="29" s="1"/>
  <c r="E9" i="34"/>
  <c r="E9" i="29" s="1"/>
  <c r="F9" i="34"/>
  <c r="G9" i="34"/>
  <c r="G9" i="29" s="1"/>
  <c r="B10" i="34"/>
  <c r="B10" i="29" s="1"/>
  <c r="C10" i="34"/>
  <c r="C10" i="29" s="1"/>
  <c r="D10" i="34"/>
  <c r="D10" i="29" s="1"/>
  <c r="E10" i="34"/>
  <c r="E10" i="29" s="1"/>
  <c r="F10" i="34"/>
  <c r="G10" i="34"/>
  <c r="G10" i="29" s="1"/>
  <c r="B12" i="34"/>
  <c r="B12" i="29" s="1"/>
  <c r="C12" i="34"/>
  <c r="C12" i="29" s="1"/>
  <c r="D12" i="34"/>
  <c r="D12" i="29" s="1"/>
  <c r="E12" i="34"/>
  <c r="E12" i="29" s="1"/>
  <c r="F12" i="34"/>
  <c r="G12" i="34"/>
  <c r="G12" i="29" s="1"/>
  <c r="B13" i="34"/>
  <c r="B13" i="29" s="1"/>
  <c r="C13" i="34"/>
  <c r="C13" i="29" s="1"/>
  <c r="D13" i="34"/>
  <c r="D13" i="29" s="1"/>
  <c r="E13" i="34"/>
  <c r="E13" i="29" s="1"/>
  <c r="F13" i="34"/>
  <c r="F13" i="29" s="1"/>
  <c r="G13" i="34"/>
  <c r="G13" i="29" s="1"/>
  <c r="B15" i="34"/>
  <c r="B15" i="29" s="1"/>
  <c r="C15" i="34"/>
  <c r="C15" i="29" s="1"/>
  <c r="D15" i="34"/>
  <c r="D15" i="29" s="1"/>
  <c r="E15" i="34"/>
  <c r="F15" i="34"/>
  <c r="G15" i="34"/>
  <c r="G15" i="29" s="1"/>
  <c r="B16" i="34"/>
  <c r="B16" i="29" s="1"/>
  <c r="C16" i="34"/>
  <c r="C16" i="29" s="1"/>
  <c r="D16" i="34"/>
  <c r="D16" i="29" s="1"/>
  <c r="E16" i="34"/>
  <c r="E16" i="29" s="1"/>
  <c r="F16" i="34"/>
  <c r="F16" i="29" s="1"/>
  <c r="G16" i="34"/>
  <c r="G16" i="29" s="1"/>
  <c r="B17" i="34"/>
  <c r="B17" i="29" s="1"/>
  <c r="C17" i="34"/>
  <c r="C17" i="29" s="1"/>
  <c r="D17" i="34"/>
  <c r="D17" i="29" s="1"/>
  <c r="E17" i="34"/>
  <c r="E17" i="29" s="1"/>
  <c r="F17" i="34"/>
  <c r="G17" i="34"/>
  <c r="G17" i="29" s="1"/>
  <c r="B18" i="34"/>
  <c r="B18" i="29" s="1"/>
  <c r="C18" i="34"/>
  <c r="C18" i="29" s="1"/>
  <c r="D18" i="34"/>
  <c r="D18" i="29" s="1"/>
  <c r="E18" i="34"/>
  <c r="E18" i="29" s="1"/>
  <c r="F18" i="34"/>
  <c r="G18" i="34"/>
  <c r="G18" i="29" s="1"/>
  <c r="B19" i="34"/>
  <c r="C19" i="34"/>
  <c r="C19" i="29" s="1"/>
  <c r="D19" i="34"/>
  <c r="D19" i="29" s="1"/>
  <c r="E19" i="34"/>
  <c r="E19" i="29" s="1"/>
  <c r="F19" i="34"/>
  <c r="F19" i="29" s="1"/>
  <c r="G19" i="34"/>
  <c r="G19" i="29" s="1"/>
  <c r="B20" i="34"/>
  <c r="B20" i="29" s="1"/>
  <c r="C20" i="34"/>
  <c r="C20" i="29" s="1"/>
  <c r="D20" i="34"/>
  <c r="E20" i="34"/>
  <c r="F20" i="34"/>
  <c r="G20" i="34"/>
  <c r="G20" i="29" s="1"/>
  <c r="B21" i="34"/>
  <c r="B21" i="29" s="1"/>
  <c r="C21" i="34"/>
  <c r="C21" i="29" s="1"/>
  <c r="D21" i="34"/>
  <c r="D21" i="29" s="1"/>
  <c r="E21" i="34"/>
  <c r="E21" i="29" s="1"/>
  <c r="F21" i="34"/>
  <c r="G21" i="34"/>
  <c r="G21" i="29" s="1"/>
  <c r="B22" i="34"/>
  <c r="B22" i="29" s="1"/>
  <c r="C22" i="34"/>
  <c r="C22" i="29" s="1"/>
  <c r="D22" i="34"/>
  <c r="D22" i="29" s="1"/>
  <c r="E22" i="34"/>
  <c r="F22" i="34"/>
  <c r="G22" i="34"/>
  <c r="G22" i="29" s="1"/>
  <c r="B23" i="34"/>
  <c r="B23" i="29" s="1"/>
  <c r="C23" i="34"/>
  <c r="C23" i="29" s="1"/>
  <c r="D23" i="34"/>
  <c r="D23" i="29" s="1"/>
  <c r="E23" i="34"/>
  <c r="E23" i="29" s="1"/>
  <c r="F23" i="34"/>
  <c r="F23" i="29" s="1"/>
  <c r="G23" i="34"/>
  <c r="G23" i="29" s="1"/>
  <c r="B25" i="34"/>
  <c r="B25" i="29" s="1"/>
  <c r="C25" i="34"/>
  <c r="C25" i="29" s="1"/>
  <c r="D25" i="34"/>
  <c r="D25" i="29" s="1"/>
  <c r="E25" i="34"/>
  <c r="E25" i="29" s="1"/>
  <c r="F25" i="34"/>
  <c r="F25" i="29" s="1"/>
  <c r="G25" i="34"/>
  <c r="G25" i="29" s="1"/>
  <c r="B26" i="34"/>
  <c r="B26" i="29" s="1"/>
  <c r="C26" i="34"/>
  <c r="C26" i="29" s="1"/>
  <c r="D26" i="34"/>
  <c r="D26" i="29" s="1"/>
  <c r="E26" i="34"/>
  <c r="F26" i="34"/>
  <c r="G26" i="34"/>
  <c r="G26" i="29" s="1"/>
  <c r="B27" i="34"/>
  <c r="B27" i="29" s="1"/>
  <c r="C27" i="34"/>
  <c r="C27" i="29" s="1"/>
  <c r="D27" i="34"/>
  <c r="D27" i="29" s="1"/>
  <c r="E27" i="34"/>
  <c r="E27" i="29" s="1"/>
  <c r="F27" i="34"/>
  <c r="F27" i="29" s="1"/>
  <c r="G27" i="34"/>
  <c r="G27" i="29" s="1"/>
  <c r="B28" i="34"/>
  <c r="C28" i="34"/>
  <c r="D28" i="34"/>
  <c r="D28" i="29" s="1"/>
  <c r="E28" i="34"/>
  <c r="E28" i="29" s="1"/>
  <c r="F28" i="34"/>
  <c r="F28" i="29" s="1"/>
  <c r="G28" i="34"/>
  <c r="G28" i="29" s="1"/>
  <c r="B29" i="34"/>
  <c r="B29" i="29" s="1"/>
  <c r="C29" i="34"/>
  <c r="C29" i="29" s="1"/>
  <c r="D29" i="34"/>
  <c r="D29" i="29" s="1"/>
  <c r="E29" i="34"/>
  <c r="E29" i="29" s="1"/>
  <c r="F29" i="34"/>
  <c r="F29" i="29" s="1"/>
  <c r="G29" i="34"/>
  <c r="G29" i="29" s="1"/>
  <c r="B30" i="34"/>
  <c r="B30" i="29" s="1"/>
  <c r="C30" i="34"/>
  <c r="C30" i="29" s="1"/>
  <c r="D30" i="34"/>
  <c r="D30" i="29" s="1"/>
  <c r="E30" i="34"/>
  <c r="E30" i="29" s="1"/>
  <c r="F30" i="34"/>
  <c r="F30" i="29" s="1"/>
  <c r="G30" i="34"/>
  <c r="G30" i="29" s="1"/>
  <c r="B31" i="34"/>
  <c r="B31" i="29" s="1"/>
  <c r="C31" i="34"/>
  <c r="C31" i="29" s="1"/>
  <c r="D31" i="34"/>
  <c r="D31" i="29" s="1"/>
  <c r="E31" i="34"/>
  <c r="E31" i="29" s="1"/>
  <c r="F31" i="34"/>
  <c r="F31" i="29" s="1"/>
  <c r="G31" i="34"/>
  <c r="G31" i="29" s="1"/>
  <c r="B32" i="34"/>
  <c r="C32" i="34"/>
  <c r="C32" i="29" s="1"/>
  <c r="D32" i="34"/>
  <c r="D32" i="29" s="1"/>
  <c r="E32" i="34"/>
  <c r="E32" i="29" s="1"/>
  <c r="F32" i="34"/>
  <c r="F32" i="29" s="1"/>
  <c r="G32" i="34"/>
  <c r="G32" i="29" s="1"/>
  <c r="B33" i="34"/>
  <c r="B33" i="29" s="1"/>
  <c r="C33" i="34"/>
  <c r="C33" i="29" s="1"/>
  <c r="D33" i="34"/>
  <c r="E33" i="34"/>
  <c r="F33" i="34"/>
  <c r="G33" i="34"/>
  <c r="G33" i="29" s="1"/>
  <c r="B34" i="34"/>
  <c r="B34" i="29" s="1"/>
  <c r="C34" i="34"/>
  <c r="C34" i="29" s="1"/>
  <c r="D34" i="34"/>
  <c r="D34" i="29" s="1"/>
  <c r="E34" i="34"/>
  <c r="F34" i="34"/>
  <c r="G34" i="34"/>
  <c r="G34" i="29" s="1"/>
  <c r="B36" i="34"/>
  <c r="B36" i="29" s="1"/>
  <c r="C36" i="34"/>
  <c r="C36" i="29" s="1"/>
  <c r="D36" i="34"/>
  <c r="D36" i="29" s="1"/>
  <c r="E36" i="34"/>
  <c r="E36" i="29" s="1"/>
  <c r="F36" i="34"/>
  <c r="F36" i="29" s="1"/>
  <c r="G36" i="34"/>
  <c r="G36" i="29" s="1"/>
  <c r="B37" i="34"/>
  <c r="B37" i="29" s="1"/>
  <c r="C37" i="34"/>
  <c r="C37" i="29" s="1"/>
  <c r="D37" i="34"/>
  <c r="D37" i="29" s="1"/>
  <c r="E37" i="34"/>
  <c r="E37" i="29" s="1"/>
  <c r="F37" i="34"/>
  <c r="F37" i="29" s="1"/>
  <c r="G37" i="34"/>
  <c r="G37" i="29" s="1"/>
  <c r="B38" i="34"/>
  <c r="B38" i="29" s="1"/>
  <c r="C38" i="34"/>
  <c r="C38" i="29" s="1"/>
  <c r="D38" i="34"/>
  <c r="D38" i="29" s="1"/>
  <c r="E38" i="34"/>
  <c r="E38" i="29" s="1"/>
  <c r="F38" i="34"/>
  <c r="F38" i="29" s="1"/>
  <c r="G38" i="34"/>
  <c r="G38" i="29" s="1"/>
  <c r="B39" i="34"/>
  <c r="B39" i="29" s="1"/>
  <c r="C39" i="34"/>
  <c r="C39" i="29" s="1"/>
  <c r="D39" i="34"/>
  <c r="D39" i="29" s="1"/>
  <c r="E39" i="34"/>
  <c r="E39" i="29" s="1"/>
  <c r="F39" i="34"/>
  <c r="F39" i="29" s="1"/>
  <c r="G39" i="34"/>
  <c r="G39" i="29" s="1"/>
  <c r="C8" i="34"/>
  <c r="C8" i="29" s="1"/>
  <c r="D8" i="34"/>
  <c r="D8" i="29" s="1"/>
  <c r="E8" i="34"/>
  <c r="E8" i="29" s="1"/>
  <c r="F8" i="34"/>
  <c r="F8" i="29" s="1"/>
  <c r="G8" i="34"/>
  <c r="G8" i="29" s="1"/>
  <c r="B8" i="34"/>
  <c r="B8" i="29" s="1"/>
  <c r="F10" i="13" l="1"/>
  <c r="F20" i="13" s="1"/>
  <c r="C23" i="24" l="1"/>
  <c r="D23" i="24"/>
  <c r="E23" i="24"/>
  <c r="F23" i="24"/>
  <c r="B23" i="24"/>
  <c r="G33" i="20" l="1"/>
  <c r="F55" i="33" l="1"/>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D55" i="33"/>
  <c r="D54" i="33"/>
  <c r="D53" i="33"/>
  <c r="D52" i="33"/>
  <c r="D51" i="33"/>
  <c r="D50" i="33"/>
  <c r="D49" i="33"/>
  <c r="D48" i="33"/>
  <c r="D47" i="33"/>
  <c r="D46" i="33"/>
  <c r="D45" i="33"/>
  <c r="D44" i="33"/>
  <c r="D43" i="33"/>
  <c r="D42" i="33"/>
  <c r="D41" i="33"/>
  <c r="D40" i="33"/>
  <c r="D39" i="33"/>
  <c r="D38" i="33"/>
  <c r="D37" i="33"/>
  <c r="D36" i="33"/>
  <c r="D35" i="33"/>
  <c r="D34" i="33"/>
  <c r="D33" i="33"/>
  <c r="D32" i="33"/>
  <c r="D31" i="33"/>
  <c r="D30" i="33"/>
  <c r="D29" i="33"/>
  <c r="D28" i="33"/>
  <c r="D27" i="33"/>
  <c r="D26" i="33"/>
  <c r="D25" i="33"/>
  <c r="D24" i="33"/>
  <c r="C55" i="33"/>
  <c r="C54" i="33"/>
  <c r="C53" i="33"/>
  <c r="C52" i="33"/>
  <c r="C51" i="33"/>
  <c r="C50" i="33"/>
  <c r="C49" i="33"/>
  <c r="C48" i="33"/>
  <c r="C47" i="33"/>
  <c r="C46" i="33"/>
  <c r="C45" i="33"/>
  <c r="C44" i="33"/>
  <c r="C43" i="33"/>
  <c r="C42" i="33"/>
  <c r="C41" i="33"/>
  <c r="C40" i="33"/>
  <c r="C39" i="33"/>
  <c r="C38" i="33"/>
  <c r="C37" i="33"/>
  <c r="C36" i="33"/>
  <c r="C35" i="33"/>
  <c r="C34" i="33"/>
  <c r="C33" i="33"/>
  <c r="C32" i="33"/>
  <c r="C31" i="33"/>
  <c r="C30" i="33"/>
  <c r="C29" i="33"/>
  <c r="C28" i="33"/>
  <c r="C27" i="33"/>
  <c r="C26" i="33"/>
  <c r="C25" i="33"/>
  <c r="C24" i="33"/>
  <c r="B53" i="33"/>
  <c r="G53" i="33" s="1"/>
  <c r="B55" i="33"/>
  <c r="B54"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l="1"/>
  <c r="C23" i="33"/>
  <c r="D23" i="33"/>
  <c r="E23" i="33"/>
  <c r="F23" i="33"/>
  <c r="B56" i="33"/>
  <c r="C56" i="33"/>
  <c r="D56" i="33"/>
  <c r="E56" i="33"/>
  <c r="F56" i="33"/>
  <c r="I9" i="30"/>
  <c r="I10" i="30"/>
  <c r="I12" i="30"/>
  <c r="I13" i="30"/>
  <c r="I15" i="30"/>
  <c r="I16" i="30"/>
  <c r="I17" i="30"/>
  <c r="I18" i="30"/>
  <c r="I19" i="30"/>
  <c r="I20" i="30"/>
  <c r="I21" i="30"/>
  <c r="I22" i="30"/>
  <c r="I23" i="30"/>
  <c r="I25" i="30"/>
  <c r="I26" i="30"/>
  <c r="I27" i="30"/>
  <c r="I28" i="30"/>
  <c r="I29" i="30"/>
  <c r="I30" i="30"/>
  <c r="I31" i="30"/>
  <c r="I32" i="30"/>
  <c r="I33" i="30"/>
  <c r="I34" i="30"/>
  <c r="I35" i="30"/>
  <c r="I36" i="30"/>
  <c r="I37" i="30"/>
  <c r="I38" i="30"/>
  <c r="I39" i="30"/>
  <c r="I8" i="30"/>
  <c r="H9" i="30"/>
  <c r="H10" i="30"/>
  <c r="H12" i="30"/>
  <c r="H13" i="30"/>
  <c r="H15" i="30"/>
  <c r="H16" i="30"/>
  <c r="H17" i="30"/>
  <c r="H18" i="30"/>
  <c r="H19" i="30"/>
  <c r="H20" i="30"/>
  <c r="H21" i="30"/>
  <c r="H22" i="30"/>
  <c r="H23" i="30"/>
  <c r="H25" i="30"/>
  <c r="H26" i="30"/>
  <c r="H27" i="30"/>
  <c r="H28" i="30"/>
  <c r="H29" i="30"/>
  <c r="H30" i="30"/>
  <c r="H31" i="30"/>
  <c r="H32" i="30"/>
  <c r="H33" i="30"/>
  <c r="H34" i="30"/>
  <c r="H35" i="30"/>
  <c r="H36" i="30"/>
  <c r="H37" i="30"/>
  <c r="H38" i="30"/>
  <c r="H39" i="30"/>
  <c r="H8" i="30"/>
  <c r="H9" i="34"/>
  <c r="H10" i="34"/>
  <c r="H12" i="34"/>
  <c r="H13" i="34"/>
  <c r="H15" i="34"/>
  <c r="H16" i="34"/>
  <c r="H17" i="34"/>
  <c r="H18" i="34"/>
  <c r="H19" i="34"/>
  <c r="H20" i="34"/>
  <c r="H21" i="34"/>
  <c r="H22" i="34"/>
  <c r="H23" i="34"/>
  <c r="H25" i="34"/>
  <c r="H26" i="34"/>
  <c r="H27" i="34"/>
  <c r="H28" i="34"/>
  <c r="H29" i="34"/>
  <c r="H30" i="34"/>
  <c r="H31" i="34"/>
  <c r="H32" i="34"/>
  <c r="H33" i="34"/>
  <c r="H34" i="34"/>
  <c r="H36" i="34"/>
  <c r="H37" i="34"/>
  <c r="H38" i="34"/>
  <c r="H39" i="34"/>
  <c r="H8" i="34"/>
  <c r="G23" i="33" l="1"/>
  <c r="D34" i="22"/>
  <c r="E34" i="22"/>
  <c r="D35" i="22"/>
  <c r="E35" i="22"/>
  <c r="D36" i="22"/>
  <c r="E36" i="22"/>
  <c r="D37" i="22"/>
  <c r="E37" i="22"/>
  <c r="D38" i="22"/>
  <c r="E38" i="22"/>
  <c r="D39" i="22"/>
  <c r="E39" i="22"/>
  <c r="D40" i="22"/>
  <c r="E40" i="22"/>
  <c r="C40" i="22"/>
  <c r="C39" i="22"/>
  <c r="C38" i="22"/>
  <c r="C37" i="22"/>
  <c r="C36" i="22"/>
  <c r="C35" i="22"/>
  <c r="C34" i="22"/>
  <c r="D20" i="22"/>
  <c r="E20" i="22"/>
  <c r="D21" i="22"/>
  <c r="E21" i="22"/>
  <c r="D22" i="22"/>
  <c r="E22" i="22"/>
  <c r="D23" i="22"/>
  <c r="E23" i="22"/>
  <c r="D24" i="22"/>
  <c r="E24" i="22"/>
  <c r="D25" i="22"/>
  <c r="E25" i="22"/>
  <c r="D26" i="22"/>
  <c r="E26" i="22"/>
  <c r="C26" i="22"/>
  <c r="C25" i="22"/>
  <c r="C24" i="22"/>
  <c r="C23" i="22"/>
  <c r="C22" i="22"/>
  <c r="C21" i="22"/>
  <c r="C20" i="22"/>
  <c r="D12" i="22"/>
  <c r="E12" i="22"/>
  <c r="C12" i="22"/>
  <c r="D6" i="22"/>
  <c r="E6" i="22"/>
  <c r="D7" i="22"/>
  <c r="E7" i="22"/>
  <c r="D8" i="22"/>
  <c r="E8" i="22"/>
  <c r="D9" i="22"/>
  <c r="E9" i="22"/>
  <c r="D10" i="22"/>
  <c r="E10" i="22"/>
  <c r="D11" i="22"/>
  <c r="E11" i="22"/>
  <c r="C11" i="22"/>
  <c r="C10" i="22"/>
  <c r="C9" i="22"/>
  <c r="C8" i="22"/>
  <c r="C7" i="22"/>
  <c r="C6" i="22"/>
  <c r="C16" i="20"/>
  <c r="C15" i="20"/>
  <c r="D16" i="20"/>
  <c r="D15" i="20"/>
  <c r="E16" i="20"/>
  <c r="E15" i="20"/>
  <c r="G14" i="20"/>
  <c r="G16" i="20"/>
  <c r="F15" i="20"/>
  <c r="F16" i="20"/>
  <c r="F14" i="20"/>
  <c r="F12" i="20"/>
  <c r="F11" i="20"/>
  <c r="F10" i="20"/>
  <c r="G10" i="20"/>
  <c r="F51" i="21"/>
  <c r="G51" i="21"/>
  <c r="G11" i="21"/>
  <c r="F11" i="21"/>
  <c r="G52" i="24"/>
  <c r="H53" i="32" s="1"/>
  <c r="H45" i="32"/>
  <c r="H46" i="32"/>
  <c r="H47" i="32"/>
  <c r="H48" i="32"/>
  <c r="H49" i="32"/>
  <c r="H50" i="32"/>
  <c r="H51" i="32"/>
  <c r="H52" i="32"/>
  <c r="H54" i="32"/>
  <c r="H55" i="32"/>
  <c r="H56" i="32"/>
  <c r="H57" i="32"/>
  <c r="H44" i="32"/>
  <c r="H24" i="32"/>
  <c r="H25" i="32"/>
  <c r="H26" i="32"/>
  <c r="H27" i="32"/>
  <c r="H28" i="32"/>
  <c r="H29" i="32"/>
  <c r="H30" i="32"/>
  <c r="H31" i="32"/>
  <c r="H32" i="32"/>
  <c r="H33" i="32"/>
  <c r="H34" i="32"/>
  <c r="H35" i="32"/>
  <c r="H36" i="32"/>
  <c r="H37" i="32"/>
  <c r="H38" i="32"/>
  <c r="H39" i="32"/>
  <c r="H40" i="32"/>
  <c r="H41" i="32"/>
  <c r="H42" i="32"/>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4" i="24"/>
  <c r="G55" i="24"/>
  <c r="G56" i="24"/>
  <c r="I57" i="32"/>
  <c r="L10" i="31" l="1"/>
  <c r="M10" i="31"/>
  <c r="L11" i="31"/>
  <c r="M11" i="31"/>
  <c r="J13" i="31"/>
  <c r="K13" i="31"/>
  <c r="L13" i="31"/>
  <c r="M13" i="31"/>
  <c r="J14" i="31"/>
  <c r="K14" i="31"/>
  <c r="L14" i="31"/>
  <c r="M14" i="31"/>
  <c r="J15" i="31"/>
  <c r="K15" i="31"/>
  <c r="L15" i="31"/>
  <c r="M15" i="31"/>
  <c r="L16" i="31"/>
  <c r="M16" i="31"/>
  <c r="L17" i="31"/>
  <c r="M17" i="31"/>
  <c r="J18" i="31"/>
  <c r="J19" i="31"/>
  <c r="J20" i="31"/>
  <c r="L20" i="31"/>
  <c r="M20" i="31"/>
  <c r="L21" i="31"/>
  <c r="M21" i="31"/>
  <c r="I22" i="31"/>
  <c r="J22" i="31"/>
  <c r="L22" i="31"/>
  <c r="I24" i="31"/>
  <c r="J24" i="31"/>
  <c r="K24" i="31"/>
  <c r="L24" i="31"/>
  <c r="M24" i="31"/>
  <c r="I25" i="31"/>
  <c r="J25" i="31"/>
  <c r="K25" i="31"/>
  <c r="L25" i="31"/>
  <c r="M25" i="31"/>
  <c r="I26" i="31"/>
  <c r="J26" i="31"/>
  <c r="K26" i="31"/>
  <c r="L26" i="31"/>
  <c r="M26" i="31"/>
  <c r="I27" i="31"/>
  <c r="J27" i="31"/>
  <c r="K27" i="31"/>
  <c r="L27" i="31"/>
  <c r="M27" i="31"/>
  <c r="I28" i="31"/>
  <c r="J28" i="31"/>
  <c r="K28" i="31"/>
  <c r="L28" i="31"/>
  <c r="M28" i="31"/>
  <c r="I29" i="31"/>
  <c r="J29" i="31"/>
  <c r="K29" i="31"/>
  <c r="L29" i="31"/>
  <c r="M29" i="31"/>
  <c r="I30" i="31"/>
  <c r="J30" i="31"/>
  <c r="K30" i="31"/>
  <c r="L30" i="31"/>
  <c r="M30" i="31"/>
  <c r="I31" i="31"/>
  <c r="J31" i="31"/>
  <c r="K31" i="31"/>
  <c r="L31" i="31"/>
  <c r="M31" i="31"/>
  <c r="I32" i="31"/>
  <c r="J32" i="31"/>
  <c r="K32" i="31"/>
  <c r="L32" i="31"/>
  <c r="M32" i="31"/>
  <c r="I33" i="31"/>
  <c r="J33" i="31"/>
  <c r="K33" i="31"/>
  <c r="L33" i="31"/>
  <c r="M33" i="31"/>
  <c r="I34" i="31"/>
  <c r="J34" i="31"/>
  <c r="K34" i="31"/>
  <c r="L34" i="31"/>
  <c r="M34" i="31"/>
  <c r="I35" i="31"/>
  <c r="J35" i="31"/>
  <c r="K35" i="31"/>
  <c r="L35" i="31"/>
  <c r="M35" i="31"/>
  <c r="I36" i="31"/>
  <c r="J36" i="31"/>
  <c r="K36" i="31"/>
  <c r="L36" i="31"/>
  <c r="M36" i="31"/>
  <c r="I37" i="31"/>
  <c r="J37" i="31"/>
  <c r="K37" i="31"/>
  <c r="L37" i="31"/>
  <c r="M37" i="31"/>
  <c r="I38" i="31"/>
  <c r="J38" i="31"/>
  <c r="K38" i="31"/>
  <c r="L38" i="31"/>
  <c r="M38" i="31"/>
  <c r="I39" i="31"/>
  <c r="J39" i="31"/>
  <c r="K39" i="31"/>
  <c r="L39" i="31"/>
  <c r="M39" i="31"/>
  <c r="I40" i="31"/>
  <c r="J40" i="31"/>
  <c r="K40" i="31"/>
  <c r="L40" i="31"/>
  <c r="M40" i="31"/>
  <c r="I41" i="31"/>
  <c r="J41" i="31"/>
  <c r="K41" i="31"/>
  <c r="L41" i="31"/>
  <c r="M41" i="31"/>
  <c r="I42" i="31"/>
  <c r="J42" i="31"/>
  <c r="K42" i="31"/>
  <c r="L42" i="31"/>
  <c r="M42" i="31"/>
  <c r="I43" i="31"/>
  <c r="J43" i="31"/>
  <c r="K43" i="31"/>
  <c r="L43" i="31"/>
  <c r="M43" i="31"/>
  <c r="I44" i="31"/>
  <c r="J44" i="31"/>
  <c r="K44" i="31"/>
  <c r="L44" i="31"/>
  <c r="M44" i="31"/>
  <c r="I45" i="31"/>
  <c r="J45" i="31"/>
  <c r="K45" i="31"/>
  <c r="L45" i="31"/>
  <c r="M45" i="31"/>
  <c r="I46" i="31"/>
  <c r="J46" i="31"/>
  <c r="K46" i="31"/>
  <c r="L46" i="31"/>
  <c r="M46" i="31"/>
  <c r="I47" i="31"/>
  <c r="J47" i="31"/>
  <c r="K47" i="31"/>
  <c r="L47" i="31"/>
  <c r="M47" i="31"/>
  <c r="I48" i="31"/>
  <c r="J48" i="31"/>
  <c r="K48" i="31"/>
  <c r="L48" i="31"/>
  <c r="M48" i="31"/>
  <c r="I49" i="31"/>
  <c r="J49" i="31"/>
  <c r="K49" i="31"/>
  <c r="L49" i="31"/>
  <c r="M49" i="31"/>
  <c r="I50" i="31"/>
  <c r="J50" i="31"/>
  <c r="K50" i="31"/>
  <c r="L50" i="31"/>
  <c r="M50" i="31"/>
  <c r="I51" i="31"/>
  <c r="J51" i="31"/>
  <c r="K51" i="31"/>
  <c r="L51" i="31"/>
  <c r="M51" i="31"/>
  <c r="I52" i="31"/>
  <c r="J52" i="31"/>
  <c r="K52" i="31"/>
  <c r="L52" i="31"/>
  <c r="M52" i="31"/>
  <c r="I54" i="31"/>
  <c r="J54" i="31"/>
  <c r="K54" i="31"/>
  <c r="L54" i="31"/>
  <c r="M54" i="31"/>
  <c r="I55" i="31"/>
  <c r="J55" i="31"/>
  <c r="K55" i="31"/>
  <c r="L55" i="31"/>
  <c r="M55" i="31"/>
  <c r="I56" i="31"/>
  <c r="E10" i="31"/>
  <c r="F10" i="31"/>
  <c r="E11" i="31"/>
  <c r="F11" i="31"/>
  <c r="C13" i="31"/>
  <c r="D13" i="31"/>
  <c r="E13" i="31"/>
  <c r="F13" i="31"/>
  <c r="C14" i="31"/>
  <c r="D14" i="31"/>
  <c r="E14" i="31"/>
  <c r="F14" i="31"/>
  <c r="C15" i="31"/>
  <c r="D15" i="31"/>
  <c r="E15" i="31"/>
  <c r="F15" i="31"/>
  <c r="E16" i="31"/>
  <c r="F16" i="31"/>
  <c r="E17" i="31"/>
  <c r="F17" i="31"/>
  <c r="C18" i="31"/>
  <c r="C19" i="31"/>
  <c r="C20" i="31"/>
  <c r="E20" i="31"/>
  <c r="F20" i="31"/>
  <c r="E21" i="31"/>
  <c r="F21" i="31"/>
  <c r="B22" i="31"/>
  <c r="C22" i="31"/>
  <c r="E22" i="31"/>
  <c r="B24" i="31"/>
  <c r="C24" i="31"/>
  <c r="D24" i="31"/>
  <c r="E24" i="31"/>
  <c r="F24" i="31"/>
  <c r="B25" i="31"/>
  <c r="C25" i="31"/>
  <c r="D25" i="31"/>
  <c r="E25" i="31"/>
  <c r="F25" i="31"/>
  <c r="B26" i="31"/>
  <c r="C26" i="31"/>
  <c r="D26" i="31"/>
  <c r="E26" i="31"/>
  <c r="F26" i="31"/>
  <c r="B27" i="31"/>
  <c r="C27" i="31"/>
  <c r="D27" i="31"/>
  <c r="E27" i="31"/>
  <c r="F27" i="31"/>
  <c r="B28" i="31"/>
  <c r="C28" i="31"/>
  <c r="D28" i="31"/>
  <c r="E28" i="31"/>
  <c r="F28" i="31"/>
  <c r="B29" i="31"/>
  <c r="C29" i="31"/>
  <c r="D29" i="31"/>
  <c r="E29" i="31"/>
  <c r="F29" i="31"/>
  <c r="B30" i="31"/>
  <c r="C30" i="31"/>
  <c r="D30" i="31"/>
  <c r="E30" i="31"/>
  <c r="F30" i="31"/>
  <c r="B31" i="31"/>
  <c r="C31" i="31"/>
  <c r="D31" i="31"/>
  <c r="E31" i="31"/>
  <c r="F31" i="31"/>
  <c r="B32" i="31"/>
  <c r="C32" i="31"/>
  <c r="D32" i="31"/>
  <c r="E32" i="31"/>
  <c r="F32" i="31"/>
  <c r="B33" i="31"/>
  <c r="C33" i="31"/>
  <c r="D33" i="31"/>
  <c r="E33" i="31"/>
  <c r="F33" i="31"/>
  <c r="B34" i="31"/>
  <c r="C34" i="31"/>
  <c r="D34" i="31"/>
  <c r="E34" i="31"/>
  <c r="F34" i="31"/>
  <c r="B35" i="31"/>
  <c r="C35" i="31"/>
  <c r="D35" i="31"/>
  <c r="E35" i="31"/>
  <c r="F35" i="31"/>
  <c r="B36" i="31"/>
  <c r="C36" i="31"/>
  <c r="D36" i="31"/>
  <c r="E36" i="31"/>
  <c r="F36" i="31"/>
  <c r="B37" i="31"/>
  <c r="C37" i="31"/>
  <c r="D37" i="31"/>
  <c r="E37" i="31"/>
  <c r="F37" i="31"/>
  <c r="B38" i="31"/>
  <c r="C38" i="31"/>
  <c r="D38" i="31"/>
  <c r="E38" i="31"/>
  <c r="F38" i="31"/>
  <c r="B39" i="31"/>
  <c r="C39" i="31"/>
  <c r="D39" i="31"/>
  <c r="E39" i="31"/>
  <c r="F39" i="31"/>
  <c r="B40" i="31"/>
  <c r="C40" i="31"/>
  <c r="D40" i="31"/>
  <c r="E40" i="31"/>
  <c r="F40" i="31"/>
  <c r="B41" i="31"/>
  <c r="C41" i="31"/>
  <c r="D41" i="31"/>
  <c r="E41" i="31"/>
  <c r="F41" i="31"/>
  <c r="B42" i="31"/>
  <c r="C42" i="31"/>
  <c r="D42" i="31"/>
  <c r="E42" i="31"/>
  <c r="F42" i="31"/>
  <c r="B43" i="31"/>
  <c r="C43" i="31"/>
  <c r="D43" i="31"/>
  <c r="E43" i="31"/>
  <c r="F43" i="31"/>
  <c r="B44" i="31"/>
  <c r="C44" i="31"/>
  <c r="D44" i="31"/>
  <c r="E44" i="31"/>
  <c r="F44" i="31"/>
  <c r="B45" i="31"/>
  <c r="C45" i="31"/>
  <c r="D45" i="31"/>
  <c r="E45" i="31"/>
  <c r="F45" i="31"/>
  <c r="B46" i="31"/>
  <c r="C46" i="31"/>
  <c r="D46" i="31"/>
  <c r="E46" i="31"/>
  <c r="F46" i="31"/>
  <c r="B47" i="31"/>
  <c r="C47" i="31"/>
  <c r="D47" i="31"/>
  <c r="E47" i="31"/>
  <c r="F47" i="31"/>
  <c r="B48" i="31"/>
  <c r="C48" i="31"/>
  <c r="D48" i="31"/>
  <c r="E48" i="31"/>
  <c r="F48" i="31"/>
  <c r="B49" i="31"/>
  <c r="C49" i="31"/>
  <c r="D49" i="31"/>
  <c r="E49" i="31"/>
  <c r="F49" i="31"/>
  <c r="B50" i="31"/>
  <c r="C50" i="31"/>
  <c r="D50" i="31"/>
  <c r="E50" i="31"/>
  <c r="F50" i="31"/>
  <c r="B51" i="31"/>
  <c r="C51" i="31"/>
  <c r="D51" i="31"/>
  <c r="E51" i="31"/>
  <c r="F51" i="31"/>
  <c r="B52" i="31"/>
  <c r="C52" i="31"/>
  <c r="D52" i="31"/>
  <c r="E52" i="31"/>
  <c r="F52" i="31"/>
  <c r="B54" i="31"/>
  <c r="C54" i="31"/>
  <c r="D54" i="31"/>
  <c r="E54" i="31"/>
  <c r="F54" i="31"/>
  <c r="B55" i="31"/>
  <c r="C55" i="31"/>
  <c r="D55" i="31"/>
  <c r="E55" i="31"/>
  <c r="F55" i="31"/>
  <c r="B56" i="31"/>
  <c r="G13" i="24"/>
  <c r="G14" i="24"/>
  <c r="G15" i="24"/>
  <c r="F53" i="24"/>
  <c r="K23" i="31"/>
  <c r="C53" i="24"/>
  <c r="D53" i="24"/>
  <c r="E53" i="24"/>
  <c r="B53" i="24"/>
  <c r="G53" i="24" s="1"/>
  <c r="G24" i="33"/>
  <c r="I24" i="32" s="1"/>
  <c r="G25" i="33"/>
  <c r="N25" i="31" s="1"/>
  <c r="G26" i="33"/>
  <c r="I26" i="32" s="1"/>
  <c r="G27" i="33"/>
  <c r="I27" i="32" s="1"/>
  <c r="G28" i="33"/>
  <c r="I28" i="32" s="1"/>
  <c r="G29" i="33"/>
  <c r="N29" i="31" s="1"/>
  <c r="G30" i="33"/>
  <c r="I30" i="32" s="1"/>
  <c r="G31" i="33"/>
  <c r="I31" i="32" s="1"/>
  <c r="G32" i="33"/>
  <c r="I32" i="32" s="1"/>
  <c r="G33" i="33"/>
  <c r="N33" i="31" s="1"/>
  <c r="G34" i="33"/>
  <c r="I34" i="32" s="1"/>
  <c r="G35" i="33"/>
  <c r="I35" i="32" s="1"/>
  <c r="G36" i="33"/>
  <c r="I36" i="32" s="1"/>
  <c r="G37" i="33"/>
  <c r="N37" i="31" s="1"/>
  <c r="G38" i="33"/>
  <c r="I38" i="32" s="1"/>
  <c r="G39" i="33"/>
  <c r="I39" i="32" s="1"/>
  <c r="G40" i="33"/>
  <c r="I40" i="32" s="1"/>
  <c r="G41" i="33"/>
  <c r="I41" i="32" s="1"/>
  <c r="G42" i="33"/>
  <c r="I42" i="32" s="1"/>
  <c r="G43" i="33"/>
  <c r="I44" i="32" s="1"/>
  <c r="G44" i="33"/>
  <c r="I45" i="32" s="1"/>
  <c r="G45" i="33"/>
  <c r="I46" i="32" s="1"/>
  <c r="G46" i="33"/>
  <c r="I47" i="32" s="1"/>
  <c r="G47" i="33"/>
  <c r="G48" i="33"/>
  <c r="I49" i="32" s="1"/>
  <c r="G49" i="33"/>
  <c r="G50" i="33"/>
  <c r="I51" i="32" s="1"/>
  <c r="G51" i="33"/>
  <c r="I52" i="32" s="1"/>
  <c r="G52" i="33"/>
  <c r="I53" i="32" s="1"/>
  <c r="G54" i="33"/>
  <c r="I54" i="32" s="1"/>
  <c r="G55" i="33"/>
  <c r="I55" i="32" s="1"/>
  <c r="E23" i="31"/>
  <c r="N36" i="31" l="1"/>
  <c r="I27" i="33"/>
  <c r="I35" i="33"/>
  <c r="H36" i="33"/>
  <c r="I51" i="33"/>
  <c r="H37" i="33"/>
  <c r="I50" i="33"/>
  <c r="I45" i="33"/>
  <c r="H35" i="33"/>
  <c r="I26" i="33"/>
  <c r="H34" i="33"/>
  <c r="H29" i="33"/>
  <c r="H27" i="33"/>
  <c r="G45" i="31"/>
  <c r="H45" i="33"/>
  <c r="H26" i="33"/>
  <c r="H42" i="33"/>
  <c r="G40" i="31"/>
  <c r="G37" i="31"/>
  <c r="N52" i="31"/>
  <c r="N55" i="31"/>
  <c r="H54" i="33"/>
  <c r="G54" i="31"/>
  <c r="H52" i="33"/>
  <c r="G52" i="31"/>
  <c r="I52" i="33"/>
  <c r="H51" i="33"/>
  <c r="H50" i="33"/>
  <c r="H49" i="33"/>
  <c r="I50" i="32"/>
  <c r="G48" i="31"/>
  <c r="G47" i="31"/>
  <c r="I48" i="32"/>
  <c r="N45" i="31"/>
  <c r="G44" i="31"/>
  <c r="H44" i="33"/>
  <c r="N44" i="31"/>
  <c r="H43" i="33"/>
  <c r="G36" i="31"/>
  <c r="N32" i="31"/>
  <c r="G32" i="31"/>
  <c r="I31" i="33"/>
  <c r="N28" i="31"/>
  <c r="G28" i="31"/>
  <c r="I28" i="33"/>
  <c r="H28" i="33"/>
  <c r="G24" i="31"/>
  <c r="B53" i="31"/>
  <c r="I53" i="31"/>
  <c r="I23" i="32"/>
  <c r="F23" i="31"/>
  <c r="G49" i="31"/>
  <c r="G41" i="31"/>
  <c r="G33" i="31"/>
  <c r="G29" i="31"/>
  <c r="G25" i="31"/>
  <c r="I30" i="33"/>
  <c r="G50" i="31"/>
  <c r="G26" i="31"/>
  <c r="I33" i="33"/>
  <c r="I33" i="32"/>
  <c r="I25" i="33"/>
  <c r="I25" i="32"/>
  <c r="J23" i="31"/>
  <c r="I48" i="33"/>
  <c r="N48" i="31"/>
  <c r="N40" i="31"/>
  <c r="N24" i="31"/>
  <c r="I46" i="33"/>
  <c r="I38" i="33"/>
  <c r="N49" i="31"/>
  <c r="N41" i="31"/>
  <c r="I41" i="33"/>
  <c r="I42" i="33"/>
  <c r="I37" i="33"/>
  <c r="I37" i="32"/>
  <c r="H33" i="33"/>
  <c r="G46" i="31"/>
  <c r="G38" i="31"/>
  <c r="G34" i="31"/>
  <c r="I40" i="33"/>
  <c r="I39" i="33"/>
  <c r="H48" i="33"/>
  <c r="H40" i="33"/>
  <c r="H32" i="33"/>
  <c r="H24" i="33"/>
  <c r="N50" i="31"/>
  <c r="N46" i="31"/>
  <c r="N42" i="31"/>
  <c r="N38" i="31"/>
  <c r="N34" i="31"/>
  <c r="N30" i="31"/>
  <c r="N26" i="31"/>
  <c r="I29" i="33"/>
  <c r="I29" i="32"/>
  <c r="H41" i="33"/>
  <c r="H25" i="33"/>
  <c r="G42" i="31"/>
  <c r="G30" i="31"/>
  <c r="I34" i="33"/>
  <c r="I43" i="33"/>
  <c r="I23" i="31"/>
  <c r="H47" i="33"/>
  <c r="H39" i="33"/>
  <c r="H31" i="33"/>
  <c r="G51" i="31"/>
  <c r="G43" i="31"/>
  <c r="G39" i="31"/>
  <c r="G35" i="31"/>
  <c r="G31" i="31"/>
  <c r="G27" i="31"/>
  <c r="I49" i="33"/>
  <c r="I47" i="33"/>
  <c r="H46" i="33"/>
  <c r="H38" i="33"/>
  <c r="H30" i="33"/>
  <c r="N51" i="31"/>
  <c r="N47" i="31"/>
  <c r="N43" i="31"/>
  <c r="N39" i="31"/>
  <c r="N35" i="31"/>
  <c r="N31" i="31"/>
  <c r="N27" i="31"/>
  <c r="H55" i="33"/>
  <c r="G55" i="31"/>
  <c r="D23" i="31"/>
  <c r="M23" i="31"/>
  <c r="G23" i="24"/>
  <c r="H23" i="32" s="1"/>
  <c r="B23" i="31"/>
  <c r="L23" i="31"/>
  <c r="C23" i="31"/>
  <c r="I54" i="33"/>
  <c r="I55" i="33"/>
  <c r="N54" i="31"/>
  <c r="H13" i="32"/>
  <c r="H15" i="32"/>
  <c r="I32" i="33"/>
  <c r="I44" i="33"/>
  <c r="I36" i="33"/>
  <c r="B10" i="33"/>
  <c r="D10" i="33"/>
  <c r="C10" i="33"/>
  <c r="G10" i="33" l="1"/>
  <c r="I10" i="32" s="1"/>
  <c r="G23" i="31"/>
  <c r="N23" i="31"/>
  <c r="H23" i="33"/>
  <c r="I23" i="33"/>
  <c r="H14" i="32"/>
  <c r="I24" i="33" l="1"/>
  <c r="B15" i="33" l="1"/>
  <c r="B14" i="33"/>
  <c r="B13" i="33" l="1"/>
  <c r="I14" i="31"/>
  <c r="G14" i="33"/>
  <c r="B14" i="31"/>
  <c r="B15" i="31"/>
  <c r="G15" i="33"/>
  <c r="I15" i="31"/>
  <c r="E18" i="13"/>
  <c r="F9" i="13"/>
  <c r="F8" i="13"/>
  <c r="F19" i="13" s="1"/>
  <c r="F7" i="13"/>
  <c r="F18" i="13" l="1"/>
  <c r="F21" i="13" s="1"/>
  <c r="I15" i="32"/>
  <c r="I15" i="33"/>
  <c r="H15" i="33"/>
  <c r="G15" i="31"/>
  <c r="N15" i="31"/>
  <c r="I14" i="32"/>
  <c r="N14" i="31"/>
  <c r="I14" i="33"/>
  <c r="H14" i="33"/>
  <c r="G14" i="31"/>
  <c r="G13" i="33"/>
  <c r="I13" i="31"/>
  <c r="B13" i="31"/>
  <c r="D46" i="22"/>
  <c r="E46" i="22"/>
  <c r="C46" i="22"/>
  <c r="D45" i="22"/>
  <c r="E45" i="22"/>
  <c r="C45" i="22"/>
  <c r="D42" i="22"/>
  <c r="E42" i="22"/>
  <c r="D43" i="22"/>
  <c r="E43" i="22"/>
  <c r="D44" i="22"/>
  <c r="E44" i="22"/>
  <c r="C43" i="22"/>
  <c r="C44" i="22"/>
  <c r="C42" i="22"/>
  <c r="D41" i="22"/>
  <c r="E41" i="22"/>
  <c r="C41" i="22"/>
  <c r="D33" i="22"/>
  <c r="E33" i="22"/>
  <c r="C33" i="22"/>
  <c r="C31" i="22"/>
  <c r="D31" i="22"/>
  <c r="E31" i="22"/>
  <c r="C32" i="22"/>
  <c r="D32" i="22"/>
  <c r="E32" i="22"/>
  <c r="D30" i="22"/>
  <c r="E30" i="22"/>
  <c r="C30" i="22"/>
  <c r="D27" i="22"/>
  <c r="E27" i="22"/>
  <c r="D28" i="22"/>
  <c r="E28" i="22"/>
  <c r="D29" i="22"/>
  <c r="E29" i="22"/>
  <c r="C28" i="22"/>
  <c r="C29" i="22"/>
  <c r="C27" i="22"/>
  <c r="D19" i="22"/>
  <c r="E19" i="22"/>
  <c r="C19" i="22"/>
  <c r="D16" i="22"/>
  <c r="E16" i="22"/>
  <c r="D17" i="22"/>
  <c r="E17" i="22"/>
  <c r="D18" i="22"/>
  <c r="E18" i="22"/>
  <c r="C17" i="22"/>
  <c r="C18" i="22"/>
  <c r="C16" i="22"/>
  <c r="D13" i="22"/>
  <c r="E13" i="22"/>
  <c r="D14" i="22"/>
  <c r="E14" i="22"/>
  <c r="D15" i="22"/>
  <c r="E15" i="22"/>
  <c r="C14" i="22"/>
  <c r="C15" i="22"/>
  <c r="C13" i="22"/>
  <c r="C93" i="20"/>
  <c r="D93" i="20"/>
  <c r="E93" i="20"/>
  <c r="D92" i="20"/>
  <c r="E92" i="20"/>
  <c r="C92" i="20"/>
  <c r="D91" i="20"/>
  <c r="E91" i="20"/>
  <c r="C91" i="20"/>
  <c r="G8" i="21"/>
  <c r="F8" i="21"/>
  <c r="E8" i="21"/>
  <c r="D8" i="21"/>
  <c r="C8" i="21"/>
  <c r="G12" i="20"/>
  <c r="E12" i="20"/>
  <c r="E11" i="20"/>
  <c r="D12" i="20"/>
  <c r="D11" i="20"/>
  <c r="C12" i="20"/>
  <c r="C11" i="20"/>
  <c r="I13" i="32" l="1"/>
  <c r="G13" i="31"/>
  <c r="H13" i="33"/>
  <c r="N13" i="31"/>
  <c r="I13" i="33"/>
  <c r="G36" i="20"/>
  <c r="G35" i="20"/>
  <c r="G34" i="20"/>
  <c r="G32" i="20"/>
  <c r="G31" i="20"/>
  <c r="G30" i="20"/>
  <c r="G29" i="20"/>
  <c r="G28" i="20"/>
  <c r="G27" i="20"/>
  <c r="G26" i="20"/>
  <c r="G25" i="20"/>
  <c r="G24" i="20"/>
  <c r="G23" i="20"/>
  <c r="G22" i="20"/>
  <c r="G21" i="20"/>
  <c r="G20" i="20"/>
  <c r="G19" i="20"/>
  <c r="G18" i="20"/>
  <c r="G17" i="20"/>
  <c r="G13" i="20"/>
  <c r="F36" i="20"/>
  <c r="F35" i="20"/>
  <c r="F34" i="20"/>
  <c r="F33" i="20"/>
  <c r="F32" i="20"/>
  <c r="F31" i="20"/>
  <c r="F30" i="20"/>
  <c r="F29" i="20"/>
  <c r="F28" i="20"/>
  <c r="F27" i="20"/>
  <c r="F26" i="20"/>
  <c r="F25" i="20"/>
  <c r="F24" i="20"/>
  <c r="F23" i="20"/>
  <c r="F22" i="20"/>
  <c r="F21" i="20"/>
  <c r="F20" i="20"/>
  <c r="F19" i="20"/>
  <c r="F18" i="20"/>
  <c r="F17" i="20"/>
  <c r="F13" i="20"/>
  <c r="F9" i="20"/>
  <c r="F8" i="20"/>
  <c r="F7" i="20"/>
  <c r="F6" i="20"/>
  <c r="G84" i="20" l="1"/>
  <c r="G87" i="20"/>
  <c r="G85" i="20"/>
  <c r="F86" i="20"/>
  <c r="G86" i="20"/>
  <c r="F84" i="20"/>
  <c r="F87" i="20"/>
  <c r="F85" i="20"/>
  <c r="G67" i="21"/>
  <c r="G66" i="21"/>
  <c r="G65" i="21"/>
  <c r="F67" i="21"/>
  <c r="F66" i="21"/>
  <c r="F65" i="21"/>
  <c r="F94" i="20" s="1"/>
  <c r="G22" i="21"/>
  <c r="G21" i="21"/>
  <c r="C11" i="24"/>
  <c r="F14" i="21" l="1"/>
  <c r="F52" i="20" s="1"/>
  <c r="F68" i="21"/>
  <c r="F95" i="20" s="1"/>
  <c r="G68" i="21"/>
  <c r="E18" i="33" l="1"/>
  <c r="C21" i="33"/>
  <c r="F22" i="33"/>
  <c r="D22" i="33"/>
  <c r="G22" i="33" s="1"/>
  <c r="I22" i="32" s="1"/>
  <c r="D21" i="33"/>
  <c r="B21" i="33"/>
  <c r="D20" i="33"/>
  <c r="B20" i="33"/>
  <c r="G20" i="33" s="1"/>
  <c r="I20" i="32" s="1"/>
  <c r="F19" i="33"/>
  <c r="E19" i="33"/>
  <c r="D19" i="33"/>
  <c r="B19" i="33"/>
  <c r="G19" i="33" s="1"/>
  <c r="I19" i="32" s="1"/>
  <c r="F18" i="33"/>
  <c r="F9" i="33" s="1"/>
  <c r="F8" i="33" s="1"/>
  <c r="D18" i="33"/>
  <c r="B18" i="33"/>
  <c r="D17" i="33"/>
  <c r="C17" i="33"/>
  <c r="B17" i="33"/>
  <c r="D16" i="33"/>
  <c r="C16" i="33"/>
  <c r="B16" i="33"/>
  <c r="G16" i="33" s="1"/>
  <c r="I16" i="32" s="1"/>
  <c r="D12" i="33"/>
  <c r="C12" i="33"/>
  <c r="B12" i="33"/>
  <c r="G12" i="33" s="1"/>
  <c r="I12" i="32" s="1"/>
  <c r="D11" i="33"/>
  <c r="C11" i="33"/>
  <c r="B11" i="33"/>
  <c r="F22" i="24"/>
  <c r="F19" i="24"/>
  <c r="E19" i="24"/>
  <c r="F18" i="24"/>
  <c r="E18" i="24"/>
  <c r="F12" i="24"/>
  <c r="E12" i="24"/>
  <c r="D22" i="24"/>
  <c r="D21" i="24"/>
  <c r="D20" i="24"/>
  <c r="D19" i="24"/>
  <c r="D18" i="24"/>
  <c r="D17" i="24"/>
  <c r="D16" i="24"/>
  <c r="D12" i="24"/>
  <c r="D11" i="24"/>
  <c r="D10" i="24"/>
  <c r="C21" i="24"/>
  <c r="C17" i="24"/>
  <c r="C16" i="24"/>
  <c r="C12" i="24"/>
  <c r="C10" i="24"/>
  <c r="B21" i="24"/>
  <c r="B20" i="24"/>
  <c r="B19" i="24"/>
  <c r="B18" i="24"/>
  <c r="B17" i="24"/>
  <c r="B16" i="24"/>
  <c r="B12" i="24"/>
  <c r="B11" i="24"/>
  <c r="B10" i="24"/>
  <c r="G21" i="33" l="1"/>
  <c r="I21" i="32" s="1"/>
  <c r="G18" i="33"/>
  <c r="I18" i="32" s="1"/>
  <c r="G11" i="33"/>
  <c r="I11" i="32" s="1"/>
  <c r="B9" i="33"/>
  <c r="C9" i="33"/>
  <c r="C8" i="33" s="1"/>
  <c r="J11" i="31"/>
  <c r="C11" i="31"/>
  <c r="G17" i="33"/>
  <c r="I17" i="32" s="1"/>
  <c r="D9" i="33"/>
  <c r="D8" i="33" s="1"/>
  <c r="E9" i="33"/>
  <c r="E8" i="33" s="1"/>
  <c r="F24" i="21"/>
  <c r="F62" i="20" s="1"/>
  <c r="I16" i="31"/>
  <c r="B16" i="31"/>
  <c r="G16" i="24"/>
  <c r="F35" i="21"/>
  <c r="E18" i="31"/>
  <c r="L18" i="31"/>
  <c r="F28" i="21"/>
  <c r="F66" i="20" s="1"/>
  <c r="B17" i="31"/>
  <c r="G17" i="24"/>
  <c r="I17" i="31"/>
  <c r="F41" i="21"/>
  <c r="E19" i="31"/>
  <c r="L19" i="31"/>
  <c r="F45" i="21"/>
  <c r="K20" i="31"/>
  <c r="D20" i="31"/>
  <c r="F10" i="21"/>
  <c r="F49" i="20" s="1"/>
  <c r="D10" i="31"/>
  <c r="D9" i="24"/>
  <c r="K10" i="31"/>
  <c r="F49" i="21"/>
  <c r="K21" i="31"/>
  <c r="D21" i="31"/>
  <c r="F53" i="21"/>
  <c r="F74" i="20" s="1"/>
  <c r="M22" i="31"/>
  <c r="F22" i="31"/>
  <c r="F17" i="21"/>
  <c r="F55" i="20" s="1"/>
  <c r="I12" i="31"/>
  <c r="B12" i="31"/>
  <c r="G12" i="24"/>
  <c r="F30" i="21"/>
  <c r="F68" i="20" s="1"/>
  <c r="K17" i="31"/>
  <c r="D17" i="31"/>
  <c r="F33" i="21"/>
  <c r="D18" i="31"/>
  <c r="K18" i="31"/>
  <c r="F39" i="21"/>
  <c r="D19" i="31"/>
  <c r="K19" i="31"/>
  <c r="F42" i="21"/>
  <c r="F19" i="31"/>
  <c r="M19" i="31"/>
  <c r="F15" i="21"/>
  <c r="F53" i="20" s="1"/>
  <c r="D11" i="31"/>
  <c r="K11" i="31"/>
  <c r="F52" i="21"/>
  <c r="D22" i="31"/>
  <c r="G22" i="24"/>
  <c r="K22" i="31"/>
  <c r="F36" i="21"/>
  <c r="M18" i="31"/>
  <c r="F18" i="31"/>
  <c r="F29" i="21"/>
  <c r="F67" i="20" s="1"/>
  <c r="C17" i="31"/>
  <c r="J17" i="31"/>
  <c r="F48" i="21"/>
  <c r="C21" i="31"/>
  <c r="J21" i="31"/>
  <c r="F38" i="21"/>
  <c r="G19" i="24"/>
  <c r="I19" i="31"/>
  <c r="B19" i="31"/>
  <c r="F19" i="21"/>
  <c r="F57" i="20" s="1"/>
  <c r="K12" i="31"/>
  <c r="D12" i="31"/>
  <c r="E9" i="24"/>
  <c r="L12" i="31"/>
  <c r="E12" i="31"/>
  <c r="F18" i="21"/>
  <c r="F56" i="20" s="1"/>
  <c r="J12" i="31"/>
  <c r="C12" i="31"/>
  <c r="F25" i="21"/>
  <c r="F63" i="20" s="1"/>
  <c r="J16" i="31"/>
  <c r="C16" i="31"/>
  <c r="F32" i="21"/>
  <c r="G18" i="24"/>
  <c r="I18" i="31"/>
  <c r="B18" i="31"/>
  <c r="F44" i="21"/>
  <c r="I20" i="31"/>
  <c r="G20" i="24"/>
  <c r="B20" i="31"/>
  <c r="F7" i="21"/>
  <c r="G10" i="24"/>
  <c r="B10" i="31"/>
  <c r="I10" i="31"/>
  <c r="B9" i="24"/>
  <c r="B21" i="31"/>
  <c r="G21" i="24"/>
  <c r="I21" i="33" s="1"/>
  <c r="I21" i="31"/>
  <c r="F13" i="21"/>
  <c r="F51" i="20" s="1"/>
  <c r="I11" i="31"/>
  <c r="G11" i="24"/>
  <c r="B11" i="31"/>
  <c r="F9" i="21"/>
  <c r="F48" i="20" s="1"/>
  <c r="C10" i="31"/>
  <c r="C9" i="24"/>
  <c r="J10" i="31"/>
  <c r="F26" i="21"/>
  <c r="F64" i="20" s="1"/>
  <c r="K16" i="31"/>
  <c r="D16" i="31"/>
  <c r="F9" i="24"/>
  <c r="F12" i="31"/>
  <c r="M12" i="31"/>
  <c r="F47" i="21"/>
  <c r="F70" i="20" s="1"/>
  <c r="G33" i="21"/>
  <c r="G9" i="21"/>
  <c r="G24" i="21"/>
  <c r="G62" i="20" s="1"/>
  <c r="G36" i="21"/>
  <c r="G49" i="21"/>
  <c r="G7" i="21"/>
  <c r="G10" i="21"/>
  <c r="G25" i="21"/>
  <c r="G63" i="20" s="1"/>
  <c r="G38" i="21"/>
  <c r="G52" i="21"/>
  <c r="G32" i="21"/>
  <c r="G48" i="21"/>
  <c r="G13" i="21"/>
  <c r="G51" i="20" s="1"/>
  <c r="G26" i="21"/>
  <c r="G64" i="20" s="1"/>
  <c r="G39" i="21"/>
  <c r="G53" i="21"/>
  <c r="G74" i="20" s="1"/>
  <c r="G35" i="21"/>
  <c r="G18" i="21"/>
  <c r="G56" i="20" s="1"/>
  <c r="G19" i="21"/>
  <c r="G57" i="20" s="1"/>
  <c r="G14" i="21"/>
  <c r="G52" i="20" s="1"/>
  <c r="G28" i="21"/>
  <c r="G66" i="20" s="1"/>
  <c r="G41" i="21"/>
  <c r="G15" i="21"/>
  <c r="G53" i="20" s="1"/>
  <c r="G29" i="21"/>
  <c r="G67" i="20" s="1"/>
  <c r="G42" i="21"/>
  <c r="F22" i="21"/>
  <c r="F60" i="20" s="1"/>
  <c r="G45" i="21"/>
  <c r="G47" i="21"/>
  <c r="G70" i="20" s="1"/>
  <c r="F21" i="21"/>
  <c r="F59" i="20" s="1"/>
  <c r="G17" i="21"/>
  <c r="G55" i="20" s="1"/>
  <c r="G30" i="21"/>
  <c r="G68" i="20" s="1"/>
  <c r="G44" i="21"/>
  <c r="E20" i="13"/>
  <c r="E19" i="13"/>
  <c r="E21" i="13"/>
  <c r="C16" i="13"/>
  <c r="C18" i="13"/>
  <c r="D18" i="13"/>
  <c r="C19" i="13"/>
  <c r="D19" i="13"/>
  <c r="C20" i="13"/>
  <c r="D20" i="13"/>
  <c r="H21" i="32" l="1"/>
  <c r="E32" i="13"/>
  <c r="F50" i="21"/>
  <c r="G62" i="21"/>
  <c r="G48" i="20"/>
  <c r="F12" i="21"/>
  <c r="E27" i="13" s="1"/>
  <c r="F47" i="20"/>
  <c r="G63" i="21"/>
  <c r="G49" i="20"/>
  <c r="B8" i="33"/>
  <c r="G9" i="33"/>
  <c r="G61" i="21"/>
  <c r="G12" i="21"/>
  <c r="G47" i="20"/>
  <c r="F46" i="21"/>
  <c r="F34" i="21"/>
  <c r="F37" i="21" s="1"/>
  <c r="F40" i="21"/>
  <c r="F43" i="21" s="1"/>
  <c r="F31" i="21"/>
  <c r="F69" i="20" s="1"/>
  <c r="F16" i="21"/>
  <c r="F54" i="20" s="1"/>
  <c r="F63" i="21"/>
  <c r="F92" i="20" s="1"/>
  <c r="F61" i="21"/>
  <c r="F90" i="20" s="1"/>
  <c r="F73" i="20"/>
  <c r="F27" i="21"/>
  <c r="F65" i="20" s="1"/>
  <c r="M9" i="31"/>
  <c r="F8" i="24"/>
  <c r="F9" i="31"/>
  <c r="G12" i="31"/>
  <c r="H12" i="33"/>
  <c r="N12" i="31"/>
  <c r="I12" i="33"/>
  <c r="G11" i="31"/>
  <c r="H11" i="33"/>
  <c r="I11" i="33"/>
  <c r="N11" i="31"/>
  <c r="I10" i="33"/>
  <c r="N10" i="31"/>
  <c r="H10" i="33"/>
  <c r="G10" i="31"/>
  <c r="G19" i="31"/>
  <c r="H19" i="33"/>
  <c r="N19" i="31"/>
  <c r="K9" i="31"/>
  <c r="D9" i="31"/>
  <c r="D8" i="24"/>
  <c r="G16" i="31"/>
  <c r="H16" i="33"/>
  <c r="N16" i="31"/>
  <c r="H18" i="33"/>
  <c r="N18" i="31"/>
  <c r="G18" i="31"/>
  <c r="F62" i="21"/>
  <c r="F91" i="20" s="1"/>
  <c r="F20" i="21"/>
  <c r="F58" i="20" s="1"/>
  <c r="L9" i="31"/>
  <c r="E9" i="31"/>
  <c r="E8" i="24"/>
  <c r="H10" i="32"/>
  <c r="C9" i="31"/>
  <c r="C8" i="24"/>
  <c r="J9" i="31"/>
  <c r="N21" i="31"/>
  <c r="G21" i="31"/>
  <c r="H21" i="33"/>
  <c r="G20" i="31"/>
  <c r="H20" i="33"/>
  <c r="N20" i="31"/>
  <c r="H17" i="33"/>
  <c r="N17" i="31"/>
  <c r="G17" i="31"/>
  <c r="B8" i="24"/>
  <c r="B9" i="31"/>
  <c r="G9" i="24"/>
  <c r="H9" i="32" s="1"/>
  <c r="I9" i="31"/>
  <c r="F71" i="20"/>
  <c r="N22" i="31"/>
  <c r="H22" i="33"/>
  <c r="G22" i="31"/>
  <c r="H16" i="32"/>
  <c r="I16" i="33"/>
  <c r="H19" i="32"/>
  <c r="I19" i="33"/>
  <c r="H20" i="32"/>
  <c r="I20" i="33"/>
  <c r="H22" i="32"/>
  <c r="I22" i="33"/>
  <c r="H18" i="32"/>
  <c r="I18" i="33"/>
  <c r="H17" i="32"/>
  <c r="I17" i="33"/>
  <c r="G46" i="21"/>
  <c r="G71" i="20"/>
  <c r="H12" i="32"/>
  <c r="G34" i="21"/>
  <c r="G37" i="21" s="1"/>
  <c r="F32" i="13"/>
  <c r="G73" i="20"/>
  <c r="E31" i="13"/>
  <c r="F72" i="20"/>
  <c r="G40" i="21"/>
  <c r="G43" i="21" s="1"/>
  <c r="G50" i="21"/>
  <c r="G27" i="21"/>
  <c r="G65" i="20" s="1"/>
  <c r="G31" i="21"/>
  <c r="G20" i="21"/>
  <c r="G58" i="20" s="1"/>
  <c r="G91" i="20"/>
  <c r="G16" i="21"/>
  <c r="G54" i="20" s="1"/>
  <c r="G92" i="20"/>
  <c r="G6" i="21"/>
  <c r="I9" i="32"/>
  <c r="H11" i="32"/>
  <c r="D21" i="13"/>
  <c r="C21" i="13"/>
  <c r="G89" i="20"/>
  <c r="C46" i="20"/>
  <c r="C83" i="20" s="1"/>
  <c r="D46" i="20"/>
  <c r="D89" i="20" s="1"/>
  <c r="E46" i="20"/>
  <c r="E83" i="20" s="1"/>
  <c r="F46" i="20"/>
  <c r="F83" i="20" s="1"/>
  <c r="G46" i="20"/>
  <c r="G83" i="20" s="1"/>
  <c r="C60" i="21"/>
  <c r="D60" i="21"/>
  <c r="E60" i="21"/>
  <c r="F60" i="21"/>
  <c r="G60" i="21"/>
  <c r="G50" i="20" l="1"/>
  <c r="F27" i="13"/>
  <c r="F29" i="13"/>
  <c r="I9" i="33"/>
  <c r="B7" i="33"/>
  <c r="G8" i="33"/>
  <c r="I8" i="32" s="1"/>
  <c r="F6" i="21"/>
  <c r="E29" i="13"/>
  <c r="E41" i="13" s="1"/>
  <c r="G64" i="21"/>
  <c r="G93" i="20" s="1"/>
  <c r="D83" i="20"/>
  <c r="F64" i="21"/>
  <c r="F93" i="20" s="1"/>
  <c r="I8" i="31"/>
  <c r="G8" i="24"/>
  <c r="B7" i="24"/>
  <c r="B8" i="31"/>
  <c r="D7" i="24"/>
  <c r="K8" i="31"/>
  <c r="D8" i="31"/>
  <c r="J8" i="31"/>
  <c r="C8" i="31"/>
  <c r="C7" i="24"/>
  <c r="F50" i="20"/>
  <c r="F7" i="24"/>
  <c r="F8" i="31"/>
  <c r="M8" i="31"/>
  <c r="F23" i="21"/>
  <c r="E28" i="13" s="1"/>
  <c r="E40" i="13" s="1"/>
  <c r="H9" i="33"/>
  <c r="N9" i="31"/>
  <c r="G9" i="31"/>
  <c r="E7" i="24"/>
  <c r="L8" i="31"/>
  <c r="E8" i="31"/>
  <c r="F31" i="13"/>
  <c r="G72" i="20"/>
  <c r="E39" i="13"/>
  <c r="F41" i="13"/>
  <c r="G69" i="20"/>
  <c r="G23" i="21"/>
  <c r="F28" i="13" s="1"/>
  <c r="H8" i="32"/>
  <c r="C89" i="20"/>
  <c r="E89" i="20"/>
  <c r="F89" i="20"/>
  <c r="F30" i="13" l="1"/>
  <c r="F33" i="13" s="1"/>
  <c r="F43" i="13" s="1"/>
  <c r="E30" i="13"/>
  <c r="E33" i="13" s="1"/>
  <c r="E43" i="13" s="1"/>
  <c r="B7" i="31"/>
  <c r="G7" i="24"/>
  <c r="H7" i="32" s="1"/>
  <c r="I7" i="31"/>
  <c r="F61" i="20"/>
  <c r="G8" i="31"/>
  <c r="H8" i="33"/>
  <c r="N8" i="31"/>
  <c r="I8" i="33"/>
  <c r="F40" i="13"/>
  <c r="G61" i="20"/>
  <c r="F39" i="13"/>
  <c r="F42" i="13" l="1"/>
  <c r="E42" i="13"/>
  <c r="J53" i="31" l="1"/>
  <c r="C53" i="31"/>
  <c r="C56" i="31"/>
  <c r="C7" i="33"/>
  <c r="J7" i="31" s="1"/>
  <c r="J56" i="31" l="1"/>
  <c r="C7" i="31"/>
  <c r="D53" i="31"/>
  <c r="K53" i="31"/>
  <c r="D7" i="33"/>
  <c r="L53" i="31"/>
  <c r="E53" i="31"/>
  <c r="I53" i="33"/>
  <c r="F53" i="31"/>
  <c r="M53" i="31"/>
  <c r="F7" i="33"/>
  <c r="F7" i="31" s="1"/>
  <c r="L56" i="31"/>
  <c r="E7" i="33"/>
  <c r="L7" i="31" s="1"/>
  <c r="M56" i="31"/>
  <c r="K56" i="31"/>
  <c r="E7" i="31" l="1"/>
  <c r="F56" i="31"/>
  <c r="H53" i="33"/>
  <c r="E56" i="31"/>
  <c r="G7" i="33"/>
  <c r="I7" i="33" s="1"/>
  <c r="G56" i="33"/>
  <c r="G56" i="31" s="1"/>
  <c r="D7" i="31"/>
  <c r="K7" i="31"/>
  <c r="M7" i="31"/>
  <c r="G53" i="31"/>
  <c r="D56" i="31"/>
  <c r="N53" i="31"/>
  <c r="G7" i="31" l="1"/>
  <c r="N7" i="31"/>
  <c r="H7" i="33"/>
  <c r="I7" i="32"/>
  <c r="N56" i="31"/>
  <c r="I56" i="32"/>
  <c r="I56" i="33"/>
  <c r="H56" i="33"/>
</calcChain>
</file>

<file path=xl/sharedStrings.xml><?xml version="1.0" encoding="utf-8"?>
<sst xmlns="http://schemas.openxmlformats.org/spreadsheetml/2006/main" count="812" uniqueCount="241">
  <si>
    <t>Communes</t>
  </si>
  <si>
    <t>Départements</t>
  </si>
  <si>
    <t xml:space="preserve">Communes </t>
  </si>
  <si>
    <t>Taxe d'habitation</t>
  </si>
  <si>
    <t>Taxe sur le foncier bâti</t>
  </si>
  <si>
    <t>Taxe sur le foncier non bâti</t>
  </si>
  <si>
    <t>Total</t>
  </si>
  <si>
    <t xml:space="preserve">Taxe d'habitation </t>
  </si>
  <si>
    <t>Taxes foncières</t>
  </si>
  <si>
    <t>Impôts économiques</t>
  </si>
  <si>
    <t>Compensations et dégrèvements législatifs au titre de la fiscalité directe locale</t>
  </si>
  <si>
    <t>Présentation - Définitions</t>
  </si>
  <si>
    <t>Ensemble des collectivités</t>
  </si>
  <si>
    <t>(en millions d'euros)</t>
  </si>
  <si>
    <t>(en %)</t>
  </si>
  <si>
    <t>Compensations (1)</t>
  </si>
  <si>
    <t>Dégrèvements législatifs (2)</t>
  </si>
  <si>
    <t>Contributions brutes de l'Etat (1+2)</t>
  </si>
  <si>
    <t>5-1 Vue d'ensemble de la fiscalité locale</t>
  </si>
  <si>
    <t>Impôts et taxes de la section de fonctionnement</t>
  </si>
  <si>
    <t xml:space="preserve"> FA : fiscalité additionnelle ; FPU : fiscalité professionnelle unique.</t>
  </si>
  <si>
    <t>Taxe d'enlèvement des ordures ménagères (TEOM)</t>
  </si>
  <si>
    <t>Taxe d'aménagement</t>
  </si>
  <si>
    <t>Taxe de séjour</t>
  </si>
  <si>
    <t>Autres</t>
  </si>
  <si>
    <t xml:space="preserve">Total contributions directes </t>
  </si>
  <si>
    <t>Total fiscalité directe locale</t>
  </si>
  <si>
    <t>Total contributions directes</t>
  </si>
  <si>
    <t xml:space="preserve">TEOM </t>
  </si>
  <si>
    <r>
      <t>Recettes</t>
    </r>
    <r>
      <rPr>
        <b/>
        <sz val="12"/>
        <rFont val="Arial"/>
        <family val="2"/>
      </rPr>
      <t xml:space="preserve"> (produits perçus et compensations) au titre de la fiscalité directe locale</t>
    </r>
  </si>
  <si>
    <t>Champ : ensemble des budgets (principaux et annexes) des collectivités locales et de leurs syndicats.</t>
  </si>
  <si>
    <t>LA FISCALITÉ LOCALE</t>
  </si>
  <si>
    <t>GFP</t>
  </si>
  <si>
    <t xml:space="preserve">Secteur communal </t>
  </si>
  <si>
    <t>Cotisation sur la valeur ajoutée des entreprises (CVAE)</t>
  </si>
  <si>
    <t>Impositions forfaitaires des entreprises de réseaux (IFER)</t>
  </si>
  <si>
    <t>Taxe sur les surfaces commerciales (TASCOM)</t>
  </si>
  <si>
    <t>Ensemble collectivités</t>
  </si>
  <si>
    <t>dont : à FA</t>
  </si>
  <si>
    <t xml:space="preserve">Évolution du produit </t>
  </si>
  <si>
    <t>EPCI</t>
  </si>
  <si>
    <t xml:space="preserve">Cotisation foncière des entreprises (CFE) </t>
  </si>
  <si>
    <t>5-5  Les contributions de l'Etat à la fiscalité directe locale</t>
  </si>
  <si>
    <t xml:space="preserve">5-3 Bases nettes et taux moyens d'imposition </t>
  </si>
  <si>
    <t>5-2 Les recettes de la fiscalité locale</t>
  </si>
  <si>
    <t xml:space="preserve">5-5 Les contributions de l'État à la fiscalité directe locale </t>
  </si>
  <si>
    <t>Ensemble des 
" Taxes ménages "</t>
  </si>
  <si>
    <t>dont part incitative</t>
  </si>
  <si>
    <t>5-3 Bases nettes et taux moyens d'imposition</t>
  </si>
  <si>
    <t>Taxe d'habitation (TH)</t>
  </si>
  <si>
    <t>Taxe sur le foncier bâti (FB)</t>
  </si>
  <si>
    <t>Cotisation foncière des entreprises (CFE)</t>
  </si>
  <si>
    <r>
      <t xml:space="preserve">Taxe d'habitation (TH) </t>
    </r>
    <r>
      <rPr>
        <b/>
        <vertAlign val="superscript"/>
        <sz val="10"/>
        <rFont val="Arial"/>
        <family val="2"/>
      </rPr>
      <t xml:space="preserve">(a) </t>
    </r>
  </si>
  <si>
    <t>dont : membres d'un EPCI à FA</t>
  </si>
  <si>
    <t xml:space="preserve"> : à FPU </t>
  </si>
  <si>
    <t xml:space="preserve"> : membres d'un EPCI à FPU </t>
  </si>
  <si>
    <t xml:space="preserve">EPCI à FP (y compris MGP) </t>
  </si>
  <si>
    <t>Taxes annexes</t>
  </si>
  <si>
    <t>GEMAPI (Secteur communal)</t>
  </si>
  <si>
    <t>-</t>
  </si>
  <si>
    <r>
      <t>- Autres Impôts et taxes</t>
    </r>
    <r>
      <rPr>
        <b/>
        <vertAlign val="superscript"/>
        <sz val="10"/>
        <rFont val="Arial"/>
        <family val="2"/>
      </rPr>
      <t xml:space="preserve"> (b)</t>
    </r>
  </si>
  <si>
    <t xml:space="preserve">Total des impôts et taxes </t>
  </si>
  <si>
    <r>
      <t>Impôts et taxes de la section d'investissement</t>
    </r>
    <r>
      <rPr>
        <b/>
        <vertAlign val="superscript"/>
        <sz val="10"/>
        <rFont val="Arial"/>
        <family val="2"/>
      </rPr>
      <t xml:space="preserve"> (b)</t>
    </r>
  </si>
  <si>
    <r>
      <t xml:space="preserve">Taxe d'habitation (TH) </t>
    </r>
    <r>
      <rPr>
        <b/>
        <vertAlign val="superscript"/>
        <sz val="10"/>
        <rFont val="Arial"/>
        <family val="2"/>
      </rPr>
      <t>(b)</t>
    </r>
  </si>
  <si>
    <t>Taxe d'habitation sur les logements vacants (THLV)</t>
  </si>
  <si>
    <t>Syndicats</t>
  </si>
  <si>
    <t>Fraction de TVA</t>
  </si>
  <si>
    <t xml:space="preserve">Source : DGCL. Données DGFiP, REI pour les impôts locaux et comptes de gestion pour les autres. </t>
  </si>
  <si>
    <r>
      <t>Les recettes de la fiscalité locale</t>
    </r>
    <r>
      <rPr>
        <b/>
        <vertAlign val="superscript"/>
        <sz val="14"/>
        <color theme="1"/>
        <rFont val="Arial"/>
        <family val="2"/>
      </rPr>
      <t xml:space="preserve"> (a)</t>
    </r>
  </si>
  <si>
    <r>
      <t>Les bases nettes</t>
    </r>
    <r>
      <rPr>
        <b/>
        <vertAlign val="superscript"/>
        <sz val="12"/>
        <rFont val="Arial"/>
        <family val="2"/>
      </rPr>
      <t xml:space="preserve"> (a)</t>
    </r>
  </si>
  <si>
    <t>(en millions d'euros )</t>
  </si>
  <si>
    <t>Source : DGCL. Données DGFIP, REI.</t>
  </si>
  <si>
    <r>
      <t>Les taux moyens d'imposition</t>
    </r>
    <r>
      <rPr>
        <b/>
        <vertAlign val="superscript"/>
        <sz val="12"/>
        <rFont val="Arial"/>
        <family val="2"/>
      </rPr>
      <t xml:space="preserve"> (a)</t>
    </r>
  </si>
  <si>
    <t>(b) Y compris majoration des résidences secondaires.</t>
  </si>
  <si>
    <t>TASA et GEMAPI</t>
  </si>
  <si>
    <t>(a) Recettes : produits perçus + compensations.</t>
  </si>
  <si>
    <r>
      <t>Part des recettes</t>
    </r>
    <r>
      <rPr>
        <b/>
        <vertAlign val="superscript"/>
        <sz val="12"/>
        <rFont val="Arial"/>
        <family val="2"/>
      </rPr>
      <t>(a)</t>
    </r>
    <r>
      <rPr>
        <b/>
        <sz val="12"/>
        <rFont val="Arial"/>
        <family val="2"/>
      </rPr>
      <t xml:space="preserve"> prises en charge par l'Etat au titre de la fiscalité directe locale</t>
    </r>
  </si>
  <si>
    <t>Source : DGCL. Données DGFIP.</t>
  </si>
  <si>
    <t>Ensemble de la fiscalité locale</t>
  </si>
  <si>
    <t>(a) Y compris majoration sur les résidences secondaires.</t>
  </si>
  <si>
    <t>Effet taux*</t>
  </si>
  <si>
    <t>Effet base*</t>
  </si>
  <si>
    <t>CTU</t>
  </si>
  <si>
    <t>Valeur locative des locaux d'habitation</t>
  </si>
  <si>
    <t>- Abattements pour charges de famille</t>
  </si>
  <si>
    <t>- Exonérations</t>
  </si>
  <si>
    <t>Régions
et CTU</t>
  </si>
  <si>
    <r>
      <t>- Impôts locaux</t>
    </r>
    <r>
      <rPr>
        <b/>
        <vertAlign val="superscript"/>
        <sz val="10"/>
        <rFont val="Arial"/>
        <family val="2"/>
      </rPr>
      <t xml:space="preserve"> (a)</t>
    </r>
  </si>
  <si>
    <t>Versement mobilité (VM)</t>
  </si>
  <si>
    <t>Régions et CTU</t>
  </si>
  <si>
    <t xml:space="preserve">Pour chaque type de collectivité, les taux moyens des taxes dites "ménages" sont calculés en divisant la somme des produits réellement perçus par la somme de leurs bases. Les produits réellement perçus intègrent les "gains et pertes", les lissages depuis 2017, et les produits des taxes additionnelles ou des majorations. Pour le secteur communal et l'ensemble des collectivités, les taux moyens sont calculés en rapportant l'ensemble des produits aux bases communales.
Pour la CFE, la base du secteur communal est la somme des bases communales et intercommunales en FPU, en ZAE et en ZDE. </t>
  </si>
  <si>
    <t>Ensemble
2020</t>
  </si>
  <si>
    <r>
      <t xml:space="preserve">Collectivités selon le type de fiscalité 
</t>
    </r>
    <r>
      <rPr>
        <sz val="10"/>
        <rFont val="Arial"/>
        <family val="2"/>
      </rPr>
      <t>(y compris les syndicats à contributions fiscalisées)</t>
    </r>
  </si>
  <si>
    <t>Tableau annexe</t>
  </si>
  <si>
    <t>Taxe d'habitation y c. LV</t>
  </si>
  <si>
    <t>Syndicat</t>
  </si>
  <si>
    <t>Taxe sur le foncier non bâti
 (FnB) hors taxe additionnelle</t>
  </si>
  <si>
    <t>Syndicats et GFP</t>
  </si>
  <si>
    <t>Taxe d'habitation (TH y c. THLV)</t>
  </si>
  <si>
    <t>Tableau annexe : Taux moyens</t>
  </si>
  <si>
    <t>Taxe sur le foncier bati (FB) hors Taxe additionnelle</t>
  </si>
  <si>
    <t>Tableau annexe : bases</t>
  </si>
  <si>
    <t>Impôts et taxes perçus par les collectivités locales</t>
  </si>
  <si>
    <t>Recettes liées à l'apprentissage et à la formation professionnelle</t>
  </si>
  <si>
    <t>octroi de mer</t>
  </si>
  <si>
    <t xml:space="preserve">TH logements vacants </t>
  </si>
  <si>
    <t>Foncier bâti (FB)</t>
  </si>
  <si>
    <t>CFE</t>
  </si>
  <si>
    <t>CVAE</t>
  </si>
  <si>
    <t>IFER</t>
  </si>
  <si>
    <t>TASCOM</t>
  </si>
  <si>
    <t>TEOM</t>
  </si>
  <si>
    <t>DMTO</t>
  </si>
  <si>
    <t>TICPE</t>
  </si>
  <si>
    <t>TSCA</t>
  </si>
  <si>
    <t>TCFE</t>
  </si>
  <si>
    <t>Certificats d'immatriculation</t>
  </si>
  <si>
    <t>Corse et Outre-mer</t>
  </si>
  <si>
    <t>dont :  carburants</t>
  </si>
  <si>
    <t>Attribution fonds de péréq. DMTO</t>
  </si>
  <si>
    <t>Solde (dont autres reversements)</t>
  </si>
  <si>
    <t>Pylônes électriques</t>
  </si>
  <si>
    <t>Balayage</t>
  </si>
  <si>
    <t>Taxes funéraires</t>
  </si>
  <si>
    <t>Taxes sur les passagers</t>
  </si>
  <si>
    <t>Droits de place</t>
  </si>
  <si>
    <t>Permis de conduire</t>
  </si>
  <si>
    <t>Véhicule de transport de marchandises</t>
  </si>
  <si>
    <t>Déchets stockés</t>
  </si>
  <si>
    <t>Locaux à usage de bureaux</t>
  </si>
  <si>
    <t>Redevance des mines</t>
  </si>
  <si>
    <t>Eaux minérales</t>
  </si>
  <si>
    <t>Remontées mécaniques</t>
  </si>
  <si>
    <t>Publicité extérieure</t>
  </si>
  <si>
    <r>
      <t>Communes</t>
    </r>
    <r>
      <rPr>
        <b/>
        <vertAlign val="superscript"/>
        <sz val="10"/>
        <rFont val="Arial"/>
        <family val="2"/>
      </rPr>
      <t xml:space="preserve"> (c)</t>
    </r>
  </si>
  <si>
    <r>
      <t>GFP</t>
    </r>
    <r>
      <rPr>
        <b/>
        <vertAlign val="superscript"/>
        <sz val="10"/>
        <rFont val="Arial"/>
        <family val="2"/>
      </rPr>
      <t xml:space="preserve"> (d)</t>
    </r>
  </si>
  <si>
    <t>(c) Y compris Ville de Paris. (d) Y compris métropole de Lyon et les EPT de la MGP.</t>
  </si>
  <si>
    <t>(a) Source : Recensement des éléments d'imposition (REI). (b) Source : Comptes de gestion. Voir la partie "Définitions" pour la signification des acronymes.</t>
  </si>
  <si>
    <t>GEMAPI et TASA</t>
  </si>
  <si>
    <t>Jeux et paris</t>
  </si>
  <si>
    <t>5-4 Décomposition de l'évolution du produit des taxes : effet base et effet taux</t>
  </si>
  <si>
    <t>En ligne seulement</t>
  </si>
  <si>
    <t>5-6 Redevances et recettes tarifaires</t>
  </si>
  <si>
    <t>Principales redevances et recettes tarifaires en 2020</t>
  </si>
  <si>
    <r>
      <t>Communes</t>
    </r>
    <r>
      <rPr>
        <b/>
        <vertAlign val="superscript"/>
        <sz val="10"/>
        <rFont val="Arial"/>
        <family val="2"/>
      </rPr>
      <t xml:space="preserve"> (a)</t>
    </r>
  </si>
  <si>
    <r>
      <t>GFP</t>
    </r>
    <r>
      <rPr>
        <b/>
        <vertAlign val="superscript"/>
        <sz val="10"/>
        <rFont val="Arial"/>
        <family val="2"/>
      </rPr>
      <t xml:space="preserve"> (b)</t>
    </r>
  </si>
  <si>
    <t>Ventes de produits finis</t>
  </si>
  <si>
    <t>vente d'eau</t>
  </si>
  <si>
    <t>taxes et redevance d'eau</t>
  </si>
  <si>
    <t>vente de terrains aménagés</t>
  </si>
  <si>
    <t>Produits forestiers</t>
  </si>
  <si>
    <t>récoltes</t>
  </si>
  <si>
    <t>coupes de bois</t>
  </si>
  <si>
    <t>Utilisation du domaine</t>
  </si>
  <si>
    <t>concessions et redevances funéraires</t>
  </si>
  <si>
    <t>droits de stationnement, location</t>
  </si>
  <si>
    <t>redevance stationnement et post-stationnement</t>
  </si>
  <si>
    <t>péage, passage, pesage</t>
  </si>
  <si>
    <t>droits de chasse et pêche</t>
  </si>
  <si>
    <t>pâturage</t>
  </si>
  <si>
    <t>redevance ski de fond</t>
  </si>
  <si>
    <t>autres redevances</t>
  </si>
  <si>
    <t>enlèvements ordures, déchets</t>
  </si>
  <si>
    <t>culture</t>
  </si>
  <si>
    <t>sports et loisirs</t>
  </si>
  <si>
    <t>analyse et désinfection</t>
  </si>
  <si>
    <t>droits navigation</t>
  </si>
  <si>
    <t>social</t>
  </si>
  <si>
    <t>périscolaire</t>
  </si>
  <si>
    <t>assainissement</t>
  </si>
  <si>
    <t>location compteurs</t>
  </si>
  <si>
    <t>Autres recettes</t>
  </si>
  <si>
    <t>ventes de marchandises</t>
  </si>
  <si>
    <t>concessions, brevets, marques</t>
  </si>
  <si>
    <t>fermiers et concessionnaires</t>
  </si>
  <si>
    <t>(a) Y compris Ville de Paris. (b) Y compris métropole de Lyon et les EPT de la MGP.</t>
  </si>
  <si>
    <t>en ligne uniquement</t>
  </si>
  <si>
    <r>
      <t>Communes</t>
    </r>
    <r>
      <rPr>
        <b/>
        <vertAlign val="superscript"/>
        <sz val="10"/>
        <rFont val="Arial"/>
        <family val="2"/>
      </rPr>
      <t xml:space="preserve"> (d)</t>
    </r>
  </si>
  <si>
    <r>
      <t>GFP</t>
    </r>
    <r>
      <rPr>
        <b/>
        <vertAlign val="superscript"/>
        <sz val="10"/>
        <rFont val="Arial"/>
        <family val="2"/>
      </rPr>
      <t xml:space="preserve"> (e)</t>
    </r>
  </si>
  <si>
    <t>Principales redevances et recettes tarifaires</t>
  </si>
  <si>
    <t>transport</t>
  </si>
  <si>
    <t>revenus des immeubles</t>
  </si>
  <si>
    <t>Secteur communal</t>
  </si>
  <si>
    <t>(d) Par collectivité réellement bénéficiaire, après reversement des GFP aux syndicats.</t>
  </si>
  <si>
    <r>
      <t>Taxe d'enlèvement des ordures ménagères (TEOM)</t>
    </r>
    <r>
      <rPr>
        <b/>
        <vertAlign val="superscript"/>
        <sz val="10"/>
        <rFont val="Arial"/>
        <family val="2"/>
      </rPr>
      <t xml:space="preserve"> (d)</t>
    </r>
  </si>
  <si>
    <r>
      <t xml:space="preserve">Taxe sur le foncier non bâti
 (FnB) </t>
    </r>
    <r>
      <rPr>
        <b/>
        <vertAlign val="superscript"/>
        <sz val="10"/>
        <rFont val="Arial"/>
        <family val="2"/>
      </rPr>
      <t>(c)</t>
    </r>
  </si>
  <si>
    <t>Prestations de services</t>
  </si>
  <si>
    <r>
      <t>Secteur communal</t>
    </r>
    <r>
      <rPr>
        <b/>
        <vertAlign val="superscript"/>
        <sz val="10"/>
        <rFont val="Arial"/>
        <family val="2"/>
      </rPr>
      <t xml:space="preserve"> </t>
    </r>
  </si>
  <si>
    <t>(c) Y compris la taxe additionnelle au foncier non bâti.</t>
  </si>
  <si>
    <t>(d) Y compris la part incitative.</t>
  </si>
  <si>
    <t>* Lorsqu'un groupement instaure une taxe qui n'existait pas l'année précédente, cette instauration est intégralement comptée dans l'effet taux. On considère que la base préexistait, mais qu'elle était affectée d'un taux nul. Cela explique les écarts entre l'évolution des bases dans le tableau 5.3 et l'effet base ici.</t>
  </si>
  <si>
    <t xml:space="preserve">Source : DGCL. Données DGFiP, comptes de gestion. </t>
  </si>
  <si>
    <t>dégradation voies et chemins</t>
  </si>
  <si>
    <t>5-1 Vue d'ensemble de la fiscalité locale (évolutions)</t>
  </si>
  <si>
    <t>évolutions (en %)</t>
  </si>
  <si>
    <t>Droit de stationnement</t>
  </si>
  <si>
    <t>TASA (Région IdF)</t>
  </si>
  <si>
    <t>(a) La métropole de Lyon et les EPT de la métropole du grand Paris (MGP) sont, par convention statistique, intégralement assimilés aux GFP.</t>
  </si>
  <si>
    <t>- Abattements facultatifs</t>
  </si>
  <si>
    <t>Ensemble
2021</t>
  </si>
  <si>
    <t>Évolution 2021 / 2020</t>
  </si>
  <si>
    <t>Ecart 
2021-2020</t>
  </si>
  <si>
    <t>2021 / 2020</t>
  </si>
  <si>
    <t>Écarts en M€  (2021 - 2020)</t>
  </si>
  <si>
    <t>5-4 Décomposition de l'évolution des produits des taxes en 2021 : effet base et effet taux</t>
  </si>
  <si>
    <t>Principales redevances et recettes tarifaires en 2021</t>
  </si>
  <si>
    <t>Principales redevances et recettes tarifaires en 2021 (évolution)</t>
  </si>
  <si>
    <t>Réforme TH - Effet net des coefficients correcteurs (FB)</t>
  </si>
  <si>
    <r>
      <t xml:space="preserve">Foncier non bâti (FnB) </t>
    </r>
    <r>
      <rPr>
        <vertAlign val="superscript"/>
        <sz val="10"/>
        <rFont val="Arial"/>
        <family val="2"/>
      </rPr>
      <t>(f)</t>
    </r>
  </si>
  <si>
    <t>= Bases nettes des communes</t>
  </si>
  <si>
    <t>dont : résidences principales</t>
  </si>
  <si>
    <r>
      <t>dont : résidences secondaires</t>
    </r>
    <r>
      <rPr>
        <i/>
        <vertAlign val="superscript"/>
        <sz val="9"/>
        <rFont val="Arial"/>
        <family val="2"/>
      </rPr>
      <t xml:space="preserve"> (b)</t>
    </r>
  </si>
  <si>
    <t>n.d.</t>
  </si>
  <si>
    <r>
      <t xml:space="preserve">TH </t>
    </r>
    <r>
      <rPr>
        <vertAlign val="superscript"/>
        <sz val="10"/>
        <rFont val="Arial"/>
        <family val="2"/>
      </rPr>
      <t>(e)</t>
    </r>
  </si>
  <si>
    <t>Versements coeff. correcteurs (FB)</t>
  </si>
  <si>
    <t>Prélèvements coeff. correcteurs (FB)</t>
  </si>
  <si>
    <t>dont : résidences secondaires</t>
  </si>
  <si>
    <t xml:space="preserve">           résidences secondaires</t>
  </si>
  <si>
    <t>(d) La base du secteur communal est la somme des bases communales et intercommunales en FPU, en ZAE et en ZDE.</t>
  </si>
  <si>
    <r>
      <t>Taxe sur le foncier non bâti (FnB)</t>
    </r>
    <r>
      <rPr>
        <b/>
        <vertAlign val="superscript"/>
        <sz val="10"/>
        <rFont val="Arial"/>
        <family val="2"/>
      </rPr>
      <t xml:space="preserve"> (c)</t>
    </r>
  </si>
  <si>
    <r>
      <t>Secteur communal</t>
    </r>
    <r>
      <rPr>
        <b/>
        <vertAlign val="superscript"/>
        <sz val="10"/>
        <rFont val="Arial"/>
        <family val="2"/>
      </rPr>
      <t xml:space="preserve"> (d)</t>
    </r>
  </si>
  <si>
    <r>
      <t xml:space="preserve">Taxe sur le foncier bati (FB) </t>
    </r>
    <r>
      <rPr>
        <b/>
        <vertAlign val="superscript"/>
        <sz val="10"/>
        <rFont val="Arial"/>
        <family val="2"/>
      </rPr>
      <t>(c)</t>
    </r>
  </si>
  <si>
    <r>
      <t>Taxe sur le foncier non bati (FnB)</t>
    </r>
    <r>
      <rPr>
        <b/>
        <vertAlign val="superscript"/>
        <sz val="10"/>
        <rFont val="Arial"/>
        <family val="2"/>
      </rPr>
      <t xml:space="preserve"> (d)</t>
    </r>
  </si>
  <si>
    <r>
      <t xml:space="preserve">Taxe d'enlèvement des ordures ménagères (TEOM) </t>
    </r>
    <r>
      <rPr>
        <b/>
        <vertAlign val="superscript"/>
        <sz val="10"/>
        <rFont val="Arial"/>
        <family val="2"/>
      </rPr>
      <t>(e)</t>
    </r>
  </si>
  <si>
    <t>(d) Y compris la taxe additionnelle au foncier non bâti.</t>
  </si>
  <si>
    <t>(e) Y compris la part incitative.</t>
  </si>
  <si>
    <t>(c) Non compris la taxe additionnelle au foncier non bâti.</t>
  </si>
  <si>
    <r>
      <t xml:space="preserve">Taxe sur le foncier bâti (FB) </t>
    </r>
    <r>
      <rPr>
        <b/>
        <vertAlign val="superscript"/>
        <sz val="10"/>
        <rFont val="Arial"/>
        <family val="2"/>
      </rPr>
      <t>(b)</t>
    </r>
  </si>
  <si>
    <r>
      <t xml:space="preserve">Taxe sur le foncier non bâti (FnB) </t>
    </r>
    <r>
      <rPr>
        <b/>
        <vertAlign val="superscript"/>
        <sz val="10"/>
        <rFont val="Arial"/>
        <family val="2"/>
      </rPr>
      <t>(c)</t>
    </r>
  </si>
  <si>
    <t>(c) Y compris taxe additionnelle.</t>
  </si>
  <si>
    <t>(e) Y compris majorations des résidences secondaires (131 M€).</t>
  </si>
  <si>
    <t>(f) Y compris la taxe additionnelle au foncier non bâti (85 M€).</t>
  </si>
  <si>
    <r>
      <t>(e) Y compris majorations des résidences secondaires (136 M€) et hors produit TH perçu par l'</t>
    </r>
    <r>
      <rPr>
        <i/>
        <sz val="8"/>
        <rFont val="Calibri"/>
        <family val="2"/>
      </rPr>
      <t>É</t>
    </r>
    <r>
      <rPr>
        <i/>
        <sz val="8"/>
        <rFont val="Arial"/>
        <family val="2"/>
      </rPr>
      <t>tat (5,5 Md€).</t>
    </r>
  </si>
  <si>
    <t>(f) Y compris la taxe additionnelle au foncier non bâti (86 M€).</t>
  </si>
  <si>
    <t>(e) Y compris majorations des résidences secondaires.</t>
  </si>
  <si>
    <t>(f) Y compris la taxe additionnelle au foncier non bâti.</t>
  </si>
  <si>
    <t>(b) En 2021, la base nette de la TH sur les résidences secondaires pour les communes et les GFP. Base nette de la TH sur tous les locaux pour les syndicats.</t>
  </si>
  <si>
    <t>(b) Y compris majoration des résidences secondaires. En 2021, taux moyen de la TH sur les résidences secondaires ; tous types de locaux pour les autres années.</t>
  </si>
  <si>
    <t>(c) En 2021, la part départementale de la TFPB est incluse dans le produit communal pour le calcul du taux moyen, d'oû la forte évolution par rapport à 2020.</t>
  </si>
  <si>
    <t>(b) A champ constant : la part départementale de la TFPB est incluse dans le produit communal en 2020.</t>
  </si>
  <si>
    <t>Source : DGCL. Données DGFiP, comptes de gestion.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</si>
</sst>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
    <numFmt numFmtId="165" formatCode="0.000"/>
    <numFmt numFmtId="166" formatCode="0.0"/>
    <numFmt numFmtId="167" formatCode="0.0%"/>
    <numFmt numFmtId="168" formatCode="_-* #,##0\ _€_-;\-* #,##0\ _€_-;_-* &quot;-&quot;??\ _€_-;_-@_-"/>
    <numFmt numFmtId="169" formatCode="_-* #,##0.0\ _€_-;\-* #,##0.0\ _€_-;_-* &quot;-&quot;??\ _€_-;_-@_-"/>
    <numFmt numFmtId="170" formatCode="\+0.0;\-0.0"/>
    <numFmt numFmtId="171" formatCode="\+0.0%;\-0.0%"/>
    <numFmt numFmtId="172" formatCode="\+#,##0;\-#,##0"/>
    <numFmt numFmtId="173" formatCode="\+0%;\-0%"/>
    <numFmt numFmtId="174" formatCode="0.000000"/>
    <numFmt numFmtId="175" formatCode="#,##0.0000"/>
  </numFmts>
  <fonts count="70"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MS Sans Serif"/>
      <family val="2"/>
    </font>
    <font>
      <sz val="10"/>
      <name val="Arial"/>
      <family val="2"/>
    </font>
    <font>
      <sz val="11"/>
      <color indexed="62"/>
      <name val="Calibri"/>
      <family val="2"/>
    </font>
    <font>
      <b/>
      <sz val="12"/>
      <name val="Arial"/>
      <family val="2"/>
    </font>
    <font>
      <sz val="11"/>
      <color indexed="20"/>
      <name val="Calibri"/>
      <family val="2"/>
    </font>
    <font>
      <sz val="10"/>
      <color indexed="10"/>
      <name val="Arial"/>
      <family val="2"/>
    </font>
    <font>
      <u/>
      <sz val="10"/>
      <color indexed="12"/>
      <name val="Arial"/>
      <family val="2"/>
    </font>
    <font>
      <sz val="11"/>
      <color indexed="60"/>
      <name val="Calibri"/>
      <family val="2"/>
    </font>
    <font>
      <sz val="10"/>
      <name val="MS Sans Serif"/>
      <family val="2"/>
    </font>
    <font>
      <b/>
      <sz val="10"/>
      <color indexed="9"/>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4"/>
      <name val="Arial"/>
      <family val="2"/>
    </font>
    <font>
      <b/>
      <sz val="24"/>
      <name val="Arial"/>
      <family val="2"/>
    </font>
    <font>
      <sz val="12"/>
      <name val="Arial"/>
      <family val="2"/>
    </font>
    <font>
      <sz val="12"/>
      <name val="MS Sans Serif"/>
      <family val="2"/>
    </font>
    <font>
      <sz val="8"/>
      <name val="Arial"/>
      <family val="2"/>
    </font>
    <font>
      <b/>
      <sz val="14"/>
      <name val="Arial"/>
      <family val="2"/>
    </font>
    <font>
      <i/>
      <sz val="8"/>
      <name val="Arial"/>
      <family val="2"/>
    </font>
    <font>
      <b/>
      <sz val="10"/>
      <name val="Arial"/>
      <family val="2"/>
    </font>
    <font>
      <b/>
      <sz val="10"/>
      <color indexed="12"/>
      <name val="Arial"/>
      <family val="2"/>
    </font>
    <font>
      <sz val="9"/>
      <name val="Arial"/>
      <family val="2"/>
    </font>
    <font>
      <i/>
      <sz val="8"/>
      <color indexed="12"/>
      <name val="Arial"/>
      <family val="2"/>
    </font>
    <font>
      <b/>
      <sz val="9"/>
      <color indexed="12"/>
      <name val="Arial"/>
      <family val="2"/>
    </font>
    <font>
      <i/>
      <sz val="9"/>
      <name val="Arial"/>
      <family val="2"/>
    </font>
    <font>
      <sz val="12"/>
      <name val="MS Sans Serif"/>
      <family val="2"/>
    </font>
    <font>
      <b/>
      <sz val="10"/>
      <name val="Bookman Old Style"/>
      <family val="1"/>
    </font>
    <font>
      <b/>
      <i/>
      <sz val="10"/>
      <color indexed="56"/>
      <name val="Arial"/>
      <family val="2"/>
    </font>
    <font>
      <b/>
      <sz val="8"/>
      <color indexed="10"/>
      <name val="Arial"/>
      <family val="2"/>
    </font>
    <font>
      <i/>
      <sz val="10"/>
      <name val="MS Sans Serif"/>
      <family val="2"/>
    </font>
    <font>
      <b/>
      <vertAlign val="superscript"/>
      <sz val="12"/>
      <name val="Arial"/>
      <family val="2"/>
    </font>
    <font>
      <sz val="10"/>
      <color rgb="FFFF0000"/>
      <name val="Arial"/>
      <family val="2"/>
    </font>
    <font>
      <sz val="10"/>
      <color theme="1"/>
      <name val="MS Sans Serif"/>
      <family val="2"/>
    </font>
    <font>
      <sz val="9"/>
      <color theme="1"/>
      <name val="Arial"/>
      <family val="2"/>
    </font>
    <font>
      <b/>
      <sz val="10"/>
      <color rgb="FF0070C0"/>
      <name val="Arial"/>
      <family val="2"/>
    </font>
    <font>
      <b/>
      <vertAlign val="superscript"/>
      <sz val="10"/>
      <name val="Arial"/>
      <family val="2"/>
    </font>
    <font>
      <b/>
      <sz val="11"/>
      <color rgb="FFFF0000"/>
      <name val="Arial"/>
      <family val="2"/>
    </font>
    <font>
      <b/>
      <sz val="11"/>
      <name val="Arial"/>
      <family val="2"/>
    </font>
    <font>
      <b/>
      <sz val="10"/>
      <color rgb="FFFF0000"/>
      <name val="Arial"/>
      <family val="2"/>
    </font>
    <font>
      <b/>
      <sz val="14"/>
      <color theme="1"/>
      <name val="Arial"/>
      <family val="2"/>
    </font>
    <font>
      <sz val="12"/>
      <color theme="1"/>
      <name val="Arial"/>
      <family val="2"/>
    </font>
    <font>
      <sz val="10"/>
      <color theme="1"/>
      <name val="Arial"/>
      <family val="2"/>
    </font>
    <font>
      <i/>
      <sz val="10"/>
      <name val="Arial"/>
      <family val="2"/>
    </font>
    <font>
      <b/>
      <i/>
      <sz val="10"/>
      <name val="Arial"/>
      <family val="2"/>
    </font>
    <font>
      <b/>
      <sz val="10"/>
      <color theme="1"/>
      <name val="Arial"/>
      <family val="2"/>
    </font>
    <font>
      <b/>
      <vertAlign val="superscript"/>
      <sz val="14"/>
      <color theme="1"/>
      <name val="Arial"/>
      <family val="2"/>
    </font>
    <font>
      <sz val="11"/>
      <name val="Calibri"/>
      <family val="2"/>
      <scheme val="minor"/>
    </font>
    <font>
      <b/>
      <sz val="11"/>
      <color theme="1"/>
      <name val="Calibri"/>
      <family val="2"/>
      <scheme val="minor"/>
    </font>
    <font>
      <i/>
      <sz val="11"/>
      <color theme="1"/>
      <name val="Calibri"/>
      <family val="2"/>
      <scheme val="minor"/>
    </font>
    <font>
      <sz val="10"/>
      <color rgb="FFFF0000"/>
      <name val="Calibri"/>
      <family val="2"/>
      <scheme val="minor"/>
    </font>
    <font>
      <sz val="10"/>
      <name val="MS Sans Serif"/>
    </font>
    <font>
      <sz val="11"/>
      <color theme="1"/>
      <name val="Arial"/>
      <family val="2"/>
    </font>
    <font>
      <vertAlign val="superscript"/>
      <sz val="10"/>
      <name val="Arial"/>
      <family val="2"/>
    </font>
    <font>
      <i/>
      <vertAlign val="superscript"/>
      <sz val="9"/>
      <name val="Arial"/>
      <family val="2"/>
    </font>
    <font>
      <i/>
      <sz val="11"/>
      <name val="Calibri"/>
      <family val="2"/>
      <scheme val="minor"/>
    </font>
    <font>
      <i/>
      <sz val="8"/>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10"/>
        <bgColor indexed="60"/>
      </patternFill>
    </fill>
    <fill>
      <patternFill patternType="solid">
        <fgColor indexed="55"/>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medium">
        <color indexed="8"/>
      </left>
      <right style="medium">
        <color indexed="8"/>
      </right>
      <top/>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DotDot">
        <color indexed="64"/>
      </top>
      <bottom/>
      <diagonal/>
    </border>
    <border>
      <left/>
      <right/>
      <top style="dashDotDot">
        <color auto="1"/>
      </top>
      <bottom style="thin">
        <color indexed="64"/>
      </bottom>
      <diagonal/>
    </border>
    <border>
      <left/>
      <right/>
      <top style="dotted">
        <color auto="1"/>
      </top>
      <bottom style="dotted">
        <color auto="1"/>
      </bottom>
      <diagonal/>
    </border>
    <border>
      <left/>
      <right/>
      <top style="dotted">
        <color auto="1"/>
      </top>
      <bottom/>
      <diagonal/>
    </border>
    <border>
      <left/>
      <right/>
      <top style="dotted">
        <color auto="1"/>
      </top>
      <bottom style="dashDotDot">
        <color auto="1"/>
      </bottom>
      <diagonal/>
    </border>
    <border>
      <left/>
      <right/>
      <top style="hair">
        <color auto="1"/>
      </top>
      <bottom/>
      <diagonal/>
    </border>
    <border>
      <left/>
      <right/>
      <top/>
      <bottom style="hair">
        <color auto="1"/>
      </bottom>
      <diagonal/>
    </border>
  </borders>
  <cellStyleXfs count="7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0" borderId="3" applyNumberFormat="0" applyFill="0" applyProtection="0">
      <alignment horizontal="center" vertical="center"/>
    </xf>
    <xf numFmtId="0" fontId="7" fillId="0" borderId="3" applyNumberFormat="0" applyFill="0" applyProtection="0">
      <alignment horizontal="center" vertical="center"/>
    </xf>
    <xf numFmtId="0" fontId="7" fillId="0" borderId="3" applyNumberFormat="0" applyFill="0" applyProtection="0">
      <alignment horizontal="center" vertical="center"/>
    </xf>
    <xf numFmtId="0" fontId="1" fillId="21" borderId="4" applyNumberFormat="0" applyFont="0" applyAlignment="0" applyProtection="0"/>
    <xf numFmtId="0" fontId="8" fillId="21" borderId="4" applyNumberFormat="0" applyFont="0" applyAlignment="0" applyProtection="0"/>
    <xf numFmtId="0" fontId="8" fillId="0" borderId="5" applyNumberFormat="0" applyFill="0" applyProtection="0">
      <alignment horizontal="center" vertical="center"/>
    </xf>
    <xf numFmtId="0" fontId="9" fillId="7" borderId="1" applyNumberFormat="0" applyAlignment="0" applyProtection="0"/>
    <xf numFmtId="0" fontId="8" fillId="22" borderId="6" applyNumberFormat="0" applyProtection="0">
      <alignment horizontal="center" vertical="center" wrapText="1"/>
    </xf>
    <xf numFmtId="49" fontId="10" fillId="22" borderId="7" applyProtection="0">
      <alignment horizontal="center" vertical="center"/>
    </xf>
    <xf numFmtId="0" fontId="11" fillId="3" borderId="0" applyNumberFormat="0" applyBorder="0" applyAlignment="0" applyProtection="0"/>
    <xf numFmtId="49" fontId="8" fillId="0" borderId="3" applyFill="0" applyProtection="0">
      <alignment horizontal="left" vertical="center"/>
    </xf>
    <xf numFmtId="0" fontId="12" fillId="0" borderId="0" applyFill="0" applyProtection="0">
      <alignment horizontal="left" vertical="center"/>
    </xf>
    <xf numFmtId="0" fontId="13"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8" fillId="0" borderId="0"/>
    <xf numFmtId="0" fontId="8" fillId="0" borderId="0"/>
    <xf numFmtId="0" fontId="14" fillId="2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39" fillId="0" borderId="0"/>
    <xf numFmtId="0" fontId="29" fillId="0" borderId="0"/>
    <xf numFmtId="0" fontId="16" fillId="24" borderId="8" applyNumberFormat="0" applyProtection="0">
      <alignment horizontal="center" vertical="center"/>
    </xf>
    <xf numFmtId="9" fontId="1" fillId="0" borderId="0" applyFont="0" applyFill="0" applyBorder="0" applyAlignment="0" applyProtection="0"/>
    <xf numFmtId="9" fontId="8" fillId="0" borderId="0" applyFont="0" applyFill="0" applyBorder="0" applyAlignment="0" applyProtection="0"/>
    <xf numFmtId="0" fontId="17" fillId="4" borderId="0" applyNumberFormat="0" applyBorder="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25" borderId="14" applyNumberFormat="0" applyAlignment="0" applyProtection="0"/>
  </cellStyleXfs>
  <cellXfs count="588">
    <xf numFmtId="0" fontId="0" fillId="0" borderId="0" xfId="0"/>
    <xf numFmtId="0" fontId="33" fillId="0" borderId="0" xfId="0" applyFont="1" applyFill="1" applyBorder="1"/>
    <xf numFmtId="0" fontId="46" fillId="0" borderId="0" xfId="0" applyFont="1" applyFill="1" applyBorder="1" applyAlignment="1">
      <alignment horizontal="left"/>
    </xf>
    <xf numFmtId="0" fontId="7" fillId="0" borderId="0" xfId="0" applyFont="1" applyFill="1"/>
    <xf numFmtId="1" fontId="0" fillId="0" borderId="0" xfId="0" applyNumberFormat="1" applyFill="1" applyBorder="1" applyAlignment="1">
      <alignment horizontal="right"/>
    </xf>
    <xf numFmtId="0" fontId="0" fillId="0" borderId="0" xfId="0" applyFill="1" applyBorder="1"/>
    <xf numFmtId="2" fontId="38" fillId="0" borderId="0" xfId="0" applyNumberFormat="1" applyFont="1" applyFill="1"/>
    <xf numFmtId="0" fontId="0" fillId="0" borderId="0" xfId="0" applyFill="1" applyAlignment="1">
      <alignment horizontal="left"/>
    </xf>
    <xf numFmtId="4" fontId="34" fillId="0" borderId="0" xfId="42" applyNumberFormat="1" applyFont="1" applyFill="1" applyBorder="1" applyAlignment="1">
      <alignment horizontal="right"/>
    </xf>
    <xf numFmtId="2" fontId="34" fillId="0" borderId="0" xfId="42" applyNumberFormat="1" applyFont="1" applyFill="1" applyBorder="1" applyAlignment="1">
      <alignment horizontal="right"/>
    </xf>
    <xf numFmtId="0" fontId="0" fillId="0" borderId="0" xfId="0" applyFill="1" applyAlignment="1">
      <alignment horizontal="left" wrapText="1"/>
    </xf>
    <xf numFmtId="1" fontId="48" fillId="0" borderId="0" xfId="0" applyNumberFormat="1" applyFont="1" applyFill="1" applyBorder="1" applyAlignment="1">
      <alignment horizontal="right" vertical="center"/>
    </xf>
    <xf numFmtId="0" fontId="10" fillId="0" borderId="0" xfId="0" applyFont="1" applyFill="1" applyBorder="1"/>
    <xf numFmtId="0" fontId="12" fillId="0" borderId="0" xfId="0" applyFont="1" applyFill="1" applyBorder="1"/>
    <xf numFmtId="4" fontId="0" fillId="0" borderId="0" xfId="0" applyNumberFormat="1" applyFill="1" applyBorder="1"/>
    <xf numFmtId="0" fontId="32" fillId="0" borderId="0" xfId="0" applyFont="1" applyFill="1" applyBorder="1" applyAlignment="1">
      <alignment horizontal="left"/>
    </xf>
    <xf numFmtId="4" fontId="41" fillId="0" borderId="0" xfId="0" applyNumberFormat="1" applyFont="1" applyFill="1" applyBorder="1" applyAlignment="1">
      <alignment horizontal="right"/>
    </xf>
    <xf numFmtId="0" fontId="34" fillId="0" borderId="0" xfId="0" applyFont="1" applyFill="1" applyBorder="1" applyAlignment="1">
      <alignment horizontal="center"/>
    </xf>
    <xf numFmtId="0" fontId="34" fillId="0" borderId="0" xfId="0" applyFont="1" applyFill="1" applyBorder="1" applyAlignment="1">
      <alignment horizontal="right"/>
    </xf>
    <xf numFmtId="0" fontId="34" fillId="0" borderId="0" xfId="0" applyFont="1" applyFill="1" applyBorder="1"/>
    <xf numFmtId="2" fontId="37" fillId="0" borderId="0" xfId="0" applyNumberFormat="1" applyFont="1" applyFill="1" applyBorder="1" applyAlignment="1">
      <alignment horizontal="right" vertical="center"/>
    </xf>
    <xf numFmtId="0" fontId="35" fillId="0" borderId="0" xfId="0" applyFont="1" applyFill="1" applyBorder="1"/>
    <xf numFmtId="166" fontId="46" fillId="0" borderId="0" xfId="0" applyNumberFormat="1" applyFont="1" applyFill="1" applyBorder="1" applyAlignment="1">
      <alignment horizontal="left"/>
    </xf>
    <xf numFmtId="0" fontId="35" fillId="0" borderId="0" xfId="0" applyFont="1" applyFill="1" applyBorder="1" applyAlignment="1">
      <alignment wrapText="1"/>
    </xf>
    <xf numFmtId="0" fontId="36" fillId="0" borderId="0" xfId="0" applyFont="1" applyFill="1" applyBorder="1" applyAlignment="1">
      <alignment vertical="top"/>
    </xf>
    <xf numFmtId="0" fontId="36" fillId="0" borderId="0" xfId="0" applyFont="1" applyFill="1" applyAlignment="1">
      <alignment wrapText="1"/>
    </xf>
    <xf numFmtId="0" fontId="31" fillId="26" borderId="0" xfId="0" applyFont="1" applyFill="1" applyAlignment="1">
      <alignment horizontal="left"/>
    </xf>
    <xf numFmtId="0" fontId="46" fillId="26" borderId="0" xfId="0" applyFont="1" applyFill="1" applyBorder="1" applyAlignment="1">
      <alignment horizontal="left"/>
    </xf>
    <xf numFmtId="0" fontId="8" fillId="0" borderId="0" xfId="0" applyFont="1" applyFill="1"/>
    <xf numFmtId="0" fontId="28" fillId="0" borderId="0" xfId="0" applyFont="1" applyFill="1"/>
    <xf numFmtId="0" fontId="31" fillId="26" borderId="0" xfId="62" applyFont="1" applyFill="1" applyAlignment="1">
      <alignment vertical="center"/>
    </xf>
    <xf numFmtId="0" fontId="8" fillId="26" borderId="0" xfId="0" applyFont="1" applyFill="1"/>
    <xf numFmtId="0" fontId="27" fillId="0" borderId="0" xfId="0" applyFont="1" applyFill="1" applyAlignment="1">
      <alignment horizontal="left"/>
    </xf>
    <xf numFmtId="0" fontId="26" fillId="0" borderId="0" xfId="0" applyFont="1" applyFill="1" applyAlignment="1">
      <alignment horizontal="left"/>
    </xf>
    <xf numFmtId="0" fontId="10" fillId="0" borderId="0" xfId="0" applyFont="1" applyFill="1"/>
    <xf numFmtId="0" fontId="10" fillId="0" borderId="0" xfId="0" applyFont="1" applyFill="1" applyAlignment="1">
      <alignment horizontal="center"/>
    </xf>
    <xf numFmtId="0" fontId="13" fillId="0" borderId="0" xfId="40" applyFill="1" applyAlignment="1" applyProtection="1"/>
    <xf numFmtId="0" fontId="1" fillId="0" borderId="0" xfId="0" applyFont="1" applyFill="1" applyBorder="1"/>
    <xf numFmtId="0" fontId="46" fillId="27" borderId="0" xfId="0" applyFont="1" applyFill="1" applyBorder="1" applyAlignment="1">
      <alignment horizontal="left"/>
    </xf>
    <xf numFmtId="0" fontId="7" fillId="0" borderId="0" xfId="0" applyFont="1" applyFill="1" applyBorder="1" applyAlignment="1">
      <alignment horizontal="right"/>
    </xf>
    <xf numFmtId="0" fontId="7" fillId="0" borderId="0" xfId="0" applyFont="1" applyFill="1" applyBorder="1"/>
    <xf numFmtId="0" fontId="10" fillId="27" borderId="0" xfId="0" applyFont="1" applyFill="1" applyAlignment="1">
      <alignment horizontal="left"/>
    </xf>
    <xf numFmtId="2" fontId="10" fillId="27" borderId="0" xfId="0" applyNumberFormat="1" applyFont="1" applyFill="1" applyAlignment="1">
      <alignment horizontal="left"/>
    </xf>
    <xf numFmtId="0" fontId="31" fillId="27" borderId="0" xfId="0" applyFont="1" applyFill="1" applyAlignment="1">
      <alignment horizontal="left"/>
    </xf>
    <xf numFmtId="0" fontId="28" fillId="27" borderId="0" xfId="0" applyFont="1" applyFill="1" applyAlignment="1">
      <alignment wrapText="1" shrinkToFit="1"/>
    </xf>
    <xf numFmtId="2" fontId="47" fillId="27" borderId="0" xfId="0" applyNumberFormat="1" applyFont="1" applyFill="1" applyBorder="1" applyAlignment="1">
      <alignment horizontal="left" vertical="center"/>
    </xf>
    <xf numFmtId="0" fontId="7" fillId="27" borderId="0" xfId="0" applyFont="1" applyFill="1" applyBorder="1"/>
    <xf numFmtId="0" fontId="33" fillId="27" borderId="17" xfId="0" applyFont="1" applyFill="1" applyBorder="1"/>
    <xf numFmtId="0" fontId="33" fillId="27" borderId="0" xfId="0" applyFont="1" applyFill="1" applyBorder="1"/>
    <xf numFmtId="3" fontId="33" fillId="27" borderId="0" xfId="41" applyNumberFormat="1" applyFont="1" applyFill="1" applyBorder="1" applyAlignment="1">
      <alignment horizontal="right" vertical="center" indent="1"/>
    </xf>
    <xf numFmtId="3" fontId="33" fillId="27" borderId="0" xfId="41" applyNumberFormat="1" applyFont="1" applyFill="1" applyBorder="1" applyAlignment="1">
      <alignment horizontal="right" vertical="center" wrapText="1" indent="1"/>
    </xf>
    <xf numFmtId="3" fontId="1" fillId="27" borderId="0" xfId="41" applyNumberFormat="1" applyFont="1" applyFill="1" applyBorder="1" applyAlignment="1">
      <alignment horizontal="right" vertical="center" indent="2"/>
    </xf>
    <xf numFmtId="3" fontId="1" fillId="27" borderId="0" xfId="41" applyNumberFormat="1" applyFont="1" applyFill="1" applyBorder="1" applyAlignment="1">
      <alignment horizontal="right" vertical="center" indent="1"/>
    </xf>
    <xf numFmtId="3" fontId="1" fillId="27" borderId="0" xfId="41" applyNumberFormat="1" applyFont="1" applyFill="1" applyBorder="1" applyAlignment="1">
      <alignment horizontal="right" vertical="center" wrapText="1" indent="2"/>
    </xf>
    <xf numFmtId="3" fontId="1" fillId="27" borderId="0" xfId="41" applyNumberFormat="1" applyFont="1" applyFill="1" applyBorder="1" applyAlignment="1">
      <alignment horizontal="right" vertical="center" wrapText="1" indent="1"/>
    </xf>
    <xf numFmtId="3" fontId="7" fillId="0" borderId="0" xfId="0" applyNumberFormat="1" applyFont="1" applyFill="1" applyBorder="1"/>
    <xf numFmtId="0" fontId="7" fillId="27" borderId="0" xfId="0" applyFont="1" applyFill="1"/>
    <xf numFmtId="0" fontId="32" fillId="27" borderId="0" xfId="0" applyFont="1" applyFill="1" applyAlignment="1">
      <alignment vertical="center"/>
    </xf>
    <xf numFmtId="2" fontId="30" fillId="0" borderId="0" xfId="0" applyNumberFormat="1" applyFont="1" applyFill="1" applyBorder="1"/>
    <xf numFmtId="165" fontId="30" fillId="0" borderId="0" xfId="0" applyNumberFormat="1" applyFont="1" applyFill="1" applyBorder="1" applyAlignment="1">
      <alignment horizontal="right" vertical="center"/>
    </xf>
    <xf numFmtId="2" fontId="7" fillId="0" borderId="0" xfId="0" applyNumberFormat="1" applyFont="1" applyFill="1"/>
    <xf numFmtId="166" fontId="7" fillId="0" borderId="0" xfId="0" applyNumberFormat="1" applyFont="1" applyFill="1" applyBorder="1" applyAlignment="1">
      <alignment horizontal="right"/>
    </xf>
    <xf numFmtId="4" fontId="30" fillId="0" borderId="0" xfId="0" applyNumberFormat="1" applyFont="1" applyFill="1" applyBorder="1"/>
    <xf numFmtId="0" fontId="30" fillId="0" borderId="0" xfId="0" applyFont="1" applyFill="1" applyBorder="1" applyAlignment="1">
      <alignment horizontal="right"/>
    </xf>
    <xf numFmtId="166" fontId="30" fillId="0" borderId="0" xfId="0" applyNumberFormat="1" applyFont="1" applyFill="1" applyBorder="1" applyAlignment="1">
      <alignment horizontal="right"/>
    </xf>
    <xf numFmtId="0" fontId="8" fillId="27" borderId="0" xfId="0" applyFont="1" applyFill="1"/>
    <xf numFmtId="0" fontId="10" fillId="27" borderId="0" xfId="0" applyFont="1" applyFill="1"/>
    <xf numFmtId="0" fontId="13" fillId="27" borderId="0" xfId="40" applyFill="1" applyAlignment="1" applyProtection="1"/>
    <xf numFmtId="0" fontId="0" fillId="27" borderId="0" xfId="0" applyFill="1"/>
    <xf numFmtId="0" fontId="32" fillId="27" borderId="16" xfId="62" applyFont="1" applyFill="1" applyBorder="1" applyAlignment="1">
      <alignment horizontal="left" vertical="center" wrapText="1"/>
    </xf>
    <xf numFmtId="0" fontId="1" fillId="27" borderId="0" xfId="0" applyFont="1" applyFill="1" applyBorder="1"/>
    <xf numFmtId="0" fontId="8" fillId="27" borderId="0" xfId="0" applyFont="1" applyFill="1" applyBorder="1"/>
    <xf numFmtId="0" fontId="33" fillId="27" borderId="0" xfId="0" applyFont="1" applyFill="1"/>
    <xf numFmtId="0" fontId="51" fillId="27" borderId="0" xfId="0" applyFont="1" applyFill="1"/>
    <xf numFmtId="0" fontId="33" fillId="27" borderId="16" xfId="0" applyFont="1" applyFill="1" applyBorder="1"/>
    <xf numFmtId="0" fontId="33" fillId="27" borderId="15" xfId="0" applyFont="1" applyFill="1" applyBorder="1"/>
    <xf numFmtId="0" fontId="33" fillId="27" borderId="19" xfId="0" applyFont="1" applyFill="1" applyBorder="1"/>
    <xf numFmtId="0" fontId="38" fillId="27" borderId="0" xfId="0" applyFont="1" applyFill="1" applyAlignment="1">
      <alignment horizontal="left"/>
    </xf>
    <xf numFmtId="0" fontId="1" fillId="27" borderId="17" xfId="0" applyFont="1" applyFill="1" applyBorder="1"/>
    <xf numFmtId="168" fontId="0" fillId="27" borderId="17" xfId="41" applyNumberFormat="1" applyFont="1" applyFill="1" applyBorder="1" applyAlignment="1">
      <alignment horizontal="center"/>
    </xf>
    <xf numFmtId="168" fontId="0" fillId="27" borderId="0" xfId="41" applyNumberFormat="1" applyFont="1" applyFill="1" applyBorder="1" applyAlignment="1">
      <alignment horizontal="center"/>
    </xf>
    <xf numFmtId="168" fontId="0" fillId="26" borderId="17" xfId="41" applyNumberFormat="1" applyFont="1" applyFill="1" applyBorder="1" applyAlignment="1">
      <alignment horizontal="center"/>
    </xf>
    <xf numFmtId="168" fontId="0" fillId="26" borderId="0" xfId="41" applyNumberFormat="1" applyFont="1" applyFill="1" applyBorder="1" applyAlignment="1">
      <alignment horizontal="center"/>
    </xf>
    <xf numFmtId="0" fontId="45" fillId="26" borderId="0" xfId="0" applyFont="1" applyFill="1"/>
    <xf numFmtId="0" fontId="1" fillId="27" borderId="20" xfId="0" applyFont="1" applyFill="1" applyBorder="1"/>
    <xf numFmtId="168" fontId="0" fillId="27" borderId="0" xfId="41" applyNumberFormat="1" applyFont="1" applyFill="1" applyAlignment="1">
      <alignment horizontal="center"/>
    </xf>
    <xf numFmtId="168" fontId="33" fillId="27" borderId="16" xfId="41" applyNumberFormat="1" applyFont="1" applyFill="1" applyBorder="1" applyAlignment="1">
      <alignment horizontal="center"/>
    </xf>
    <xf numFmtId="168" fontId="1" fillId="27" borderId="20" xfId="41" applyNumberFormat="1" applyFont="1" applyFill="1" applyBorder="1" applyAlignment="1">
      <alignment horizontal="center"/>
    </xf>
    <xf numFmtId="0" fontId="1" fillId="27" borderId="21" xfId="0" applyFont="1" applyFill="1" applyBorder="1"/>
    <xf numFmtId="168" fontId="1" fillId="27" borderId="21" xfId="41" applyNumberFormat="1" applyFont="1" applyFill="1" applyBorder="1" applyAlignment="1">
      <alignment horizontal="center"/>
    </xf>
    <xf numFmtId="168" fontId="0" fillId="27" borderId="0" xfId="0" applyNumberFormat="1" applyFill="1"/>
    <xf numFmtId="168" fontId="1" fillId="27" borderId="0" xfId="41" applyNumberFormat="1" applyFont="1" applyFill="1" applyBorder="1" applyAlignment="1">
      <alignment horizontal="center"/>
    </xf>
    <xf numFmtId="168" fontId="1" fillId="27" borderId="0" xfId="41" applyNumberFormat="1" applyFont="1" applyFill="1" applyAlignment="1">
      <alignment horizontal="center"/>
    </xf>
    <xf numFmtId="0" fontId="1" fillId="27" borderId="22" xfId="0" applyFont="1" applyFill="1" applyBorder="1"/>
    <xf numFmtId="168" fontId="1" fillId="26" borderId="0" xfId="41" applyNumberFormat="1" applyFont="1" applyFill="1" applyBorder="1" applyAlignment="1">
      <alignment horizontal="center"/>
    </xf>
    <xf numFmtId="168" fontId="1" fillId="26" borderId="21" xfId="41" applyNumberFormat="1" applyFont="1" applyFill="1" applyBorder="1" applyAlignment="1">
      <alignment horizontal="center"/>
    </xf>
    <xf numFmtId="168" fontId="0" fillId="26" borderId="0" xfId="41" applyNumberFormat="1" applyFont="1" applyFill="1" applyAlignment="1">
      <alignment horizontal="center"/>
    </xf>
    <xf numFmtId="168" fontId="1" fillId="26" borderId="0" xfId="41" applyNumberFormat="1" applyFont="1" applyFill="1" applyAlignment="1">
      <alignment horizontal="center"/>
    </xf>
    <xf numFmtId="168" fontId="33" fillId="26" borderId="19" xfId="41" applyNumberFormat="1" applyFont="1" applyFill="1" applyBorder="1" applyAlignment="1">
      <alignment horizontal="center"/>
    </xf>
    <xf numFmtId="168" fontId="33" fillId="26" borderId="16" xfId="41" applyNumberFormat="1" applyFont="1" applyFill="1" applyBorder="1" applyAlignment="1">
      <alignment horizontal="center"/>
    </xf>
    <xf numFmtId="168" fontId="1" fillId="26" borderId="20" xfId="41" applyNumberFormat="1" applyFont="1" applyFill="1" applyBorder="1" applyAlignment="1">
      <alignment horizontal="center"/>
    </xf>
    <xf numFmtId="168" fontId="1" fillId="26" borderId="22" xfId="41" applyNumberFormat="1" applyFont="1" applyFill="1" applyBorder="1" applyAlignment="1">
      <alignment horizontal="center"/>
    </xf>
    <xf numFmtId="168" fontId="1" fillId="27" borderId="22" xfId="41" applyNumberFormat="1" applyFont="1" applyFill="1" applyBorder="1" applyAlignment="1">
      <alignment horizontal="center"/>
    </xf>
    <xf numFmtId="168" fontId="33" fillId="26" borderId="19" xfId="0" applyNumberFormat="1" applyFont="1" applyFill="1" applyBorder="1"/>
    <xf numFmtId="168" fontId="33" fillId="27" borderId="19" xfId="0" applyNumberFormat="1" applyFont="1" applyFill="1" applyBorder="1"/>
    <xf numFmtId="0" fontId="32" fillId="27" borderId="16" xfId="0" applyFont="1" applyFill="1" applyBorder="1" applyAlignment="1">
      <alignment horizontal="left"/>
    </xf>
    <xf numFmtId="0" fontId="1" fillId="27" borderId="0" xfId="0" applyFont="1" applyFill="1"/>
    <xf numFmtId="168" fontId="33" fillId="27" borderId="19" xfId="41" applyNumberFormat="1" applyFont="1" applyFill="1" applyBorder="1" applyAlignment="1">
      <alignment horizontal="center"/>
    </xf>
    <xf numFmtId="0" fontId="0" fillId="27" borderId="0" xfId="0" applyFill="1" applyAlignment="1">
      <alignment horizontal="center"/>
    </xf>
    <xf numFmtId="0" fontId="32" fillId="27" borderId="0" xfId="0" applyFont="1" applyFill="1"/>
    <xf numFmtId="0" fontId="32" fillId="27" borderId="0" xfId="0" applyFont="1" applyFill="1" applyAlignment="1">
      <alignment wrapText="1"/>
    </xf>
    <xf numFmtId="0" fontId="53" fillId="26" borderId="0" xfId="62" applyFont="1" applyFill="1" applyAlignment="1">
      <alignment vertical="center"/>
    </xf>
    <xf numFmtId="0" fontId="54" fillId="26" borderId="0" xfId="62" applyFont="1" applyFill="1" applyAlignment="1">
      <alignment vertical="center"/>
    </xf>
    <xf numFmtId="0" fontId="32" fillId="27" borderId="0" xfId="0" applyFont="1" applyFill="1" applyBorder="1" applyAlignment="1">
      <alignment horizontal="center" vertical="center" wrapText="1"/>
    </xf>
    <xf numFmtId="0" fontId="1" fillId="27" borderId="18" xfId="0" applyFont="1" applyFill="1" applyBorder="1"/>
    <xf numFmtId="0" fontId="10" fillId="27" borderId="0" xfId="0" applyFont="1" applyFill="1" applyAlignment="1">
      <alignment vertical="center"/>
    </xf>
    <xf numFmtId="0" fontId="8" fillId="27" borderId="15" xfId="0" applyFont="1" applyFill="1" applyBorder="1"/>
    <xf numFmtId="3" fontId="8" fillId="27" borderId="0" xfId="0" applyNumberFormat="1" applyFont="1" applyFill="1"/>
    <xf numFmtId="3" fontId="8" fillId="27" borderId="0" xfId="0" applyNumberFormat="1" applyFont="1" applyFill="1" applyBorder="1"/>
    <xf numFmtId="167" fontId="33" fillId="27" borderId="0" xfId="64" applyNumberFormat="1" applyFont="1" applyFill="1" applyBorder="1"/>
    <xf numFmtId="3" fontId="33" fillId="27" borderId="0" xfId="0" applyNumberFormat="1" applyFont="1" applyFill="1" applyBorder="1"/>
    <xf numFmtId="0" fontId="30" fillId="27" borderId="0" xfId="61" applyFont="1" applyFill="1"/>
    <xf numFmtId="0" fontId="10" fillId="27" borderId="0" xfId="60" applyFont="1" applyFill="1" applyBorder="1"/>
    <xf numFmtId="0" fontId="8" fillId="27" borderId="0" xfId="60" applyFont="1" applyFill="1" applyBorder="1"/>
    <xf numFmtId="3" fontId="33" fillId="27" borderId="0" xfId="60" applyNumberFormat="1" applyFont="1" applyFill="1" applyBorder="1" applyAlignment="1"/>
    <xf numFmtId="0" fontId="1" fillId="27" borderId="0" xfId="60" applyFont="1" applyFill="1" applyBorder="1"/>
    <xf numFmtId="0" fontId="32" fillId="27" borderId="0" xfId="60" applyFont="1" applyFill="1" applyBorder="1"/>
    <xf numFmtId="3" fontId="30" fillId="27" borderId="0" xfId="0" applyNumberFormat="1" applyFont="1" applyFill="1" applyBorder="1" applyAlignment="1">
      <alignment vertical="center"/>
    </xf>
    <xf numFmtId="0" fontId="10" fillId="27" borderId="0" xfId="60" applyFont="1" applyFill="1" applyBorder="1" applyAlignment="1">
      <alignment horizontal="left" vertical="center"/>
    </xf>
    <xf numFmtId="164" fontId="8" fillId="27" borderId="0" xfId="0" applyNumberFormat="1" applyFont="1" applyFill="1" applyBorder="1"/>
    <xf numFmtId="0" fontId="32" fillId="27" borderId="0" xfId="0" applyFont="1" applyFill="1" applyAlignment="1">
      <alignment vertical="center" wrapText="1"/>
    </xf>
    <xf numFmtId="0" fontId="8" fillId="27" borderId="0" xfId="0" applyFont="1" applyFill="1" applyBorder="1" applyAlignment="1">
      <alignment vertical="center"/>
    </xf>
    <xf numFmtId="0" fontId="32" fillId="27" borderId="0" xfId="60" applyFont="1" applyFill="1" applyBorder="1" applyAlignment="1">
      <alignment vertical="center"/>
    </xf>
    <xf numFmtId="0" fontId="32" fillId="27" borderId="0" xfId="0" applyFont="1" applyFill="1" applyAlignment="1"/>
    <xf numFmtId="0" fontId="8" fillId="27" borderId="0" xfId="0" applyFont="1" applyFill="1" applyAlignment="1">
      <alignment wrapText="1"/>
    </xf>
    <xf numFmtId="167" fontId="40" fillId="27" borderId="0" xfId="0" applyNumberFormat="1" applyFont="1" applyFill="1" applyBorder="1"/>
    <xf numFmtId="0" fontId="28" fillId="26" borderId="0" xfId="62" applyFont="1" applyFill="1" applyAlignment="1">
      <alignment horizontal="center" vertical="center"/>
    </xf>
    <xf numFmtId="0" fontId="10" fillId="27" borderId="0" xfId="0" applyFont="1" applyFill="1" applyAlignment="1">
      <alignment horizontal="center"/>
    </xf>
    <xf numFmtId="0" fontId="52" fillId="0" borderId="0" xfId="0" applyFont="1" applyFill="1"/>
    <xf numFmtId="0" fontId="13" fillId="0" borderId="0" xfId="40" applyFill="1" applyAlignment="1" applyProtection="1">
      <alignment horizontal="center"/>
    </xf>
    <xf numFmtId="0" fontId="32" fillId="27" borderId="16" xfId="62" applyFont="1" applyFill="1" applyBorder="1" applyAlignment="1">
      <alignment horizontal="right" vertical="center" wrapText="1"/>
    </xf>
    <xf numFmtId="16" fontId="13" fillId="0" borderId="0" xfId="40" applyNumberFormat="1" applyFill="1" applyAlignment="1" applyProtection="1"/>
    <xf numFmtId="0" fontId="32" fillId="27" borderId="0" xfId="0" applyFont="1" applyFill="1" applyBorder="1" applyAlignment="1">
      <alignment horizontal="left" vertical="center"/>
    </xf>
    <xf numFmtId="168" fontId="33" fillId="26" borderId="0" xfId="41" applyNumberFormat="1" applyFont="1" applyFill="1" applyBorder="1" applyAlignment="1">
      <alignment horizontal="center"/>
    </xf>
    <xf numFmtId="168" fontId="33" fillId="27" borderId="0" xfId="41" applyNumberFormat="1" applyFont="1" applyFill="1" applyBorder="1" applyAlignment="1">
      <alignment horizontal="center"/>
    </xf>
    <xf numFmtId="168" fontId="33" fillId="26" borderId="0" xfId="41" applyNumberFormat="1" applyFont="1" applyFill="1" applyAlignment="1">
      <alignment horizontal="center"/>
    </xf>
    <xf numFmtId="168" fontId="33" fillId="27" borderId="0" xfId="41" applyNumberFormat="1" applyFont="1" applyFill="1" applyAlignment="1">
      <alignment horizontal="center"/>
    </xf>
    <xf numFmtId="0" fontId="56" fillId="27" borderId="16" xfId="0" applyFont="1" applyFill="1" applyBorder="1" applyAlignment="1">
      <alignment horizontal="right" vertical="top" wrapText="1"/>
    </xf>
    <xf numFmtId="0" fontId="33" fillId="26" borderId="15" xfId="0" applyFont="1" applyFill="1" applyBorder="1" applyAlignment="1">
      <alignment horizontal="right" indent="1"/>
    </xf>
    <xf numFmtId="0" fontId="33" fillId="27" borderId="15" xfId="0" applyFont="1" applyFill="1" applyBorder="1" applyAlignment="1">
      <alignment horizontal="right" indent="1"/>
    </xf>
    <xf numFmtId="2" fontId="0" fillId="26" borderId="0" xfId="0" applyNumberFormat="1" applyFill="1" applyAlignment="1">
      <alignment horizontal="right" indent="1"/>
    </xf>
    <xf numFmtId="2" fontId="0" fillId="27" borderId="0" xfId="0" applyNumberFormat="1" applyFill="1" applyAlignment="1">
      <alignment horizontal="right" indent="1"/>
    </xf>
    <xf numFmtId="2" fontId="55" fillId="26" borderId="0" xfId="0" applyNumberFormat="1" applyFont="1" applyFill="1" applyAlignment="1">
      <alignment horizontal="right" indent="1"/>
    </xf>
    <xf numFmtId="2" fontId="33" fillId="26" borderId="16" xfId="0" applyNumberFormat="1" applyFont="1" applyFill="1" applyBorder="1" applyAlignment="1">
      <alignment horizontal="right" indent="1"/>
    </xf>
    <xf numFmtId="2" fontId="33" fillId="27" borderId="16" xfId="0" applyNumberFormat="1" applyFont="1" applyFill="1" applyBorder="1" applyAlignment="1">
      <alignment horizontal="right" indent="1"/>
    </xf>
    <xf numFmtId="2" fontId="0" fillId="26" borderId="0" xfId="0" applyNumberFormat="1" applyFill="1" applyBorder="1" applyAlignment="1">
      <alignment horizontal="right" indent="1"/>
    </xf>
    <xf numFmtId="2" fontId="0" fillId="27" borderId="0" xfId="0" applyNumberFormat="1" applyFill="1" applyBorder="1" applyAlignment="1">
      <alignment horizontal="right" indent="1"/>
    </xf>
    <xf numFmtId="2" fontId="55" fillId="26" borderId="0" xfId="0" applyNumberFormat="1" applyFont="1" applyFill="1" applyBorder="1" applyAlignment="1">
      <alignment horizontal="right" indent="1"/>
    </xf>
    <xf numFmtId="2" fontId="33" fillId="26" borderId="0" xfId="0" applyNumberFormat="1" applyFont="1" applyFill="1" applyBorder="1" applyAlignment="1">
      <alignment horizontal="right" indent="1"/>
    </xf>
    <xf numFmtId="2" fontId="33" fillId="27" borderId="0" xfId="0" applyNumberFormat="1" applyFont="1" applyFill="1" applyBorder="1" applyAlignment="1">
      <alignment horizontal="right" indent="1"/>
    </xf>
    <xf numFmtId="2" fontId="1" fillId="26" borderId="21" xfId="0" applyNumberFormat="1" applyFont="1" applyFill="1" applyBorder="1" applyAlignment="1">
      <alignment horizontal="right" indent="1"/>
    </xf>
    <xf numFmtId="2" fontId="1" fillId="27" borderId="21" xfId="0" applyNumberFormat="1" applyFont="1" applyFill="1" applyBorder="1" applyAlignment="1">
      <alignment horizontal="right" indent="1"/>
    </xf>
    <xf numFmtId="2" fontId="33" fillId="26" borderId="19" xfId="0" applyNumberFormat="1" applyFont="1" applyFill="1" applyBorder="1" applyAlignment="1">
      <alignment horizontal="right" indent="1"/>
    </xf>
    <xf numFmtId="3" fontId="0" fillId="26" borderId="17" xfId="41" applyNumberFormat="1" applyFont="1" applyFill="1" applyBorder="1" applyAlignment="1">
      <alignment horizontal="right" indent="1"/>
    </xf>
    <xf numFmtId="3" fontId="0" fillId="27" borderId="17" xfId="41" applyNumberFormat="1" applyFont="1" applyFill="1" applyBorder="1" applyAlignment="1">
      <alignment horizontal="right" indent="1"/>
    </xf>
    <xf numFmtId="3" fontId="0" fillId="26" borderId="0" xfId="41" applyNumberFormat="1" applyFont="1" applyFill="1" applyBorder="1" applyAlignment="1">
      <alignment horizontal="right" indent="1"/>
    </xf>
    <xf numFmtId="3" fontId="0" fillId="27" borderId="0" xfId="41" applyNumberFormat="1" applyFont="1" applyFill="1" applyBorder="1" applyAlignment="1">
      <alignment horizontal="right" indent="1"/>
    </xf>
    <xf numFmtId="3" fontId="33" fillId="26" borderId="16" xfId="41" applyNumberFormat="1" applyFont="1" applyFill="1" applyBorder="1" applyAlignment="1">
      <alignment horizontal="right" indent="1"/>
    </xf>
    <xf numFmtId="3" fontId="33" fillId="27" borderId="16" xfId="41" applyNumberFormat="1" applyFont="1" applyFill="1" applyBorder="1" applyAlignment="1">
      <alignment horizontal="right" indent="1"/>
    </xf>
    <xf numFmtId="1" fontId="33" fillId="26" borderId="15" xfId="0" applyNumberFormat="1" applyFont="1" applyFill="1" applyBorder="1" applyAlignment="1">
      <alignment horizontal="right" indent="1"/>
    </xf>
    <xf numFmtId="0" fontId="1" fillId="27" borderId="0" xfId="0" applyFont="1" applyFill="1" applyBorder="1" applyAlignment="1">
      <alignment horizontal="left" indent="2"/>
    </xf>
    <xf numFmtId="0" fontId="31" fillId="27" borderId="0" xfId="62" applyFont="1" applyFill="1" applyAlignment="1">
      <alignment vertical="center"/>
    </xf>
    <xf numFmtId="3" fontId="33" fillId="26" borderId="0" xfId="41" applyNumberFormat="1" applyFont="1" applyFill="1" applyBorder="1" applyAlignment="1">
      <alignment horizontal="right" vertical="center" wrapText="1" indent="1"/>
    </xf>
    <xf numFmtId="3" fontId="33" fillId="26" borderId="0" xfId="41" applyNumberFormat="1" applyFont="1" applyFill="1" applyBorder="1" applyAlignment="1">
      <alignment horizontal="right" vertical="center" indent="1"/>
    </xf>
    <xf numFmtId="3" fontId="1" fillId="26" borderId="0" xfId="41" applyNumberFormat="1" applyFont="1" applyFill="1" applyBorder="1" applyAlignment="1">
      <alignment horizontal="right" vertical="center" wrapText="1" indent="2"/>
    </xf>
    <xf numFmtId="3" fontId="1" fillId="26" borderId="0" xfId="41" applyNumberFormat="1" applyFont="1" applyFill="1" applyBorder="1" applyAlignment="1">
      <alignment horizontal="right" vertical="center" wrapText="1" indent="1"/>
    </xf>
    <xf numFmtId="169" fontId="56" fillId="26" borderId="16" xfId="41" applyNumberFormat="1" applyFont="1" applyFill="1" applyBorder="1" applyAlignment="1">
      <alignment horizontal="center"/>
    </xf>
    <xf numFmtId="169" fontId="56" fillId="27" borderId="16" xfId="41" applyNumberFormat="1" applyFont="1" applyFill="1" applyBorder="1" applyAlignment="1">
      <alignment horizontal="center"/>
    </xf>
    <xf numFmtId="0" fontId="1" fillId="27" borderId="0" xfId="0" applyFont="1" applyFill="1" applyBorder="1" applyAlignment="1">
      <alignment horizontal="left" vertical="center" wrapText="1"/>
    </xf>
    <xf numFmtId="168" fontId="1" fillId="27" borderId="0" xfId="41" applyNumberFormat="1" applyFont="1" applyFill="1" applyBorder="1" applyAlignment="1">
      <alignment horizontal="center" vertical="center"/>
    </xf>
    <xf numFmtId="168" fontId="1" fillId="26" borderId="0" xfId="41" applyNumberFormat="1" applyFont="1" applyFill="1" applyBorder="1" applyAlignment="1">
      <alignment horizontal="center" vertical="center"/>
    </xf>
    <xf numFmtId="168" fontId="1" fillId="27" borderId="0" xfId="41" applyNumberFormat="1" applyFont="1" applyFill="1" applyBorder="1" applyAlignment="1">
      <alignment horizontal="center" vertical="center" wrapText="1"/>
    </xf>
    <xf numFmtId="3" fontId="0" fillId="0" borderId="0" xfId="0" applyNumberFormat="1" applyFill="1" applyAlignment="1">
      <alignment horizontal="left" wrapText="1"/>
    </xf>
    <xf numFmtId="0" fontId="28" fillId="0" borderId="0" xfId="0" applyFont="1" applyFill="1" applyBorder="1" applyAlignment="1">
      <alignment wrapText="1" shrinkToFit="1"/>
    </xf>
    <xf numFmtId="4" fontId="7" fillId="27" borderId="0" xfId="0" applyNumberFormat="1" applyFont="1" applyFill="1"/>
    <xf numFmtId="0" fontId="33" fillId="26" borderId="17" xfId="0" applyFont="1" applyFill="1" applyBorder="1" applyAlignment="1">
      <alignment vertical="center"/>
    </xf>
    <xf numFmtId="0" fontId="33" fillId="26" borderId="0" xfId="0" quotePrefix="1" applyFont="1" applyFill="1" applyBorder="1" applyAlignment="1">
      <alignment vertical="center"/>
    </xf>
    <xf numFmtId="3" fontId="33" fillId="26" borderId="0" xfId="41" applyNumberFormat="1" applyFont="1" applyFill="1" applyBorder="1" applyAlignment="1">
      <alignment horizontal="right" vertical="center" wrapText="1" indent="2"/>
    </xf>
    <xf numFmtId="3" fontId="1" fillId="26" borderId="16" xfId="41" applyNumberFormat="1" applyFont="1" applyFill="1" applyBorder="1" applyAlignment="1">
      <alignment horizontal="right" vertical="center" wrapText="1" indent="2"/>
    </xf>
    <xf numFmtId="0" fontId="57" fillId="27" borderId="17" xfId="0" applyFont="1" applyFill="1" applyBorder="1" applyAlignment="1">
      <alignment horizontal="center" vertical="center" wrapText="1"/>
    </xf>
    <xf numFmtId="0" fontId="7" fillId="27" borderId="0" xfId="0" applyFont="1" applyFill="1" applyBorder="1" applyAlignment="1">
      <alignment horizontal="right"/>
    </xf>
    <xf numFmtId="0" fontId="10" fillId="27" borderId="0" xfId="0" applyFont="1" applyFill="1" applyBorder="1" applyAlignment="1">
      <alignment horizontal="left" wrapText="1" shrinkToFit="1"/>
    </xf>
    <xf numFmtId="3" fontId="33" fillId="26" borderId="17" xfId="0" applyNumberFormat="1" applyFont="1" applyFill="1" applyBorder="1" applyAlignment="1">
      <alignment horizontal="right" vertical="center" wrapText="1" indent="1"/>
    </xf>
    <xf numFmtId="3" fontId="33" fillId="26" borderId="17" xfId="0" applyNumberFormat="1" applyFont="1" applyFill="1" applyBorder="1" applyAlignment="1">
      <alignment horizontal="right" vertical="center" wrapText="1" indent="2"/>
    </xf>
    <xf numFmtId="168" fontId="1" fillId="27" borderId="17" xfId="41" applyNumberFormat="1" applyFont="1" applyFill="1" applyBorder="1" applyAlignment="1">
      <alignment horizontal="center" vertical="center" wrapText="1"/>
    </xf>
    <xf numFmtId="1" fontId="33" fillId="26" borderId="17" xfId="41" applyNumberFormat="1" applyFont="1" applyFill="1" applyBorder="1" applyAlignment="1">
      <alignment horizontal="center"/>
    </xf>
    <xf numFmtId="1" fontId="33" fillId="27" borderId="17" xfId="41" applyNumberFormat="1" applyFont="1" applyFill="1" applyBorder="1" applyAlignment="1">
      <alignment horizontal="center"/>
    </xf>
    <xf numFmtId="0" fontId="32" fillId="27" borderId="0" xfId="61" applyFont="1" applyFill="1" applyAlignment="1">
      <alignment vertical="top"/>
    </xf>
    <xf numFmtId="168" fontId="33" fillId="27" borderId="0" xfId="0" applyNumberFormat="1" applyFont="1" applyFill="1"/>
    <xf numFmtId="2" fontId="58" fillId="26" borderId="16" xfId="0" applyNumberFormat="1" applyFont="1" applyFill="1" applyBorder="1" applyAlignment="1">
      <alignment horizontal="right" indent="1"/>
    </xf>
    <xf numFmtId="0" fontId="1" fillId="27" borderId="0" xfId="0" applyFont="1" applyFill="1" applyBorder="1" applyAlignment="1">
      <alignment horizontal="left" vertical="top"/>
    </xf>
    <xf numFmtId="2" fontId="0" fillId="26" borderId="17" xfId="0" applyNumberFormat="1" applyFill="1" applyBorder="1" applyAlignment="1">
      <alignment horizontal="right" indent="1"/>
    </xf>
    <xf numFmtId="2" fontId="0" fillId="27" borderId="17" xfId="0" applyNumberFormat="1" applyFill="1" applyBorder="1" applyAlignment="1">
      <alignment horizontal="right" indent="1"/>
    </xf>
    <xf numFmtId="2" fontId="1" fillId="26" borderId="0" xfId="0" applyNumberFormat="1" applyFont="1" applyFill="1" applyBorder="1" applyAlignment="1">
      <alignment horizontal="right" indent="1"/>
    </xf>
    <xf numFmtId="2" fontId="1" fillId="27" borderId="0" xfId="0" applyNumberFormat="1" applyFont="1" applyFill="1" applyBorder="1" applyAlignment="1">
      <alignment horizontal="right" indent="1"/>
    </xf>
    <xf numFmtId="0" fontId="32" fillId="27" borderId="0" xfId="0" applyFont="1" applyFill="1" applyBorder="1" applyAlignment="1">
      <alignment vertical="center"/>
    </xf>
    <xf numFmtId="170" fontId="0" fillId="26" borderId="18" xfId="0" applyNumberFormat="1" applyFill="1" applyBorder="1" applyAlignment="1">
      <alignment horizontal="right" indent="2"/>
    </xf>
    <xf numFmtId="170" fontId="0" fillId="27" borderId="18" xfId="0" applyNumberFormat="1" applyFill="1" applyBorder="1" applyAlignment="1">
      <alignment horizontal="right" indent="2"/>
    </xf>
    <xf numFmtId="170" fontId="0" fillId="26" borderId="0" xfId="0" applyNumberFormat="1" applyFill="1" applyBorder="1" applyAlignment="1">
      <alignment horizontal="right" indent="2"/>
    </xf>
    <xf numFmtId="170" fontId="0" fillId="27" borderId="0" xfId="0" applyNumberFormat="1" applyFill="1" applyBorder="1" applyAlignment="1">
      <alignment horizontal="right" indent="2"/>
    </xf>
    <xf numFmtId="170" fontId="33" fillId="26" borderId="19" xfId="0" applyNumberFormat="1" applyFont="1" applyFill="1" applyBorder="1" applyAlignment="1">
      <alignment horizontal="right" indent="2"/>
    </xf>
    <xf numFmtId="170" fontId="33" fillId="27" borderId="19" xfId="0" applyNumberFormat="1" applyFont="1" applyFill="1" applyBorder="1" applyAlignment="1">
      <alignment horizontal="right" indent="2"/>
    </xf>
    <xf numFmtId="170" fontId="0" fillId="26" borderId="0" xfId="0" applyNumberFormat="1" applyFill="1" applyAlignment="1">
      <alignment horizontal="right" indent="2"/>
    </xf>
    <xf numFmtId="170" fontId="0" fillId="27" borderId="0" xfId="0" applyNumberFormat="1" applyFill="1" applyAlignment="1">
      <alignment horizontal="right" indent="2"/>
    </xf>
    <xf numFmtId="0" fontId="33" fillId="27" borderId="16" xfId="60" applyFont="1" applyFill="1" applyBorder="1"/>
    <xf numFmtId="0" fontId="1" fillId="27" borderId="16" xfId="60" applyFont="1" applyFill="1" applyBorder="1"/>
    <xf numFmtId="0" fontId="32" fillId="27" borderId="16" xfId="0" applyFont="1" applyFill="1" applyBorder="1" applyAlignment="1">
      <alignment horizontal="right"/>
    </xf>
    <xf numFmtId="0" fontId="1" fillId="26" borderId="0" xfId="0" applyFont="1" applyFill="1" applyAlignment="1">
      <alignment horizontal="right"/>
    </xf>
    <xf numFmtId="3" fontId="46" fillId="27" borderId="0" xfId="0" applyNumberFormat="1" applyFont="1" applyFill="1" applyBorder="1" applyAlignment="1">
      <alignment horizontal="left"/>
    </xf>
    <xf numFmtId="3" fontId="32" fillId="27" borderId="16" xfId="0" applyNumberFormat="1" applyFont="1" applyFill="1" applyBorder="1" applyAlignment="1">
      <alignment horizontal="center"/>
    </xf>
    <xf numFmtId="3" fontId="7" fillId="27" borderId="0" xfId="0" applyNumberFormat="1" applyFont="1" applyFill="1" applyBorder="1" applyAlignment="1">
      <alignment horizontal="center"/>
    </xf>
    <xf numFmtId="0" fontId="1" fillId="26" borderId="0" xfId="0" applyFont="1" applyFill="1" applyBorder="1" applyAlignment="1">
      <alignment horizontal="left" vertical="center" wrapText="1"/>
    </xf>
    <xf numFmtId="0" fontId="1" fillId="26" borderId="16" xfId="0" applyFont="1" applyFill="1" applyBorder="1" applyAlignment="1">
      <alignment horizontal="left" vertical="center" wrapText="1"/>
    </xf>
    <xf numFmtId="0" fontId="33" fillId="27" borderId="15" xfId="0" applyFont="1" applyFill="1" applyBorder="1" applyAlignment="1">
      <alignment vertical="center" wrapText="1"/>
    </xf>
    <xf numFmtId="3" fontId="33" fillId="27" borderId="15" xfId="41" applyNumberFormat="1" applyFont="1" applyFill="1" applyBorder="1" applyAlignment="1">
      <alignment horizontal="right" vertical="center" wrapText="1" indent="2"/>
    </xf>
    <xf numFmtId="3" fontId="33" fillId="27" borderId="15" xfId="41" applyNumberFormat="1" applyFont="1" applyFill="1" applyBorder="1" applyAlignment="1">
      <alignment horizontal="right" vertical="center" indent="2"/>
    </xf>
    <xf numFmtId="3" fontId="33" fillId="27" borderId="15" xfId="41" applyNumberFormat="1" applyFont="1" applyFill="1" applyBorder="1" applyAlignment="1">
      <alignment horizontal="right" vertical="center" indent="1"/>
    </xf>
    <xf numFmtId="0" fontId="1" fillId="26" borderId="0" xfId="0" applyFont="1" applyFill="1"/>
    <xf numFmtId="0" fontId="53" fillId="27" borderId="0" xfId="62" applyFont="1" applyFill="1" applyAlignment="1">
      <alignment vertical="center"/>
    </xf>
    <xf numFmtId="0" fontId="54" fillId="27" borderId="0" xfId="62" applyFont="1" applyFill="1" applyAlignment="1">
      <alignment vertical="center"/>
    </xf>
    <xf numFmtId="0" fontId="32" fillId="27" borderId="17" xfId="0" applyFont="1" applyFill="1" applyBorder="1" applyAlignment="1">
      <alignment horizontal="left" vertical="center"/>
    </xf>
    <xf numFmtId="0" fontId="32" fillId="27" borderId="0" xfId="0" applyFont="1" applyFill="1" applyBorder="1" applyAlignment="1">
      <alignment horizontal="left"/>
    </xf>
    <xf numFmtId="0" fontId="32" fillId="27" borderId="0" xfId="0" applyFont="1" applyFill="1" applyAlignment="1">
      <alignment horizontal="left"/>
    </xf>
    <xf numFmtId="0" fontId="30" fillId="27" borderId="0" xfId="0" applyFont="1" applyFill="1" applyAlignment="1">
      <alignment horizontal="left"/>
    </xf>
    <xf numFmtId="0" fontId="1" fillId="27" borderId="16" xfId="0" applyFont="1" applyFill="1" applyBorder="1"/>
    <xf numFmtId="3" fontId="0" fillId="26" borderId="16" xfId="41" applyNumberFormat="1" applyFont="1" applyFill="1" applyBorder="1" applyAlignment="1">
      <alignment horizontal="right" indent="1"/>
    </xf>
    <xf numFmtId="3" fontId="0" fillId="27" borderId="16" xfId="41" applyNumberFormat="1" applyFont="1" applyFill="1" applyBorder="1" applyAlignment="1">
      <alignment horizontal="right" indent="1"/>
    </xf>
    <xf numFmtId="0" fontId="1" fillId="27" borderId="17" xfId="0" applyFont="1" applyFill="1" applyBorder="1" applyAlignment="1">
      <alignment horizontal="left" vertical="center" wrapText="1"/>
    </xf>
    <xf numFmtId="0" fontId="1" fillId="27" borderId="16" xfId="0" applyFont="1" applyFill="1" applyBorder="1" applyAlignment="1">
      <alignment horizontal="left" vertical="center" wrapText="1"/>
    </xf>
    <xf numFmtId="2" fontId="33" fillId="27" borderId="19" xfId="0" applyNumberFormat="1" applyFont="1" applyFill="1" applyBorder="1" applyAlignment="1">
      <alignment horizontal="right" indent="1"/>
    </xf>
    <xf numFmtId="2" fontId="58" fillId="26" borderId="0" xfId="0" applyNumberFormat="1" applyFont="1" applyFill="1" applyBorder="1" applyAlignment="1">
      <alignment horizontal="right" indent="1"/>
    </xf>
    <xf numFmtId="168" fontId="55" fillId="27" borderId="0" xfId="0" applyNumberFormat="1" applyFont="1" applyFill="1"/>
    <xf numFmtId="0" fontId="45" fillId="27" borderId="0" xfId="0" applyFont="1" applyFill="1" applyBorder="1"/>
    <xf numFmtId="3" fontId="52" fillId="27" borderId="0" xfId="0" applyNumberFormat="1" applyFont="1" applyFill="1" applyBorder="1"/>
    <xf numFmtId="0" fontId="45" fillId="27" borderId="0" xfId="0" applyFont="1" applyFill="1" applyBorder="1" applyAlignment="1">
      <alignment vertical="center"/>
    </xf>
    <xf numFmtId="3" fontId="1" fillId="26" borderId="17" xfId="41" applyNumberFormat="1" applyFont="1" applyFill="1" applyBorder="1" applyAlignment="1">
      <alignment horizontal="right" indent="1"/>
    </xf>
    <xf numFmtId="3" fontId="1" fillId="26" borderId="0" xfId="41" applyNumberFormat="1" applyFont="1" applyFill="1" applyBorder="1" applyAlignment="1">
      <alignment horizontal="right" indent="1"/>
    </xf>
    <xf numFmtId="0" fontId="33" fillId="27" borderId="15" xfId="0" applyFont="1" applyFill="1" applyBorder="1" applyAlignment="1">
      <alignment horizontal="left" wrapText="1"/>
    </xf>
    <xf numFmtId="0" fontId="33" fillId="27" borderId="15" xfId="0" applyFont="1" applyFill="1" applyBorder="1" applyAlignment="1">
      <alignment horizontal="left" vertical="center"/>
    </xf>
    <xf numFmtId="170" fontId="33" fillId="26" borderId="15" xfId="0" applyNumberFormat="1" applyFont="1" applyFill="1" applyBorder="1" applyAlignment="1">
      <alignment horizontal="right" vertical="center" indent="2"/>
    </xf>
    <xf numFmtId="170" fontId="33" fillId="27" borderId="15" xfId="0" applyNumberFormat="1" applyFont="1" applyFill="1" applyBorder="1" applyAlignment="1">
      <alignment horizontal="right" vertical="center" indent="2"/>
    </xf>
    <xf numFmtId="170" fontId="1" fillId="26" borderId="0" xfId="0" applyNumberFormat="1" applyFont="1" applyFill="1" applyBorder="1" applyAlignment="1">
      <alignment horizontal="right" indent="2"/>
    </xf>
    <xf numFmtId="170" fontId="1" fillId="27" borderId="0" xfId="0" applyNumberFormat="1" applyFont="1" applyFill="1" applyBorder="1" applyAlignment="1">
      <alignment horizontal="right" indent="2"/>
    </xf>
    <xf numFmtId="0" fontId="33" fillId="27" borderId="17" xfId="0" applyFont="1" applyFill="1" applyBorder="1" applyAlignment="1">
      <alignment vertical="center"/>
    </xf>
    <xf numFmtId="3" fontId="33" fillId="26" borderId="17" xfId="41" applyNumberFormat="1" applyFont="1" applyFill="1" applyBorder="1" applyAlignment="1">
      <alignment horizontal="center" vertical="center"/>
    </xf>
    <xf numFmtId="3" fontId="33" fillId="27" borderId="17" xfId="41" applyNumberFormat="1" applyFont="1" applyFill="1" applyBorder="1" applyAlignment="1">
      <alignment horizontal="center" vertical="center"/>
    </xf>
    <xf numFmtId="0" fontId="33" fillId="27" borderId="0" xfId="0" applyFont="1" applyFill="1" applyAlignment="1">
      <alignment vertical="center"/>
    </xf>
    <xf numFmtId="0" fontId="32" fillId="27" borderId="0" xfId="0" applyFont="1" applyFill="1" applyBorder="1" applyAlignment="1">
      <alignment horizontal="left" vertical="center" wrapText="1"/>
    </xf>
    <xf numFmtId="0" fontId="1" fillId="0" borderId="0" xfId="0" applyFont="1" applyFill="1" applyBorder="1" applyAlignment="1">
      <alignment horizontal="right"/>
    </xf>
    <xf numFmtId="9" fontId="1" fillId="0" borderId="0" xfId="64" applyFont="1" applyFill="1" applyBorder="1"/>
    <xf numFmtId="2" fontId="42" fillId="27" borderId="0" xfId="0" applyNumberFormat="1" applyFont="1" applyFill="1" applyBorder="1" applyAlignment="1">
      <alignment horizontal="left"/>
    </xf>
    <xf numFmtId="0" fontId="1" fillId="27" borderId="0" xfId="0" applyFont="1" applyFill="1" applyBorder="1" applyAlignment="1">
      <alignment horizontal="left" vertical="center"/>
    </xf>
    <xf numFmtId="0" fontId="30" fillId="27" borderId="0" xfId="0" applyFont="1" applyFill="1" applyAlignment="1"/>
    <xf numFmtId="0" fontId="33" fillId="27" borderId="16" xfId="0" applyFont="1" applyFill="1" applyBorder="1" applyAlignment="1">
      <alignment horizontal="left" vertical="top" wrapText="1"/>
    </xf>
    <xf numFmtId="0" fontId="32" fillId="27" borderId="16" xfId="0" applyFont="1" applyFill="1" applyBorder="1" applyAlignment="1">
      <alignment horizontal="left"/>
    </xf>
    <xf numFmtId="0" fontId="33" fillId="27" borderId="17" xfId="0" applyFont="1" applyFill="1" applyBorder="1" applyAlignment="1">
      <alignment horizontal="left" vertical="top"/>
    </xf>
    <xf numFmtId="0" fontId="33" fillId="27" borderId="0" xfId="0" applyFont="1" applyFill="1" applyBorder="1" applyAlignment="1">
      <alignment horizontal="left" vertical="top"/>
    </xf>
    <xf numFmtId="0" fontId="33" fillId="27" borderId="16" xfId="0" applyFont="1" applyFill="1" applyBorder="1" applyAlignment="1">
      <alignment horizontal="left" vertical="top"/>
    </xf>
    <xf numFmtId="0" fontId="1" fillId="27" borderId="16" xfId="0" applyFont="1" applyFill="1" applyBorder="1" applyAlignment="1">
      <alignment horizontal="left" vertical="top"/>
    </xf>
    <xf numFmtId="170" fontId="1" fillId="26" borderId="0" xfId="0" quotePrefix="1" applyNumberFormat="1" applyFont="1" applyFill="1" applyBorder="1" applyAlignment="1">
      <alignment horizontal="right" indent="2"/>
    </xf>
    <xf numFmtId="0" fontId="33" fillId="0" borderId="0" xfId="0" quotePrefix="1" applyFont="1" applyFill="1" applyBorder="1" applyAlignment="1">
      <alignment horizontal="left" vertical="center" wrapText="1"/>
    </xf>
    <xf numFmtId="3" fontId="33" fillId="27" borderId="0" xfId="41" applyNumberFormat="1" applyFont="1" applyFill="1" applyBorder="1" applyAlignment="1">
      <alignment horizontal="right" vertical="center" wrapText="1" indent="2"/>
    </xf>
    <xf numFmtId="3" fontId="33" fillId="27" borderId="15" xfId="0" applyNumberFormat="1" applyFont="1" applyFill="1" applyBorder="1" applyAlignment="1">
      <alignment horizontal="right" vertical="center" wrapText="1" indent="2"/>
    </xf>
    <xf numFmtId="0" fontId="55" fillId="26" borderId="0" xfId="0" applyFont="1" applyFill="1"/>
    <xf numFmtId="168" fontId="1" fillId="27" borderId="0" xfId="0" applyNumberFormat="1" applyFont="1" applyFill="1"/>
    <xf numFmtId="169" fontId="1" fillId="26" borderId="0" xfId="41" applyNumberFormat="1" applyFont="1" applyFill="1" applyBorder="1" applyAlignment="1">
      <alignment horizontal="center"/>
    </xf>
    <xf numFmtId="169" fontId="1" fillId="27" borderId="0" xfId="41" applyNumberFormat="1" applyFont="1" applyFill="1" applyBorder="1" applyAlignment="1">
      <alignment horizontal="center"/>
    </xf>
    <xf numFmtId="168" fontId="1" fillId="26" borderId="0" xfId="41" quotePrefix="1" applyNumberFormat="1" applyFont="1" applyFill="1" applyBorder="1" applyAlignment="1">
      <alignment horizontal="center"/>
    </xf>
    <xf numFmtId="0" fontId="61" fillId="27" borderId="0" xfId="0" applyFont="1" applyFill="1"/>
    <xf numFmtId="168" fontId="55" fillId="26" borderId="17" xfId="41" applyNumberFormat="1" applyFont="1" applyFill="1" applyBorder="1" applyAlignment="1">
      <alignment horizontal="center"/>
    </xf>
    <xf numFmtId="168" fontId="55" fillId="26" borderId="0" xfId="41" applyNumberFormat="1" applyFont="1" applyFill="1" applyBorder="1" applyAlignment="1">
      <alignment horizontal="center"/>
    </xf>
    <xf numFmtId="168" fontId="55" fillId="26" borderId="20" xfId="41" applyNumberFormat="1" applyFont="1" applyFill="1" applyBorder="1" applyAlignment="1">
      <alignment horizontal="center"/>
    </xf>
    <xf numFmtId="168" fontId="1" fillId="26" borderId="17" xfId="41" applyNumberFormat="1" applyFont="1" applyFill="1" applyBorder="1" applyAlignment="1">
      <alignment horizontal="center" vertical="center" wrapText="1"/>
    </xf>
    <xf numFmtId="168" fontId="1" fillId="26" borderId="0" xfId="41" applyNumberFormat="1" applyFont="1" applyFill="1" applyBorder="1" applyAlignment="1">
      <alignment horizontal="center" vertical="center" wrapText="1"/>
    </xf>
    <xf numFmtId="168" fontId="32" fillId="27" borderId="0" xfId="0" applyNumberFormat="1" applyFont="1" applyFill="1" applyAlignment="1">
      <alignment horizontal="left"/>
    </xf>
    <xf numFmtId="0" fontId="1" fillId="27" borderId="15" xfId="0" applyFont="1" applyFill="1" applyBorder="1"/>
    <xf numFmtId="1" fontId="33" fillId="26" borderId="15" xfId="41" applyNumberFormat="1" applyFont="1" applyFill="1" applyBorder="1" applyAlignment="1">
      <alignment horizontal="center"/>
    </xf>
    <xf numFmtId="1" fontId="33" fillId="27" borderId="15" xfId="41" applyNumberFormat="1" applyFont="1" applyFill="1" applyBorder="1" applyAlignment="1">
      <alignment horizontal="center"/>
    </xf>
    <xf numFmtId="3" fontId="1" fillId="27" borderId="17" xfId="41" applyNumberFormat="1" applyFont="1" applyFill="1" applyBorder="1" applyAlignment="1">
      <alignment horizontal="right" indent="1"/>
    </xf>
    <xf numFmtId="3" fontId="1" fillId="27" borderId="0" xfId="41" applyNumberFormat="1" applyFont="1" applyFill="1" applyBorder="1" applyAlignment="1">
      <alignment horizontal="right" indent="1"/>
    </xf>
    <xf numFmtId="3" fontId="60" fillId="26" borderId="0" xfId="41" applyNumberFormat="1" applyFont="1" applyFill="1" applyBorder="1" applyAlignment="1">
      <alignment horizontal="right" indent="1"/>
    </xf>
    <xf numFmtId="3" fontId="60" fillId="27" borderId="0" xfId="41" applyNumberFormat="1" applyFont="1" applyFill="1" applyBorder="1" applyAlignment="1">
      <alignment horizontal="right" indent="1"/>
    </xf>
    <xf numFmtId="3" fontId="33" fillId="26" borderId="16" xfId="0" applyNumberFormat="1" applyFont="1" applyFill="1" applyBorder="1" applyAlignment="1">
      <alignment horizontal="right" indent="1"/>
    </xf>
    <xf numFmtId="3" fontId="33" fillId="27" borderId="16" xfId="0" applyNumberFormat="1" applyFont="1" applyFill="1" applyBorder="1" applyAlignment="1">
      <alignment horizontal="right" indent="1"/>
    </xf>
    <xf numFmtId="0" fontId="56" fillId="27" borderId="17" xfId="0" applyFont="1" applyFill="1" applyBorder="1"/>
    <xf numFmtId="3" fontId="62" fillId="26" borderId="0" xfId="41" applyNumberFormat="1" applyFont="1" applyFill="1" applyBorder="1" applyAlignment="1">
      <alignment horizontal="right" indent="1"/>
    </xf>
    <xf numFmtId="3" fontId="62" fillId="27" borderId="0" xfId="41" applyNumberFormat="1" applyFont="1" applyFill="1" applyBorder="1" applyAlignment="1">
      <alignment horizontal="right" indent="1"/>
    </xf>
    <xf numFmtId="0" fontId="56" fillId="27" borderId="0" xfId="0" quotePrefix="1" applyFont="1" applyFill="1" applyBorder="1"/>
    <xf numFmtId="0" fontId="56" fillId="27" borderId="16" xfId="0" quotePrefix="1" applyFont="1" applyFill="1" applyBorder="1"/>
    <xf numFmtId="2" fontId="1" fillId="26" borderId="0" xfId="0" quotePrefix="1" applyNumberFormat="1" applyFont="1" applyFill="1" applyBorder="1" applyAlignment="1">
      <alignment horizontal="right" indent="1"/>
    </xf>
    <xf numFmtId="3" fontId="0" fillId="27" borderId="0" xfId="41" applyNumberFormat="1" applyFont="1" applyFill="1" applyBorder="1" applyAlignment="1">
      <alignment horizontal="right"/>
    </xf>
    <xf numFmtId="0" fontId="30" fillId="27" borderId="0" xfId="0" applyFont="1" applyFill="1" applyAlignment="1">
      <alignment horizontal="center" wrapText="1"/>
    </xf>
    <xf numFmtId="0" fontId="30" fillId="27" borderId="0" xfId="0" applyFont="1" applyFill="1" applyAlignment="1">
      <alignment wrapText="1"/>
    </xf>
    <xf numFmtId="3" fontId="0" fillId="27" borderId="0" xfId="0" applyNumberFormat="1" applyFill="1" applyAlignment="1">
      <alignment horizontal="center"/>
    </xf>
    <xf numFmtId="3" fontId="0" fillId="26" borderId="0" xfId="0" applyNumberFormat="1" applyFill="1" applyAlignment="1">
      <alignment horizontal="right" indent="1"/>
    </xf>
    <xf numFmtId="3" fontId="0" fillId="27" borderId="0" xfId="0" applyNumberFormat="1" applyFill="1" applyAlignment="1">
      <alignment horizontal="right" indent="1"/>
    </xf>
    <xf numFmtId="3" fontId="55" fillId="26" borderId="0" xfId="0" applyNumberFormat="1" applyFont="1" applyFill="1" applyAlignment="1">
      <alignment horizontal="right" indent="1"/>
    </xf>
    <xf numFmtId="0" fontId="32" fillId="27" borderId="16" xfId="0" applyFont="1" applyFill="1" applyBorder="1" applyAlignment="1">
      <alignment horizontal="left"/>
    </xf>
    <xf numFmtId="0" fontId="33" fillId="27" borderId="17" xfId="0" applyFont="1" applyFill="1" applyBorder="1" applyAlignment="1">
      <alignment horizontal="center" vertical="center" wrapText="1"/>
    </xf>
    <xf numFmtId="0" fontId="50" fillId="26" borderId="0" xfId="0" applyFont="1" applyFill="1" applyBorder="1"/>
    <xf numFmtId="172" fontId="1" fillId="0" borderId="0" xfId="64" applyNumberFormat="1" applyFont="1" applyFill="1" applyBorder="1"/>
    <xf numFmtId="171" fontId="1" fillId="0" borderId="0" xfId="64" applyNumberFormat="1" applyFont="1" applyFill="1" applyBorder="1"/>
    <xf numFmtId="171" fontId="57" fillId="27" borderId="15" xfId="41" applyNumberFormat="1" applyFont="1" applyFill="1" applyBorder="1" applyAlignment="1">
      <alignment horizontal="right" vertical="center" indent="1"/>
    </xf>
    <xf numFmtId="171" fontId="57" fillId="26" borderId="0" xfId="41" applyNumberFormat="1" applyFont="1" applyFill="1" applyBorder="1" applyAlignment="1">
      <alignment horizontal="right" vertical="center" indent="1"/>
    </xf>
    <xf numFmtId="171" fontId="56" fillId="27" borderId="0" xfId="41" applyNumberFormat="1" applyFont="1" applyFill="1" applyBorder="1" applyAlignment="1">
      <alignment horizontal="right" vertical="center" indent="1"/>
    </xf>
    <xf numFmtId="173" fontId="1" fillId="0" borderId="0" xfId="64" applyNumberFormat="1" applyFont="1" applyFill="1" applyBorder="1"/>
    <xf numFmtId="171" fontId="56" fillId="26" borderId="0" xfId="41" applyNumberFormat="1" applyFont="1" applyFill="1" applyBorder="1" applyAlignment="1">
      <alignment horizontal="right" vertical="center" wrapText="1" indent="1"/>
    </xf>
    <xf numFmtId="171" fontId="56" fillId="27" borderId="0" xfId="41" applyNumberFormat="1" applyFont="1" applyFill="1" applyBorder="1" applyAlignment="1">
      <alignment horizontal="right" vertical="center" wrapText="1" indent="1"/>
    </xf>
    <xf numFmtId="0" fontId="56" fillId="26" borderId="0" xfId="0" applyFont="1" applyFill="1" applyBorder="1" applyAlignment="1">
      <alignment horizontal="right" vertical="center" wrapText="1"/>
    </xf>
    <xf numFmtId="0" fontId="56" fillId="27" borderId="0" xfId="0" applyFont="1" applyFill="1" applyBorder="1" applyAlignment="1">
      <alignment horizontal="right" vertical="center"/>
    </xf>
    <xf numFmtId="2" fontId="45" fillId="0" borderId="0" xfId="0" applyNumberFormat="1" applyFont="1" applyFill="1" applyBorder="1" applyAlignment="1">
      <alignment horizontal="center" vertical="top" wrapText="1"/>
    </xf>
    <xf numFmtId="1" fontId="63"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right"/>
    </xf>
    <xf numFmtId="1" fontId="1" fillId="0" borderId="0" xfId="0" applyNumberFormat="1" applyFont="1" applyFill="1" applyBorder="1" applyAlignment="1">
      <alignment horizontal="right"/>
    </xf>
    <xf numFmtId="1" fontId="1" fillId="0" borderId="0" xfId="0" applyNumberFormat="1" applyFont="1" applyFill="1" applyBorder="1"/>
    <xf numFmtId="2" fontId="43" fillId="0" borderId="0" xfId="0" applyNumberFormat="1" applyFont="1" applyFill="1" applyBorder="1" applyAlignment="1">
      <alignment horizontal="right"/>
    </xf>
    <xf numFmtId="1" fontId="64" fillId="0" borderId="0" xfId="0" applyNumberFormat="1" applyFont="1" applyFill="1" applyBorder="1"/>
    <xf numFmtId="9" fontId="35" fillId="0" borderId="0" xfId="64" applyFont="1" applyFill="1" applyBorder="1"/>
    <xf numFmtId="0" fontId="1" fillId="26" borderId="0" xfId="0" applyFont="1" applyFill="1" applyBorder="1" applyAlignment="1">
      <alignment horizontal="left" vertical="center"/>
    </xf>
    <xf numFmtId="0" fontId="56" fillId="26" borderId="16" xfId="0" applyFont="1" applyFill="1" applyBorder="1" applyAlignment="1">
      <alignment horizontal="left" vertical="center"/>
    </xf>
    <xf numFmtId="0" fontId="8" fillId="26" borderId="0" xfId="0" applyFont="1" applyFill="1" applyBorder="1"/>
    <xf numFmtId="0" fontId="65" fillId="26" borderId="0" xfId="0" applyFont="1" applyFill="1" applyBorder="1" applyAlignment="1">
      <alignment horizontal="right"/>
    </xf>
    <xf numFmtId="171" fontId="57" fillId="27" borderId="0" xfId="41" applyNumberFormat="1" applyFont="1" applyFill="1" applyBorder="1" applyAlignment="1">
      <alignment horizontal="right" vertical="center" wrapText="1" indent="1"/>
    </xf>
    <xf numFmtId="171" fontId="57" fillId="26" borderId="17" xfId="0" applyNumberFormat="1" applyFont="1" applyFill="1" applyBorder="1" applyAlignment="1">
      <alignment horizontal="right" vertical="center" wrapText="1" indent="1"/>
    </xf>
    <xf numFmtId="0" fontId="10" fillId="0" borderId="0" xfId="0" applyFont="1" applyFill="1" applyAlignment="1">
      <alignment horizontal="left" wrapText="1"/>
    </xf>
    <xf numFmtId="0" fontId="10" fillId="0" borderId="0" xfId="0" applyFont="1" applyFill="1" applyAlignment="1">
      <alignment horizontal="left"/>
    </xf>
    <xf numFmtId="2" fontId="10" fillId="0" borderId="0" xfId="0" applyNumberFormat="1" applyFont="1" applyFill="1" applyAlignment="1">
      <alignment horizontal="left"/>
    </xf>
    <xf numFmtId="0" fontId="31" fillId="0" borderId="0" xfId="0" applyFont="1" applyFill="1" applyAlignment="1">
      <alignment horizontal="left"/>
    </xf>
    <xf numFmtId="0" fontId="28" fillId="0" borderId="0" xfId="0" applyFont="1" applyFill="1" applyAlignment="1">
      <alignment wrapText="1" shrinkToFit="1"/>
    </xf>
    <xf numFmtId="2" fontId="47" fillId="0" borderId="0" xfId="0" applyNumberFormat="1" applyFont="1" applyFill="1" applyBorder="1" applyAlignment="1">
      <alignment horizontal="left" vertical="center"/>
    </xf>
    <xf numFmtId="0" fontId="10" fillId="0" borderId="0" xfId="0" applyFont="1" applyFill="1" applyBorder="1" applyAlignment="1">
      <alignment horizontal="left" wrapText="1" shrinkToFit="1"/>
    </xf>
    <xf numFmtId="4" fontId="33" fillId="0" borderId="0" xfId="0" applyNumberFormat="1" applyFont="1" applyFill="1" applyBorder="1"/>
    <xf numFmtId="3" fontId="33" fillId="0" borderId="0" xfId="0" applyNumberFormat="1" applyFont="1" applyFill="1" applyBorder="1"/>
    <xf numFmtId="0" fontId="46" fillId="0" borderId="0" xfId="0" applyFont="1" applyFill="1" applyBorder="1" applyAlignment="1">
      <alignment horizontal="left" wrapText="1"/>
    </xf>
    <xf numFmtId="3" fontId="46" fillId="0" borderId="0" xfId="0" applyNumberFormat="1" applyFont="1" applyFill="1" applyBorder="1" applyAlignment="1">
      <alignment horizontal="left"/>
    </xf>
    <xf numFmtId="0" fontId="32" fillId="0" borderId="16" xfId="0" applyFont="1" applyFill="1" applyBorder="1" applyAlignment="1">
      <alignment horizontal="left" wrapText="1"/>
    </xf>
    <xf numFmtId="3" fontId="32" fillId="0" borderId="16" xfId="0" applyNumberFormat="1" applyFont="1" applyFill="1" applyBorder="1" applyAlignment="1">
      <alignment horizontal="center"/>
    </xf>
    <xf numFmtId="3" fontId="7" fillId="0" borderId="0" xfId="0" applyNumberFormat="1" applyFont="1" applyFill="1" applyBorder="1" applyAlignment="1">
      <alignment horizontal="center"/>
    </xf>
    <xf numFmtId="0" fontId="33" fillId="26" borderId="15" xfId="0" applyFont="1" applyFill="1" applyBorder="1" applyAlignment="1">
      <alignment horizontal="center" vertical="center" wrapText="1"/>
    </xf>
    <xf numFmtId="0" fontId="33" fillId="0" borderId="0" xfId="0" applyFont="1" applyFill="1" applyBorder="1" applyAlignment="1">
      <alignment wrapText="1"/>
    </xf>
    <xf numFmtId="3" fontId="33" fillId="0" borderId="0" xfId="0" applyNumberFormat="1" applyFont="1" applyFill="1" applyBorder="1" applyAlignment="1">
      <alignment horizontal="right" vertical="center" wrapText="1" indent="1"/>
    </xf>
    <xf numFmtId="0" fontId="1" fillId="0" borderId="0" xfId="0" applyFont="1" applyFill="1" applyBorder="1" applyAlignment="1">
      <alignment horizontal="right" wrapText="1"/>
    </xf>
    <xf numFmtId="3" fontId="1" fillId="0" borderId="0" xfId="0" applyNumberFormat="1" applyFont="1" applyFill="1" applyBorder="1" applyAlignment="1">
      <alignment horizontal="right" vertical="center" wrapText="1" indent="1"/>
    </xf>
    <xf numFmtId="0" fontId="33" fillId="0" borderId="0" xfId="0" applyFont="1" applyFill="1" applyBorder="1" applyAlignment="1">
      <alignment horizontal="left" wrapText="1"/>
    </xf>
    <xf numFmtId="0" fontId="1" fillId="0" borderId="16" xfId="0" applyFont="1" applyFill="1" applyBorder="1" applyAlignment="1">
      <alignment horizontal="right" wrapText="1"/>
    </xf>
    <xf numFmtId="3" fontId="1" fillId="0" borderId="16" xfId="0" applyNumberFormat="1" applyFont="1" applyFill="1" applyBorder="1" applyAlignment="1">
      <alignment horizontal="right" vertical="center" wrapText="1" indent="1"/>
    </xf>
    <xf numFmtId="0" fontId="1" fillId="0" borderId="0" xfId="0" applyFont="1" applyFill="1" applyBorder="1" applyAlignment="1">
      <alignment wrapText="1"/>
    </xf>
    <xf numFmtId="0" fontId="7" fillId="0" borderId="0" xfId="0" applyFont="1" applyFill="1" applyAlignment="1">
      <alignment wrapText="1"/>
    </xf>
    <xf numFmtId="0" fontId="32" fillId="0" borderId="0" xfId="0" applyFont="1" applyFill="1" applyAlignment="1">
      <alignment vertical="center"/>
    </xf>
    <xf numFmtId="2" fontId="42" fillId="0" borderId="0" xfId="0" applyNumberFormat="1" applyFont="1" applyFill="1" applyBorder="1" applyAlignment="1">
      <alignment horizontal="left"/>
    </xf>
    <xf numFmtId="0" fontId="46" fillId="26" borderId="0" xfId="0" applyFont="1" applyFill="1" applyBorder="1" applyAlignment="1">
      <alignment horizontal="right"/>
    </xf>
    <xf numFmtId="171" fontId="1" fillId="0" borderId="0" xfId="0" applyNumberFormat="1" applyFont="1" applyFill="1" applyBorder="1" applyAlignment="1">
      <alignment horizontal="right" vertical="center" wrapText="1" indent="1"/>
    </xf>
    <xf numFmtId="171" fontId="33" fillId="0" borderId="0" xfId="0" applyNumberFormat="1" applyFont="1" applyFill="1" applyBorder="1" applyAlignment="1">
      <alignment horizontal="right" vertical="center" wrapText="1" indent="1"/>
    </xf>
    <xf numFmtId="0" fontId="1" fillId="26" borderId="0" xfId="0" applyFont="1" applyFill="1" applyBorder="1" applyAlignment="1">
      <alignment horizontal="right" wrapText="1"/>
    </xf>
    <xf numFmtId="3" fontId="1" fillId="26" borderId="0" xfId="0" applyNumberFormat="1" applyFont="1" applyFill="1" applyBorder="1" applyAlignment="1">
      <alignment horizontal="right" vertical="center" wrapText="1" indent="1"/>
    </xf>
    <xf numFmtId="0" fontId="33" fillId="26" borderId="0" xfId="0" applyFont="1" applyFill="1" applyBorder="1" applyAlignment="1">
      <alignment wrapText="1"/>
    </xf>
    <xf numFmtId="3" fontId="33" fillId="26" borderId="0" xfId="0" applyNumberFormat="1" applyFont="1" applyFill="1" applyBorder="1" applyAlignment="1">
      <alignment horizontal="right" vertical="center" wrapText="1" indent="1"/>
    </xf>
    <xf numFmtId="173" fontId="57" fillId="26" borderId="15" xfId="0" applyNumberFormat="1" applyFont="1" applyFill="1" applyBorder="1" applyAlignment="1">
      <alignment horizontal="center" vertical="center" wrapText="1"/>
    </xf>
    <xf numFmtId="173" fontId="57" fillId="0" borderId="0" xfId="0" applyNumberFormat="1" applyFont="1" applyFill="1" applyBorder="1" applyAlignment="1">
      <alignment horizontal="right" vertical="center" wrapText="1" indent="1"/>
    </xf>
    <xf numFmtId="0" fontId="31" fillId="26" borderId="0" xfId="0" applyFont="1" applyFill="1" applyAlignment="1">
      <alignment horizontal="left" vertical="center"/>
    </xf>
    <xf numFmtId="171" fontId="56" fillId="26" borderId="0" xfId="0" applyNumberFormat="1" applyFont="1" applyFill="1" applyBorder="1" applyAlignment="1">
      <alignment horizontal="right" vertical="center" wrapText="1" indent="1"/>
    </xf>
    <xf numFmtId="171" fontId="56" fillId="0" borderId="0" xfId="0" applyNumberFormat="1" applyFont="1" applyFill="1" applyBorder="1" applyAlignment="1">
      <alignment horizontal="right" vertical="center" wrapText="1" indent="1"/>
    </xf>
    <xf numFmtId="171" fontId="57" fillId="0" borderId="0" xfId="0" applyNumberFormat="1" applyFont="1" applyFill="1" applyBorder="1" applyAlignment="1">
      <alignment horizontal="right" vertical="center" wrapText="1" indent="1"/>
    </xf>
    <xf numFmtId="171" fontId="57" fillId="26" borderId="0" xfId="0" applyNumberFormat="1" applyFont="1" applyFill="1" applyBorder="1" applyAlignment="1">
      <alignment horizontal="right" vertical="center" wrapText="1" indent="1"/>
    </xf>
    <xf numFmtId="171" fontId="56" fillId="0" borderId="16" xfId="0" applyNumberFormat="1" applyFont="1" applyFill="1" applyBorder="1" applyAlignment="1">
      <alignment horizontal="right" vertical="center" wrapText="1" indent="1"/>
    </xf>
    <xf numFmtId="171" fontId="1" fillId="26" borderId="0" xfId="0" applyNumberFormat="1" applyFont="1" applyFill="1" applyBorder="1" applyAlignment="1">
      <alignment horizontal="right" vertical="center" wrapText="1" indent="1"/>
    </xf>
    <xf numFmtId="171" fontId="33" fillId="26" borderId="0" xfId="0" applyNumberFormat="1" applyFont="1" applyFill="1" applyBorder="1" applyAlignment="1">
      <alignment horizontal="right" vertical="center" wrapText="1" indent="1"/>
    </xf>
    <xf numFmtId="171" fontId="1" fillId="0" borderId="16" xfId="0" applyNumberFormat="1" applyFont="1" applyFill="1" applyBorder="1" applyAlignment="1">
      <alignment horizontal="right" vertical="center" wrapText="1" indent="1"/>
    </xf>
    <xf numFmtId="171" fontId="33" fillId="0" borderId="16" xfId="0" applyNumberFormat="1" applyFont="1" applyFill="1" applyBorder="1" applyAlignment="1">
      <alignment horizontal="right" vertical="center" wrapText="1" indent="1"/>
    </xf>
    <xf numFmtId="3" fontId="33" fillId="0" borderId="16" xfId="0" applyNumberFormat="1" applyFont="1" applyFill="1" applyBorder="1" applyAlignment="1">
      <alignment horizontal="right" vertical="center" wrapText="1" indent="1"/>
    </xf>
    <xf numFmtId="0" fontId="33" fillId="27" borderId="17" xfId="0" applyFont="1" applyFill="1" applyBorder="1" applyAlignment="1">
      <alignment horizontal="center" vertical="center" wrapText="1"/>
    </xf>
    <xf numFmtId="171" fontId="33" fillId="26" borderId="17" xfId="0" applyNumberFormat="1" applyFont="1" applyFill="1" applyBorder="1" applyAlignment="1">
      <alignment horizontal="right" vertical="center" wrapText="1" indent="2"/>
    </xf>
    <xf numFmtId="171" fontId="33" fillId="26" borderId="17" xfId="0" applyNumberFormat="1" applyFont="1" applyFill="1" applyBorder="1" applyAlignment="1">
      <alignment horizontal="right" vertical="center" wrapText="1" indent="1"/>
    </xf>
    <xf numFmtId="172" fontId="57" fillId="26" borderId="17" xfId="0" applyNumberFormat="1" applyFont="1" applyFill="1" applyBorder="1" applyAlignment="1">
      <alignment horizontal="right" vertical="center" wrapText="1" indent="2"/>
    </xf>
    <xf numFmtId="172" fontId="33" fillId="26" borderId="17" xfId="0" applyNumberFormat="1" applyFont="1" applyFill="1" applyBorder="1" applyAlignment="1">
      <alignment horizontal="right" vertical="center" wrapText="1" indent="2"/>
    </xf>
    <xf numFmtId="172" fontId="33" fillId="26" borderId="17" xfId="0" applyNumberFormat="1" applyFont="1" applyFill="1" applyBorder="1" applyAlignment="1">
      <alignment horizontal="right" vertical="center" wrapText="1" indent="1"/>
    </xf>
    <xf numFmtId="171" fontId="33" fillId="27" borderId="15" xfId="41" applyNumberFormat="1" applyFont="1" applyFill="1" applyBorder="1" applyAlignment="1">
      <alignment horizontal="right" vertical="center" wrapText="1" indent="2"/>
    </xf>
    <xf numFmtId="171" fontId="33" fillId="27" borderId="15" xfId="41" applyNumberFormat="1" applyFont="1" applyFill="1" applyBorder="1" applyAlignment="1">
      <alignment horizontal="right" vertical="center" indent="2"/>
    </xf>
    <xf numFmtId="171" fontId="33" fillId="27" borderId="15" xfId="41" applyNumberFormat="1" applyFont="1" applyFill="1" applyBorder="1" applyAlignment="1">
      <alignment horizontal="right" vertical="center" indent="1"/>
    </xf>
    <xf numFmtId="172" fontId="33" fillId="27" borderId="15" xfId="41" applyNumberFormat="1" applyFont="1" applyFill="1" applyBorder="1" applyAlignment="1">
      <alignment horizontal="right" vertical="center" wrapText="1" indent="2"/>
    </xf>
    <xf numFmtId="172" fontId="33" fillId="27" borderId="15" xfId="41" applyNumberFormat="1" applyFont="1" applyFill="1" applyBorder="1" applyAlignment="1">
      <alignment horizontal="right" vertical="center" indent="2"/>
    </xf>
    <xf numFmtId="172" fontId="33" fillId="27" borderId="15" xfId="41" applyNumberFormat="1" applyFont="1" applyFill="1" applyBorder="1" applyAlignment="1">
      <alignment horizontal="right" vertical="center" indent="1"/>
    </xf>
    <xf numFmtId="171" fontId="33" fillId="26" borderId="0" xfId="41" applyNumberFormat="1" applyFont="1" applyFill="1" applyBorder="1" applyAlignment="1">
      <alignment horizontal="right" vertical="center" wrapText="1" indent="2"/>
    </xf>
    <xf numFmtId="171" fontId="33" fillId="26" borderId="0" xfId="41" applyNumberFormat="1" applyFont="1" applyFill="1" applyBorder="1" applyAlignment="1">
      <alignment horizontal="right" vertical="center" indent="1"/>
    </xf>
    <xf numFmtId="172" fontId="33" fillId="26" borderId="0" xfId="41" applyNumberFormat="1" applyFont="1" applyFill="1" applyBorder="1" applyAlignment="1">
      <alignment horizontal="right" vertical="center" wrapText="1" indent="2"/>
    </xf>
    <xf numFmtId="172" fontId="33" fillId="26" borderId="0" xfId="41" applyNumberFormat="1" applyFont="1" applyFill="1" applyBorder="1" applyAlignment="1">
      <alignment horizontal="right" vertical="center" indent="1"/>
    </xf>
    <xf numFmtId="171" fontId="1" fillId="27" borderId="0" xfId="41" applyNumberFormat="1" applyFont="1" applyFill="1" applyBorder="1" applyAlignment="1">
      <alignment horizontal="right" vertical="center" indent="2"/>
    </xf>
    <xf numFmtId="171" fontId="1" fillId="27" borderId="0" xfId="41" applyNumberFormat="1" applyFont="1" applyFill="1" applyBorder="1" applyAlignment="1">
      <alignment horizontal="right" vertical="center" indent="1"/>
    </xf>
    <xf numFmtId="171" fontId="33" fillId="27" borderId="0" xfId="41" applyNumberFormat="1" applyFont="1" applyFill="1" applyBorder="1" applyAlignment="1">
      <alignment horizontal="right" vertical="center" indent="1"/>
    </xf>
    <xf numFmtId="172" fontId="1" fillId="27" borderId="0" xfId="41" applyNumberFormat="1" applyFont="1" applyFill="1" applyBorder="1" applyAlignment="1">
      <alignment horizontal="right" vertical="center" indent="2"/>
    </xf>
    <xf numFmtId="172" fontId="1" fillId="27" borderId="0" xfId="41" applyNumberFormat="1" applyFont="1" applyFill="1" applyBorder="1" applyAlignment="1">
      <alignment horizontal="right" vertical="center" indent="1"/>
    </xf>
    <xf numFmtId="172" fontId="33" fillId="27" borderId="0" xfId="41" applyNumberFormat="1" applyFont="1" applyFill="1" applyBorder="1" applyAlignment="1">
      <alignment horizontal="right" vertical="center" indent="1"/>
    </xf>
    <xf numFmtId="171" fontId="1" fillId="26" borderId="0" xfId="41" applyNumberFormat="1" applyFont="1" applyFill="1" applyBorder="1" applyAlignment="1">
      <alignment horizontal="right" vertical="center" wrapText="1" indent="2"/>
    </xf>
    <xf numFmtId="171" fontId="1" fillId="26" borderId="0" xfId="41" applyNumberFormat="1" applyFont="1" applyFill="1" applyBorder="1" applyAlignment="1">
      <alignment horizontal="right" vertical="center" wrapText="1" indent="1"/>
    </xf>
    <xf numFmtId="171" fontId="33" fillId="26" borderId="0" xfId="41" applyNumberFormat="1" applyFont="1" applyFill="1" applyBorder="1" applyAlignment="1">
      <alignment horizontal="right" vertical="center" wrapText="1" indent="1"/>
    </xf>
    <xf numFmtId="172" fontId="1" fillId="26" borderId="0" xfId="41" applyNumberFormat="1" applyFont="1" applyFill="1" applyBorder="1" applyAlignment="1">
      <alignment horizontal="right" vertical="center" wrapText="1" indent="2"/>
    </xf>
    <xf numFmtId="172" fontId="1" fillId="26" borderId="0" xfId="41" applyNumberFormat="1" applyFont="1" applyFill="1" applyBorder="1" applyAlignment="1">
      <alignment horizontal="right" vertical="center" wrapText="1" indent="1"/>
    </xf>
    <xf numFmtId="172" fontId="33" fillId="26" borderId="0" xfId="41" applyNumberFormat="1" applyFont="1" applyFill="1" applyBorder="1" applyAlignment="1">
      <alignment horizontal="right" vertical="center" wrapText="1" indent="1"/>
    </xf>
    <xf numFmtId="171" fontId="1" fillId="27" borderId="0" xfId="41" applyNumberFormat="1" applyFont="1" applyFill="1" applyBorder="1" applyAlignment="1">
      <alignment horizontal="right" vertical="center" wrapText="1" indent="2"/>
    </xf>
    <xf numFmtId="171" fontId="1" fillId="27" borderId="0" xfId="41" applyNumberFormat="1" applyFont="1" applyFill="1" applyBorder="1" applyAlignment="1">
      <alignment horizontal="right" vertical="center" wrapText="1" indent="1"/>
    </xf>
    <xf numFmtId="171" fontId="33" fillId="27" borderId="0" xfId="41" applyNumberFormat="1" applyFont="1" applyFill="1" applyBorder="1" applyAlignment="1">
      <alignment horizontal="right" vertical="center" wrapText="1" indent="1"/>
    </xf>
    <xf numFmtId="172" fontId="1" fillId="27" borderId="0" xfId="41" applyNumberFormat="1" applyFont="1" applyFill="1" applyBorder="1" applyAlignment="1">
      <alignment horizontal="right" vertical="center" wrapText="1" indent="2"/>
    </xf>
    <xf numFmtId="172" fontId="1" fillId="27" borderId="0" xfId="41" applyNumberFormat="1" applyFont="1" applyFill="1" applyBorder="1" applyAlignment="1">
      <alignment horizontal="right" vertical="center" wrapText="1" indent="1"/>
    </xf>
    <xf numFmtId="172" fontId="33" fillId="27" borderId="0" xfId="41" applyNumberFormat="1" applyFont="1" applyFill="1" applyBorder="1" applyAlignment="1">
      <alignment horizontal="right" vertical="center" wrapText="1" indent="1"/>
    </xf>
    <xf numFmtId="0" fontId="33" fillId="27" borderId="17" xfId="0" applyFont="1" applyFill="1" applyBorder="1" applyAlignment="1">
      <alignment horizontal="center" vertical="center"/>
    </xf>
    <xf numFmtId="9" fontId="38" fillId="0" borderId="0" xfId="64" applyFont="1" applyFill="1" applyBorder="1"/>
    <xf numFmtId="0" fontId="38" fillId="27" borderId="16" xfId="0" applyFont="1" applyFill="1" applyBorder="1" applyAlignment="1">
      <alignment horizontal="left"/>
    </xf>
    <xf numFmtId="0" fontId="33" fillId="27" borderId="17" xfId="0" applyFont="1" applyFill="1" applyBorder="1" applyAlignment="1">
      <alignment horizontal="center" vertical="center" wrapText="1"/>
    </xf>
    <xf numFmtId="3" fontId="8" fillId="26" borderId="0" xfId="0" applyNumberFormat="1" applyFont="1" applyFill="1" applyAlignment="1">
      <alignment horizontal="right" indent="1"/>
    </xf>
    <xf numFmtId="3" fontId="8" fillId="27" borderId="0" xfId="0" applyNumberFormat="1" applyFont="1" applyFill="1" applyAlignment="1">
      <alignment horizontal="right" indent="1"/>
    </xf>
    <xf numFmtId="0" fontId="8" fillId="26" borderId="0" xfId="0" applyFont="1" applyFill="1" applyAlignment="1">
      <alignment horizontal="right" indent="1"/>
    </xf>
    <xf numFmtId="0" fontId="8" fillId="27" borderId="0" xfId="0" applyFont="1" applyFill="1" applyAlignment="1">
      <alignment horizontal="right" indent="1"/>
    </xf>
    <xf numFmtId="3" fontId="8" fillId="26" borderId="0" xfId="0" applyNumberFormat="1" applyFont="1" applyFill="1" applyBorder="1" applyAlignment="1">
      <alignment horizontal="right" indent="1"/>
    </xf>
    <xf numFmtId="3" fontId="8" fillId="27" borderId="0" xfId="0" applyNumberFormat="1" applyFont="1" applyFill="1" applyBorder="1" applyAlignment="1">
      <alignment horizontal="right" indent="1"/>
    </xf>
    <xf numFmtId="3" fontId="1" fillId="26" borderId="0" xfId="0" applyNumberFormat="1" applyFont="1" applyFill="1" applyBorder="1" applyAlignment="1">
      <alignment horizontal="right" indent="1"/>
    </xf>
    <xf numFmtId="3" fontId="33" fillId="26" borderId="16" xfId="60" applyNumberFormat="1" applyFont="1" applyFill="1" applyBorder="1" applyAlignment="1">
      <alignment horizontal="right" indent="1"/>
    </xf>
    <xf numFmtId="3" fontId="1" fillId="26" borderId="0" xfId="60" applyNumberFormat="1" applyFont="1" applyFill="1" applyBorder="1" applyAlignment="1">
      <alignment horizontal="right" indent="1"/>
    </xf>
    <xf numFmtId="3" fontId="1" fillId="26" borderId="16" xfId="60" applyNumberFormat="1" applyFont="1" applyFill="1" applyBorder="1" applyAlignment="1">
      <alignment horizontal="right" indent="1"/>
    </xf>
    <xf numFmtId="3" fontId="1" fillId="27" borderId="16" xfId="60" applyNumberFormat="1" applyFont="1" applyFill="1" applyBorder="1" applyAlignment="1">
      <alignment horizontal="right" indent="1"/>
    </xf>
    <xf numFmtId="164" fontId="8" fillId="26" borderId="0" xfId="0" applyNumberFormat="1" applyFont="1" applyFill="1" applyBorder="1" applyAlignment="1">
      <alignment horizontal="right" indent="1"/>
    </xf>
    <xf numFmtId="164" fontId="8" fillId="27" borderId="0" xfId="0" applyNumberFormat="1" applyFont="1" applyFill="1" applyBorder="1" applyAlignment="1">
      <alignment horizontal="right" indent="1"/>
    </xf>
    <xf numFmtId="166" fontId="8" fillId="26" borderId="0" xfId="64" applyNumberFormat="1" applyFont="1" applyFill="1" applyBorder="1" applyAlignment="1">
      <alignment horizontal="right" indent="1"/>
    </xf>
    <xf numFmtId="164" fontId="33" fillId="26" borderId="16" xfId="60" applyNumberFormat="1" applyFont="1" applyFill="1" applyBorder="1" applyAlignment="1">
      <alignment horizontal="right" indent="1"/>
    </xf>
    <xf numFmtId="164" fontId="33" fillId="27" borderId="16" xfId="0" applyNumberFormat="1" applyFont="1" applyFill="1" applyBorder="1" applyAlignment="1">
      <alignment horizontal="right" indent="1"/>
    </xf>
    <xf numFmtId="166" fontId="33" fillId="26" borderId="16" xfId="64" applyNumberFormat="1" applyFont="1" applyFill="1" applyBorder="1" applyAlignment="1">
      <alignment horizontal="right" indent="1"/>
    </xf>
    <xf numFmtId="0" fontId="33" fillId="26" borderId="15" xfId="62" applyFont="1" applyFill="1" applyBorder="1" applyAlignment="1">
      <alignment horizontal="center" vertical="center"/>
    </xf>
    <xf numFmtId="0" fontId="33" fillId="27" borderId="15" xfId="62" applyFont="1" applyFill="1" applyBorder="1" applyAlignment="1">
      <alignment horizontal="center" vertical="center"/>
    </xf>
    <xf numFmtId="1" fontId="33" fillId="26" borderId="15" xfId="0" applyNumberFormat="1" applyFont="1" applyFill="1" applyBorder="1" applyAlignment="1">
      <alignment horizontal="center"/>
    </xf>
    <xf numFmtId="1" fontId="33" fillId="27" borderId="15" xfId="0" applyNumberFormat="1" applyFont="1" applyFill="1" applyBorder="1" applyAlignment="1">
      <alignment horizontal="center"/>
    </xf>
    <xf numFmtId="0" fontId="1" fillId="0" borderId="0" xfId="0" applyFont="1" applyFill="1" applyBorder="1" applyAlignment="1">
      <alignment horizontal="center" wrapText="1"/>
    </xf>
    <xf numFmtId="0" fontId="32" fillId="27" borderId="16" xfId="0" applyFont="1" applyFill="1" applyBorder="1" applyAlignment="1">
      <alignment horizontal="left"/>
    </xf>
    <xf numFmtId="0" fontId="33" fillId="27" borderId="17" xfId="0" applyFont="1" applyFill="1" applyBorder="1" applyAlignment="1">
      <alignment horizontal="center" vertical="center" wrapText="1"/>
    </xf>
    <xf numFmtId="9" fontId="1" fillId="26" borderId="0" xfId="64" applyFont="1" applyFill="1" applyBorder="1"/>
    <xf numFmtId="0" fontId="1" fillId="26" borderId="0" xfId="0" applyFont="1" applyFill="1" applyBorder="1"/>
    <xf numFmtId="0" fontId="7" fillId="26" borderId="0" xfId="0" applyFont="1" applyFill="1" applyBorder="1"/>
    <xf numFmtId="9" fontId="1" fillId="27" borderId="0" xfId="64" applyFont="1" applyFill="1" applyBorder="1"/>
    <xf numFmtId="0" fontId="28" fillId="27" borderId="0" xfId="0" applyFont="1" applyFill="1" applyBorder="1" applyAlignment="1">
      <alignment wrapText="1" shrinkToFit="1"/>
    </xf>
    <xf numFmtId="0" fontId="32" fillId="27" borderId="16" xfId="0" applyFont="1" applyFill="1" applyBorder="1" applyAlignment="1">
      <alignment horizontal="left"/>
    </xf>
    <xf numFmtId="0" fontId="32" fillId="27" borderId="0" xfId="0" applyFont="1" applyFill="1" applyBorder="1" applyAlignment="1">
      <alignment horizontal="left" vertical="center" wrapText="1"/>
    </xf>
    <xf numFmtId="0" fontId="33" fillId="27" borderId="17" xfId="0" applyFont="1" applyFill="1" applyBorder="1" applyAlignment="1">
      <alignment horizontal="center" vertical="center" wrapText="1"/>
    </xf>
    <xf numFmtId="0" fontId="65" fillId="26" borderId="0" xfId="0" applyFont="1" applyFill="1" applyBorder="1" applyAlignment="1">
      <alignment horizontal="right" vertical="center"/>
    </xf>
    <xf numFmtId="0" fontId="33" fillId="27" borderId="0" xfId="0" applyFont="1" applyFill="1" applyBorder="1" applyAlignment="1">
      <alignment horizontal="left" vertical="top"/>
    </xf>
    <xf numFmtId="0" fontId="33" fillId="27" borderId="0" xfId="0" applyFont="1" applyFill="1" applyBorder="1" applyAlignment="1">
      <alignment horizontal="left" vertical="top"/>
    </xf>
    <xf numFmtId="3" fontId="1" fillId="0" borderId="0" xfId="0" applyNumberFormat="1" applyFont="1" applyFill="1" applyBorder="1"/>
    <xf numFmtId="171" fontId="1" fillId="0" borderId="0" xfId="64" applyNumberFormat="1" applyFont="1" applyFill="1" applyBorder="1" applyAlignment="1">
      <alignment wrapText="1"/>
    </xf>
    <xf numFmtId="0" fontId="7" fillId="0" borderId="0" xfId="0" applyFont="1" applyFill="1" applyBorder="1" applyAlignment="1">
      <alignment wrapText="1"/>
    </xf>
    <xf numFmtId="3" fontId="56" fillId="27" borderId="0" xfId="41" applyNumberFormat="1" applyFont="1" applyFill="1" applyBorder="1" applyAlignment="1">
      <alignment horizontal="right" vertical="center" wrapText="1" indent="2"/>
    </xf>
    <xf numFmtId="3" fontId="56" fillId="27" borderId="0" xfId="41" applyNumberFormat="1" applyFont="1" applyFill="1" applyBorder="1" applyAlignment="1">
      <alignment horizontal="right" vertical="center" wrapText="1" indent="1"/>
    </xf>
    <xf numFmtId="3" fontId="57" fillId="27" borderId="0" xfId="41" applyNumberFormat="1" applyFont="1" applyFill="1" applyBorder="1" applyAlignment="1">
      <alignment horizontal="right" vertical="center" wrapText="1" indent="1"/>
    </xf>
    <xf numFmtId="3" fontId="56" fillId="26" borderId="0" xfId="41" applyNumberFormat="1" applyFont="1" applyFill="1" applyBorder="1" applyAlignment="1">
      <alignment horizontal="right" vertical="center" wrapText="1" indent="2"/>
    </xf>
    <xf numFmtId="3" fontId="56" fillId="26" borderId="0" xfId="41" applyNumberFormat="1" applyFont="1" applyFill="1" applyBorder="1" applyAlignment="1">
      <alignment horizontal="right" vertical="center" wrapText="1" indent="1"/>
    </xf>
    <xf numFmtId="3" fontId="57" fillId="26" borderId="0" xfId="41" applyNumberFormat="1" applyFont="1" applyFill="1" applyBorder="1" applyAlignment="1">
      <alignment horizontal="right" vertical="center" wrapText="1" indent="1"/>
    </xf>
    <xf numFmtId="171" fontId="56" fillId="27" borderId="16" xfId="41" applyNumberFormat="1" applyFont="1" applyFill="1" applyBorder="1" applyAlignment="1">
      <alignment horizontal="right" vertical="center" wrapText="1" indent="1"/>
    </xf>
    <xf numFmtId="0" fontId="33" fillId="26" borderId="0" xfId="0" quotePrefix="1" applyFont="1" applyFill="1" applyBorder="1" applyAlignment="1">
      <alignment horizontal="left" vertical="center" wrapText="1"/>
    </xf>
    <xf numFmtId="171" fontId="57" fillId="26" borderId="0" xfId="41" applyNumberFormat="1" applyFont="1" applyFill="1" applyBorder="1" applyAlignment="1">
      <alignment horizontal="right" vertical="center" wrapText="1" indent="1"/>
    </xf>
    <xf numFmtId="172" fontId="33" fillId="27" borderId="17" xfId="41" applyNumberFormat="1" applyFont="1" applyFill="1" applyBorder="1" applyAlignment="1">
      <alignment horizontal="right" vertical="center" wrapText="1" indent="2"/>
    </xf>
    <xf numFmtId="3" fontId="1" fillId="27" borderId="16" xfId="41" applyNumberFormat="1" applyFont="1" applyFill="1" applyBorder="1" applyAlignment="1">
      <alignment horizontal="right" vertical="center" wrapText="1" indent="2"/>
    </xf>
    <xf numFmtId="3" fontId="1" fillId="27" borderId="16" xfId="41" applyNumberFormat="1" applyFont="1" applyFill="1" applyBorder="1" applyAlignment="1">
      <alignment horizontal="right" vertical="center" wrapText="1" indent="1"/>
    </xf>
    <xf numFmtId="3" fontId="33" fillId="27" borderId="16" xfId="41" applyNumberFormat="1" applyFont="1" applyFill="1" applyBorder="1" applyAlignment="1">
      <alignment horizontal="right" vertical="center" wrapText="1" indent="1"/>
    </xf>
    <xf numFmtId="172" fontId="56" fillId="0" borderId="0" xfId="64" applyNumberFormat="1" applyFont="1" applyFill="1" applyBorder="1"/>
    <xf numFmtId="171" fontId="45" fillId="0" borderId="0" xfId="64" applyNumberFormat="1" applyFont="1" applyFill="1" applyBorder="1"/>
    <xf numFmtId="3" fontId="33" fillId="27" borderId="15" xfId="41" applyNumberFormat="1" applyFont="1" applyFill="1" applyBorder="1" applyAlignment="1">
      <alignment horizontal="right" vertical="center" wrapText="1" indent="1"/>
    </xf>
    <xf numFmtId="171" fontId="1" fillId="27" borderId="16" xfId="41" applyNumberFormat="1" applyFont="1" applyFill="1" applyBorder="1" applyAlignment="1">
      <alignment horizontal="right" vertical="center" wrapText="1" indent="2"/>
    </xf>
    <xf numFmtId="171" fontId="1" fillId="27" borderId="16" xfId="41" applyNumberFormat="1" applyFont="1" applyFill="1" applyBorder="1" applyAlignment="1">
      <alignment horizontal="right" vertical="center" wrapText="1" indent="1"/>
    </xf>
    <xf numFmtId="171" fontId="33" fillId="27" borderId="16" xfId="41" applyNumberFormat="1" applyFont="1" applyFill="1" applyBorder="1" applyAlignment="1">
      <alignment horizontal="right" vertical="center" wrapText="1" indent="1"/>
    </xf>
    <xf numFmtId="172" fontId="33" fillId="0" borderId="0" xfId="64" applyNumberFormat="1" applyFont="1" applyFill="1" applyBorder="1"/>
    <xf numFmtId="172" fontId="33" fillId="0" borderId="0" xfId="64" applyNumberFormat="1" applyFont="1" applyFill="1" applyBorder="1" applyAlignment="1">
      <alignment vertical="center"/>
    </xf>
    <xf numFmtId="174" fontId="7" fillId="0" borderId="0" xfId="0" applyNumberFormat="1" applyFont="1" applyFill="1" applyBorder="1"/>
    <xf numFmtId="3" fontId="0" fillId="27" borderId="0" xfId="64" applyNumberFormat="1" applyFont="1" applyFill="1"/>
    <xf numFmtId="3" fontId="33" fillId="27" borderId="0" xfId="64" applyNumberFormat="1" applyFont="1" applyFill="1"/>
    <xf numFmtId="3" fontId="33" fillId="27" borderId="0" xfId="64" applyNumberFormat="1" applyFont="1" applyFill="1" applyAlignment="1">
      <alignment vertical="center"/>
    </xf>
    <xf numFmtId="3" fontId="32" fillId="27" borderId="0" xfId="64" applyNumberFormat="1" applyFont="1" applyFill="1"/>
    <xf numFmtId="3" fontId="0" fillId="27" borderId="0" xfId="0" applyNumberFormat="1" applyFill="1"/>
    <xf numFmtId="4" fontId="45" fillId="27" borderId="0" xfId="0" applyNumberFormat="1" applyFont="1" applyFill="1"/>
    <xf numFmtId="4" fontId="1" fillId="27" borderId="0" xfId="0" applyNumberFormat="1" applyFont="1" applyFill="1"/>
    <xf numFmtId="4" fontId="1" fillId="27" borderId="0" xfId="0" applyNumberFormat="1" applyFont="1" applyFill="1" applyAlignment="1">
      <alignment horizontal="center"/>
    </xf>
    <xf numFmtId="4" fontId="0" fillId="27" borderId="0" xfId="0" applyNumberFormat="1" applyFill="1"/>
    <xf numFmtId="2" fontId="1" fillId="27" borderId="0" xfId="0" applyNumberFormat="1" applyFont="1" applyFill="1" applyAlignment="1">
      <alignment horizontal="right" indent="1"/>
    </xf>
    <xf numFmtId="0" fontId="33" fillId="27" borderId="0" xfId="0" applyFont="1" applyFill="1" applyBorder="1" applyAlignment="1">
      <alignment horizontal="left" vertical="top"/>
    </xf>
    <xf numFmtId="0" fontId="33" fillId="27" borderId="16" xfId="0" applyFont="1" applyFill="1" applyBorder="1" applyAlignment="1">
      <alignment horizontal="left" vertical="top"/>
    </xf>
    <xf numFmtId="0" fontId="32" fillId="27" borderId="0" xfId="0" applyFont="1" applyFill="1" applyBorder="1" applyAlignment="1">
      <alignment horizontal="left" vertical="center" wrapText="1"/>
    </xf>
    <xf numFmtId="0" fontId="1" fillId="26" borderId="23" xfId="0" applyFont="1" applyFill="1" applyBorder="1" applyAlignment="1">
      <alignment horizontal="left" vertical="center" wrapText="1"/>
    </xf>
    <xf numFmtId="3" fontId="1" fillId="26" borderId="23" xfId="41" applyNumberFormat="1" applyFont="1" applyFill="1" applyBorder="1" applyAlignment="1">
      <alignment horizontal="right" vertical="center" wrapText="1" indent="2"/>
    </xf>
    <xf numFmtId="3" fontId="56" fillId="26" borderId="23" xfId="41" applyNumberFormat="1" applyFont="1" applyFill="1" applyBorder="1" applyAlignment="1">
      <alignment horizontal="right" vertical="center" wrapText="1" indent="2"/>
    </xf>
    <xf numFmtId="3" fontId="56" fillId="26" borderId="23" xfId="41" applyNumberFormat="1" applyFont="1" applyFill="1" applyBorder="1" applyAlignment="1">
      <alignment horizontal="right" vertical="center" wrapText="1" indent="1"/>
    </xf>
    <xf numFmtId="3" fontId="33" fillId="26" borderId="23" xfId="41" applyNumberFormat="1" applyFont="1" applyFill="1" applyBorder="1" applyAlignment="1">
      <alignment horizontal="right" vertical="center" wrapText="1" indent="1"/>
    </xf>
    <xf numFmtId="171" fontId="56" fillId="26" borderId="23" xfId="41" applyNumberFormat="1" applyFont="1" applyFill="1" applyBorder="1" applyAlignment="1">
      <alignment horizontal="right" vertical="center" wrapText="1" indent="1"/>
    </xf>
    <xf numFmtId="3" fontId="56" fillId="26" borderId="24" xfId="41" applyNumberFormat="1" applyFont="1" applyFill="1" applyBorder="1" applyAlignment="1">
      <alignment horizontal="right" vertical="center" wrapText="1" indent="2"/>
    </xf>
    <xf numFmtId="3" fontId="56" fillId="26" borderId="24" xfId="41" applyNumberFormat="1" applyFont="1" applyFill="1" applyBorder="1" applyAlignment="1">
      <alignment horizontal="right" vertical="center" wrapText="1" indent="1"/>
    </xf>
    <xf numFmtId="3" fontId="57" fillId="26" borderId="24" xfId="41" applyNumberFormat="1" applyFont="1" applyFill="1" applyBorder="1" applyAlignment="1">
      <alignment horizontal="right" vertical="center" wrapText="1" indent="1"/>
    </xf>
    <xf numFmtId="171" fontId="56" fillId="26" borderId="24" xfId="41" applyNumberFormat="1" applyFont="1" applyFill="1" applyBorder="1" applyAlignment="1">
      <alignment horizontal="right" vertical="center" wrapText="1" indent="1"/>
    </xf>
    <xf numFmtId="0" fontId="56" fillId="27" borderId="0" xfId="0" applyFont="1" applyFill="1" applyBorder="1" applyAlignment="1">
      <alignment horizontal="left" vertical="center" indent="2"/>
    </xf>
    <xf numFmtId="0" fontId="56" fillId="26" borderId="24" xfId="0" applyFont="1" applyFill="1" applyBorder="1" applyAlignment="1">
      <alignment horizontal="left" vertical="center" indent="2"/>
    </xf>
    <xf numFmtId="0" fontId="56" fillId="27" borderId="16" xfId="0" applyFont="1" applyFill="1" applyBorder="1" applyAlignment="1">
      <alignment horizontal="left" vertical="center"/>
    </xf>
    <xf numFmtId="0" fontId="33" fillId="26" borderId="15" xfId="0" applyFont="1" applyFill="1" applyBorder="1" applyAlignment="1">
      <alignment vertical="center" wrapText="1"/>
    </xf>
    <xf numFmtId="3" fontId="33" fillId="26" borderId="15" xfId="0" applyNumberFormat="1" applyFont="1" applyFill="1" applyBorder="1" applyAlignment="1">
      <alignment horizontal="right" vertical="center" wrapText="1" indent="2"/>
    </xf>
    <xf numFmtId="3" fontId="33" fillId="26" borderId="15" xfId="41" applyNumberFormat="1" applyFont="1" applyFill="1" applyBorder="1" applyAlignment="1">
      <alignment horizontal="right" vertical="center" wrapText="1" indent="2"/>
    </xf>
    <xf numFmtId="3" fontId="33" fillId="26" borderId="15" xfId="41" applyNumberFormat="1" applyFont="1" applyFill="1" applyBorder="1" applyAlignment="1">
      <alignment horizontal="right" vertical="center" indent="2"/>
    </xf>
    <xf numFmtId="3" fontId="33" fillId="26" borderId="15" xfId="41" applyNumberFormat="1" applyFont="1" applyFill="1" applyBorder="1" applyAlignment="1">
      <alignment horizontal="right" vertical="center" indent="1"/>
    </xf>
    <xf numFmtId="171" fontId="57" fillId="26" borderId="15" xfId="41" applyNumberFormat="1" applyFont="1" applyFill="1" applyBorder="1" applyAlignment="1">
      <alignment horizontal="right" vertical="center" indent="1"/>
    </xf>
    <xf numFmtId="172" fontId="1" fillId="27" borderId="16" xfId="41" applyNumberFormat="1" applyFont="1" applyFill="1" applyBorder="1" applyAlignment="1">
      <alignment horizontal="right" vertical="center" wrapText="1" indent="2"/>
    </xf>
    <xf numFmtId="172" fontId="1" fillId="27" borderId="16" xfId="41" applyNumberFormat="1" applyFont="1" applyFill="1" applyBorder="1" applyAlignment="1">
      <alignment horizontal="right" vertical="center" wrapText="1" indent="1"/>
    </xf>
    <xf numFmtId="172" fontId="33" fillId="27" borderId="16" xfId="41" applyNumberFormat="1" applyFont="1" applyFill="1" applyBorder="1" applyAlignment="1">
      <alignment horizontal="right" vertical="center" wrapText="1" indent="1"/>
    </xf>
    <xf numFmtId="172" fontId="33" fillId="26" borderId="17" xfId="41" applyNumberFormat="1" applyFont="1" applyFill="1" applyBorder="1" applyAlignment="1">
      <alignment horizontal="right" vertical="center" wrapText="1" indent="2"/>
    </xf>
    <xf numFmtId="172" fontId="33" fillId="26" borderId="17" xfId="41" applyNumberFormat="1" applyFont="1" applyFill="1" applyBorder="1" applyAlignment="1">
      <alignment horizontal="right" vertical="center" wrapText="1" indent="1"/>
    </xf>
    <xf numFmtId="171" fontId="33" fillId="26" borderId="15" xfId="0" applyNumberFormat="1" applyFont="1" applyFill="1" applyBorder="1" applyAlignment="1">
      <alignment horizontal="right" vertical="center" wrapText="1" indent="2"/>
    </xf>
    <xf numFmtId="171" fontId="33" fillId="26" borderId="15" xfId="41" applyNumberFormat="1" applyFont="1" applyFill="1" applyBorder="1" applyAlignment="1">
      <alignment horizontal="right" vertical="center" wrapText="1" indent="2"/>
    </xf>
    <xf numFmtId="171" fontId="33" fillId="26" borderId="15" xfId="41" applyNumberFormat="1" applyFont="1" applyFill="1" applyBorder="1" applyAlignment="1">
      <alignment horizontal="right" vertical="center" indent="2"/>
    </xf>
    <xf numFmtId="171" fontId="33" fillId="26" borderId="15" xfId="41" applyNumberFormat="1" applyFont="1" applyFill="1" applyBorder="1" applyAlignment="1">
      <alignment horizontal="right" vertical="center" indent="1"/>
    </xf>
    <xf numFmtId="172" fontId="1" fillId="26" borderId="15" xfId="41" applyNumberFormat="1" applyFont="1" applyFill="1" applyBorder="1" applyAlignment="1">
      <alignment horizontal="right" vertical="center" wrapText="1" indent="2"/>
    </xf>
    <xf numFmtId="172" fontId="1" fillId="26" borderId="15" xfId="41" applyNumberFormat="1" applyFont="1" applyFill="1" applyBorder="1" applyAlignment="1">
      <alignment horizontal="right" vertical="center" wrapText="1" indent="1"/>
    </xf>
    <xf numFmtId="172" fontId="33" fillId="26" borderId="15" xfId="41" applyNumberFormat="1" applyFont="1" applyFill="1" applyBorder="1" applyAlignment="1">
      <alignment horizontal="right" vertical="center" wrapText="1" indent="1"/>
    </xf>
    <xf numFmtId="172" fontId="33" fillId="27" borderId="17" xfId="0" applyNumberFormat="1" applyFont="1" applyFill="1" applyBorder="1" applyAlignment="1">
      <alignment horizontal="right" vertical="center" wrapText="1" indent="2"/>
    </xf>
    <xf numFmtId="172" fontId="33" fillId="27" borderId="17" xfId="41" applyNumberFormat="1" applyFont="1" applyFill="1" applyBorder="1" applyAlignment="1">
      <alignment horizontal="right" vertical="center" indent="2"/>
    </xf>
    <xf numFmtId="172" fontId="33" fillId="27" borderId="17" xfId="41" applyNumberFormat="1" applyFont="1" applyFill="1" applyBorder="1" applyAlignment="1">
      <alignment horizontal="right" vertical="center" indent="1"/>
    </xf>
    <xf numFmtId="172" fontId="1" fillId="26" borderId="23" xfId="41" applyNumberFormat="1" applyFont="1" applyFill="1" applyBorder="1" applyAlignment="1">
      <alignment horizontal="right" vertical="center" wrapText="1" indent="2"/>
    </xf>
    <xf numFmtId="172" fontId="1" fillId="26" borderId="23" xfId="41" applyNumberFormat="1" applyFont="1" applyFill="1" applyBorder="1" applyAlignment="1">
      <alignment horizontal="right" vertical="center" wrapText="1" indent="1"/>
    </xf>
    <xf numFmtId="172" fontId="33" fillId="26" borderId="23" xfId="41" applyNumberFormat="1" applyFont="1" applyFill="1" applyBorder="1" applyAlignment="1">
      <alignment horizontal="right" vertical="center" wrapText="1" indent="1"/>
    </xf>
    <xf numFmtId="172" fontId="1" fillId="26" borderId="24" xfId="41" applyNumberFormat="1" applyFont="1" applyFill="1" applyBorder="1" applyAlignment="1">
      <alignment horizontal="right" vertical="center" wrapText="1" indent="2"/>
    </xf>
    <xf numFmtId="172" fontId="1" fillId="26" borderId="24" xfId="41" applyNumberFormat="1" applyFont="1" applyFill="1" applyBorder="1" applyAlignment="1">
      <alignment horizontal="right" vertical="center" wrapText="1" indent="1"/>
    </xf>
    <xf numFmtId="172" fontId="33" fillId="26" borderId="24" xfId="41" applyNumberFormat="1" applyFont="1" applyFill="1" applyBorder="1" applyAlignment="1">
      <alignment horizontal="right" vertical="center" wrapText="1" indent="1"/>
    </xf>
    <xf numFmtId="0" fontId="1" fillId="27" borderId="17" xfId="0" applyFont="1" applyFill="1" applyBorder="1" applyAlignment="1">
      <alignment horizontal="left" vertical="center"/>
    </xf>
    <xf numFmtId="3" fontId="1" fillId="27" borderId="17" xfId="41" applyNumberFormat="1" applyFont="1" applyFill="1" applyBorder="1" applyAlignment="1">
      <alignment horizontal="right" vertical="center" wrapText="1" indent="2"/>
    </xf>
    <xf numFmtId="168" fontId="1" fillId="0" borderId="0" xfId="41" applyNumberFormat="1" applyFont="1" applyFill="1" applyBorder="1"/>
    <xf numFmtId="171" fontId="56" fillId="27" borderId="0" xfId="41" applyNumberFormat="1" applyFont="1" applyFill="1" applyBorder="1" applyAlignment="1">
      <alignment horizontal="right" vertical="center" wrapText="1" indent="2"/>
    </xf>
    <xf numFmtId="171" fontId="56" fillId="26" borderId="0" xfId="41" applyNumberFormat="1" applyFont="1" applyFill="1" applyBorder="1" applyAlignment="1">
      <alignment horizontal="right" vertical="center" wrapText="1" indent="2"/>
    </xf>
    <xf numFmtId="4" fontId="0" fillId="27" borderId="0" xfId="64" applyNumberFormat="1" applyFont="1" applyFill="1"/>
    <xf numFmtId="3" fontId="45" fillId="27" borderId="0" xfId="64" applyNumberFormat="1" applyFont="1" applyFill="1"/>
    <xf numFmtId="175" fontId="45" fillId="27" borderId="0" xfId="64" applyNumberFormat="1" applyFont="1" applyFill="1"/>
    <xf numFmtId="3" fontId="68" fillId="26" borderId="0" xfId="41" applyNumberFormat="1" applyFont="1" applyFill="1" applyBorder="1" applyAlignment="1">
      <alignment horizontal="center"/>
    </xf>
    <xf numFmtId="0" fontId="1" fillId="27" borderId="0" xfId="0" quotePrefix="1" applyFont="1" applyFill="1" applyBorder="1"/>
    <xf numFmtId="3" fontId="62" fillId="26" borderId="16" xfId="41" applyNumberFormat="1" applyFont="1" applyFill="1" applyBorder="1" applyAlignment="1">
      <alignment horizontal="right" indent="1"/>
    </xf>
    <xf numFmtId="3" fontId="62" fillId="27" borderId="16" xfId="41" applyNumberFormat="1" applyFont="1" applyFill="1" applyBorder="1" applyAlignment="1">
      <alignment horizontal="right" indent="1"/>
    </xf>
    <xf numFmtId="3" fontId="68" fillId="26" borderId="16" xfId="41" applyNumberFormat="1" applyFont="1" applyFill="1" applyBorder="1" applyAlignment="1">
      <alignment horizontal="center"/>
    </xf>
    <xf numFmtId="3" fontId="56" fillId="26" borderId="0" xfId="41" applyNumberFormat="1" applyFont="1" applyFill="1" applyBorder="1" applyAlignment="1">
      <alignment horizontal="right" indent="1"/>
    </xf>
    <xf numFmtId="3" fontId="56" fillId="27" borderId="0" xfId="41" applyNumberFormat="1" applyFont="1" applyFill="1" applyBorder="1" applyAlignment="1">
      <alignment horizontal="right" indent="1"/>
    </xf>
    <xf numFmtId="3" fontId="56" fillId="26" borderId="0" xfId="41" applyNumberFormat="1" applyFont="1" applyFill="1" applyBorder="1" applyAlignment="1">
      <alignment horizontal="center"/>
    </xf>
    <xf numFmtId="0" fontId="38" fillId="27" borderId="0" xfId="0" quotePrefix="1" applyFont="1" applyFill="1" applyBorder="1" applyAlignment="1">
      <alignment horizontal="left" indent="2"/>
    </xf>
    <xf numFmtId="0" fontId="38" fillId="27" borderId="16" xfId="0" quotePrefix="1" applyFont="1" applyFill="1" applyBorder="1" applyAlignment="1">
      <alignment horizontal="left" indent="2"/>
    </xf>
    <xf numFmtId="3" fontId="56" fillId="26" borderId="16" xfId="41" applyNumberFormat="1" applyFont="1" applyFill="1" applyBorder="1" applyAlignment="1">
      <alignment horizontal="right" indent="1"/>
    </xf>
    <xf numFmtId="3" fontId="56" fillId="27" borderId="16" xfId="41" applyNumberFormat="1" applyFont="1" applyFill="1" applyBorder="1" applyAlignment="1">
      <alignment horizontal="right" indent="1"/>
    </xf>
    <xf numFmtId="3" fontId="56" fillId="27" borderId="0" xfId="41" applyNumberFormat="1" applyFont="1" applyFill="1" applyBorder="1" applyAlignment="1">
      <alignment horizontal="center"/>
    </xf>
    <xf numFmtId="3" fontId="56" fillId="26" borderId="16" xfId="41" applyNumberFormat="1" applyFont="1" applyFill="1" applyBorder="1" applyAlignment="1">
      <alignment horizontal="center"/>
    </xf>
    <xf numFmtId="3" fontId="56" fillId="27" borderId="16" xfId="41" applyNumberFormat="1" applyFont="1" applyFill="1" applyBorder="1" applyAlignment="1">
      <alignment horizontal="center"/>
    </xf>
    <xf numFmtId="0" fontId="33" fillId="27" borderId="18" xfId="0" applyFont="1" applyFill="1" applyBorder="1"/>
    <xf numFmtId="170" fontId="1" fillId="26" borderId="17" xfId="0" applyNumberFormat="1" applyFont="1" applyFill="1" applyBorder="1" applyAlignment="1">
      <alignment horizontal="right" vertical="center" wrapText="1" indent="2"/>
    </xf>
    <xf numFmtId="170" fontId="0" fillId="27" borderId="17" xfId="0" applyNumberFormat="1" applyFill="1" applyBorder="1" applyAlignment="1">
      <alignment horizontal="right" indent="2"/>
    </xf>
    <xf numFmtId="170" fontId="0" fillId="26" borderId="17" xfId="0" applyNumberFormat="1" applyFill="1" applyBorder="1" applyAlignment="1">
      <alignment horizontal="right" indent="2"/>
    </xf>
    <xf numFmtId="0" fontId="32" fillId="0" borderId="0" xfId="0" applyFont="1" applyFill="1" applyAlignment="1"/>
    <xf numFmtId="168" fontId="56" fillId="26" borderId="0" xfId="41" applyNumberFormat="1" applyFont="1" applyFill="1" applyBorder="1" applyAlignment="1">
      <alignment horizontal="center"/>
    </xf>
    <xf numFmtId="168" fontId="56" fillId="27" borderId="0" xfId="41" applyNumberFormat="1" applyFont="1" applyFill="1" applyBorder="1" applyAlignment="1">
      <alignment horizontal="center"/>
    </xf>
    <xf numFmtId="0" fontId="56" fillId="27" borderId="0" xfId="0" applyFont="1" applyFill="1" applyBorder="1" applyAlignment="1">
      <alignment horizontal="left" indent="1"/>
    </xf>
    <xf numFmtId="168" fontId="7" fillId="0" borderId="0" xfId="41" applyNumberFormat="1" applyFont="1" applyFill="1" applyBorder="1"/>
    <xf numFmtId="3" fontId="7" fillId="0" borderId="0" xfId="0" applyNumberFormat="1" applyFont="1" applyFill="1"/>
    <xf numFmtId="3" fontId="33" fillId="26" borderId="15" xfId="0" applyNumberFormat="1" applyFont="1" applyFill="1" applyBorder="1" applyAlignment="1">
      <alignment horizontal="right" vertical="center" wrapText="1" indent="1"/>
    </xf>
    <xf numFmtId="0" fontId="33" fillId="27" borderId="17" xfId="0" applyFont="1" applyFill="1" applyBorder="1" applyAlignment="1">
      <alignment horizontal="left" vertical="top" wrapText="1"/>
    </xf>
    <xf numFmtId="0" fontId="33" fillId="27" borderId="0" xfId="0" applyFont="1" applyFill="1" applyBorder="1" applyAlignment="1">
      <alignment horizontal="left" vertical="top" wrapText="1"/>
    </xf>
    <xf numFmtId="0" fontId="1" fillId="27" borderId="0" xfId="0" applyFont="1" applyFill="1" applyAlignment="1">
      <alignment horizontal="left" vertical="top"/>
    </xf>
    <xf numFmtId="0" fontId="1" fillId="27" borderId="16" xfId="0" applyFont="1" applyFill="1" applyBorder="1" applyAlignment="1">
      <alignment horizontal="left" vertical="top"/>
    </xf>
    <xf numFmtId="0" fontId="32" fillId="27" borderId="16" xfId="0" applyFont="1" applyFill="1" applyBorder="1" applyAlignment="1">
      <alignment horizontal="left"/>
    </xf>
    <xf numFmtId="0" fontId="33" fillId="27" borderId="17" xfId="0" applyFont="1" applyFill="1" applyBorder="1" applyAlignment="1">
      <alignment horizontal="left" vertical="top"/>
    </xf>
    <xf numFmtId="0" fontId="33" fillId="27" borderId="0" xfId="0" applyFont="1" applyFill="1" applyBorder="1" applyAlignment="1">
      <alignment horizontal="left" vertical="top"/>
    </xf>
    <xf numFmtId="0" fontId="33" fillId="27" borderId="16" xfId="0" applyFont="1" applyFill="1" applyBorder="1" applyAlignment="1">
      <alignment horizontal="left" vertical="top"/>
    </xf>
    <xf numFmtId="0" fontId="33" fillId="27" borderId="16" xfId="0" applyFont="1" applyFill="1" applyBorder="1" applyAlignment="1">
      <alignment horizontal="left" vertical="top" wrapText="1"/>
    </xf>
    <xf numFmtId="0" fontId="32" fillId="27" borderId="0" xfId="0" applyFont="1" applyFill="1" applyBorder="1" applyAlignment="1">
      <alignment horizontal="left" vertical="center" wrapText="1"/>
    </xf>
    <xf numFmtId="0" fontId="32" fillId="0" borderId="17" xfId="0" applyFont="1" applyFill="1" applyBorder="1" applyAlignment="1">
      <alignment horizontal="justify" vertical="center" wrapText="1"/>
    </xf>
    <xf numFmtId="0" fontId="32" fillId="27" borderId="17" xfId="0" applyFont="1" applyFill="1" applyBorder="1" applyAlignment="1">
      <alignment horizontal="justify" vertical="center" wrapText="1"/>
    </xf>
    <xf numFmtId="0" fontId="33" fillId="27" borderId="17" xfId="0" applyFont="1" applyFill="1" applyBorder="1" applyAlignment="1">
      <alignment horizontal="center" vertical="center" wrapText="1"/>
    </xf>
    <xf numFmtId="0" fontId="33" fillId="27" borderId="0" xfId="0" applyFont="1" applyFill="1" applyAlignment="1">
      <alignment horizontal="center" vertical="center" wrapText="1"/>
    </xf>
    <xf numFmtId="0" fontId="33" fillId="27" borderId="16" xfId="0" applyFont="1" applyFill="1" applyBorder="1" applyAlignment="1">
      <alignment horizontal="center" vertical="center" wrapText="1"/>
    </xf>
    <xf numFmtId="0" fontId="33" fillId="26" borderId="17" xfId="0" applyFont="1" applyFill="1" applyBorder="1" applyAlignment="1">
      <alignment horizontal="center" vertical="center" wrapText="1"/>
    </xf>
    <xf numFmtId="0" fontId="33" fillId="26" borderId="0" xfId="0" applyFont="1" applyFill="1" applyAlignment="1">
      <alignment horizontal="center" vertical="center" wrapText="1"/>
    </xf>
    <xf numFmtId="0" fontId="33" fillId="26" borderId="16" xfId="0" applyFont="1" applyFill="1" applyBorder="1" applyAlignment="1">
      <alignment horizontal="center" vertical="center" wrapText="1"/>
    </xf>
    <xf numFmtId="0" fontId="33" fillId="27" borderId="17" xfId="0" applyFont="1" applyFill="1" applyBorder="1" applyAlignment="1">
      <alignment horizontal="left" vertical="center" wrapText="1"/>
    </xf>
    <xf numFmtId="0" fontId="33" fillId="27" borderId="0" xfId="0" applyFont="1" applyFill="1" applyBorder="1" applyAlignment="1">
      <alignment horizontal="left" vertical="center" wrapText="1"/>
    </xf>
    <xf numFmtId="0" fontId="33" fillId="27" borderId="16" xfId="0" applyFont="1" applyFill="1" applyBorder="1" applyAlignment="1">
      <alignment horizontal="left" vertical="center" wrapText="1"/>
    </xf>
    <xf numFmtId="43" fontId="1" fillId="0" borderId="0" xfId="41" applyFont="1" applyFill="1" applyBorder="1"/>
    <xf numFmtId="169" fontId="45" fillId="0" borderId="0" xfId="41" applyNumberFormat="1" applyFont="1" applyFill="1" applyBorder="1"/>
  </cellXfs>
  <cellStyles count="7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hiffres" xfId="28"/>
    <cellStyle name="chiffres 2" xfId="29"/>
    <cellStyle name="chiffres_5.4" xfId="30"/>
    <cellStyle name="Commentaire" xfId="31" builtinId="10" customBuiltin="1"/>
    <cellStyle name="Commentaire 2" xfId="32"/>
    <cellStyle name="courant" xfId="33"/>
    <cellStyle name="Entrée" xfId="34" builtinId="20" customBuiltin="1"/>
    <cellStyle name="gris_centre" xfId="35"/>
    <cellStyle name="gris-gras" xfId="36"/>
    <cellStyle name="Insatisfaisant" xfId="37" builtinId="27" customBuiltin="1"/>
    <cellStyle name="libelle" xfId="38"/>
    <cellStyle name="libelle-rouge" xfId="39"/>
    <cellStyle name="Lien hypertexte" xfId="40" builtinId="8"/>
    <cellStyle name="Milliers" xfId="41" builtinId="3"/>
    <cellStyle name="Motif" xfId="42"/>
    <cellStyle name="Motif 2" xfId="43"/>
    <cellStyle name="Motif_5.2 " xfId="44"/>
    <cellStyle name="Neutre" xfId="45" builtinId="28" customBuiltin="1"/>
    <cellStyle name="Normal" xfId="0" builtinId="0"/>
    <cellStyle name="Normal 10" xfId="46"/>
    <cellStyle name="Normal 11" xfId="47"/>
    <cellStyle name="Normal 12" xfId="48"/>
    <cellStyle name="Normal 13" xfId="49"/>
    <cellStyle name="Normal 14" xfId="50"/>
    <cellStyle name="Normal 15" xfId="51"/>
    <cellStyle name="Normal 2" xfId="52"/>
    <cellStyle name="Normal 3" xfId="53"/>
    <cellStyle name="Normal 4" xfId="54"/>
    <cellStyle name="Normal 5" xfId="55"/>
    <cellStyle name="Normal 6" xfId="56"/>
    <cellStyle name="Normal 7" xfId="57"/>
    <cellStyle name="Normal 8" xfId="58"/>
    <cellStyle name="Normal 9" xfId="59"/>
    <cellStyle name="Normal_annexe 6 99" xfId="60"/>
    <cellStyle name="Normal_compensations et dégrèvements" xfId="61"/>
    <cellStyle name="Normal_Feuil1" xfId="62"/>
    <cellStyle name="nouveau" xfId="63"/>
    <cellStyle name="Pourcentage" xfId="64" builtinId="5"/>
    <cellStyle name="Pourcentage 2" xfId="65"/>
    <cellStyle name="Satisfaisant" xfId="66" builtinId="26" customBuiltin="1"/>
    <cellStyle name="Sortie" xfId="67" builtinId="21" customBuiltin="1"/>
    <cellStyle name="Texte explicatif" xfId="68" builtinId="53" customBuiltin="1"/>
    <cellStyle name="Titre" xfId="69" builtinId="15" customBuiltin="1"/>
    <cellStyle name="Titre 1" xfId="70" builtinId="16" customBuiltin="1"/>
    <cellStyle name="Titre 2" xfId="71" builtinId="17" customBuiltin="1"/>
    <cellStyle name="Titre 3" xfId="72" builtinId="18" customBuiltin="1"/>
    <cellStyle name="Titre 4" xfId="73" builtinId="19" customBuiltin="1"/>
    <cellStyle name="Total" xfId="74" builtinId="25" customBuiltin="1"/>
    <cellStyle name="Vérification" xfId="7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'5.6 série'!$A$32</c:f>
              <c:strCache>
                <c:ptCount val="1"/>
                <c:pt idx="0">
                  <c:v>périscolaire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série'!$B$32:$I$32</c:f>
              <c:numCache>
                <c:formatCode>#,##0</c:formatCode>
                <c:ptCount val="8"/>
                <c:pt idx="0">
                  <c:v>1780.0575650000001</c:v>
                </c:pt>
                <c:pt idx="1">
                  <c:v>1890.318092</c:v>
                </c:pt>
                <c:pt idx="2">
                  <c:v>1976.2183669999999</c:v>
                </c:pt>
                <c:pt idx="3">
                  <c:v>2039.4653080000001</c:v>
                </c:pt>
                <c:pt idx="4">
                  <c:v>2078.2521190000002</c:v>
                </c:pt>
                <c:pt idx="5">
                  <c:v>2123.779642</c:v>
                </c:pt>
                <c:pt idx="6">
                  <c:v>1477.311614</c:v>
                </c:pt>
                <c:pt idx="7">
                  <c:v>1993.868256</c:v>
                </c:pt>
              </c:numCache>
            </c:numRef>
          </c:val>
          <c:smooth val="0"/>
        </c:ser>
        <c:ser>
          <c:idx val="0"/>
          <c:order val="1"/>
          <c:tx>
            <c:strRef>
              <c:f>'5.6 série'!$A$25</c:f>
              <c:strCache>
                <c:ptCount val="1"/>
                <c:pt idx="0">
                  <c:v>transport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série'!$B$25:$I$25</c:f>
              <c:numCache>
                <c:formatCode>#,##0</c:formatCode>
                <c:ptCount val="8"/>
                <c:pt idx="0">
                  <c:v>783.79979100000003</c:v>
                </c:pt>
                <c:pt idx="1">
                  <c:v>799.11930500000005</c:v>
                </c:pt>
                <c:pt idx="2">
                  <c:v>813.07000400000004</c:v>
                </c:pt>
                <c:pt idx="3">
                  <c:v>881.99800500000003</c:v>
                </c:pt>
                <c:pt idx="4">
                  <c:v>1066.6040230000001</c:v>
                </c:pt>
                <c:pt idx="5">
                  <c:v>1268.338385</c:v>
                </c:pt>
                <c:pt idx="6">
                  <c:v>896.23566300000005</c:v>
                </c:pt>
                <c:pt idx="7">
                  <c:v>992.15680499999996</c:v>
                </c:pt>
              </c:numCache>
            </c:numRef>
          </c:val>
          <c:smooth val="0"/>
        </c:ser>
        <c:ser>
          <c:idx val="3"/>
          <c:order val="2"/>
          <c:tx>
            <c:strRef>
              <c:f>'5.6 série'!$A$31</c:f>
              <c:strCache>
                <c:ptCount val="1"/>
                <c:pt idx="0">
                  <c:v>social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série'!$B$31:$I$31</c:f>
              <c:numCache>
                <c:formatCode>#,##0</c:formatCode>
                <c:ptCount val="8"/>
                <c:pt idx="0">
                  <c:v>989.32124199999998</c:v>
                </c:pt>
                <c:pt idx="1">
                  <c:v>1021.872977</c:v>
                </c:pt>
                <c:pt idx="2">
                  <c:v>1024.5034459999999</c:v>
                </c:pt>
                <c:pt idx="3">
                  <c:v>1026.0622679999999</c:v>
                </c:pt>
                <c:pt idx="4">
                  <c:v>1028.859655</c:v>
                </c:pt>
                <c:pt idx="5">
                  <c:v>1030.5311830000001</c:v>
                </c:pt>
                <c:pt idx="6">
                  <c:v>782.20754699999998</c:v>
                </c:pt>
                <c:pt idx="7">
                  <c:v>934.99998100000005</c:v>
                </c:pt>
              </c:numCache>
            </c:numRef>
          </c:val>
          <c:smooth val="0"/>
        </c:ser>
        <c:ser>
          <c:idx val="2"/>
          <c:order val="3"/>
          <c:tx>
            <c:strRef>
              <c:f>'5.6 série'!$A$28</c:f>
              <c:strCache>
                <c:ptCount val="1"/>
                <c:pt idx="0">
                  <c:v>sports et loisirs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série'!$B$28:$I$28</c:f>
              <c:numCache>
                <c:formatCode>#,##0</c:formatCode>
                <c:ptCount val="8"/>
                <c:pt idx="0">
                  <c:v>590.77459899999997</c:v>
                </c:pt>
                <c:pt idx="1">
                  <c:v>614.80885999999998</c:v>
                </c:pt>
                <c:pt idx="2">
                  <c:v>627.86661500000002</c:v>
                </c:pt>
                <c:pt idx="3">
                  <c:v>633.87165400000004</c:v>
                </c:pt>
                <c:pt idx="4">
                  <c:v>654.65211699999998</c:v>
                </c:pt>
                <c:pt idx="5">
                  <c:v>670.39050899999995</c:v>
                </c:pt>
                <c:pt idx="6">
                  <c:v>382.398484</c:v>
                </c:pt>
                <c:pt idx="7">
                  <c:v>439.64545099999998</c:v>
                </c:pt>
              </c:numCache>
            </c:numRef>
          </c:val>
          <c:smooth val="0"/>
        </c:ser>
        <c:ser>
          <c:idx val="1"/>
          <c:order val="4"/>
          <c:tx>
            <c:strRef>
              <c:f>'5.6 série'!$A$27</c:f>
              <c:strCache>
                <c:ptCount val="1"/>
                <c:pt idx="0">
                  <c:v>culture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série'!$B$27:$I$27</c:f>
              <c:numCache>
                <c:formatCode>#,##0</c:formatCode>
                <c:ptCount val="8"/>
                <c:pt idx="0">
                  <c:v>385.27034500000002</c:v>
                </c:pt>
                <c:pt idx="1">
                  <c:v>401.436892</c:v>
                </c:pt>
                <c:pt idx="2">
                  <c:v>413.20118200000002</c:v>
                </c:pt>
                <c:pt idx="3">
                  <c:v>425.72273300000001</c:v>
                </c:pt>
                <c:pt idx="4">
                  <c:v>446.44299999999998</c:v>
                </c:pt>
                <c:pt idx="5">
                  <c:v>464.35851100000002</c:v>
                </c:pt>
                <c:pt idx="6">
                  <c:v>252.23703499999999</c:v>
                </c:pt>
                <c:pt idx="7">
                  <c:v>293.98197900000002</c:v>
                </c:pt>
              </c:numCache>
            </c:numRef>
          </c:val>
          <c:smooth val="0"/>
        </c:ser>
        <c:dLbls>
          <c:showLegendKey val="0"/>
          <c:showVal val="0"/>
          <c:showCatName val="0"/>
          <c:showSerName val="0"/>
          <c:showPercent val="0"/>
          <c:showBubbleSize val="0"/>
        </c:dLbls>
        <c:marker val="1"/>
        <c:smooth val="0"/>
        <c:axId val="-1421586256"/>
        <c:axId val="-1421593872"/>
      </c:lineChart>
      <c:catAx>
        <c:axId val="-14215862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1593872"/>
        <c:crosses val="autoZero"/>
        <c:auto val="1"/>
        <c:lblAlgn val="ctr"/>
        <c:lblOffset val="100"/>
        <c:noMultiLvlLbl val="0"/>
      </c:catAx>
      <c:valAx>
        <c:axId val="-142159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1586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'5.6 série'!$A$33</c:f>
              <c:strCache>
                <c:ptCount val="1"/>
                <c:pt idx="0">
                  <c:v>assainissement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série'!$B$33:$I$33</c:f>
              <c:numCache>
                <c:formatCode>#,##0</c:formatCode>
                <c:ptCount val="8"/>
                <c:pt idx="0">
                  <c:v>3418.1342100000002</c:v>
                </c:pt>
                <c:pt idx="1">
                  <c:v>3574.5094389999999</c:v>
                </c:pt>
                <c:pt idx="2">
                  <c:v>3640.1173229999999</c:v>
                </c:pt>
                <c:pt idx="3">
                  <c:v>3804.0694020000001</c:v>
                </c:pt>
                <c:pt idx="4">
                  <c:v>3988.379097</c:v>
                </c:pt>
                <c:pt idx="5">
                  <c:v>4105.3121870000004</c:v>
                </c:pt>
                <c:pt idx="6">
                  <c:v>4169.8667809999997</c:v>
                </c:pt>
                <c:pt idx="7">
                  <c:v>4373.6860559999996</c:v>
                </c:pt>
              </c:numCache>
            </c:numRef>
          </c:val>
          <c:smooth val="0"/>
        </c:ser>
        <c:ser>
          <c:idx val="0"/>
          <c:order val="1"/>
          <c:tx>
            <c:strRef>
              <c:f>'5.6 série'!$A$8</c:f>
              <c:strCache>
                <c:ptCount val="1"/>
                <c:pt idx="0">
                  <c:v>vente d'eau</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série'!$B$8:$I$8</c:f>
              <c:numCache>
                <c:formatCode>#,##0</c:formatCode>
                <c:ptCount val="8"/>
                <c:pt idx="0">
                  <c:v>2522.3818529999999</c:v>
                </c:pt>
                <c:pt idx="1">
                  <c:v>2663.9864520000001</c:v>
                </c:pt>
                <c:pt idx="2">
                  <c:v>2701.292359</c:v>
                </c:pt>
                <c:pt idx="3">
                  <c:v>2773.8676449999998</c:v>
                </c:pt>
                <c:pt idx="4">
                  <c:v>2807.5817889999998</c:v>
                </c:pt>
                <c:pt idx="5">
                  <c:v>2870.1130210000001</c:v>
                </c:pt>
                <c:pt idx="6">
                  <c:v>2921.0033819999999</c:v>
                </c:pt>
                <c:pt idx="7">
                  <c:v>2992.0999360000001</c:v>
                </c:pt>
              </c:numCache>
            </c:numRef>
          </c:val>
          <c:smooth val="0"/>
        </c:ser>
        <c:ser>
          <c:idx val="3"/>
          <c:order val="2"/>
          <c:tx>
            <c:strRef>
              <c:f>'5.6 série'!$A$39</c:f>
              <c:strCache>
                <c:ptCount val="1"/>
                <c:pt idx="0">
                  <c:v>fermiers et concessionnaires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série'!$B$39:$I$39</c:f>
              <c:numCache>
                <c:formatCode>#,##0</c:formatCode>
                <c:ptCount val="8"/>
                <c:pt idx="0">
                  <c:v>919.93681400000003</c:v>
                </c:pt>
                <c:pt idx="1">
                  <c:v>945.16157299999998</c:v>
                </c:pt>
                <c:pt idx="2">
                  <c:v>1034.2345680000001</c:v>
                </c:pt>
                <c:pt idx="3">
                  <c:v>1050.665268</c:v>
                </c:pt>
                <c:pt idx="4">
                  <c:v>1056.3452569999999</c:v>
                </c:pt>
                <c:pt idx="5">
                  <c:v>1177.2763990000001</c:v>
                </c:pt>
                <c:pt idx="6">
                  <c:v>1138.4536310000001</c:v>
                </c:pt>
                <c:pt idx="7">
                  <c:v>1356.961808</c:v>
                </c:pt>
              </c:numCache>
            </c:numRef>
          </c:val>
          <c:smooth val="0"/>
        </c:ser>
        <c:ser>
          <c:idx val="1"/>
          <c:order val="3"/>
          <c:tx>
            <c:strRef>
              <c:f>'5.6 série'!$A$9</c:f>
              <c:strCache>
                <c:ptCount val="1"/>
                <c:pt idx="0">
                  <c:v>taxes et redevance d'eau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'5.6 série'!$B$6:$I$6</c:f>
              <c:numCache>
                <c:formatCode>General</c:formatCode>
                <c:ptCount val="8"/>
                <c:pt idx="0">
                  <c:v>2014</c:v>
                </c:pt>
                <c:pt idx="1">
                  <c:v>2015</c:v>
                </c:pt>
                <c:pt idx="2">
                  <c:v>2016</c:v>
                </c:pt>
                <c:pt idx="3">
                  <c:v>2017</c:v>
                </c:pt>
                <c:pt idx="4">
                  <c:v>2018</c:v>
                </c:pt>
                <c:pt idx="5">
                  <c:v>2019</c:v>
                </c:pt>
                <c:pt idx="6">
                  <c:v>2020</c:v>
                </c:pt>
                <c:pt idx="7">
                  <c:v>2021</c:v>
                </c:pt>
              </c:numCache>
            </c:numRef>
          </c:cat>
          <c:val>
            <c:numRef>
              <c:f>'5.6 série'!$B$9:$I$9</c:f>
              <c:numCache>
                <c:formatCode>#,##0</c:formatCode>
                <c:ptCount val="8"/>
                <c:pt idx="0">
                  <c:v>633.29843900000003</c:v>
                </c:pt>
                <c:pt idx="1">
                  <c:v>669.32935399999997</c:v>
                </c:pt>
                <c:pt idx="2">
                  <c:v>646.77432399999998</c:v>
                </c:pt>
                <c:pt idx="3">
                  <c:v>638.28933400000005</c:v>
                </c:pt>
                <c:pt idx="4">
                  <c:v>648.66640099999995</c:v>
                </c:pt>
                <c:pt idx="5">
                  <c:v>654.00861699999996</c:v>
                </c:pt>
                <c:pt idx="6">
                  <c:v>619.356359</c:v>
                </c:pt>
                <c:pt idx="7">
                  <c:v>620.68187899999998</c:v>
                </c:pt>
              </c:numCache>
            </c:numRef>
          </c:val>
          <c:smooth val="0"/>
        </c:ser>
        <c:dLbls>
          <c:showLegendKey val="0"/>
          <c:showVal val="0"/>
          <c:showCatName val="0"/>
          <c:showSerName val="0"/>
          <c:showPercent val="0"/>
          <c:showBubbleSize val="0"/>
        </c:dLbls>
        <c:marker val="1"/>
        <c:smooth val="0"/>
        <c:axId val="-1421590064"/>
        <c:axId val="-1421589520"/>
      </c:lineChart>
      <c:catAx>
        <c:axId val="-1421590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1589520"/>
        <c:crosses val="autoZero"/>
        <c:auto val="1"/>
        <c:lblAlgn val="ctr"/>
        <c:lblOffset val="100"/>
        <c:noMultiLvlLbl val="0"/>
      </c:catAx>
      <c:valAx>
        <c:axId val="-1421589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15900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30</xdr:row>
      <xdr:rowOff>19050</xdr:rowOff>
    </xdr:from>
    <xdr:to>
      <xdr:col>5</xdr:col>
      <xdr:colOff>142875</xdr:colOff>
      <xdr:row>35</xdr:row>
      <xdr:rowOff>142875</xdr:rowOff>
    </xdr:to>
    <xdr:sp macro="" textlink="">
      <xdr:nvSpPr>
        <xdr:cNvPr id="2049" name="AutoShape 1" descr="Résultat de recherche d'images pour &quot;oeufs de pâques&quot;"/>
        <xdr:cNvSpPr>
          <a:spLocks noChangeAspect="1" noChangeArrowheads="1"/>
        </xdr:cNvSpPr>
      </xdr:nvSpPr>
      <xdr:spPr bwMode="auto">
        <a:xfrm>
          <a:off x="2667000" y="5581650"/>
          <a:ext cx="933450" cy="93345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412750</xdr:colOff>
      <xdr:row>0</xdr:row>
      <xdr:rowOff>209550</xdr:rowOff>
    </xdr:from>
    <xdr:to>
      <xdr:col>16</xdr:col>
      <xdr:colOff>244475</xdr:colOff>
      <xdr:row>16</xdr:row>
      <xdr:rowOff>158750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542925</xdr:colOff>
      <xdr:row>17</xdr:row>
      <xdr:rowOff>60325</xdr:rowOff>
    </xdr:from>
    <xdr:to>
      <xdr:col>16</xdr:col>
      <xdr:colOff>374650</xdr:colOff>
      <xdr:row>34</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2012/Preparation%20Guide/3.4%20donn&#233;es%20sur%20la%20TEOM%202010-11-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rtie_SAS/Sortie_SAS_Colloc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0-%20Fiscalit&#233;%20-%20REI/Compensation/2022/SORTIE_CLC_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10"/>
      <sheetName val="Sommaire 11"/>
      <sheetName val="Sommaire 12"/>
      <sheetName val="tab TEOM ens 2010-2011-2012"/>
      <sheetName val="nb com teom 2010"/>
      <sheetName val="base 2011 "/>
      <sheetName val="nb com teom 2011"/>
      <sheetName val="base 2012"/>
      <sheetName val="nb com teom 2012"/>
      <sheetName val="RECAP nb com teom 2010-11-12"/>
      <sheetName val="PROP TEOM 2010 "/>
      <sheetName val="base 2011- prop reg"/>
      <sheetName val="base 2011 - prop type com"/>
      <sheetName val="PROP TEOM 2011"/>
      <sheetName val="base 2012- prop reg "/>
      <sheetName val="base 2012 - prop type com "/>
      <sheetName val="PROP TEOM 2012 "/>
      <sheetName val="TTOM partaille 2010 "/>
      <sheetName val="base pour TTOM2011 R"/>
      <sheetName val="base pout TTOM2011 DEST"/>
      <sheetName val="TTOM partaille 2011"/>
      <sheetName val="base pour TTOM2012 R "/>
      <sheetName val="base pout TTOM2012 DEST "/>
      <sheetName val="TTOM partaille 2012"/>
      <sheetName val="evol TTOM 2010-2009 "/>
      <sheetName val="evol TTOM 2011-2010 "/>
      <sheetName val="evol TTOM 2012-2011"/>
      <sheetName val="PTOM par taille 2010"/>
      <sheetName val="PTOM par taille 2011"/>
      <sheetName val="PTOM par taille 2012"/>
      <sheetName val="evol  ptom 2010-2009"/>
      <sheetName val="evol  ptom 2011-2010"/>
      <sheetName val="evol  ptom 2012-2011"/>
      <sheetName val="Taux &quot;foncier bâti + TEOM&quot; 2010"/>
      <sheetName val="PFB+PTOM 2010"/>
      <sheetName val="base PFB+PTOM REG2011"/>
      <sheetName val="base PFB+PTOM COM2011"/>
      <sheetName val="PFB+PTOM 2011"/>
      <sheetName val="base PFB +PTOM REG 2012 "/>
      <sheetName val="base PFB + PTOM COM 2012"/>
      <sheetName val="PFB+PTOM 2012"/>
      <sheetName val="evol  PFB + PTOM 2010"/>
      <sheetName val="P3t + PTOM 2010"/>
      <sheetName val="PROP REOM 2010 "/>
      <sheetName val="base 2010 pr nb com REOM 2010"/>
      <sheetName val="nb com REOM 2010"/>
      <sheetName val="base 2011 pr nb com REOM 2011"/>
      <sheetName val="nb com REOM 2011"/>
      <sheetName val="base 2012 pr nb com REOM 2012 "/>
      <sheetName val="nb com REOM 2012 "/>
      <sheetName val="RECAP nb com reom 2010-11-12 "/>
      <sheetName val="base 2011 reom -reg"/>
      <sheetName val="base 2011 REOM type com"/>
      <sheetName val="PROP REOM 2011"/>
      <sheetName val="base 2012 reom -reg"/>
      <sheetName val="base 2012 reom -type com"/>
      <sheetName val="PROP REOM 20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tite_Rei21"/>
      <sheetName val="Effet_BaseTaux_21"/>
      <sheetName val="Effet_BaseTx_TypeEPCI"/>
      <sheetName val="Serie_TH"/>
      <sheetName val="Sortie_TH"/>
      <sheetName val="TH_BaseTx_TypeEPCI"/>
      <sheetName val="CG_21_sortieXN"/>
      <sheetName val="CG_21_Redevances"/>
    </sheetNames>
    <sheetDataSet>
      <sheetData sheetId="0">
        <row r="2">
          <cell r="B2">
            <v>126481.820977</v>
          </cell>
        </row>
        <row r="3">
          <cell r="B3">
            <v>7719.6533589999999</v>
          </cell>
        </row>
        <row r="4">
          <cell r="B4">
            <v>8972.232591</v>
          </cell>
        </row>
        <row r="5">
          <cell r="B5">
            <v>13436.521138</v>
          </cell>
        </row>
        <row r="7">
          <cell r="B7">
            <v>9705.4317649999994</v>
          </cell>
          <cell r="E7">
            <v>3665.560708</v>
          </cell>
        </row>
        <row r="10">
          <cell r="B10">
            <v>462.35875700000003</v>
          </cell>
          <cell r="E10">
            <v>451.87295</v>
          </cell>
        </row>
        <row r="11">
          <cell r="B11">
            <v>15.468699000000001</v>
          </cell>
          <cell r="E11">
            <v>14.233556999999999</v>
          </cell>
        </row>
        <row r="12">
          <cell r="B12">
            <v>20.979922999999999</v>
          </cell>
          <cell r="E12">
            <v>20.095845000000001</v>
          </cell>
        </row>
        <row r="14">
          <cell r="B14">
            <v>94811.636094999994</v>
          </cell>
          <cell r="E14">
            <v>90903.681937000001</v>
          </cell>
        </row>
        <row r="17">
          <cell r="B17">
            <v>9092.565611</v>
          </cell>
          <cell r="E17">
            <v>8971.7525349999996</v>
          </cell>
        </row>
        <row r="18">
          <cell r="B18">
            <v>58656.358822000002</v>
          </cell>
          <cell r="E18">
            <v>57502.470243000003</v>
          </cell>
        </row>
        <row r="22">
          <cell r="B22">
            <v>82428.890664000006</v>
          </cell>
          <cell r="E22">
            <v>0</v>
          </cell>
        </row>
        <row r="23">
          <cell r="B23">
            <v>985.17639799999995</v>
          </cell>
          <cell r="E23">
            <v>0</v>
          </cell>
        </row>
        <row r="24">
          <cell r="B24">
            <v>2051.2465569999999</v>
          </cell>
          <cell r="E24">
            <v>2055.7064260000002</v>
          </cell>
        </row>
        <row r="25">
          <cell r="B25">
            <v>111.561167</v>
          </cell>
          <cell r="E25">
            <v>112.707615</v>
          </cell>
        </row>
        <row r="26">
          <cell r="B26">
            <v>2017.2207000000001</v>
          </cell>
          <cell r="E26">
            <v>2022.4402680000001</v>
          </cell>
        </row>
        <row r="28">
          <cell r="B28">
            <v>3548.5201010000001</v>
          </cell>
          <cell r="E28">
            <v>3049.9698410000001</v>
          </cell>
        </row>
        <row r="29">
          <cell r="B29">
            <v>86.239215999999999</v>
          </cell>
          <cell r="E29">
            <v>57.644736000000002</v>
          </cell>
        </row>
        <row r="35">
          <cell r="B35">
            <v>29210.299073999999</v>
          </cell>
          <cell r="E35">
            <v>23881.365951</v>
          </cell>
        </row>
        <row r="36">
          <cell r="B36">
            <v>31274.040291000001</v>
          </cell>
          <cell r="E36">
            <v>25880.895657000001</v>
          </cell>
        </row>
        <row r="37">
          <cell r="B37">
            <v>10993.778953999999</v>
          </cell>
          <cell r="E37">
            <v>8069.4176440000001</v>
          </cell>
        </row>
        <row r="38">
          <cell r="B38">
            <v>611.01078099999995</v>
          </cell>
          <cell r="E38">
            <v>608.50416199999995</v>
          </cell>
        </row>
        <row r="39">
          <cell r="B39">
            <v>67583.569493999996</v>
          </cell>
          <cell r="E39">
            <v>72274.352557000006</v>
          </cell>
        </row>
        <row r="40">
          <cell r="B40">
            <v>79188.359228999994</v>
          </cell>
          <cell r="E40">
            <v>80952.274363000004</v>
          </cell>
        </row>
        <row r="41">
          <cell r="B41">
            <v>108594.479742</v>
          </cell>
          <cell r="E41">
            <v>87503.404133999997</v>
          </cell>
        </row>
        <row r="42">
          <cell r="B42">
            <v>34364.928366</v>
          </cell>
          <cell r="E42">
            <v>33434.017424999998</v>
          </cell>
        </row>
        <row r="51">
          <cell r="B51">
            <v>16217.888121</v>
          </cell>
        </row>
        <row r="52">
          <cell r="B52">
            <v>82.264013000000006</v>
          </cell>
        </row>
        <row r="55">
          <cell r="B55">
            <v>7493.291878</v>
          </cell>
        </row>
        <row r="59">
          <cell r="B59">
            <v>81.763982999999996</v>
          </cell>
          <cell r="E59">
            <v>79.884360000000001</v>
          </cell>
        </row>
        <row r="60">
          <cell r="B60">
            <v>0.15178900000000001</v>
          </cell>
          <cell r="E60">
            <v>0.14918200000000001</v>
          </cell>
        </row>
        <row r="61">
          <cell r="B61">
            <v>2.1110410000000002</v>
          </cell>
          <cell r="E61">
            <v>1.9967600000000001</v>
          </cell>
        </row>
        <row r="67">
          <cell r="B67">
            <v>18775.357625000001</v>
          </cell>
          <cell r="E67">
            <v>32359.806462</v>
          </cell>
        </row>
        <row r="68">
          <cell r="B68">
            <v>87.839855999999997</v>
          </cell>
          <cell r="E68">
            <v>136.70890199999999</v>
          </cell>
        </row>
        <row r="69">
          <cell r="B69">
            <v>1907.2912160000001</v>
          </cell>
          <cell r="E69">
            <v>1801.6561750000001</v>
          </cell>
        </row>
        <row r="71">
          <cell r="B71">
            <v>14314.335784000001</v>
          </cell>
        </row>
        <row r="72">
          <cell r="B72">
            <v>178.901614</v>
          </cell>
        </row>
        <row r="73">
          <cell r="B73">
            <v>864.416923</v>
          </cell>
          <cell r="E73">
            <v>868.68070599999999</v>
          </cell>
        </row>
        <row r="74">
          <cell r="B74">
            <v>4.079116</v>
          </cell>
          <cell r="E74">
            <v>6.4879990000000003</v>
          </cell>
        </row>
        <row r="75">
          <cell r="B75">
            <v>151.988226</v>
          </cell>
          <cell r="E75">
            <v>154.920728</v>
          </cell>
        </row>
        <row r="77">
          <cell r="B77">
            <v>868.57515100000001</v>
          </cell>
          <cell r="E77">
            <v>872.89474399999995</v>
          </cell>
        </row>
        <row r="78">
          <cell r="B78">
            <v>233.292284</v>
          </cell>
          <cell r="E78">
            <v>236.82182399999999</v>
          </cell>
        </row>
        <row r="86">
          <cell r="B86">
            <v>628.83641699999998</v>
          </cell>
          <cell r="E86">
            <v>539.78997000000004</v>
          </cell>
        </row>
        <row r="87">
          <cell r="B87">
            <v>2.2521879999999999</v>
          </cell>
          <cell r="E87">
            <v>2.32178</v>
          </cell>
        </row>
        <row r="93">
          <cell r="B93">
            <v>7633.6127930000002</v>
          </cell>
          <cell r="E93">
            <v>6310.723508</v>
          </cell>
        </row>
        <row r="95">
          <cell r="B95">
            <v>653.99250199999994</v>
          </cell>
          <cell r="E95">
            <v>649.86792200000002</v>
          </cell>
        </row>
        <row r="96">
          <cell r="B96">
            <v>5192.7747520000003</v>
          </cell>
          <cell r="E96">
            <v>5134.729738</v>
          </cell>
        </row>
        <row r="98">
          <cell r="B98">
            <v>3867.3592669999998</v>
          </cell>
          <cell r="E98">
            <v>3822.6963190000001</v>
          </cell>
        </row>
        <row r="99">
          <cell r="B99">
            <v>9776.3299050000005</v>
          </cell>
          <cell r="E99">
            <v>31.851085000000001</v>
          </cell>
        </row>
        <row r="100">
          <cell r="B100">
            <v>72.676972000000006</v>
          </cell>
          <cell r="E100">
            <v>78.057827000000003</v>
          </cell>
        </row>
        <row r="101">
          <cell r="B101">
            <v>580.15622399999995</v>
          </cell>
          <cell r="E101">
            <v>608.59725000000003</v>
          </cell>
        </row>
        <row r="103">
          <cell r="B103">
            <v>300.01602700000001</v>
          </cell>
          <cell r="E103">
            <v>313.98210699999998</v>
          </cell>
        </row>
        <row r="111">
          <cell r="B111">
            <v>663.983656</v>
          </cell>
          <cell r="E111">
            <v>645.90952100000004</v>
          </cell>
        </row>
        <row r="114">
          <cell r="B114">
            <v>25.595122</v>
          </cell>
          <cell r="E114">
            <v>25.565217000000001</v>
          </cell>
        </row>
        <row r="115">
          <cell r="B115">
            <v>773.20931199999995</v>
          </cell>
          <cell r="E115">
            <v>768.61775899999998</v>
          </cell>
        </row>
        <row r="129">
          <cell r="B129">
            <v>623.98067200000003</v>
          </cell>
          <cell r="E129">
            <v>502.60645299999999</v>
          </cell>
        </row>
        <row r="130">
          <cell r="B130">
            <v>533.92604900000003</v>
          </cell>
          <cell r="E130">
            <v>555.72569799999997</v>
          </cell>
        </row>
        <row r="131">
          <cell r="B131">
            <v>5979.458756</v>
          </cell>
          <cell r="E131">
            <v>6373.396917</v>
          </cell>
        </row>
        <row r="136">
          <cell r="B136">
            <v>33.535375999999999</v>
          </cell>
          <cell r="E136">
            <v>36.005664000000003</v>
          </cell>
        </row>
        <row r="143">
          <cell r="B143">
            <v>204.32835600000001</v>
          </cell>
          <cell r="E143">
            <v>274.94973900000002</v>
          </cell>
        </row>
        <row r="145">
          <cell r="B145">
            <v>80.098015000000004</v>
          </cell>
          <cell r="E145">
            <v>76.886154000000005</v>
          </cell>
        </row>
        <row r="146">
          <cell r="E146">
            <v>3705.8733729999999</v>
          </cell>
        </row>
        <row r="147">
          <cell r="E147">
            <v>-3124.7641020000001</v>
          </cell>
        </row>
      </sheetData>
      <sheetData sheetId="1" refreshError="1"/>
      <sheetData sheetId="2">
        <row r="24">
          <cell r="B24">
            <v>-2.298</v>
          </cell>
          <cell r="C24">
            <v>-2.298</v>
          </cell>
          <cell r="D24">
            <v>0</v>
          </cell>
        </row>
        <row r="25">
          <cell r="B25">
            <v>3.899</v>
          </cell>
          <cell r="C25">
            <v>3.8969999999999998</v>
          </cell>
          <cell r="D25">
            <v>1E-3</v>
          </cell>
        </row>
        <row r="26">
          <cell r="B26">
            <v>-2.5659999999999998</v>
          </cell>
          <cell r="C26">
            <v>-2.5659999999999998</v>
          </cell>
          <cell r="D26">
            <v>0</v>
          </cell>
        </row>
        <row r="32">
          <cell r="B32">
            <v>-5.4130000000000003</v>
          </cell>
          <cell r="C32">
            <v>-5.625</v>
          </cell>
          <cell r="D32">
            <v>0.224</v>
          </cell>
        </row>
        <row r="33">
          <cell r="B33" t="str">
            <v>.</v>
          </cell>
          <cell r="C33" t="str">
            <v>.</v>
          </cell>
          <cell r="D33" t="str">
            <v>.</v>
          </cell>
        </row>
        <row r="34">
          <cell r="B34">
            <v>-5.4130000000000003</v>
          </cell>
          <cell r="C34">
            <v>-5.625</v>
          </cell>
          <cell r="D34">
            <v>0.224</v>
          </cell>
        </row>
        <row r="40">
          <cell r="B40">
            <v>-2.3759999999999999</v>
          </cell>
          <cell r="C40">
            <v>-2.375</v>
          </cell>
          <cell r="D40">
            <v>0</v>
          </cell>
        </row>
        <row r="86">
          <cell r="B86">
            <v>0.497</v>
          </cell>
          <cell r="C86">
            <v>0.27900000000000003</v>
          </cell>
          <cell r="D86">
            <v>0.216</v>
          </cell>
        </row>
        <row r="87">
          <cell r="B87">
            <v>0.63500000000000001</v>
          </cell>
          <cell r="C87">
            <v>0.36099999999999999</v>
          </cell>
          <cell r="D87">
            <v>0.27300000000000002</v>
          </cell>
        </row>
        <row r="88">
          <cell r="B88">
            <v>0.48399999999999999</v>
          </cell>
          <cell r="C88">
            <v>0.27200000000000002</v>
          </cell>
          <cell r="D88">
            <v>0.21099999999999999</v>
          </cell>
        </row>
        <row r="94">
          <cell r="B94">
            <v>1.512</v>
          </cell>
          <cell r="C94">
            <v>0.20100000000000001</v>
          </cell>
          <cell r="D94">
            <v>1.3080000000000001</v>
          </cell>
        </row>
        <row r="95">
          <cell r="B95">
            <v>2.0720000000000001</v>
          </cell>
          <cell r="C95">
            <v>0.21299999999999999</v>
          </cell>
          <cell r="D95">
            <v>1.855</v>
          </cell>
        </row>
        <row r="96">
          <cell r="B96">
            <v>1.425</v>
          </cell>
          <cell r="C96">
            <v>0.19900000000000001</v>
          </cell>
          <cell r="D96">
            <v>1.2230000000000001</v>
          </cell>
        </row>
        <row r="102">
          <cell r="B102">
            <v>0.92700000000000005</v>
          </cell>
          <cell r="C102">
            <v>0.26500000000000001</v>
          </cell>
          <cell r="D102">
            <v>0.65900000000000003</v>
          </cell>
        </row>
        <row r="136">
          <cell r="B136">
            <v>-14.16</v>
          </cell>
          <cell r="C136">
            <v>-14.189</v>
          </cell>
          <cell r="D136">
            <v>3.4000000000000002E-2</v>
          </cell>
        </row>
        <row r="142">
          <cell r="B142">
            <v>-17.329000000000001</v>
          </cell>
          <cell r="C142">
            <v>-17.382000000000001</v>
          </cell>
          <cell r="D142">
            <v>6.3E-2</v>
          </cell>
        </row>
        <row r="143">
          <cell r="B143">
            <v>-29.385999999999999</v>
          </cell>
          <cell r="C143">
            <v>-30.454000000000001</v>
          </cell>
          <cell r="D143">
            <v>1.5349999999999999</v>
          </cell>
        </row>
        <row r="144">
          <cell r="B144">
            <v>-17.14</v>
          </cell>
          <cell r="C144">
            <v>-17.177</v>
          </cell>
          <cell r="D144">
            <v>4.3999999999999997E-2</v>
          </cell>
        </row>
        <row r="150">
          <cell r="B150">
            <v>-17.082999999999998</v>
          </cell>
          <cell r="C150">
            <v>-17.189</v>
          </cell>
          <cell r="D150">
            <v>0.127</v>
          </cell>
        </row>
        <row r="156">
          <cell r="B156">
            <v>4.1239999999999997</v>
          </cell>
          <cell r="C156">
            <v>1.446</v>
          </cell>
          <cell r="D156">
            <v>2.6389999999999998</v>
          </cell>
        </row>
      </sheetData>
      <sheetData sheetId="3">
        <row r="6">
          <cell r="I6">
            <v>96353.413889000003</v>
          </cell>
        </row>
        <row r="7">
          <cell r="C7">
            <v>80279.038858</v>
          </cell>
          <cell r="E7">
            <v>81791.150408999994</v>
          </cell>
          <cell r="G7">
            <v>84221.417325999995</v>
          </cell>
          <cell r="I7">
            <v>85614.013898000005</v>
          </cell>
        </row>
        <row r="8">
          <cell r="C8">
            <v>10067.087221</v>
          </cell>
          <cell r="E8">
            <v>10212.933274000001</v>
          </cell>
          <cell r="G8">
            <v>10699.835825</v>
          </cell>
          <cell r="I8">
            <v>10739.399991</v>
          </cell>
          <cell r="K8">
            <v>11291.173892000001</v>
          </cell>
        </row>
        <row r="14">
          <cell r="C14">
            <v>1661.458335</v>
          </cell>
          <cell r="E14">
            <v>1697.4667179999999</v>
          </cell>
          <cell r="G14">
            <v>1795.1719880000001</v>
          </cell>
          <cell r="I14">
            <v>1801.233264</v>
          </cell>
          <cell r="K14">
            <v>1906.9596939999999</v>
          </cell>
        </row>
        <row r="28">
          <cell r="I28">
            <v>82050.844721000001</v>
          </cell>
        </row>
        <row r="29">
          <cell r="C29" t="str">
            <v>-</v>
          </cell>
          <cell r="E29" t="str">
            <v>-</v>
          </cell>
          <cell r="G29" t="str">
            <v>-</v>
          </cell>
          <cell r="I29">
            <v>72700.618617999993</v>
          </cell>
        </row>
        <row r="30">
          <cell r="C30" t="str">
            <v>-</v>
          </cell>
          <cell r="E30" t="str">
            <v>-</v>
          </cell>
          <cell r="G30" t="str">
            <v>-</v>
          </cell>
          <cell r="I30">
            <v>9350.2261030000009</v>
          </cell>
          <cell r="K30">
            <v>9826.0273589999997</v>
          </cell>
        </row>
        <row r="33">
          <cell r="I33">
            <v>775.93844000000001</v>
          </cell>
          <cell r="K33">
            <v>820.17080099999998</v>
          </cell>
        </row>
      </sheetData>
      <sheetData sheetId="4">
        <row r="31">
          <cell r="E31">
            <v>136.04931500000001</v>
          </cell>
        </row>
        <row r="36">
          <cell r="E36">
            <v>1772.085243</v>
          </cell>
        </row>
        <row r="42">
          <cell r="E42">
            <v>30.322921000000001</v>
          </cell>
        </row>
        <row r="51">
          <cell r="E51">
            <v>820.66381999999999</v>
          </cell>
        </row>
      </sheetData>
      <sheetData sheetId="5">
        <row r="18">
          <cell r="B18">
            <v>5.86</v>
          </cell>
          <cell r="C18">
            <v>5.93</v>
          </cell>
          <cell r="D18">
            <v>-0.05</v>
          </cell>
        </row>
        <row r="19">
          <cell r="B19">
            <v>2.44</v>
          </cell>
          <cell r="C19">
            <v>2.44</v>
          </cell>
          <cell r="D19">
            <v>0</v>
          </cell>
        </row>
        <row r="20">
          <cell r="B20">
            <v>6.16</v>
          </cell>
          <cell r="C20">
            <v>6.23</v>
          </cell>
          <cell r="D20">
            <v>-0.06</v>
          </cell>
        </row>
        <row r="33">
          <cell r="B33">
            <v>-2.73</v>
          </cell>
          <cell r="C33">
            <v>-4.3</v>
          </cell>
          <cell r="D33">
            <v>1.64</v>
          </cell>
        </row>
        <row r="34">
          <cell r="B34">
            <v>-7.99</v>
          </cell>
          <cell r="C34">
            <v>-8.4700000000000006</v>
          </cell>
          <cell r="D34">
            <v>0.51</v>
          </cell>
        </row>
        <row r="35">
          <cell r="B35">
            <v>-2.52</v>
          </cell>
          <cell r="C35">
            <v>-4.1399999999999997</v>
          </cell>
          <cell r="D35">
            <v>1.69</v>
          </cell>
        </row>
        <row r="49">
          <cell r="B49">
            <v>-2.2200000000000002</v>
          </cell>
          <cell r="C49">
            <v>-3.68</v>
          </cell>
          <cell r="D49">
            <v>1.51</v>
          </cell>
        </row>
        <row r="50">
          <cell r="B50">
            <v>-6.53</v>
          </cell>
          <cell r="C50">
            <v>-6.95</v>
          </cell>
          <cell r="D50">
            <v>0.44</v>
          </cell>
        </row>
        <row r="51">
          <cell r="B51">
            <v>-2.04</v>
          </cell>
          <cell r="C51">
            <v>-3.54</v>
          </cell>
          <cell r="D51">
            <v>1.55</v>
          </cell>
        </row>
        <row r="81">
          <cell r="B81">
            <v>5.7</v>
          </cell>
          <cell r="C81">
            <v>5.69</v>
          </cell>
          <cell r="D81">
            <v>0</v>
          </cell>
        </row>
        <row r="82">
          <cell r="B82">
            <v>4.34</v>
          </cell>
          <cell r="C82">
            <v>4.33</v>
          </cell>
          <cell r="D82">
            <v>0</v>
          </cell>
        </row>
        <row r="83">
          <cell r="B83">
            <v>5.77</v>
          </cell>
          <cell r="C83">
            <v>5.76</v>
          </cell>
          <cell r="D83">
            <v>0</v>
          </cell>
        </row>
        <row r="97">
          <cell r="B97">
            <v>-5.53</v>
          </cell>
          <cell r="C97">
            <v>-5.3</v>
          </cell>
          <cell r="D97">
            <v>-0.24</v>
          </cell>
        </row>
        <row r="98">
          <cell r="B98">
            <v>-7.83</v>
          </cell>
          <cell r="C98">
            <v>-10.77</v>
          </cell>
          <cell r="D98">
            <v>3.3</v>
          </cell>
        </row>
        <row r="99">
          <cell r="B99">
            <v>-5.22</v>
          </cell>
          <cell r="C99">
            <v>-4.55</v>
          </cell>
          <cell r="D99">
            <v>-0.69</v>
          </cell>
        </row>
        <row r="113">
          <cell r="B113">
            <v>-1.98</v>
          </cell>
          <cell r="C113">
            <v>-1.94</v>
          </cell>
          <cell r="D113">
            <v>-0.04</v>
          </cell>
        </row>
        <row r="114">
          <cell r="B114">
            <v>-5.23</v>
          </cell>
          <cell r="C114">
            <v>-7.68</v>
          </cell>
          <cell r="D114">
            <v>2.65</v>
          </cell>
        </row>
        <row r="115">
          <cell r="B115">
            <v>-1.61</v>
          </cell>
          <cell r="C115">
            <v>-1.28</v>
          </cell>
          <cell r="D115">
            <v>-0.33</v>
          </cell>
        </row>
        <row r="121">
          <cell r="B121">
            <v>3.68</v>
          </cell>
          <cell r="C121">
            <v>6.03</v>
          </cell>
          <cell r="D121">
            <v>-2.21</v>
          </cell>
        </row>
        <row r="137">
          <cell r="B137">
            <v>-2.73</v>
          </cell>
          <cell r="C137">
            <v>-4.38</v>
          </cell>
          <cell r="D137">
            <v>1.72</v>
          </cell>
        </row>
        <row r="153">
          <cell r="B153">
            <v>-2.19</v>
          </cell>
          <cell r="C153">
            <v>-3.54</v>
          </cell>
          <cell r="D153">
            <v>1.39</v>
          </cell>
        </row>
      </sheetData>
      <sheetData sheetId="6">
        <row r="66">
          <cell r="D66">
            <v>4994.758511</v>
          </cell>
          <cell r="G66">
            <v>14354.824762</v>
          </cell>
          <cell r="J66">
            <v>200.61368899999999</v>
          </cell>
          <cell r="M66">
            <v>424.64878800000002</v>
          </cell>
          <cell r="P66">
            <v>0.17685100000000001</v>
          </cell>
        </row>
        <row r="67">
          <cell r="D67">
            <v>-225.001519</v>
          </cell>
          <cell r="G67">
            <v>185.87029100000001</v>
          </cell>
          <cell r="J67">
            <v>53.421129000000001</v>
          </cell>
          <cell r="M67">
            <v>-60.215440000000001</v>
          </cell>
          <cell r="P67">
            <v>0</v>
          </cell>
        </row>
        <row r="68">
          <cell r="D68">
            <v>261.99377800000002</v>
          </cell>
          <cell r="G68">
            <v>5439.4067349999996</v>
          </cell>
          <cell r="J68">
            <v>5141.6918210000003</v>
          </cell>
          <cell r="M68">
            <v>113.415719</v>
          </cell>
          <cell r="P68">
            <v>0</v>
          </cell>
        </row>
        <row r="69">
          <cell r="D69">
            <v>76.579644000000002</v>
          </cell>
          <cell r="G69">
            <v>7927.7060590000001</v>
          </cell>
          <cell r="J69">
            <v>121.05743099999999</v>
          </cell>
          <cell r="M69">
            <v>66.208478999999997</v>
          </cell>
          <cell r="P69">
            <v>0</v>
          </cell>
        </row>
        <row r="70">
          <cell r="D70">
            <v>10.46856</v>
          </cell>
          <cell r="G70">
            <v>0</v>
          </cell>
          <cell r="J70">
            <v>0</v>
          </cell>
          <cell r="M70">
            <v>3460.0507400000001</v>
          </cell>
          <cell r="P70">
            <v>1276.7570949999999</v>
          </cell>
        </row>
        <row r="71">
          <cell r="D71">
            <v>880.19323999999995</v>
          </cell>
          <cell r="G71">
            <v>691.82129099999997</v>
          </cell>
          <cell r="J71">
            <v>9.0884630000000008</v>
          </cell>
          <cell r="M71">
            <v>38.813471999999997</v>
          </cell>
          <cell r="P71">
            <v>751.75976200000002</v>
          </cell>
        </row>
        <row r="72">
          <cell r="D72">
            <v>0</v>
          </cell>
          <cell r="G72">
            <v>0</v>
          </cell>
          <cell r="J72">
            <v>2163.4820759999998</v>
          </cell>
          <cell r="M72">
            <v>0</v>
          </cell>
          <cell r="P72">
            <v>0</v>
          </cell>
        </row>
        <row r="73">
          <cell r="D73">
            <v>0</v>
          </cell>
          <cell r="G73">
            <v>15.625016</v>
          </cell>
          <cell r="J73">
            <v>423.530914</v>
          </cell>
          <cell r="M73">
            <v>0</v>
          </cell>
          <cell r="P73">
            <v>0</v>
          </cell>
        </row>
        <row r="74">
          <cell r="D74">
            <v>3.282257</v>
          </cell>
          <cell r="G74">
            <v>595.07212000000004</v>
          </cell>
          <cell r="J74">
            <v>9.7561359999999997</v>
          </cell>
          <cell r="M74">
            <v>7.4700000000000003E-2</v>
          </cell>
          <cell r="P74">
            <v>0</v>
          </cell>
        </row>
        <row r="75">
          <cell r="D75">
            <v>159.486729</v>
          </cell>
          <cell r="G75">
            <v>18.668885</v>
          </cell>
          <cell r="J75">
            <v>0.36724299999999999</v>
          </cell>
          <cell r="M75">
            <v>238.46986100000001</v>
          </cell>
          <cell r="P75">
            <v>5.8808509999999998</v>
          </cell>
        </row>
        <row r="76">
          <cell r="D76">
            <v>1116.5375389999999</v>
          </cell>
          <cell r="G76">
            <v>132.46702999999999</v>
          </cell>
          <cell r="J76">
            <v>908.32178999999996</v>
          </cell>
          <cell r="M76">
            <v>13.106858000000001</v>
          </cell>
          <cell r="P76">
            <v>1.4851E-2</v>
          </cell>
        </row>
        <row r="77">
          <cell r="D77">
            <v>108.18148600000001</v>
          </cell>
          <cell r="G77">
            <v>97.432579000000004</v>
          </cell>
          <cell r="J77">
            <v>312.62124299999999</v>
          </cell>
          <cell r="M77">
            <v>11.485927</v>
          </cell>
          <cell r="P77">
            <v>1.3566E-2</v>
          </cell>
        </row>
        <row r="78">
          <cell r="D78">
            <v>1007.593426</v>
          </cell>
          <cell r="G78">
            <v>24.695626000000001</v>
          </cell>
          <cell r="J78">
            <v>333.88613400000003</v>
          </cell>
          <cell r="M78">
            <v>6.0000000000000002E-5</v>
          </cell>
          <cell r="P78">
            <v>0</v>
          </cell>
        </row>
        <row r="79">
          <cell r="D79">
            <v>675.79095800000005</v>
          </cell>
          <cell r="G79">
            <v>14689.837605000001</v>
          </cell>
          <cell r="J79">
            <v>14645.515912999999</v>
          </cell>
          <cell r="M79">
            <v>7425.0254349999996</v>
          </cell>
          <cell r="P79">
            <v>0</v>
          </cell>
        </row>
        <row r="80">
          <cell r="D80">
            <v>287.310137</v>
          </cell>
          <cell r="G80">
            <v>0</v>
          </cell>
          <cell r="J80">
            <v>0</v>
          </cell>
          <cell r="M80">
            <v>6.4710000000000002E-3</v>
          </cell>
          <cell r="P80">
            <v>0.140626</v>
          </cell>
        </row>
        <row r="81">
          <cell r="D81">
            <v>113.461601</v>
          </cell>
          <cell r="G81">
            <v>0</v>
          </cell>
          <cell r="J81">
            <v>0</v>
          </cell>
          <cell r="M81">
            <v>0</v>
          </cell>
          <cell r="P81">
            <v>0</v>
          </cell>
        </row>
        <row r="82">
          <cell r="D82">
            <v>0.95299500000000004</v>
          </cell>
          <cell r="G82">
            <v>0</v>
          </cell>
          <cell r="J82">
            <v>0</v>
          </cell>
          <cell r="M82">
            <v>1.3599E-2</v>
          </cell>
          <cell r="P82">
            <v>0</v>
          </cell>
        </row>
        <row r="83">
          <cell r="D83">
            <v>2.4679410000000002</v>
          </cell>
          <cell r="G83">
            <v>0</v>
          </cell>
          <cell r="J83">
            <v>0.570268</v>
          </cell>
          <cell r="M83">
            <v>0.39289600000000002</v>
          </cell>
          <cell r="P83">
            <v>0.29689300000000002</v>
          </cell>
        </row>
        <row r="84">
          <cell r="D84">
            <v>127.318032</v>
          </cell>
          <cell r="G84">
            <v>0</v>
          </cell>
          <cell r="J84">
            <v>0</v>
          </cell>
          <cell r="M84">
            <v>2.6000220000000001</v>
          </cell>
          <cell r="P84">
            <v>1.0466059999999999</v>
          </cell>
        </row>
        <row r="85">
          <cell r="D85">
            <v>0</v>
          </cell>
          <cell r="G85">
            <v>0</v>
          </cell>
          <cell r="J85">
            <v>3.9360000000000003E-3</v>
          </cell>
          <cell r="M85">
            <v>0</v>
          </cell>
          <cell r="P85">
            <v>0</v>
          </cell>
        </row>
        <row r="86">
          <cell r="D86">
            <v>3.3331E-2</v>
          </cell>
          <cell r="G86">
            <v>0</v>
          </cell>
          <cell r="J86">
            <v>0</v>
          </cell>
          <cell r="M86">
            <v>4.2400000000000001E-4</v>
          </cell>
          <cell r="P86">
            <v>0.129722</v>
          </cell>
        </row>
        <row r="87">
          <cell r="D87">
            <v>16.274719999999999</v>
          </cell>
          <cell r="G87">
            <v>0</v>
          </cell>
          <cell r="J87">
            <v>0</v>
          </cell>
          <cell r="M87">
            <v>1.134458</v>
          </cell>
          <cell r="P87">
            <v>5.5518359999999998</v>
          </cell>
        </row>
        <row r="88">
          <cell r="D88">
            <v>0</v>
          </cell>
          <cell r="G88">
            <v>0</v>
          </cell>
          <cell r="J88">
            <v>212.93879999999999</v>
          </cell>
          <cell r="M88">
            <v>0</v>
          </cell>
          <cell r="P88">
            <v>0</v>
          </cell>
        </row>
        <row r="89">
          <cell r="D89">
            <v>6.9173150000000003</v>
          </cell>
          <cell r="G89">
            <v>10.674602999999999</v>
          </cell>
          <cell r="J89">
            <v>3.5534999999999997E-2</v>
          </cell>
          <cell r="M89">
            <v>0.80720899999999995</v>
          </cell>
          <cell r="P89">
            <v>7.6920000000000001E-3</v>
          </cell>
        </row>
        <row r="90">
          <cell r="D90">
            <v>21.663436999999998</v>
          </cell>
          <cell r="G90">
            <v>0</v>
          </cell>
          <cell r="J90">
            <v>0</v>
          </cell>
          <cell r="M90">
            <v>0</v>
          </cell>
          <cell r="P90">
            <v>0</v>
          </cell>
        </row>
        <row r="91">
          <cell r="D91">
            <v>161.25146000000001</v>
          </cell>
          <cell r="G91">
            <v>0</v>
          </cell>
          <cell r="J91">
            <v>0</v>
          </cell>
          <cell r="M91">
            <v>7.9500900000000003</v>
          </cell>
          <cell r="P91">
            <v>0.76635900000000001</v>
          </cell>
        </row>
        <row r="92">
          <cell r="D92">
            <v>5.2816349999999996</v>
          </cell>
          <cell r="G92">
            <v>0.66015599999999997</v>
          </cell>
          <cell r="J92">
            <v>0</v>
          </cell>
          <cell r="M92">
            <v>0.104675</v>
          </cell>
          <cell r="P92">
            <v>7.5532000000000002E-2</v>
          </cell>
        </row>
        <row r="93">
          <cell r="D93">
            <v>191.156993</v>
          </cell>
          <cell r="G93">
            <v>0</v>
          </cell>
          <cell r="J93">
            <v>0</v>
          </cell>
          <cell r="M93">
            <v>2.4196439999999999</v>
          </cell>
          <cell r="P93">
            <v>0</v>
          </cell>
        </row>
        <row r="94">
          <cell r="D94">
            <v>991.44947999999999</v>
          </cell>
          <cell r="G94">
            <v>0</v>
          </cell>
          <cell r="J94">
            <v>302.08590700000002</v>
          </cell>
          <cell r="M94">
            <v>303.20049799999998</v>
          </cell>
          <cell r="P94">
            <v>0.48645899999999997</v>
          </cell>
        </row>
        <row r="95">
          <cell r="D95">
            <v>966.33478500000001</v>
          </cell>
          <cell r="G95">
            <v>0</v>
          </cell>
          <cell r="J95">
            <v>53.984926999999999</v>
          </cell>
          <cell r="M95">
            <v>302.69099999999997</v>
          </cell>
          <cell r="P95">
            <v>0.485703</v>
          </cell>
        </row>
        <row r="96">
          <cell r="D96">
            <v>0.29952099999999998</v>
          </cell>
          <cell r="G96">
            <v>0</v>
          </cell>
          <cell r="J96">
            <v>248.10097999999999</v>
          </cell>
          <cell r="M96">
            <v>0</v>
          </cell>
          <cell r="P96">
            <v>0</v>
          </cell>
        </row>
        <row r="98">
          <cell r="D98">
            <v>38.181514000000924</v>
          </cell>
          <cell r="G98">
            <v>185.1649039999993</v>
          </cell>
          <cell r="J98">
            <v>26.191530000000057</v>
          </cell>
          <cell r="M98">
            <v>-418.97335099999748</v>
          </cell>
          <cell r="P98">
            <v>-192.04431999999974</v>
          </cell>
        </row>
      </sheetData>
      <sheetData sheetId="7">
        <row r="3">
          <cell r="J3">
            <v>314.29372100000001</v>
          </cell>
          <cell r="K3">
            <v>1411.1242500000001</v>
          </cell>
          <cell r="L3">
            <v>1265.8599819999999</v>
          </cell>
          <cell r="M3">
            <v>0.12912299999999999</v>
          </cell>
          <cell r="N3">
            <v>0.692859</v>
          </cell>
          <cell r="O3">
            <v>2992.0999360000001</v>
          </cell>
        </row>
        <row r="4">
          <cell r="J4">
            <v>79.893816000000001</v>
          </cell>
          <cell r="K4">
            <v>236.70745400000001</v>
          </cell>
          <cell r="L4">
            <v>304.05573800000002</v>
          </cell>
          <cell r="M4">
            <v>2.487E-2</v>
          </cell>
          <cell r="N4">
            <v>0</v>
          </cell>
          <cell r="O4">
            <v>620.68187899999998</v>
          </cell>
        </row>
        <row r="5">
          <cell r="J5">
            <v>440.19338299999998</v>
          </cell>
          <cell r="K5">
            <v>3.8246349999999998</v>
          </cell>
          <cell r="L5">
            <v>364.01871299999999</v>
          </cell>
          <cell r="M5">
            <v>0.46484999999999999</v>
          </cell>
          <cell r="N5">
            <v>0</v>
          </cell>
          <cell r="O5">
            <v>808.50158299999998</v>
          </cell>
        </row>
        <row r="7">
          <cell r="J7">
            <v>2.4544929999999998</v>
          </cell>
          <cell r="K7">
            <v>1.188463</v>
          </cell>
          <cell r="L7">
            <v>7.8367000000000006E-2</v>
          </cell>
          <cell r="M7">
            <v>4.5856000000000001E-2</v>
          </cell>
          <cell r="N7">
            <v>0</v>
          </cell>
          <cell r="O7">
            <v>3.7671800000000002</v>
          </cell>
        </row>
        <row r="8">
          <cell r="J8">
            <v>252.26218900000001</v>
          </cell>
          <cell r="K8">
            <v>13.444324999999999</v>
          </cell>
          <cell r="L8">
            <v>0.39746999999999999</v>
          </cell>
          <cell r="M8">
            <v>2.566052</v>
          </cell>
          <cell r="N8">
            <v>0.17809800000000001</v>
          </cell>
          <cell r="O8">
            <v>268.84813700000001</v>
          </cell>
        </row>
        <row r="10">
          <cell r="J10">
            <v>132.73786200000001</v>
          </cell>
          <cell r="K10">
            <v>2.3565619999999998</v>
          </cell>
          <cell r="L10">
            <v>3.0182449999999998</v>
          </cell>
          <cell r="M10">
            <v>0</v>
          </cell>
          <cell r="N10">
            <v>0</v>
          </cell>
          <cell r="O10">
            <v>138.11267000000001</v>
          </cell>
        </row>
        <row r="11">
          <cell r="J11">
            <v>537.38869999999997</v>
          </cell>
          <cell r="K11">
            <v>16.983239000000001</v>
          </cell>
          <cell r="L11">
            <v>96.604202000000001</v>
          </cell>
          <cell r="M11">
            <v>80.707750000000004</v>
          </cell>
          <cell r="N11">
            <v>9.8051089999999999</v>
          </cell>
          <cell r="O11">
            <v>741.48900300000003</v>
          </cell>
        </row>
        <row r="12">
          <cell r="J12">
            <v>644.52933900000005</v>
          </cell>
          <cell r="K12">
            <v>1.1749149999999999</v>
          </cell>
          <cell r="L12">
            <v>84.764790000000005</v>
          </cell>
          <cell r="M12">
            <v>0.165076</v>
          </cell>
          <cell r="N12">
            <v>0</v>
          </cell>
          <cell r="O12">
            <v>730.63412200000005</v>
          </cell>
        </row>
        <row r="13">
          <cell r="J13">
            <v>0.82523899999999994</v>
          </cell>
          <cell r="K13">
            <v>1.1178E-2</v>
          </cell>
          <cell r="L13">
            <v>34.237203999999998</v>
          </cell>
          <cell r="M13">
            <v>5.2089109999999996</v>
          </cell>
          <cell r="N13">
            <v>0</v>
          </cell>
          <cell r="O13">
            <v>40.282535000000003</v>
          </cell>
        </row>
        <row r="14">
          <cell r="J14">
            <v>29.856646999999999</v>
          </cell>
          <cell r="K14">
            <v>1.36934</v>
          </cell>
          <cell r="L14">
            <v>7.7534000000000006E-2</v>
          </cell>
          <cell r="M14">
            <v>0.33102399999999998</v>
          </cell>
          <cell r="N14">
            <v>5.6385999999999999E-2</v>
          </cell>
          <cell r="O14">
            <v>31.690933999999999</v>
          </cell>
        </row>
        <row r="15">
          <cell r="J15">
            <v>4.4762839999999997</v>
          </cell>
          <cell r="K15">
            <v>1.52312</v>
          </cell>
          <cell r="L15">
            <v>0</v>
          </cell>
          <cell r="M15">
            <v>0</v>
          </cell>
          <cell r="N15">
            <v>0</v>
          </cell>
          <cell r="O15">
            <v>5.9994050000000003</v>
          </cell>
        </row>
        <row r="16">
          <cell r="J16">
            <v>7.1510870000000004</v>
          </cell>
          <cell r="K16">
            <v>3.86E-4</v>
          </cell>
          <cell r="L16">
            <v>0.34996100000000002</v>
          </cell>
          <cell r="M16">
            <v>2.4562840000000001</v>
          </cell>
          <cell r="N16">
            <v>0</v>
          </cell>
          <cell r="O16">
            <v>9.9577200000000001</v>
          </cell>
        </row>
        <row r="17">
          <cell r="J17">
            <v>3.3768449999999999</v>
          </cell>
          <cell r="K17">
            <v>1.4423520000000001</v>
          </cell>
          <cell r="L17">
            <v>4.0112969999999999</v>
          </cell>
          <cell r="M17">
            <v>0</v>
          </cell>
          <cell r="N17">
            <v>0</v>
          </cell>
          <cell r="O17">
            <v>8.8304939999999998</v>
          </cell>
        </row>
        <row r="18">
          <cell r="J18">
            <v>97.154306000000005</v>
          </cell>
          <cell r="K18">
            <v>94.238308000000004</v>
          </cell>
          <cell r="L18">
            <v>40.722655000000003</v>
          </cell>
          <cell r="M18">
            <v>17.188755</v>
          </cell>
          <cell r="N18">
            <v>4.2253179999999997</v>
          </cell>
          <cell r="O18">
            <v>253.52934400000001</v>
          </cell>
        </row>
        <row r="20">
          <cell r="J20">
            <v>7.1026879999999997</v>
          </cell>
          <cell r="K20">
            <v>356.000246</v>
          </cell>
          <cell r="L20">
            <v>609.34636699999999</v>
          </cell>
          <cell r="M20">
            <v>19.262163999999999</v>
          </cell>
          <cell r="N20">
            <v>0.44533800000000001</v>
          </cell>
          <cell r="O20">
            <v>992.15680499999996</v>
          </cell>
        </row>
        <row r="21">
          <cell r="J21">
            <v>22.919073000000001</v>
          </cell>
          <cell r="K21">
            <v>247.425816</v>
          </cell>
          <cell r="L21">
            <v>269.18481800000001</v>
          </cell>
          <cell r="M21">
            <v>0</v>
          </cell>
          <cell r="N21">
            <v>0</v>
          </cell>
          <cell r="O21">
            <v>539.52970900000003</v>
          </cell>
        </row>
        <row r="22">
          <cell r="J22">
            <v>188.60650699999999</v>
          </cell>
          <cell r="K22">
            <v>17.546828000000001</v>
          </cell>
          <cell r="L22">
            <v>73.310190000000006</v>
          </cell>
          <cell r="M22">
            <v>13.859344999999999</v>
          </cell>
          <cell r="N22">
            <v>0.65910599999999997</v>
          </cell>
          <cell r="O22">
            <v>293.98197900000002</v>
          </cell>
        </row>
        <row r="23">
          <cell r="J23">
            <v>255.67269300000001</v>
          </cell>
          <cell r="K23">
            <v>25.83229</v>
          </cell>
          <cell r="L23">
            <v>154.689244</v>
          </cell>
          <cell r="M23">
            <v>3.4006090000000002</v>
          </cell>
          <cell r="N23">
            <v>5.0611999999999997E-2</v>
          </cell>
          <cell r="O23">
            <v>439.64545099999998</v>
          </cell>
        </row>
        <row r="24">
          <cell r="J24">
            <v>0.44531500000000002</v>
          </cell>
          <cell r="K24">
            <v>1.8252999999999998E-2</v>
          </cell>
          <cell r="L24">
            <v>1.0133E-2</v>
          </cell>
          <cell r="M24">
            <v>46.737423999999997</v>
          </cell>
          <cell r="N24">
            <v>3.0161500000000001</v>
          </cell>
          <cell r="O24">
            <v>50.227277000000001</v>
          </cell>
        </row>
        <row r="25">
          <cell r="J25">
            <v>15.795043</v>
          </cell>
          <cell r="K25">
            <v>1.450086</v>
          </cell>
          <cell r="L25">
            <v>0.16067100000000001</v>
          </cell>
          <cell r="M25">
            <v>7.8399999999999997E-4</v>
          </cell>
          <cell r="N25">
            <v>0.72218400000000005</v>
          </cell>
          <cell r="O25">
            <v>18.128768999999998</v>
          </cell>
        </row>
        <row r="26">
          <cell r="J26">
            <v>711.39182000000005</v>
          </cell>
          <cell r="K26">
            <v>33.512746</v>
          </cell>
          <cell r="L26">
            <v>159.14486400000001</v>
          </cell>
          <cell r="M26">
            <v>29.580238999999999</v>
          </cell>
          <cell r="N26">
            <v>1.3703110000000001</v>
          </cell>
          <cell r="O26">
            <v>934.99998100000005</v>
          </cell>
        </row>
        <row r="27">
          <cell r="J27">
            <v>1702.7125450000001</v>
          </cell>
          <cell r="K27">
            <v>122.415088</v>
          </cell>
          <cell r="L27">
            <v>152.07582199999999</v>
          </cell>
          <cell r="M27">
            <v>2.9525459999999999</v>
          </cell>
          <cell r="N27">
            <v>13.712253</v>
          </cell>
          <cell r="O27">
            <v>1993.868256</v>
          </cell>
        </row>
        <row r="28">
          <cell r="J28">
            <v>475.20302099999998</v>
          </cell>
          <cell r="K28">
            <v>1194.0249429999999</v>
          </cell>
          <cell r="L28">
            <v>2594.659623</v>
          </cell>
          <cell r="M28">
            <v>109.798467</v>
          </cell>
          <cell r="N28">
            <v>0</v>
          </cell>
          <cell r="O28">
            <v>4373.6860559999996</v>
          </cell>
        </row>
        <row r="29">
          <cell r="J29">
            <v>28.946014000000002</v>
          </cell>
          <cell r="K29">
            <v>86.937341000000004</v>
          </cell>
          <cell r="L29">
            <v>89.795861000000002</v>
          </cell>
          <cell r="M29">
            <v>0</v>
          </cell>
          <cell r="N29">
            <v>0</v>
          </cell>
          <cell r="O29">
            <v>205.679216</v>
          </cell>
        </row>
        <row r="31">
          <cell r="J31">
            <v>91.091947000000005</v>
          </cell>
          <cell r="K31">
            <v>132.478015</v>
          </cell>
          <cell r="L31">
            <v>107.201916</v>
          </cell>
          <cell r="M31">
            <v>10.058282</v>
          </cell>
          <cell r="N31">
            <v>1.2607E-2</v>
          </cell>
          <cell r="O31">
            <v>340.84276999999997</v>
          </cell>
        </row>
        <row r="32">
          <cell r="J32">
            <v>29.193605999999999</v>
          </cell>
          <cell r="K32">
            <v>56.824848000000003</v>
          </cell>
          <cell r="L32">
            <v>15.915112000000001</v>
          </cell>
          <cell r="M32">
            <v>0.48446800000000001</v>
          </cell>
          <cell r="N32">
            <v>0.02</v>
          </cell>
          <cell r="O32">
            <v>102.438036</v>
          </cell>
        </row>
        <row r="33">
          <cell r="J33">
            <v>1805.2699909999999</v>
          </cell>
          <cell r="K33">
            <v>71.516884000000005</v>
          </cell>
          <cell r="L33">
            <v>421.85789799999998</v>
          </cell>
          <cell r="M33">
            <v>96.278763999999995</v>
          </cell>
          <cell r="N33">
            <v>18.183527999999999</v>
          </cell>
          <cell r="O33">
            <v>2413.1070669999999</v>
          </cell>
        </row>
        <row r="34">
          <cell r="J34">
            <v>419.32119899999998</v>
          </cell>
          <cell r="K34">
            <v>526.68086100000005</v>
          </cell>
          <cell r="L34">
            <v>369.16703000000001</v>
          </cell>
          <cell r="M34">
            <v>30.443290999999999</v>
          </cell>
          <cell r="N34">
            <v>11.349424000000001</v>
          </cell>
          <cell r="O34">
            <v>1356.961808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IE_CLC_COMP"/>
    </sheetNames>
    <sheetDataSet>
      <sheetData sheetId="0">
        <row r="6">
          <cell r="B6">
            <v>14421459</v>
          </cell>
          <cell r="C6">
            <v>2032961503</v>
          </cell>
          <cell r="D6">
            <v>116926503</v>
          </cell>
          <cell r="E6">
            <v>1880711506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35"/>
  <sheetViews>
    <sheetView showGridLines="0" tabSelected="1" zoomScaleNormal="100" workbookViewId="0"/>
  </sheetViews>
  <sheetFormatPr baseColWidth="10" defaultColWidth="11.42578125" defaultRowHeight="12.75" x14ac:dyDescent="0.2"/>
  <cols>
    <col min="1" max="1" width="6.28515625" style="28" customWidth="1"/>
    <col min="2" max="4" width="11.42578125" style="28"/>
    <col min="5" max="5" width="11.85546875" style="28" customWidth="1"/>
    <col min="6" max="6" width="11.42578125" style="28"/>
    <col min="7" max="7" width="12.140625" style="28" customWidth="1"/>
    <col min="8" max="8" width="11.42578125" style="28"/>
    <col min="9" max="9" width="18.140625" style="28" customWidth="1"/>
    <col min="10" max="16384" width="11.42578125" style="28"/>
  </cols>
  <sheetData>
    <row r="1" spans="1:11" ht="30" x14ac:dyDescent="0.4">
      <c r="A1" s="32">
        <v>5</v>
      </c>
      <c r="B1" s="32" t="s">
        <v>31</v>
      </c>
      <c r="C1" s="33"/>
      <c r="D1" s="33"/>
      <c r="E1" s="33"/>
      <c r="F1" s="32"/>
      <c r="G1" s="33"/>
      <c r="H1" s="33"/>
      <c r="I1" s="33"/>
      <c r="J1" s="33"/>
      <c r="K1" s="33"/>
    </row>
    <row r="3" spans="1:11" ht="15" customHeight="1" x14ac:dyDescent="0.25">
      <c r="A3" s="34" t="s">
        <v>11</v>
      </c>
      <c r="C3" s="29"/>
      <c r="D3" s="29"/>
      <c r="E3" s="29"/>
      <c r="F3" s="29"/>
      <c r="G3" s="29"/>
      <c r="I3" s="138"/>
    </row>
    <row r="4" spans="1:11" ht="9.75" customHeight="1" x14ac:dyDescent="0.2">
      <c r="C4" s="29"/>
      <c r="D4" s="29"/>
      <c r="E4" s="29"/>
      <c r="F4" s="29"/>
      <c r="G4" s="29"/>
    </row>
    <row r="5" spans="1:11" ht="15" customHeight="1" x14ac:dyDescent="0.25">
      <c r="A5" s="36" t="s">
        <v>18</v>
      </c>
      <c r="B5" s="36"/>
      <c r="C5" s="36"/>
      <c r="D5" s="36"/>
      <c r="E5" s="34"/>
      <c r="F5" s="34"/>
      <c r="G5" s="34"/>
    </row>
    <row r="6" spans="1:11" ht="6" customHeight="1" x14ac:dyDescent="0.25">
      <c r="C6" s="34"/>
      <c r="D6" s="34"/>
      <c r="E6" s="34"/>
      <c r="F6" s="34"/>
      <c r="G6" s="35"/>
    </row>
    <row r="7" spans="1:11" ht="15.75" x14ac:dyDescent="0.25">
      <c r="A7" s="36" t="s">
        <v>44</v>
      </c>
      <c r="B7" s="36"/>
      <c r="C7" s="36"/>
      <c r="D7" s="36"/>
      <c r="E7" s="36"/>
      <c r="F7" s="36"/>
      <c r="G7" s="34"/>
    </row>
    <row r="8" spans="1:11" ht="6" customHeight="1" x14ac:dyDescent="0.25">
      <c r="C8" s="34"/>
      <c r="D8" s="34"/>
      <c r="E8" s="34"/>
      <c r="F8" s="34"/>
      <c r="G8" s="35"/>
    </row>
    <row r="9" spans="1:11" x14ac:dyDescent="0.2">
      <c r="A9" s="36" t="s">
        <v>43</v>
      </c>
      <c r="B9" s="36"/>
      <c r="C9" s="36"/>
      <c r="D9" s="36"/>
      <c r="E9" s="36"/>
      <c r="F9" s="36"/>
      <c r="G9" s="36"/>
    </row>
    <row r="10" spans="1:11" ht="6" customHeight="1" x14ac:dyDescent="0.25">
      <c r="C10" s="34"/>
      <c r="D10" s="34"/>
      <c r="E10" s="34"/>
      <c r="F10" s="34"/>
      <c r="G10" s="35"/>
    </row>
    <row r="11" spans="1:11" ht="15.75" customHeight="1" x14ac:dyDescent="0.2">
      <c r="A11" s="67" t="s">
        <v>140</v>
      </c>
      <c r="B11" s="67"/>
      <c r="C11" s="67"/>
      <c r="D11" s="67"/>
      <c r="E11" s="67"/>
      <c r="F11" s="36"/>
      <c r="G11" s="139"/>
    </row>
    <row r="12" spans="1:11" ht="6" customHeight="1" x14ac:dyDescent="0.25">
      <c r="E12" s="34"/>
      <c r="F12" s="34"/>
      <c r="G12" s="35"/>
    </row>
    <row r="13" spans="1:11" ht="3" customHeight="1" x14ac:dyDescent="0.25">
      <c r="C13" s="34"/>
      <c r="D13" s="34"/>
      <c r="E13" s="34"/>
      <c r="F13" s="34"/>
      <c r="G13" s="35"/>
    </row>
    <row r="14" spans="1:11" x14ac:dyDescent="0.2">
      <c r="A14" s="141" t="s">
        <v>45</v>
      </c>
      <c r="B14" s="36"/>
      <c r="C14" s="36"/>
      <c r="D14" s="36"/>
      <c r="E14" s="36"/>
    </row>
    <row r="15" spans="1:11" ht="9" customHeight="1" x14ac:dyDescent="0.2"/>
    <row r="16" spans="1:11" x14ac:dyDescent="0.2">
      <c r="A16" s="141" t="s">
        <v>142</v>
      </c>
    </row>
    <row r="32" spans="5:5" x14ac:dyDescent="0.2">
      <c r="E32"/>
    </row>
    <row r="35" spans="5:5" x14ac:dyDescent="0.2">
      <c r="E35"/>
    </row>
  </sheetData>
  <phoneticPr fontId="0" type="noConversion"/>
  <hyperlinks>
    <hyperlink ref="A5" location="'5.1_2021'!A1" display="5-1 Vue d'ensemble de la fiscalité locale"/>
    <hyperlink ref="A7" location="'5.2 '!A1" display="5-2 La fiscalité des trois taxes ménages : produits et taux moyens"/>
    <hyperlink ref="A9" location="'5.3  '!A1" display="5-3 La fiscalité des trois taxes ménages : évolution du produit, effet base et effet taux"/>
    <hyperlink ref="A11" location="'5.4'!A1" display="5-4 La fiscalité des impôts économiques "/>
    <hyperlink ref="A7:F7" location="'5.2'!A1" display="5-2 La fiscalité des trois taxes ménages : produits et taux d'imposition"/>
    <hyperlink ref="A9:G9" location="'5.3'!A1" display="5-3 La fiscalité des trois taxes ménages : évolution du produit, effet base et effet taux"/>
    <hyperlink ref="A11:G11" location="'5.4 '!A1" display="5-4 Décomposition de l'évolution du produit des taxes en 2018 : effet base et effet taux"/>
    <hyperlink ref="A14:E14" location="'5.5'!A1" display="5-5 Les contributions de l'État à la fiscalité directe locale "/>
    <hyperlink ref="A16" location="'5.6_2021'!A1" display="5-6 Redevances et recettes tarifaires"/>
  </hyperlinks>
  <pageMargins left="0.39370078740157483" right="0.19685039370078741" top="2.1653543307086616" bottom="0.98425196850393704" header="0.23622047244094491" footer="0.19685039370078741"/>
  <pageSetup paperSize="9" firstPageNumber="7"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9"/>
  <sheetViews>
    <sheetView showGridLines="0" workbookViewId="0">
      <pane xSplit="1" ySplit="6" topLeftCell="B7" activePane="bottomRight" state="frozen"/>
      <selection activeCell="A50" sqref="A50"/>
      <selection pane="topRight" activeCell="A50" sqref="A50"/>
      <selection pane="bottomLeft" activeCell="A50" sqref="A50"/>
      <selection pane="bottomRight" activeCell="A6" sqref="A6"/>
    </sheetView>
  </sheetViews>
  <sheetFormatPr baseColWidth="10" defaultColWidth="11.42578125" defaultRowHeight="12.75" x14ac:dyDescent="0.2"/>
  <cols>
    <col min="1" max="1" width="31.140625" style="357" customWidth="1"/>
    <col min="2" max="2" width="13.140625" style="3" customWidth="1"/>
    <col min="3" max="4" width="10.85546875" style="3" customWidth="1"/>
    <col min="5" max="5" width="13.42578125" style="3" customWidth="1"/>
    <col min="6" max="6" width="11.140625" style="3" customWidth="1"/>
    <col min="7" max="7" width="10.85546875" style="2" customWidth="1"/>
    <col min="8" max="8" width="13.85546875" style="258" customWidth="1"/>
    <col min="9" max="9" width="11.42578125" style="259"/>
    <col min="10" max="10" width="13.5703125" style="37" customWidth="1"/>
    <col min="11" max="11" width="11.42578125" style="37"/>
    <col min="12" max="12" width="9" style="37" customWidth="1"/>
    <col min="13" max="13" width="11.42578125" style="37"/>
    <col min="14" max="17" width="11.42578125" style="40"/>
    <col min="18" max="18" width="14.7109375" style="40" customWidth="1"/>
    <col min="19" max="19" width="16" style="40" customWidth="1"/>
    <col min="20" max="28" width="11.42578125" style="40"/>
    <col min="29" max="16384" width="11.42578125" style="3"/>
  </cols>
  <sheetData>
    <row r="1" spans="1:42" ht="25.5" customHeight="1" x14ac:dyDescent="0.25">
      <c r="A1" s="369" t="s">
        <v>142</v>
      </c>
      <c r="B1" s="26"/>
      <c r="C1" s="26"/>
      <c r="D1" s="26"/>
      <c r="E1" s="26"/>
      <c r="F1" s="26"/>
      <c r="G1" s="360" t="s">
        <v>176</v>
      </c>
    </row>
    <row r="2" spans="1:42" ht="15.75" x14ac:dyDescent="0.25">
      <c r="A2" s="334"/>
      <c r="B2" s="335"/>
      <c r="C2" s="336"/>
      <c r="D2" s="335"/>
      <c r="E2" s="336"/>
      <c r="F2" s="335"/>
    </row>
    <row r="3" spans="1:42" ht="18" x14ac:dyDescent="0.25">
      <c r="A3" s="337" t="s">
        <v>143</v>
      </c>
      <c r="B3" s="337"/>
      <c r="C3" s="338"/>
      <c r="D3" s="337"/>
      <c r="E3" s="338"/>
      <c r="F3" s="338"/>
      <c r="G3" s="339"/>
      <c r="H3" s="183"/>
      <c r="I3" s="183"/>
      <c r="J3" s="183"/>
      <c r="K3" s="341"/>
      <c r="L3" s="342"/>
    </row>
    <row r="4" spans="1:42" x14ac:dyDescent="0.2">
      <c r="A4" s="343"/>
      <c r="B4" s="344"/>
      <c r="C4" s="344"/>
      <c r="D4" s="344"/>
      <c r="E4" s="344"/>
      <c r="F4" s="344"/>
      <c r="G4" s="344"/>
      <c r="H4" s="37"/>
      <c r="W4" s="3"/>
      <c r="X4" s="3"/>
      <c r="Y4" s="3"/>
      <c r="Z4" s="3"/>
      <c r="AA4" s="3"/>
      <c r="AB4" s="3"/>
    </row>
    <row r="5" spans="1:42" x14ac:dyDescent="0.2">
      <c r="A5" s="345" t="s">
        <v>13</v>
      </c>
      <c r="B5" s="346"/>
      <c r="C5" s="346"/>
      <c r="D5" s="346"/>
      <c r="E5" s="346"/>
      <c r="F5" s="346"/>
      <c r="G5" s="346"/>
      <c r="H5" s="37"/>
      <c r="T5" s="3"/>
      <c r="U5" s="3"/>
      <c r="V5" s="3"/>
      <c r="W5" s="3"/>
      <c r="X5" s="3"/>
      <c r="Y5" s="3"/>
      <c r="Z5" s="3"/>
      <c r="AA5" s="3"/>
      <c r="AB5" s="3"/>
    </row>
    <row r="6" spans="1:42" ht="25.5" x14ac:dyDescent="0.2">
      <c r="A6" s="348">
        <v>2020</v>
      </c>
      <c r="B6" s="348" t="s">
        <v>144</v>
      </c>
      <c r="C6" s="348" t="s">
        <v>65</v>
      </c>
      <c r="D6" s="348" t="s">
        <v>145</v>
      </c>
      <c r="E6" s="348" t="s">
        <v>1</v>
      </c>
      <c r="F6" s="348" t="s">
        <v>86</v>
      </c>
      <c r="G6" s="348" t="s">
        <v>91</v>
      </c>
      <c r="H6" s="37"/>
      <c r="AA6" s="3"/>
      <c r="AB6" s="3"/>
    </row>
    <row r="7" spans="1:42" x14ac:dyDescent="0.2">
      <c r="A7" s="349" t="s">
        <v>146</v>
      </c>
      <c r="B7" s="350"/>
      <c r="C7" s="350"/>
      <c r="D7" s="350"/>
      <c r="E7" s="350"/>
      <c r="F7" s="350"/>
      <c r="G7" s="350"/>
      <c r="H7" s="37"/>
      <c r="AA7" s="3"/>
      <c r="AB7" s="3"/>
    </row>
    <row r="8" spans="1:42" x14ac:dyDescent="0.2">
      <c r="A8" s="363" t="s">
        <v>147</v>
      </c>
      <c r="B8" s="364">
        <v>323.04368399999998</v>
      </c>
      <c r="C8" s="364">
        <v>1412.0081580000001</v>
      </c>
      <c r="D8" s="364">
        <v>1185.133118</v>
      </c>
      <c r="E8" s="364">
        <v>0.20785600000000001</v>
      </c>
      <c r="F8" s="364">
        <v>0.61056500000000002</v>
      </c>
      <c r="G8" s="366">
        <v>2921.0033819999999</v>
      </c>
      <c r="H8" s="37"/>
      <c r="AA8" s="3"/>
      <c r="AB8" s="3"/>
    </row>
    <row r="9" spans="1:42" s="21" customFormat="1" x14ac:dyDescent="0.2">
      <c r="A9" s="351" t="s">
        <v>148</v>
      </c>
      <c r="B9" s="352">
        <v>82.187268000000003</v>
      </c>
      <c r="C9" s="352">
        <v>240.33073400000001</v>
      </c>
      <c r="D9" s="352">
        <v>296.85275100000001</v>
      </c>
      <c r="E9" s="352">
        <v>-1.4395E-2</v>
      </c>
      <c r="F9" s="352">
        <v>0</v>
      </c>
      <c r="G9" s="350">
        <v>619.356359</v>
      </c>
      <c r="I9" s="327"/>
    </row>
    <row r="10" spans="1:42" x14ac:dyDescent="0.2">
      <c r="A10" s="363" t="s">
        <v>149</v>
      </c>
      <c r="B10" s="364">
        <v>365.59568000000002</v>
      </c>
      <c r="C10" s="364">
        <v>18.935763000000001</v>
      </c>
      <c r="D10" s="364">
        <v>335.07548700000001</v>
      </c>
      <c r="E10" s="364">
        <v>0.25852999999999998</v>
      </c>
      <c r="F10" s="364">
        <v>0</v>
      </c>
      <c r="G10" s="366">
        <v>719.86546099999998</v>
      </c>
      <c r="H10" s="37"/>
      <c r="AA10" s="3"/>
      <c r="AB10" s="3"/>
    </row>
    <row r="11" spans="1:42" s="40" customFormat="1" x14ac:dyDescent="0.2">
      <c r="A11" s="349" t="s">
        <v>150</v>
      </c>
      <c r="B11" s="350"/>
      <c r="C11" s="350"/>
      <c r="D11" s="350"/>
      <c r="E11" s="350"/>
      <c r="F11" s="350"/>
      <c r="G11" s="350"/>
      <c r="H11" s="258"/>
      <c r="I11" s="259"/>
      <c r="J11" s="37"/>
      <c r="K11" s="37"/>
      <c r="L11" s="37"/>
      <c r="M11" s="37"/>
      <c r="AC11" s="3"/>
      <c r="AD11" s="3"/>
      <c r="AE11" s="3"/>
      <c r="AF11" s="3"/>
      <c r="AG11" s="3"/>
      <c r="AH11" s="3"/>
      <c r="AI11" s="3"/>
      <c r="AJ11" s="3"/>
      <c r="AK11" s="3"/>
      <c r="AL11" s="3"/>
      <c r="AM11" s="3"/>
      <c r="AN11" s="3"/>
      <c r="AO11" s="3"/>
      <c r="AP11" s="3"/>
    </row>
    <row r="12" spans="1:42" s="40" customFormat="1" x14ac:dyDescent="0.2">
      <c r="A12" s="363" t="s">
        <v>151</v>
      </c>
      <c r="B12" s="364">
        <v>2.4121229999999998</v>
      </c>
      <c r="C12" s="364">
        <v>1.376136</v>
      </c>
      <c r="D12" s="364">
        <v>7.2215000000000001E-2</v>
      </c>
      <c r="E12" s="364">
        <v>4.6375E-2</v>
      </c>
      <c r="F12" s="364">
        <v>0</v>
      </c>
      <c r="G12" s="366">
        <v>3.9068499999999999</v>
      </c>
      <c r="H12" s="258"/>
      <c r="I12" s="259"/>
      <c r="J12" s="37"/>
      <c r="K12" s="37"/>
      <c r="L12" s="37"/>
      <c r="M12" s="37"/>
      <c r="AC12" s="3"/>
      <c r="AD12" s="3"/>
      <c r="AE12" s="3"/>
      <c r="AF12" s="3"/>
      <c r="AG12" s="3"/>
      <c r="AH12" s="3"/>
      <c r="AI12" s="3"/>
      <c r="AJ12" s="3"/>
      <c r="AK12" s="3"/>
      <c r="AL12" s="3"/>
      <c r="AM12" s="3"/>
      <c r="AN12" s="3"/>
      <c r="AO12" s="3"/>
      <c r="AP12" s="3"/>
    </row>
    <row r="13" spans="1:42" s="40" customFormat="1" x14ac:dyDescent="0.2">
      <c r="A13" s="351" t="s">
        <v>152</v>
      </c>
      <c r="B13" s="352">
        <v>188.72304399999999</v>
      </c>
      <c r="C13" s="352">
        <v>10.077719999999999</v>
      </c>
      <c r="D13" s="352">
        <v>0.35770000000000002</v>
      </c>
      <c r="E13" s="352">
        <v>1.8298760000000001</v>
      </c>
      <c r="F13" s="352">
        <v>0.19617899999999999</v>
      </c>
      <c r="G13" s="350">
        <v>201.18451999999999</v>
      </c>
      <c r="H13" s="258"/>
      <c r="I13" s="259"/>
      <c r="J13" s="37"/>
      <c r="K13" s="37"/>
      <c r="L13" s="37"/>
      <c r="M13" s="37"/>
      <c r="AC13" s="3"/>
      <c r="AD13" s="3"/>
      <c r="AE13" s="3"/>
      <c r="AF13" s="3"/>
      <c r="AG13" s="3"/>
      <c r="AH13" s="3"/>
      <c r="AI13" s="3"/>
      <c r="AJ13" s="3"/>
      <c r="AK13" s="3"/>
      <c r="AL13" s="3"/>
      <c r="AM13" s="3"/>
      <c r="AN13" s="3"/>
      <c r="AO13" s="3"/>
      <c r="AP13" s="3"/>
    </row>
    <row r="14" spans="1:42" s="40" customFormat="1" x14ac:dyDescent="0.2">
      <c r="A14" s="365" t="s">
        <v>153</v>
      </c>
      <c r="B14" s="366"/>
      <c r="C14" s="366"/>
      <c r="D14" s="366"/>
      <c r="E14" s="366"/>
      <c r="F14" s="366"/>
      <c r="G14" s="366"/>
      <c r="H14" s="258"/>
      <c r="I14" s="259"/>
      <c r="J14" s="37"/>
      <c r="K14" s="37"/>
      <c r="L14" s="37"/>
      <c r="M14" s="37"/>
      <c r="AC14" s="3"/>
      <c r="AD14" s="3"/>
      <c r="AE14" s="3"/>
      <c r="AF14" s="3"/>
      <c r="AG14" s="3"/>
      <c r="AH14" s="3"/>
      <c r="AI14" s="3"/>
      <c r="AJ14" s="3"/>
      <c r="AK14" s="3"/>
      <c r="AL14" s="3"/>
      <c r="AM14" s="3"/>
      <c r="AN14" s="3"/>
      <c r="AO14" s="3"/>
      <c r="AP14" s="3"/>
    </row>
    <row r="15" spans="1:42" s="40" customFormat="1" ht="25.5" x14ac:dyDescent="0.2">
      <c r="A15" s="351" t="s">
        <v>154</v>
      </c>
      <c r="B15" s="352">
        <v>122.83068</v>
      </c>
      <c r="C15" s="352">
        <v>2.8352879999999998</v>
      </c>
      <c r="D15" s="352">
        <v>2.9885290000000002</v>
      </c>
      <c r="E15" s="352">
        <v>0</v>
      </c>
      <c r="F15" s="352">
        <v>0</v>
      </c>
      <c r="G15" s="350">
        <v>128.65449799999999</v>
      </c>
      <c r="H15" s="258"/>
      <c r="I15" s="259"/>
      <c r="J15" s="37"/>
      <c r="K15" s="37"/>
      <c r="L15" s="37"/>
      <c r="M15" s="37"/>
      <c r="AC15" s="3"/>
      <c r="AD15" s="3"/>
      <c r="AE15" s="3"/>
      <c r="AF15" s="3"/>
      <c r="AG15" s="3"/>
      <c r="AH15" s="3"/>
      <c r="AI15" s="3"/>
      <c r="AJ15" s="3"/>
      <c r="AK15" s="3"/>
      <c r="AL15" s="3"/>
      <c r="AM15" s="3"/>
      <c r="AN15" s="3"/>
      <c r="AO15" s="3"/>
      <c r="AP15" s="3"/>
    </row>
    <row r="16" spans="1:42" s="40" customFormat="1" x14ac:dyDescent="0.2">
      <c r="A16" s="363" t="s">
        <v>155</v>
      </c>
      <c r="B16" s="364">
        <v>474.92624699999999</v>
      </c>
      <c r="C16" s="364">
        <v>16.106038000000002</v>
      </c>
      <c r="D16" s="364">
        <v>86.897135000000006</v>
      </c>
      <c r="E16" s="364">
        <v>71.698429000000004</v>
      </c>
      <c r="F16" s="364">
        <v>7.5313179999999997</v>
      </c>
      <c r="G16" s="366">
        <v>657.15916900000002</v>
      </c>
      <c r="H16" s="258"/>
      <c r="I16" s="259"/>
      <c r="J16" s="37"/>
      <c r="K16" s="37"/>
      <c r="L16" s="37"/>
      <c r="M16" s="37"/>
      <c r="AC16" s="3"/>
      <c r="AD16" s="3"/>
      <c r="AE16" s="3"/>
      <c r="AF16" s="3"/>
      <c r="AG16" s="3"/>
      <c r="AH16" s="3"/>
      <c r="AI16" s="3"/>
      <c r="AJ16" s="3"/>
      <c r="AK16" s="3"/>
      <c r="AL16" s="3"/>
      <c r="AM16" s="3"/>
      <c r="AN16" s="3"/>
      <c r="AO16" s="3"/>
      <c r="AP16" s="3"/>
    </row>
    <row r="17" spans="1:42" s="40" customFormat="1" ht="25.5" x14ac:dyDescent="0.2">
      <c r="A17" s="351" t="s">
        <v>156</v>
      </c>
      <c r="B17" s="352">
        <v>480.26126299999999</v>
      </c>
      <c r="C17" s="352">
        <v>1.040958</v>
      </c>
      <c r="D17" s="352">
        <v>64.184505999999999</v>
      </c>
      <c r="E17" s="352">
        <v>1.7795999999999999E-2</v>
      </c>
      <c r="F17" s="352">
        <v>0</v>
      </c>
      <c r="G17" s="350">
        <v>545.50452499999994</v>
      </c>
      <c r="H17" s="258"/>
      <c r="I17" s="259"/>
      <c r="J17" s="37"/>
      <c r="K17" s="37"/>
      <c r="L17" s="37"/>
      <c r="M17" s="37"/>
      <c r="AC17" s="3"/>
      <c r="AD17" s="3"/>
      <c r="AE17" s="3"/>
      <c r="AF17" s="3"/>
      <c r="AG17" s="3"/>
      <c r="AH17" s="3"/>
      <c r="AI17" s="3"/>
      <c r="AJ17" s="3"/>
      <c r="AK17" s="3"/>
      <c r="AL17" s="3"/>
      <c r="AM17" s="3"/>
      <c r="AN17" s="3"/>
      <c r="AO17" s="3"/>
      <c r="AP17" s="3"/>
    </row>
    <row r="18" spans="1:42" s="40" customFormat="1" x14ac:dyDescent="0.2">
      <c r="A18" s="363" t="s">
        <v>157</v>
      </c>
      <c r="B18" s="364">
        <v>0.795072</v>
      </c>
      <c r="C18" s="364">
        <v>1.7486000000000002E-2</v>
      </c>
      <c r="D18" s="364">
        <v>33.300306999999997</v>
      </c>
      <c r="E18" s="364">
        <v>4.3711080000000004</v>
      </c>
      <c r="F18" s="364">
        <v>0</v>
      </c>
      <c r="G18" s="366">
        <v>38.483975000000001</v>
      </c>
      <c r="H18" s="64"/>
      <c r="I18" s="259"/>
      <c r="J18" s="37"/>
      <c r="K18" s="37"/>
      <c r="L18" s="37"/>
      <c r="M18" s="37"/>
      <c r="AC18" s="3"/>
      <c r="AD18" s="3"/>
      <c r="AE18" s="3"/>
      <c r="AF18" s="3"/>
      <c r="AG18" s="3"/>
      <c r="AH18" s="3"/>
      <c r="AI18" s="3"/>
      <c r="AJ18" s="3"/>
      <c r="AK18" s="3"/>
      <c r="AL18" s="3"/>
      <c r="AM18" s="3"/>
      <c r="AN18" s="3"/>
      <c r="AO18" s="3"/>
      <c r="AP18" s="3"/>
    </row>
    <row r="19" spans="1:42" s="40" customFormat="1" x14ac:dyDescent="0.2">
      <c r="A19" s="351" t="s">
        <v>158</v>
      </c>
      <c r="B19" s="352">
        <v>30.275295</v>
      </c>
      <c r="C19" s="352">
        <v>1.26457</v>
      </c>
      <c r="D19" s="352">
        <v>0.161106</v>
      </c>
      <c r="E19" s="352">
        <v>0.36413000000000001</v>
      </c>
      <c r="F19" s="352">
        <v>5.0943000000000002E-2</v>
      </c>
      <c r="G19" s="350">
        <v>32.116045</v>
      </c>
      <c r="H19" s="64"/>
      <c r="I19" s="259"/>
      <c r="J19" s="37"/>
      <c r="K19" s="37"/>
      <c r="L19" s="37"/>
      <c r="M19" s="37"/>
      <c r="AC19" s="3"/>
      <c r="AD19" s="3"/>
      <c r="AE19" s="3"/>
      <c r="AF19" s="3"/>
      <c r="AG19" s="3"/>
      <c r="AH19" s="3"/>
      <c r="AI19" s="3"/>
      <c r="AJ19" s="3"/>
      <c r="AK19" s="3"/>
      <c r="AL19" s="3"/>
      <c r="AM19" s="3"/>
      <c r="AN19" s="3"/>
      <c r="AO19" s="3"/>
      <c r="AP19" s="3"/>
    </row>
    <row r="20" spans="1:42" s="40" customFormat="1" x14ac:dyDescent="0.2">
      <c r="A20" s="363" t="s">
        <v>159</v>
      </c>
      <c r="B20" s="364">
        <v>4.411956</v>
      </c>
      <c r="C20" s="364">
        <v>1.2586489999999999</v>
      </c>
      <c r="D20" s="364">
        <v>0</v>
      </c>
      <c r="E20" s="364">
        <v>0</v>
      </c>
      <c r="F20" s="364">
        <v>0</v>
      </c>
      <c r="G20" s="366">
        <v>5.6706060000000003</v>
      </c>
      <c r="H20" s="258"/>
      <c r="I20" s="259"/>
      <c r="J20" s="37"/>
      <c r="K20" s="37"/>
      <c r="L20" s="37"/>
      <c r="M20" s="37"/>
      <c r="AC20" s="3"/>
      <c r="AD20" s="3"/>
      <c r="AE20" s="3"/>
      <c r="AF20" s="3"/>
      <c r="AG20" s="3"/>
      <c r="AH20" s="3"/>
      <c r="AI20" s="3"/>
      <c r="AJ20" s="3"/>
      <c r="AK20" s="3"/>
      <c r="AL20" s="3"/>
      <c r="AM20" s="3"/>
      <c r="AN20" s="3"/>
      <c r="AO20" s="3"/>
      <c r="AP20" s="3"/>
    </row>
    <row r="21" spans="1:42" s="40" customFormat="1" x14ac:dyDescent="0.2">
      <c r="A21" s="351" t="s">
        <v>192</v>
      </c>
      <c r="B21" s="352">
        <v>6.6703549999999998</v>
      </c>
      <c r="C21" s="352">
        <v>1.2600000000000001E-3</v>
      </c>
      <c r="D21" s="352">
        <v>0.755498</v>
      </c>
      <c r="E21" s="352">
        <v>2.4090889999999998</v>
      </c>
      <c r="F21" s="352">
        <v>0</v>
      </c>
      <c r="G21" s="350">
        <v>9.8362029999999994</v>
      </c>
      <c r="H21" s="258"/>
      <c r="I21" s="259"/>
      <c r="J21" s="37"/>
      <c r="K21" s="37"/>
      <c r="L21" s="37"/>
      <c r="M21" s="37"/>
      <c r="AC21" s="3"/>
      <c r="AD21" s="3"/>
      <c r="AE21" s="3"/>
      <c r="AF21" s="3"/>
      <c r="AG21" s="3"/>
      <c r="AH21" s="3"/>
      <c r="AI21" s="3"/>
      <c r="AJ21" s="3"/>
      <c r="AK21" s="3"/>
      <c r="AL21" s="3"/>
      <c r="AM21" s="3"/>
      <c r="AN21" s="3"/>
      <c r="AO21" s="3"/>
      <c r="AP21" s="3"/>
    </row>
    <row r="22" spans="1:42" s="40" customFormat="1" x14ac:dyDescent="0.2">
      <c r="A22" s="363" t="s">
        <v>160</v>
      </c>
      <c r="B22" s="364">
        <v>1.4948840000000001</v>
      </c>
      <c r="C22" s="364">
        <v>0.58057000000000003</v>
      </c>
      <c r="D22" s="364">
        <v>1.7348129999999999</v>
      </c>
      <c r="E22" s="364">
        <v>0</v>
      </c>
      <c r="F22" s="364">
        <v>0</v>
      </c>
      <c r="G22" s="366">
        <v>3.8102689999999999</v>
      </c>
      <c r="H22" s="258"/>
      <c r="I22" s="259"/>
      <c r="J22" s="37"/>
      <c r="K22" s="37"/>
      <c r="L22" s="37"/>
      <c r="M22" s="37"/>
      <c r="AC22" s="3"/>
      <c r="AD22" s="3"/>
      <c r="AE22" s="3"/>
      <c r="AF22" s="3"/>
      <c r="AG22" s="3"/>
      <c r="AH22" s="3"/>
      <c r="AI22" s="3"/>
      <c r="AJ22" s="3"/>
      <c r="AK22" s="3"/>
      <c r="AL22" s="3"/>
      <c r="AM22" s="3"/>
      <c r="AN22" s="3"/>
      <c r="AO22" s="3"/>
      <c r="AP22" s="3"/>
    </row>
    <row r="23" spans="1:42" s="40" customFormat="1" x14ac:dyDescent="0.2">
      <c r="A23" s="351" t="s">
        <v>161</v>
      </c>
      <c r="B23" s="352">
        <v>88.597971000000001</v>
      </c>
      <c r="C23" s="352">
        <v>81.427426999999994</v>
      </c>
      <c r="D23" s="352">
        <v>32.196106999999998</v>
      </c>
      <c r="E23" s="352">
        <v>19.124503000000001</v>
      </c>
      <c r="F23" s="352">
        <v>6.3175470000000002</v>
      </c>
      <c r="G23" s="350">
        <v>227.663556</v>
      </c>
      <c r="H23" s="258"/>
      <c r="I23" s="259"/>
      <c r="J23" s="37"/>
      <c r="K23" s="37"/>
      <c r="L23" s="37"/>
      <c r="M23" s="37"/>
      <c r="AC23" s="3"/>
      <c r="AD23" s="3"/>
      <c r="AE23" s="3"/>
      <c r="AF23" s="3"/>
      <c r="AG23" s="3"/>
      <c r="AH23" s="3"/>
      <c r="AI23" s="3"/>
      <c r="AJ23" s="3"/>
      <c r="AK23" s="3"/>
      <c r="AL23" s="3"/>
      <c r="AM23" s="3"/>
      <c r="AN23" s="3"/>
      <c r="AO23" s="3"/>
      <c r="AP23" s="3"/>
    </row>
    <row r="24" spans="1:42" s="40" customFormat="1" x14ac:dyDescent="0.2">
      <c r="A24" s="365" t="s">
        <v>186</v>
      </c>
      <c r="B24" s="366"/>
      <c r="C24" s="366"/>
      <c r="D24" s="366"/>
      <c r="E24" s="366"/>
      <c r="F24" s="366"/>
      <c r="G24" s="366"/>
      <c r="H24" s="258"/>
      <c r="I24" s="259"/>
      <c r="J24" s="37"/>
      <c r="K24" s="37"/>
      <c r="L24" s="37"/>
      <c r="M24" s="37"/>
      <c r="AC24" s="3"/>
      <c r="AD24" s="3"/>
      <c r="AE24" s="3"/>
      <c r="AF24" s="3"/>
      <c r="AG24" s="3"/>
      <c r="AH24" s="3"/>
      <c r="AI24" s="3"/>
      <c r="AJ24" s="3"/>
      <c r="AK24" s="3"/>
      <c r="AL24" s="3"/>
      <c r="AM24" s="3"/>
      <c r="AN24" s="3"/>
      <c r="AO24" s="3"/>
      <c r="AP24" s="3"/>
    </row>
    <row r="25" spans="1:42" s="40" customFormat="1" x14ac:dyDescent="0.2">
      <c r="A25" s="351" t="s">
        <v>180</v>
      </c>
      <c r="B25" s="352">
        <v>12.273845</v>
      </c>
      <c r="C25" s="352">
        <v>321.00644699999998</v>
      </c>
      <c r="D25" s="352">
        <v>544.51115700000003</v>
      </c>
      <c r="E25" s="352">
        <v>18.197084</v>
      </c>
      <c r="F25" s="352">
        <v>0.24712799999999999</v>
      </c>
      <c r="G25" s="350">
        <v>896.23566300000005</v>
      </c>
      <c r="H25" s="258"/>
      <c r="I25" s="259"/>
      <c r="J25" s="37"/>
      <c r="K25" s="37"/>
      <c r="L25" s="37"/>
      <c r="M25" s="37"/>
      <c r="AC25" s="3"/>
      <c r="AD25" s="3"/>
      <c r="AE25" s="3"/>
      <c r="AF25" s="3"/>
      <c r="AG25" s="3"/>
      <c r="AH25" s="3"/>
      <c r="AI25" s="3"/>
      <c r="AJ25" s="3"/>
      <c r="AK25" s="3"/>
      <c r="AL25" s="3"/>
      <c r="AM25" s="3"/>
      <c r="AN25" s="3"/>
      <c r="AO25" s="3"/>
      <c r="AP25" s="3"/>
    </row>
    <row r="26" spans="1:42" x14ac:dyDescent="0.2">
      <c r="A26" s="363" t="s">
        <v>162</v>
      </c>
      <c r="B26" s="364">
        <v>14.89316</v>
      </c>
      <c r="C26" s="364">
        <v>224.836174</v>
      </c>
      <c r="D26" s="364">
        <v>246.50682399999999</v>
      </c>
      <c r="E26" s="364">
        <v>0</v>
      </c>
      <c r="F26" s="364">
        <v>0</v>
      </c>
      <c r="G26" s="366">
        <v>486.23615899999999</v>
      </c>
    </row>
    <row r="27" spans="1:42" x14ac:dyDescent="0.2">
      <c r="A27" s="351" t="s">
        <v>163</v>
      </c>
      <c r="B27" s="352">
        <v>166.23633799999999</v>
      </c>
      <c r="C27" s="352">
        <v>15.373642</v>
      </c>
      <c r="D27" s="352">
        <v>59.146664999999999</v>
      </c>
      <c r="E27" s="352">
        <v>10.676377</v>
      </c>
      <c r="F27" s="352">
        <v>0.80401199999999995</v>
      </c>
      <c r="G27" s="350">
        <v>252.23703499999999</v>
      </c>
    </row>
    <row r="28" spans="1:42" x14ac:dyDescent="0.2">
      <c r="A28" s="363" t="s">
        <v>164</v>
      </c>
      <c r="B28" s="364">
        <v>220.07826900000001</v>
      </c>
      <c r="C28" s="364">
        <v>22.256677</v>
      </c>
      <c r="D28" s="364">
        <v>135.582573</v>
      </c>
      <c r="E28" s="364">
        <v>3.8100589999999999</v>
      </c>
      <c r="F28" s="364">
        <v>0.67090399999999994</v>
      </c>
      <c r="G28" s="366">
        <v>382.398484</v>
      </c>
    </row>
    <row r="29" spans="1:42" x14ac:dyDescent="0.2">
      <c r="A29" s="351" t="s">
        <v>165</v>
      </c>
      <c r="B29" s="352">
        <v>0.381853</v>
      </c>
      <c r="C29" s="352">
        <v>6.9856000000000001E-2</v>
      </c>
      <c r="D29" s="352">
        <v>7.4770000000000001E-3</v>
      </c>
      <c r="E29" s="352">
        <v>20.702871999999999</v>
      </c>
      <c r="F29" s="352">
        <v>2.7306780000000002</v>
      </c>
      <c r="G29" s="350">
        <v>23.892735999999999</v>
      </c>
    </row>
    <row r="30" spans="1:42" s="2" customFormat="1" x14ac:dyDescent="0.2">
      <c r="A30" s="363" t="s">
        <v>166</v>
      </c>
      <c r="B30" s="364">
        <v>16.931370000000001</v>
      </c>
      <c r="C30" s="364">
        <v>1.5261819999999999</v>
      </c>
      <c r="D30" s="364">
        <v>4.7774999999999998E-2</v>
      </c>
      <c r="E30" s="364">
        <v>4.6999999999999999E-4</v>
      </c>
      <c r="F30" s="364">
        <v>0.59822799999999998</v>
      </c>
      <c r="G30" s="366">
        <v>19.104026000000001</v>
      </c>
      <c r="H30" s="258"/>
      <c r="I30" s="259"/>
      <c r="J30" s="37"/>
      <c r="K30" s="37"/>
      <c r="L30" s="37"/>
      <c r="M30" s="37"/>
      <c r="N30" s="40"/>
      <c r="O30" s="40"/>
      <c r="P30" s="40"/>
      <c r="Q30" s="40"/>
      <c r="R30" s="40"/>
      <c r="S30" s="40"/>
      <c r="T30" s="40"/>
      <c r="U30" s="40"/>
      <c r="V30" s="40"/>
      <c r="W30" s="40"/>
      <c r="X30" s="40"/>
      <c r="Y30" s="40"/>
      <c r="Z30" s="40"/>
      <c r="AA30" s="40"/>
      <c r="AB30" s="40"/>
      <c r="AC30" s="3"/>
      <c r="AD30" s="3"/>
      <c r="AE30" s="3"/>
      <c r="AF30" s="3"/>
      <c r="AG30" s="3"/>
      <c r="AH30" s="3"/>
      <c r="AI30" s="3"/>
      <c r="AJ30" s="3"/>
      <c r="AK30" s="3"/>
      <c r="AL30" s="3"/>
      <c r="AM30" s="3"/>
      <c r="AN30" s="3"/>
      <c r="AO30" s="3"/>
      <c r="AP30" s="3"/>
    </row>
    <row r="31" spans="1:42" x14ac:dyDescent="0.2">
      <c r="A31" s="351" t="s">
        <v>167</v>
      </c>
      <c r="B31" s="352">
        <v>595.07594300000005</v>
      </c>
      <c r="C31" s="352">
        <v>26.814634000000002</v>
      </c>
      <c r="D31" s="352">
        <v>136.40924200000001</v>
      </c>
      <c r="E31" s="352">
        <v>23.167138999999999</v>
      </c>
      <c r="F31" s="352">
        <v>0.740587</v>
      </c>
      <c r="G31" s="350">
        <v>782.20754699999998</v>
      </c>
    </row>
    <row r="32" spans="1:42" x14ac:dyDescent="0.2">
      <c r="A32" s="363" t="s">
        <v>168</v>
      </c>
      <c r="B32" s="364">
        <v>1256.0652239999999</v>
      </c>
      <c r="C32" s="364">
        <v>92.492345999999998</v>
      </c>
      <c r="D32" s="364">
        <v>115.33691899999999</v>
      </c>
      <c r="E32" s="364">
        <v>3.6308720000000001</v>
      </c>
      <c r="F32" s="364">
        <v>9.786251</v>
      </c>
      <c r="G32" s="366">
        <v>1477.311614</v>
      </c>
    </row>
    <row r="33" spans="1:7" x14ac:dyDescent="0.2">
      <c r="A33" s="351" t="s">
        <v>169</v>
      </c>
      <c r="B33" s="352">
        <v>474.12141300000002</v>
      </c>
      <c r="C33" s="352">
        <v>1160.128119</v>
      </c>
      <c r="D33" s="352">
        <v>2426.4171550000001</v>
      </c>
      <c r="E33" s="352">
        <v>109.200093</v>
      </c>
      <c r="F33" s="352">
        <v>0</v>
      </c>
      <c r="G33" s="350">
        <v>4169.8667809999997</v>
      </c>
    </row>
    <row r="34" spans="1:7" x14ac:dyDescent="0.2">
      <c r="A34" s="363" t="s">
        <v>170</v>
      </c>
      <c r="B34" s="364">
        <v>26.971036000000002</v>
      </c>
      <c r="C34" s="364">
        <v>85.012164999999996</v>
      </c>
      <c r="D34" s="364">
        <v>83.546266000000003</v>
      </c>
      <c r="E34" s="364">
        <v>0</v>
      </c>
      <c r="F34" s="364">
        <v>0</v>
      </c>
      <c r="G34" s="366">
        <v>195.52946800000001</v>
      </c>
    </row>
    <row r="35" spans="1:7" x14ac:dyDescent="0.2">
      <c r="A35" s="353" t="s">
        <v>171</v>
      </c>
      <c r="B35" s="352"/>
      <c r="C35" s="352"/>
      <c r="D35" s="352"/>
      <c r="E35" s="352"/>
      <c r="F35" s="352"/>
      <c r="G35" s="350"/>
    </row>
    <row r="36" spans="1:7" x14ac:dyDescent="0.2">
      <c r="A36" s="363" t="s">
        <v>172</v>
      </c>
      <c r="B36" s="364">
        <v>73.640051999999997</v>
      </c>
      <c r="C36" s="364">
        <v>78.554614999999998</v>
      </c>
      <c r="D36" s="364">
        <v>75.982123000000001</v>
      </c>
      <c r="E36" s="364">
        <v>7.3902679999999998</v>
      </c>
      <c r="F36" s="364">
        <v>1.704396</v>
      </c>
      <c r="G36" s="366">
        <v>237.271455</v>
      </c>
    </row>
    <row r="37" spans="1:7" x14ac:dyDescent="0.2">
      <c r="A37" s="351" t="s">
        <v>173</v>
      </c>
      <c r="B37" s="352">
        <v>31.012511</v>
      </c>
      <c r="C37" s="352">
        <v>56.895338000000002</v>
      </c>
      <c r="D37" s="352">
        <v>15.823372000000001</v>
      </c>
      <c r="E37" s="352">
        <v>1.6443319999999999</v>
      </c>
      <c r="F37" s="352">
        <v>7.6470999999999997E-2</v>
      </c>
      <c r="G37" s="350">
        <v>105.452026</v>
      </c>
    </row>
    <row r="38" spans="1:7" x14ac:dyDescent="0.2">
      <c r="A38" s="363" t="s">
        <v>181</v>
      </c>
      <c r="B38" s="364">
        <v>1733.4657999999999</v>
      </c>
      <c r="C38" s="364">
        <v>65.837406000000001</v>
      </c>
      <c r="D38" s="364">
        <v>403.41032100000001</v>
      </c>
      <c r="E38" s="364">
        <v>92.836793</v>
      </c>
      <c r="F38" s="364">
        <v>19.0487</v>
      </c>
      <c r="G38" s="366">
        <v>2314.599021</v>
      </c>
    </row>
    <row r="39" spans="1:7" x14ac:dyDescent="0.2">
      <c r="A39" s="354" t="s">
        <v>174</v>
      </c>
      <c r="B39" s="355">
        <v>401.67929400000003</v>
      </c>
      <c r="C39" s="355">
        <v>387.69226099999997</v>
      </c>
      <c r="D39" s="355">
        <v>329.42228499999999</v>
      </c>
      <c r="E39" s="355">
        <v>17.427146</v>
      </c>
      <c r="F39" s="355">
        <v>2.2326419999999998</v>
      </c>
      <c r="G39" s="379">
        <v>1138.4536310000001</v>
      </c>
    </row>
    <row r="40" spans="1:7" x14ac:dyDescent="0.2">
      <c r="A40" s="358" t="s">
        <v>175</v>
      </c>
      <c r="B40" s="352"/>
      <c r="C40" s="352"/>
      <c r="D40" s="352"/>
      <c r="E40" s="352"/>
      <c r="F40" s="352"/>
      <c r="G40" s="352"/>
    </row>
    <row r="41" spans="1:7" x14ac:dyDescent="0.2">
      <c r="A41" s="57" t="s">
        <v>30</v>
      </c>
      <c r="B41" s="352"/>
      <c r="C41" s="352"/>
      <c r="D41" s="352"/>
      <c r="E41" s="352"/>
      <c r="F41" s="352"/>
      <c r="G41" s="352"/>
    </row>
    <row r="42" spans="1:7" x14ac:dyDescent="0.2">
      <c r="A42" s="358" t="s">
        <v>191</v>
      </c>
      <c r="B42" s="352"/>
      <c r="C42" s="352"/>
      <c r="D42" s="352"/>
      <c r="E42" s="352"/>
      <c r="F42" s="352"/>
      <c r="G42" s="352"/>
    </row>
    <row r="43" spans="1:7" x14ac:dyDescent="0.2">
      <c r="A43" s="356"/>
      <c r="B43" s="352"/>
      <c r="C43" s="352"/>
      <c r="D43" s="352"/>
      <c r="E43" s="352"/>
      <c r="F43" s="352"/>
      <c r="G43" s="352"/>
    </row>
    <row r="44" spans="1:7" x14ac:dyDescent="0.2">
      <c r="A44" s="356"/>
      <c r="B44" s="352"/>
      <c r="C44" s="352"/>
      <c r="D44" s="352"/>
      <c r="E44" s="352"/>
      <c r="F44" s="352"/>
      <c r="G44" s="352"/>
    </row>
    <row r="45" spans="1:7" x14ac:dyDescent="0.2">
      <c r="A45" s="356"/>
      <c r="B45" s="352"/>
      <c r="C45" s="352"/>
      <c r="D45" s="352"/>
      <c r="E45" s="352"/>
      <c r="F45" s="352"/>
      <c r="G45" s="352"/>
    </row>
    <row r="46" spans="1:7" x14ac:dyDescent="0.2">
      <c r="A46" s="356"/>
      <c r="B46" s="352"/>
      <c r="C46" s="352"/>
      <c r="D46" s="352"/>
      <c r="E46" s="352"/>
      <c r="F46" s="352"/>
      <c r="G46" s="352"/>
    </row>
    <row r="47" spans="1:7" x14ac:dyDescent="0.2">
      <c r="A47" s="356"/>
      <c r="B47" s="352"/>
      <c r="C47" s="352"/>
      <c r="D47" s="352"/>
      <c r="E47" s="352"/>
      <c r="F47" s="352"/>
      <c r="G47" s="352"/>
    </row>
    <row r="48" spans="1:7" x14ac:dyDescent="0.2">
      <c r="A48" s="356"/>
      <c r="B48" s="352"/>
      <c r="C48" s="352"/>
      <c r="D48" s="352"/>
      <c r="E48" s="352"/>
      <c r="F48" s="352"/>
      <c r="G48" s="352"/>
    </row>
    <row r="49" spans="1:7" x14ac:dyDescent="0.2">
      <c r="A49" s="356"/>
      <c r="B49" s="352"/>
      <c r="C49" s="352"/>
      <c r="D49" s="352"/>
      <c r="E49" s="352"/>
      <c r="F49" s="352"/>
      <c r="G49" s="352"/>
    </row>
  </sheetData>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9"/>
  <sheetViews>
    <sheetView showGridLines="0" workbookViewId="0">
      <pane xSplit="1" ySplit="6" topLeftCell="B7" activePane="bottomRight" state="frozen"/>
      <selection activeCell="A50" sqref="A50"/>
      <selection pane="topRight" activeCell="A50" sqref="A50"/>
      <selection pane="bottomLeft" activeCell="A50" sqref="A50"/>
      <selection pane="bottomRight" activeCell="A6" sqref="A6"/>
    </sheetView>
  </sheetViews>
  <sheetFormatPr baseColWidth="10" defaultColWidth="11.42578125" defaultRowHeight="12.75" x14ac:dyDescent="0.2"/>
  <cols>
    <col min="1" max="1" width="31.140625" style="357" customWidth="1"/>
    <col min="2" max="2" width="13.140625" style="3" customWidth="1"/>
    <col min="3" max="4" width="10.85546875" style="3" customWidth="1"/>
    <col min="5" max="5" width="13.42578125" style="3" customWidth="1"/>
    <col min="6" max="6" width="11.140625" style="3" customWidth="1"/>
    <col min="7" max="7" width="10.85546875" style="2" customWidth="1"/>
    <col min="8" max="8" width="11.28515625" style="39" customWidth="1"/>
    <col min="9" max="9" width="13.85546875" style="258" customWidth="1"/>
    <col min="10" max="10" width="11.42578125" style="259"/>
    <col min="11" max="11" width="13.5703125" style="37" customWidth="1"/>
    <col min="12" max="12" width="11.42578125" style="37"/>
    <col min="13" max="13" width="9" style="37" customWidth="1"/>
    <col min="14" max="14" width="11.42578125" style="37"/>
    <col min="15" max="18" width="11.42578125" style="40"/>
    <col min="19" max="19" width="14.7109375" style="40" customWidth="1"/>
    <col min="20" max="20" width="16" style="40" customWidth="1"/>
    <col min="21" max="29" width="11.42578125" style="40"/>
    <col min="30" max="16384" width="11.42578125" style="3"/>
  </cols>
  <sheetData>
    <row r="1" spans="1:43" ht="25.5" customHeight="1" x14ac:dyDescent="0.25">
      <c r="A1" s="369" t="s">
        <v>142</v>
      </c>
      <c r="B1" s="26"/>
      <c r="C1" s="26"/>
      <c r="D1" s="26"/>
      <c r="E1" s="26"/>
      <c r="F1" s="26"/>
      <c r="G1" s="27"/>
      <c r="H1" s="360"/>
    </row>
    <row r="2" spans="1:43" ht="15.75" x14ac:dyDescent="0.25">
      <c r="A2" s="334"/>
      <c r="B2" s="335"/>
      <c r="C2" s="336"/>
      <c r="D2" s="335"/>
      <c r="E2" s="336"/>
      <c r="F2" s="335"/>
    </row>
    <row r="3" spans="1:43" ht="18" x14ac:dyDescent="0.25">
      <c r="A3" s="337" t="s">
        <v>205</v>
      </c>
      <c r="B3" s="337"/>
      <c r="C3" s="338"/>
      <c r="D3" s="337"/>
      <c r="E3" s="338"/>
      <c r="F3" s="338"/>
      <c r="G3" s="339"/>
      <c r="H3" s="340"/>
      <c r="I3" s="183"/>
      <c r="J3" s="183"/>
      <c r="K3" s="183"/>
      <c r="L3" s="341"/>
      <c r="M3" s="342"/>
    </row>
    <row r="4" spans="1:43" x14ac:dyDescent="0.2">
      <c r="A4" s="343"/>
      <c r="B4" s="344"/>
      <c r="C4" s="344"/>
      <c r="D4" s="344"/>
      <c r="E4" s="344"/>
      <c r="F4" s="344"/>
      <c r="G4" s="344"/>
      <c r="H4" s="40"/>
      <c r="I4" s="37"/>
      <c r="X4" s="3"/>
      <c r="Y4" s="3"/>
      <c r="Z4" s="3"/>
      <c r="AA4" s="3"/>
      <c r="AB4" s="3"/>
      <c r="AC4" s="3"/>
    </row>
    <row r="5" spans="1:43" x14ac:dyDescent="0.2">
      <c r="A5" s="345" t="s">
        <v>13</v>
      </c>
      <c r="B5" s="346"/>
      <c r="C5" s="346"/>
      <c r="D5" s="346"/>
      <c r="E5" s="346"/>
      <c r="F5" s="346"/>
      <c r="G5" s="346"/>
      <c r="H5" s="347"/>
      <c r="I5" s="37"/>
      <c r="U5" s="3"/>
      <c r="V5" s="3"/>
      <c r="W5" s="3"/>
      <c r="X5" s="3"/>
      <c r="Y5" s="3"/>
      <c r="Z5" s="3"/>
      <c r="AA5" s="3"/>
      <c r="AB5" s="3"/>
      <c r="AC5" s="3"/>
    </row>
    <row r="6" spans="1:43" ht="25.5" x14ac:dyDescent="0.2">
      <c r="A6" s="348">
        <v>2021</v>
      </c>
      <c r="B6" s="348" t="s">
        <v>144</v>
      </c>
      <c r="C6" s="348" t="s">
        <v>65</v>
      </c>
      <c r="D6" s="348" t="s">
        <v>145</v>
      </c>
      <c r="E6" s="348" t="s">
        <v>1</v>
      </c>
      <c r="F6" s="348" t="s">
        <v>86</v>
      </c>
      <c r="G6" s="348" t="s">
        <v>199</v>
      </c>
      <c r="H6" s="367" t="s">
        <v>200</v>
      </c>
      <c r="I6" s="37"/>
      <c r="AB6" s="3"/>
      <c r="AC6" s="3"/>
    </row>
    <row r="7" spans="1:43" x14ac:dyDescent="0.2">
      <c r="A7" s="349" t="s">
        <v>146</v>
      </c>
      <c r="B7" s="350"/>
      <c r="C7" s="350"/>
      <c r="D7" s="350"/>
      <c r="E7" s="350"/>
      <c r="F7" s="350"/>
      <c r="G7" s="350"/>
      <c r="H7" s="368"/>
      <c r="I7" s="37"/>
      <c r="AB7" s="3"/>
      <c r="AC7" s="3"/>
    </row>
    <row r="8" spans="1:43" x14ac:dyDescent="0.2">
      <c r="A8" s="363" t="s">
        <v>147</v>
      </c>
      <c r="B8" s="364">
        <f>[2]CG_21_Redevances!J3</f>
        <v>314.29372100000001</v>
      </c>
      <c r="C8" s="364">
        <f>[2]CG_21_Redevances!K3</f>
        <v>1411.1242500000001</v>
      </c>
      <c r="D8" s="364">
        <f>[2]CG_21_Redevances!L3</f>
        <v>1265.8599819999999</v>
      </c>
      <c r="E8" s="364">
        <f>[2]CG_21_Redevances!M3</f>
        <v>0.12912299999999999</v>
      </c>
      <c r="F8" s="364">
        <f>[2]CG_21_Redevances!N3</f>
        <v>0.692859</v>
      </c>
      <c r="G8" s="366">
        <f>[2]CG_21_Redevances!O3</f>
        <v>2992.0999360000001</v>
      </c>
      <c r="H8" s="370">
        <f>G8/'5.6_2020'!G8-1</f>
        <v>2.4339771202634086E-2</v>
      </c>
      <c r="I8" s="37"/>
      <c r="AB8" s="3"/>
      <c r="AC8" s="3"/>
    </row>
    <row r="9" spans="1:43" s="21" customFormat="1" x14ac:dyDescent="0.2">
      <c r="A9" s="351" t="s">
        <v>148</v>
      </c>
      <c r="B9" s="352">
        <f>[2]CG_21_Redevances!J4</f>
        <v>79.893816000000001</v>
      </c>
      <c r="C9" s="352">
        <f>[2]CG_21_Redevances!K4</f>
        <v>236.70745400000001</v>
      </c>
      <c r="D9" s="352">
        <f>[2]CG_21_Redevances!L4</f>
        <v>304.05573800000002</v>
      </c>
      <c r="E9" s="352">
        <f>[2]CG_21_Redevances!M4</f>
        <v>2.487E-2</v>
      </c>
      <c r="F9" s="352">
        <f>[2]CG_21_Redevances!N4</f>
        <v>0</v>
      </c>
      <c r="G9" s="350">
        <f>[2]CG_21_Redevances!O4</f>
        <v>620.68187899999998</v>
      </c>
      <c r="H9" s="371">
        <f>G9/'5.6_2020'!G9-1</f>
        <v>2.140157246694141E-3</v>
      </c>
      <c r="J9" s="327"/>
    </row>
    <row r="10" spans="1:43" x14ac:dyDescent="0.2">
      <c r="A10" s="363" t="s">
        <v>149</v>
      </c>
      <c r="B10" s="364">
        <f>[2]CG_21_Redevances!J5</f>
        <v>440.19338299999998</v>
      </c>
      <c r="C10" s="364">
        <f>[2]CG_21_Redevances!K5</f>
        <v>3.8246349999999998</v>
      </c>
      <c r="D10" s="364">
        <f>[2]CG_21_Redevances!L5</f>
        <v>364.01871299999999</v>
      </c>
      <c r="E10" s="364">
        <f>[2]CG_21_Redevances!M5</f>
        <v>0.46484999999999999</v>
      </c>
      <c r="F10" s="364">
        <f>[2]CG_21_Redevances!N5</f>
        <v>0</v>
      </c>
      <c r="G10" s="366">
        <f>[2]CG_21_Redevances!O5</f>
        <v>808.50158299999998</v>
      </c>
      <c r="H10" s="370">
        <f>G10/'5.6_2020'!G10-1</f>
        <v>0.12312873280080883</v>
      </c>
      <c r="I10" s="37"/>
      <c r="AB10" s="3"/>
      <c r="AC10" s="3"/>
    </row>
    <row r="11" spans="1:43" s="40" customFormat="1" x14ac:dyDescent="0.2">
      <c r="A11" s="349" t="s">
        <v>150</v>
      </c>
      <c r="B11" s="350"/>
      <c r="C11" s="350"/>
      <c r="D11" s="350"/>
      <c r="E11" s="350"/>
      <c r="F11" s="350"/>
      <c r="G11" s="350"/>
      <c r="H11" s="372"/>
      <c r="I11" s="258"/>
      <c r="J11" s="259"/>
      <c r="K11" s="37"/>
      <c r="L11" s="37"/>
      <c r="M11" s="37"/>
      <c r="N11" s="37"/>
      <c r="AD11" s="3"/>
      <c r="AE11" s="3"/>
      <c r="AF11" s="3"/>
      <c r="AG11" s="3"/>
      <c r="AH11" s="3"/>
      <c r="AI11" s="3"/>
      <c r="AJ11" s="3"/>
      <c r="AK11" s="3"/>
      <c r="AL11" s="3"/>
      <c r="AM11" s="3"/>
      <c r="AN11" s="3"/>
      <c r="AO11" s="3"/>
      <c r="AP11" s="3"/>
      <c r="AQ11" s="3"/>
    </row>
    <row r="12" spans="1:43" s="40" customFormat="1" x14ac:dyDescent="0.2">
      <c r="A12" s="363" t="s">
        <v>151</v>
      </c>
      <c r="B12" s="364">
        <f>[2]CG_21_Redevances!J7</f>
        <v>2.4544929999999998</v>
      </c>
      <c r="C12" s="364">
        <f>[2]CG_21_Redevances!K7</f>
        <v>1.188463</v>
      </c>
      <c r="D12" s="364">
        <f>[2]CG_21_Redevances!L7</f>
        <v>7.8367000000000006E-2</v>
      </c>
      <c r="E12" s="364">
        <f>[2]CG_21_Redevances!M7</f>
        <v>4.5856000000000001E-2</v>
      </c>
      <c r="F12" s="364">
        <f>[2]CG_21_Redevances!N7</f>
        <v>0</v>
      </c>
      <c r="G12" s="366">
        <f>[2]CG_21_Redevances!O7</f>
        <v>3.7671800000000002</v>
      </c>
      <c r="H12" s="370">
        <f>G12/'5.6_2020'!G12-1</f>
        <v>-3.5750028795576982E-2</v>
      </c>
      <c r="I12" s="258"/>
      <c r="J12" s="259"/>
      <c r="K12" s="37"/>
      <c r="L12" s="37"/>
      <c r="M12" s="37"/>
      <c r="N12" s="37"/>
      <c r="AD12" s="3"/>
      <c r="AE12" s="3"/>
      <c r="AF12" s="3"/>
      <c r="AG12" s="3"/>
      <c r="AH12" s="3"/>
      <c r="AI12" s="3"/>
      <c r="AJ12" s="3"/>
      <c r="AK12" s="3"/>
      <c r="AL12" s="3"/>
      <c r="AM12" s="3"/>
      <c r="AN12" s="3"/>
      <c r="AO12" s="3"/>
      <c r="AP12" s="3"/>
      <c r="AQ12" s="3"/>
    </row>
    <row r="13" spans="1:43" s="40" customFormat="1" x14ac:dyDescent="0.2">
      <c r="A13" s="351" t="s">
        <v>152</v>
      </c>
      <c r="B13" s="352">
        <f>[2]CG_21_Redevances!J8</f>
        <v>252.26218900000001</v>
      </c>
      <c r="C13" s="352">
        <f>[2]CG_21_Redevances!K8</f>
        <v>13.444324999999999</v>
      </c>
      <c r="D13" s="352">
        <f>[2]CG_21_Redevances!L8</f>
        <v>0.39746999999999999</v>
      </c>
      <c r="E13" s="352">
        <f>[2]CG_21_Redevances!M8</f>
        <v>2.566052</v>
      </c>
      <c r="F13" s="352">
        <f>[2]CG_21_Redevances!N8</f>
        <v>0.17809800000000001</v>
      </c>
      <c r="G13" s="350">
        <f>[2]CG_21_Redevances!O8</f>
        <v>268.84813700000001</v>
      </c>
      <c r="H13" s="371">
        <f>G13/'5.6_2020'!G13-1</f>
        <v>0.33632615968664004</v>
      </c>
      <c r="I13" s="258"/>
      <c r="J13" s="259"/>
      <c r="K13" s="37"/>
      <c r="L13" s="37"/>
      <c r="M13" s="37"/>
      <c r="N13" s="37"/>
      <c r="AD13" s="3"/>
      <c r="AE13" s="3"/>
      <c r="AF13" s="3"/>
      <c r="AG13" s="3"/>
      <c r="AH13" s="3"/>
      <c r="AI13" s="3"/>
      <c r="AJ13" s="3"/>
      <c r="AK13" s="3"/>
      <c r="AL13" s="3"/>
      <c r="AM13" s="3"/>
      <c r="AN13" s="3"/>
      <c r="AO13" s="3"/>
      <c r="AP13" s="3"/>
      <c r="AQ13" s="3"/>
    </row>
    <row r="14" spans="1:43" s="40" customFormat="1" x14ac:dyDescent="0.2">
      <c r="A14" s="365" t="s">
        <v>153</v>
      </c>
      <c r="B14" s="366"/>
      <c r="C14" s="366"/>
      <c r="D14" s="366"/>
      <c r="E14" s="366"/>
      <c r="F14" s="366"/>
      <c r="G14" s="366"/>
      <c r="H14" s="373"/>
      <c r="I14" s="258"/>
      <c r="J14" s="259"/>
      <c r="K14" s="37"/>
      <c r="L14" s="37"/>
      <c r="M14" s="37"/>
      <c r="N14" s="37"/>
      <c r="AD14" s="3"/>
      <c r="AE14" s="3"/>
      <c r="AF14" s="3"/>
      <c r="AG14" s="3"/>
      <c r="AH14" s="3"/>
      <c r="AI14" s="3"/>
      <c r="AJ14" s="3"/>
      <c r="AK14" s="3"/>
      <c r="AL14" s="3"/>
      <c r="AM14" s="3"/>
      <c r="AN14" s="3"/>
      <c r="AO14" s="3"/>
      <c r="AP14" s="3"/>
      <c r="AQ14" s="3"/>
    </row>
    <row r="15" spans="1:43" s="40" customFormat="1" ht="25.5" x14ac:dyDescent="0.2">
      <c r="A15" s="351" t="s">
        <v>154</v>
      </c>
      <c r="B15" s="352">
        <f>[2]CG_21_Redevances!J10</f>
        <v>132.73786200000001</v>
      </c>
      <c r="C15" s="352">
        <f>[2]CG_21_Redevances!K10</f>
        <v>2.3565619999999998</v>
      </c>
      <c r="D15" s="352">
        <f>[2]CG_21_Redevances!L10</f>
        <v>3.0182449999999998</v>
      </c>
      <c r="E15" s="352">
        <f>[2]CG_21_Redevances!M10</f>
        <v>0</v>
      </c>
      <c r="F15" s="352">
        <f>[2]CG_21_Redevances!N10</f>
        <v>0</v>
      </c>
      <c r="G15" s="350">
        <f>[2]CG_21_Redevances!O10</f>
        <v>138.11267000000001</v>
      </c>
      <c r="H15" s="371">
        <f>G15/'5.6_2020'!G15-1</f>
        <v>7.3516061599338878E-2</v>
      </c>
      <c r="I15" s="258"/>
      <c r="J15" s="259"/>
      <c r="K15" s="37"/>
      <c r="L15" s="37"/>
      <c r="M15" s="37"/>
      <c r="N15" s="37"/>
      <c r="AD15" s="3"/>
      <c r="AE15" s="3"/>
      <c r="AF15" s="3"/>
      <c r="AG15" s="3"/>
      <c r="AH15" s="3"/>
      <c r="AI15" s="3"/>
      <c r="AJ15" s="3"/>
      <c r="AK15" s="3"/>
      <c r="AL15" s="3"/>
      <c r="AM15" s="3"/>
      <c r="AN15" s="3"/>
      <c r="AO15" s="3"/>
      <c r="AP15" s="3"/>
      <c r="AQ15" s="3"/>
    </row>
    <row r="16" spans="1:43" s="40" customFormat="1" x14ac:dyDescent="0.2">
      <c r="A16" s="363" t="s">
        <v>155</v>
      </c>
      <c r="B16" s="364">
        <f>[2]CG_21_Redevances!J11</f>
        <v>537.38869999999997</v>
      </c>
      <c r="C16" s="364">
        <f>[2]CG_21_Redevances!K11</f>
        <v>16.983239000000001</v>
      </c>
      <c r="D16" s="364">
        <f>[2]CG_21_Redevances!L11</f>
        <v>96.604202000000001</v>
      </c>
      <c r="E16" s="364">
        <f>[2]CG_21_Redevances!M11</f>
        <v>80.707750000000004</v>
      </c>
      <c r="F16" s="364">
        <f>[2]CG_21_Redevances!N11</f>
        <v>9.8051089999999999</v>
      </c>
      <c r="G16" s="366">
        <f>[2]CG_21_Redevances!O11</f>
        <v>741.48900300000003</v>
      </c>
      <c r="H16" s="370">
        <f>G16/'5.6_2020'!G16-1</f>
        <v>0.12832482293190073</v>
      </c>
      <c r="I16" s="258"/>
      <c r="J16" s="259"/>
      <c r="K16" s="37"/>
      <c r="L16" s="37"/>
      <c r="M16" s="37"/>
      <c r="N16" s="37"/>
      <c r="AD16" s="3"/>
      <c r="AE16" s="3"/>
      <c r="AF16" s="3"/>
      <c r="AG16" s="3"/>
      <c r="AH16" s="3"/>
      <c r="AI16" s="3"/>
      <c r="AJ16" s="3"/>
      <c r="AK16" s="3"/>
      <c r="AL16" s="3"/>
      <c r="AM16" s="3"/>
      <c r="AN16" s="3"/>
      <c r="AO16" s="3"/>
      <c r="AP16" s="3"/>
      <c r="AQ16" s="3"/>
    </row>
    <row r="17" spans="1:43" s="40" customFormat="1" ht="25.5" x14ac:dyDescent="0.2">
      <c r="A17" s="351" t="s">
        <v>156</v>
      </c>
      <c r="B17" s="352">
        <f>[2]CG_21_Redevances!J12</f>
        <v>644.52933900000005</v>
      </c>
      <c r="C17" s="352">
        <f>[2]CG_21_Redevances!K12</f>
        <v>1.1749149999999999</v>
      </c>
      <c r="D17" s="352">
        <f>[2]CG_21_Redevances!L12</f>
        <v>84.764790000000005</v>
      </c>
      <c r="E17" s="352">
        <f>[2]CG_21_Redevances!M12</f>
        <v>0.165076</v>
      </c>
      <c r="F17" s="352">
        <f>[2]CG_21_Redevances!N12</f>
        <v>0</v>
      </c>
      <c r="G17" s="350">
        <f>[2]CG_21_Redevances!O12</f>
        <v>730.63412200000005</v>
      </c>
      <c r="H17" s="371">
        <f>G17/'5.6_2020'!G17-1</f>
        <v>0.33937316468639755</v>
      </c>
      <c r="I17" s="258"/>
      <c r="J17" s="259"/>
      <c r="K17" s="37"/>
      <c r="L17" s="37"/>
      <c r="M17" s="37"/>
      <c r="N17" s="37"/>
      <c r="AD17" s="3"/>
      <c r="AE17" s="3"/>
      <c r="AF17" s="3"/>
      <c r="AG17" s="3"/>
      <c r="AH17" s="3"/>
      <c r="AI17" s="3"/>
      <c r="AJ17" s="3"/>
      <c r="AK17" s="3"/>
      <c r="AL17" s="3"/>
      <c r="AM17" s="3"/>
      <c r="AN17" s="3"/>
      <c r="AO17" s="3"/>
      <c r="AP17" s="3"/>
      <c r="AQ17" s="3"/>
    </row>
    <row r="18" spans="1:43" s="40" customFormat="1" x14ac:dyDescent="0.2">
      <c r="A18" s="363" t="s">
        <v>157</v>
      </c>
      <c r="B18" s="364">
        <f>[2]CG_21_Redevances!J13</f>
        <v>0.82523899999999994</v>
      </c>
      <c r="C18" s="364">
        <f>[2]CG_21_Redevances!K13</f>
        <v>1.1178E-2</v>
      </c>
      <c r="D18" s="364">
        <f>[2]CG_21_Redevances!L13</f>
        <v>34.237203999999998</v>
      </c>
      <c r="E18" s="364">
        <f>[2]CG_21_Redevances!M13</f>
        <v>5.2089109999999996</v>
      </c>
      <c r="F18" s="364">
        <f>[2]CG_21_Redevances!N13</f>
        <v>0</v>
      </c>
      <c r="G18" s="366">
        <f>[2]CG_21_Redevances!O13</f>
        <v>40.282535000000003</v>
      </c>
      <c r="H18" s="370">
        <f>G18/'5.6_2020'!G18-1</f>
        <v>4.6735296964515838E-2</v>
      </c>
      <c r="I18" s="64"/>
      <c r="J18" s="259"/>
      <c r="K18" s="37"/>
      <c r="L18" s="37"/>
      <c r="M18" s="37"/>
      <c r="N18" s="37"/>
      <c r="AD18" s="3"/>
      <c r="AE18" s="3"/>
      <c r="AF18" s="3"/>
      <c r="AG18" s="3"/>
      <c r="AH18" s="3"/>
      <c r="AI18" s="3"/>
      <c r="AJ18" s="3"/>
      <c r="AK18" s="3"/>
      <c r="AL18" s="3"/>
      <c r="AM18" s="3"/>
      <c r="AN18" s="3"/>
      <c r="AO18" s="3"/>
      <c r="AP18" s="3"/>
      <c r="AQ18" s="3"/>
    </row>
    <row r="19" spans="1:43" s="40" customFormat="1" x14ac:dyDescent="0.2">
      <c r="A19" s="351" t="s">
        <v>158</v>
      </c>
      <c r="B19" s="352">
        <f>[2]CG_21_Redevances!J14</f>
        <v>29.856646999999999</v>
      </c>
      <c r="C19" s="352">
        <f>[2]CG_21_Redevances!K14</f>
        <v>1.36934</v>
      </c>
      <c r="D19" s="352">
        <f>[2]CG_21_Redevances!L14</f>
        <v>7.7534000000000006E-2</v>
      </c>
      <c r="E19" s="352">
        <f>[2]CG_21_Redevances!M14</f>
        <v>0.33102399999999998</v>
      </c>
      <c r="F19" s="352">
        <f>[2]CG_21_Redevances!N14</f>
        <v>5.6385999999999999E-2</v>
      </c>
      <c r="G19" s="350">
        <f>[2]CG_21_Redevances!O14</f>
        <v>31.690933999999999</v>
      </c>
      <c r="H19" s="371">
        <f>G19/'5.6_2020'!G19-1</f>
        <v>-1.3236717036609003E-2</v>
      </c>
      <c r="I19" s="64"/>
      <c r="J19" s="259"/>
      <c r="K19" s="37"/>
      <c r="L19" s="37"/>
      <c r="M19" s="37"/>
      <c r="N19" s="37"/>
      <c r="AD19" s="3"/>
      <c r="AE19" s="3"/>
      <c r="AF19" s="3"/>
      <c r="AG19" s="3"/>
      <c r="AH19" s="3"/>
      <c r="AI19" s="3"/>
      <c r="AJ19" s="3"/>
      <c r="AK19" s="3"/>
      <c r="AL19" s="3"/>
      <c r="AM19" s="3"/>
      <c r="AN19" s="3"/>
      <c r="AO19" s="3"/>
      <c r="AP19" s="3"/>
      <c r="AQ19" s="3"/>
    </row>
    <row r="20" spans="1:43" s="40" customFormat="1" x14ac:dyDescent="0.2">
      <c r="A20" s="363" t="s">
        <v>159</v>
      </c>
      <c r="B20" s="364">
        <f>[2]CG_21_Redevances!J15</f>
        <v>4.4762839999999997</v>
      </c>
      <c r="C20" s="364">
        <f>[2]CG_21_Redevances!K15</f>
        <v>1.52312</v>
      </c>
      <c r="D20" s="364">
        <f>[2]CG_21_Redevances!L15</f>
        <v>0</v>
      </c>
      <c r="E20" s="364">
        <f>[2]CG_21_Redevances!M15</f>
        <v>0</v>
      </c>
      <c r="F20" s="364">
        <f>[2]CG_21_Redevances!N15</f>
        <v>0</v>
      </c>
      <c r="G20" s="366">
        <f>[2]CG_21_Redevances!O15</f>
        <v>5.9994050000000003</v>
      </c>
      <c r="H20" s="370">
        <f>G20/'5.6_2020'!G20-1</f>
        <v>5.7983044492951885E-2</v>
      </c>
      <c r="I20" s="258"/>
      <c r="J20" s="259"/>
      <c r="K20" s="37"/>
      <c r="L20" s="37"/>
      <c r="M20" s="37"/>
      <c r="N20" s="37"/>
      <c r="AD20" s="3"/>
      <c r="AE20" s="3"/>
      <c r="AF20" s="3"/>
      <c r="AG20" s="3"/>
      <c r="AH20" s="3"/>
      <c r="AI20" s="3"/>
      <c r="AJ20" s="3"/>
      <c r="AK20" s="3"/>
      <c r="AL20" s="3"/>
      <c r="AM20" s="3"/>
      <c r="AN20" s="3"/>
      <c r="AO20" s="3"/>
      <c r="AP20" s="3"/>
      <c r="AQ20" s="3"/>
    </row>
    <row r="21" spans="1:43" s="40" customFormat="1" x14ac:dyDescent="0.2">
      <c r="A21" s="351" t="s">
        <v>192</v>
      </c>
      <c r="B21" s="352">
        <f>[2]CG_21_Redevances!J16</f>
        <v>7.1510870000000004</v>
      </c>
      <c r="C21" s="352">
        <f>[2]CG_21_Redevances!K16</f>
        <v>3.86E-4</v>
      </c>
      <c r="D21" s="352">
        <f>[2]CG_21_Redevances!L16</f>
        <v>0.34996100000000002</v>
      </c>
      <c r="E21" s="352">
        <f>[2]CG_21_Redevances!M16</f>
        <v>2.4562840000000001</v>
      </c>
      <c r="F21" s="352">
        <f>[2]CG_21_Redevances!N16</f>
        <v>0</v>
      </c>
      <c r="G21" s="350">
        <f>[2]CG_21_Redevances!O16</f>
        <v>9.9577200000000001</v>
      </c>
      <c r="H21" s="371">
        <f>G21/'5.6_2020'!G21-1</f>
        <v>1.2354055726584878E-2</v>
      </c>
      <c r="I21" s="258"/>
      <c r="J21" s="259"/>
      <c r="K21" s="37"/>
      <c r="L21" s="37"/>
      <c r="M21" s="37"/>
      <c r="N21" s="37"/>
      <c r="AD21" s="3"/>
      <c r="AE21" s="3"/>
      <c r="AF21" s="3"/>
      <c r="AG21" s="3"/>
      <c r="AH21" s="3"/>
      <c r="AI21" s="3"/>
      <c r="AJ21" s="3"/>
      <c r="AK21" s="3"/>
      <c r="AL21" s="3"/>
      <c r="AM21" s="3"/>
      <c r="AN21" s="3"/>
      <c r="AO21" s="3"/>
      <c r="AP21" s="3"/>
      <c r="AQ21" s="3"/>
    </row>
    <row r="22" spans="1:43" s="40" customFormat="1" x14ac:dyDescent="0.2">
      <c r="A22" s="363" t="s">
        <v>160</v>
      </c>
      <c r="B22" s="364">
        <f>[2]CG_21_Redevances!J17</f>
        <v>3.3768449999999999</v>
      </c>
      <c r="C22" s="364">
        <f>[2]CG_21_Redevances!K17</f>
        <v>1.4423520000000001</v>
      </c>
      <c r="D22" s="364">
        <f>[2]CG_21_Redevances!L17</f>
        <v>4.0112969999999999</v>
      </c>
      <c r="E22" s="364">
        <f>[2]CG_21_Redevances!M17</f>
        <v>0</v>
      </c>
      <c r="F22" s="364">
        <f>[2]CG_21_Redevances!N17</f>
        <v>0</v>
      </c>
      <c r="G22" s="366">
        <f>[2]CG_21_Redevances!O17</f>
        <v>8.8304939999999998</v>
      </c>
      <c r="H22" s="370">
        <f>G22/'5.6_2020'!G22-1</f>
        <v>1.3175513329898756</v>
      </c>
      <c r="I22" s="258"/>
      <c r="J22" s="259"/>
      <c r="K22" s="37"/>
      <c r="L22" s="37"/>
      <c r="M22" s="37"/>
      <c r="N22" s="37"/>
      <c r="AD22" s="3"/>
      <c r="AE22" s="3"/>
      <c r="AF22" s="3"/>
      <c r="AG22" s="3"/>
      <c r="AH22" s="3"/>
      <c r="AI22" s="3"/>
      <c r="AJ22" s="3"/>
      <c r="AK22" s="3"/>
      <c r="AL22" s="3"/>
      <c r="AM22" s="3"/>
      <c r="AN22" s="3"/>
      <c r="AO22" s="3"/>
      <c r="AP22" s="3"/>
      <c r="AQ22" s="3"/>
    </row>
    <row r="23" spans="1:43" s="40" customFormat="1" x14ac:dyDescent="0.2">
      <c r="A23" s="351" t="s">
        <v>161</v>
      </c>
      <c r="B23" s="352">
        <f>[2]CG_21_Redevances!J18</f>
        <v>97.154306000000005</v>
      </c>
      <c r="C23" s="352">
        <f>[2]CG_21_Redevances!K18</f>
        <v>94.238308000000004</v>
      </c>
      <c r="D23" s="352">
        <f>[2]CG_21_Redevances!L18</f>
        <v>40.722655000000003</v>
      </c>
      <c r="E23" s="352">
        <f>[2]CG_21_Redevances!M18</f>
        <v>17.188755</v>
      </c>
      <c r="F23" s="352">
        <f>[2]CG_21_Redevances!N18</f>
        <v>4.2253179999999997</v>
      </c>
      <c r="G23" s="350">
        <f>[2]CG_21_Redevances!O18</f>
        <v>253.52934400000001</v>
      </c>
      <c r="H23" s="371">
        <f>G23/'5.6_2020'!G23-1</f>
        <v>0.11361409113718679</v>
      </c>
      <c r="I23" s="258"/>
      <c r="J23" s="259"/>
      <c r="K23" s="37"/>
      <c r="L23" s="37"/>
      <c r="M23" s="37"/>
      <c r="N23" s="37"/>
      <c r="AD23" s="3"/>
      <c r="AE23" s="3"/>
      <c r="AF23" s="3"/>
      <c r="AG23" s="3"/>
      <c r="AH23" s="3"/>
      <c r="AI23" s="3"/>
      <c r="AJ23" s="3"/>
      <c r="AK23" s="3"/>
      <c r="AL23" s="3"/>
      <c r="AM23" s="3"/>
      <c r="AN23" s="3"/>
      <c r="AO23" s="3"/>
      <c r="AP23" s="3"/>
      <c r="AQ23" s="3"/>
    </row>
    <row r="24" spans="1:43" s="40" customFormat="1" x14ac:dyDescent="0.2">
      <c r="A24" s="365" t="s">
        <v>186</v>
      </c>
      <c r="B24" s="366"/>
      <c r="C24" s="366"/>
      <c r="D24" s="366"/>
      <c r="E24" s="366"/>
      <c r="F24" s="366"/>
      <c r="G24" s="366"/>
      <c r="H24" s="373"/>
      <c r="I24" s="258"/>
      <c r="J24" s="259"/>
      <c r="K24" s="37"/>
      <c r="L24" s="37"/>
      <c r="M24" s="37"/>
      <c r="N24" s="37"/>
      <c r="AD24" s="3"/>
      <c r="AE24" s="3"/>
      <c r="AF24" s="3"/>
      <c r="AG24" s="3"/>
      <c r="AH24" s="3"/>
      <c r="AI24" s="3"/>
      <c r="AJ24" s="3"/>
      <c r="AK24" s="3"/>
      <c r="AL24" s="3"/>
      <c r="AM24" s="3"/>
      <c r="AN24" s="3"/>
      <c r="AO24" s="3"/>
      <c r="AP24" s="3"/>
      <c r="AQ24" s="3"/>
    </row>
    <row r="25" spans="1:43" s="40" customFormat="1" x14ac:dyDescent="0.2">
      <c r="A25" s="351" t="s">
        <v>180</v>
      </c>
      <c r="B25" s="352">
        <f>[2]CG_21_Redevances!J20</f>
        <v>7.1026879999999997</v>
      </c>
      <c r="C25" s="352">
        <f>[2]CG_21_Redevances!K20</f>
        <v>356.000246</v>
      </c>
      <c r="D25" s="352">
        <f>[2]CG_21_Redevances!L20</f>
        <v>609.34636699999999</v>
      </c>
      <c r="E25" s="352">
        <f>[2]CG_21_Redevances!M20</f>
        <v>19.262163999999999</v>
      </c>
      <c r="F25" s="352">
        <f>[2]CG_21_Redevances!N20</f>
        <v>0.44533800000000001</v>
      </c>
      <c r="G25" s="350">
        <f>[2]CG_21_Redevances!O20</f>
        <v>992.15680499999996</v>
      </c>
      <c r="H25" s="371">
        <f>G25/'5.6_2020'!G25-1</f>
        <v>0.10702669616930871</v>
      </c>
      <c r="I25" s="258"/>
      <c r="J25" s="259"/>
      <c r="K25" s="37"/>
      <c r="L25" s="37"/>
      <c r="M25" s="37"/>
      <c r="N25" s="37"/>
      <c r="AD25" s="3"/>
      <c r="AE25" s="3"/>
      <c r="AF25" s="3"/>
      <c r="AG25" s="3"/>
      <c r="AH25" s="3"/>
      <c r="AI25" s="3"/>
      <c r="AJ25" s="3"/>
      <c r="AK25" s="3"/>
      <c r="AL25" s="3"/>
      <c r="AM25" s="3"/>
      <c r="AN25" s="3"/>
      <c r="AO25" s="3"/>
      <c r="AP25" s="3"/>
      <c r="AQ25" s="3"/>
    </row>
    <row r="26" spans="1:43" x14ac:dyDescent="0.2">
      <c r="A26" s="363" t="s">
        <v>162</v>
      </c>
      <c r="B26" s="364">
        <f>[2]CG_21_Redevances!J21</f>
        <v>22.919073000000001</v>
      </c>
      <c r="C26" s="364">
        <f>[2]CG_21_Redevances!K21</f>
        <v>247.425816</v>
      </c>
      <c r="D26" s="364">
        <f>[2]CG_21_Redevances!L21</f>
        <v>269.18481800000001</v>
      </c>
      <c r="E26" s="364">
        <f>[2]CG_21_Redevances!M21</f>
        <v>0</v>
      </c>
      <c r="F26" s="364">
        <f>[2]CG_21_Redevances!N21</f>
        <v>0</v>
      </c>
      <c r="G26" s="366">
        <f>[2]CG_21_Redevances!O21</f>
        <v>539.52970900000003</v>
      </c>
      <c r="H26" s="370">
        <f>G26/'5.6_2020'!G26-1</f>
        <v>0.10960425096645277</v>
      </c>
    </row>
    <row r="27" spans="1:43" x14ac:dyDescent="0.2">
      <c r="A27" s="351" t="s">
        <v>163</v>
      </c>
      <c r="B27" s="352">
        <f>[2]CG_21_Redevances!J22</f>
        <v>188.60650699999999</v>
      </c>
      <c r="C27" s="352">
        <f>[2]CG_21_Redevances!K22</f>
        <v>17.546828000000001</v>
      </c>
      <c r="D27" s="352">
        <f>[2]CG_21_Redevances!L22</f>
        <v>73.310190000000006</v>
      </c>
      <c r="E27" s="352">
        <f>[2]CG_21_Redevances!M22</f>
        <v>13.859344999999999</v>
      </c>
      <c r="F27" s="352">
        <f>[2]CG_21_Redevances!N22</f>
        <v>0.65910599999999997</v>
      </c>
      <c r="G27" s="350">
        <f>[2]CG_21_Redevances!O22</f>
        <v>293.98197900000002</v>
      </c>
      <c r="H27" s="371">
        <f>G27/'5.6_2020'!G27-1</f>
        <v>0.1654988689507868</v>
      </c>
    </row>
    <row r="28" spans="1:43" x14ac:dyDescent="0.2">
      <c r="A28" s="363" t="s">
        <v>164</v>
      </c>
      <c r="B28" s="364">
        <f>[2]CG_21_Redevances!J23</f>
        <v>255.67269300000001</v>
      </c>
      <c r="C28" s="364">
        <f>[2]CG_21_Redevances!K23</f>
        <v>25.83229</v>
      </c>
      <c r="D28" s="364">
        <f>[2]CG_21_Redevances!L23</f>
        <v>154.689244</v>
      </c>
      <c r="E28" s="364">
        <f>[2]CG_21_Redevances!M23</f>
        <v>3.4006090000000002</v>
      </c>
      <c r="F28" s="364">
        <f>[2]CG_21_Redevances!N23</f>
        <v>5.0611999999999997E-2</v>
      </c>
      <c r="G28" s="366">
        <f>[2]CG_21_Redevances!O23</f>
        <v>439.64545099999998</v>
      </c>
      <c r="H28" s="370">
        <f>G28/'5.6_2020'!G28-1</f>
        <v>0.1497050051066624</v>
      </c>
    </row>
    <row r="29" spans="1:43" x14ac:dyDescent="0.2">
      <c r="A29" s="351" t="s">
        <v>165</v>
      </c>
      <c r="B29" s="352">
        <f>[2]CG_21_Redevances!J24</f>
        <v>0.44531500000000002</v>
      </c>
      <c r="C29" s="352">
        <f>[2]CG_21_Redevances!K24</f>
        <v>1.8252999999999998E-2</v>
      </c>
      <c r="D29" s="352">
        <f>[2]CG_21_Redevances!L24</f>
        <v>1.0133E-2</v>
      </c>
      <c r="E29" s="352">
        <f>[2]CG_21_Redevances!M24</f>
        <v>46.737423999999997</v>
      </c>
      <c r="F29" s="352">
        <f>[2]CG_21_Redevances!N24</f>
        <v>3.0161500000000001</v>
      </c>
      <c r="G29" s="350">
        <f>[2]CG_21_Redevances!O24</f>
        <v>50.227277000000001</v>
      </c>
      <c r="H29" s="371">
        <f>G29/'5.6_2020'!G29-1</f>
        <v>1.1021986347649761</v>
      </c>
    </row>
    <row r="30" spans="1:43" s="2" customFormat="1" x14ac:dyDescent="0.2">
      <c r="A30" s="363" t="s">
        <v>166</v>
      </c>
      <c r="B30" s="364">
        <f>[2]CG_21_Redevances!J25</f>
        <v>15.795043</v>
      </c>
      <c r="C30" s="364">
        <f>[2]CG_21_Redevances!K25</f>
        <v>1.450086</v>
      </c>
      <c r="D30" s="364">
        <f>[2]CG_21_Redevances!L25</f>
        <v>0.16067100000000001</v>
      </c>
      <c r="E30" s="364">
        <f>[2]CG_21_Redevances!M25</f>
        <v>7.8399999999999997E-4</v>
      </c>
      <c r="F30" s="364">
        <f>[2]CG_21_Redevances!N25</f>
        <v>0.72218400000000005</v>
      </c>
      <c r="G30" s="366">
        <f>[2]CG_21_Redevances!O25</f>
        <v>18.128768999999998</v>
      </c>
      <c r="H30" s="370">
        <f>G30/'5.6_2020'!G30-1</f>
        <v>-5.1049815363526152E-2</v>
      </c>
      <c r="I30" s="258"/>
      <c r="J30" s="259"/>
      <c r="K30" s="37"/>
      <c r="L30" s="37"/>
      <c r="M30" s="37"/>
      <c r="N30" s="37"/>
      <c r="O30" s="40"/>
      <c r="P30" s="40"/>
      <c r="Q30" s="40"/>
      <c r="R30" s="40"/>
      <c r="S30" s="40"/>
      <c r="T30" s="40"/>
      <c r="U30" s="40"/>
      <c r="V30" s="40"/>
      <c r="W30" s="40"/>
      <c r="X30" s="40"/>
      <c r="Y30" s="40"/>
      <c r="Z30" s="40"/>
      <c r="AA30" s="40"/>
      <c r="AB30" s="40"/>
      <c r="AC30" s="40"/>
      <c r="AD30" s="3"/>
      <c r="AE30" s="3"/>
      <c r="AF30" s="3"/>
      <c r="AG30" s="3"/>
      <c r="AH30" s="3"/>
      <c r="AI30" s="3"/>
      <c r="AJ30" s="3"/>
      <c r="AK30" s="3"/>
      <c r="AL30" s="3"/>
      <c r="AM30" s="3"/>
      <c r="AN30" s="3"/>
      <c r="AO30" s="3"/>
      <c r="AP30" s="3"/>
      <c r="AQ30" s="3"/>
    </row>
    <row r="31" spans="1:43" x14ac:dyDescent="0.2">
      <c r="A31" s="351" t="s">
        <v>167</v>
      </c>
      <c r="B31" s="352">
        <f>[2]CG_21_Redevances!J26</f>
        <v>711.39182000000005</v>
      </c>
      <c r="C31" s="352">
        <f>[2]CG_21_Redevances!K26</f>
        <v>33.512746</v>
      </c>
      <c r="D31" s="352">
        <f>[2]CG_21_Redevances!L26</f>
        <v>159.14486400000001</v>
      </c>
      <c r="E31" s="352">
        <f>[2]CG_21_Redevances!M26</f>
        <v>29.580238999999999</v>
      </c>
      <c r="F31" s="352">
        <f>[2]CG_21_Redevances!N26</f>
        <v>1.3703110000000001</v>
      </c>
      <c r="G31" s="350">
        <f>[2]CG_21_Redevances!O26</f>
        <v>934.99998100000005</v>
      </c>
      <c r="H31" s="371">
        <f>G31/'5.6_2020'!G31-1</f>
        <v>0.19533490131360254</v>
      </c>
    </row>
    <row r="32" spans="1:43" x14ac:dyDescent="0.2">
      <c r="A32" s="363" t="s">
        <v>168</v>
      </c>
      <c r="B32" s="364">
        <f>[2]CG_21_Redevances!J27</f>
        <v>1702.7125450000001</v>
      </c>
      <c r="C32" s="364">
        <f>[2]CG_21_Redevances!K27</f>
        <v>122.415088</v>
      </c>
      <c r="D32" s="364">
        <f>[2]CG_21_Redevances!L27</f>
        <v>152.07582199999999</v>
      </c>
      <c r="E32" s="364">
        <f>[2]CG_21_Redevances!M27</f>
        <v>2.9525459999999999</v>
      </c>
      <c r="F32" s="364">
        <f>[2]CG_21_Redevances!N27</f>
        <v>13.712253</v>
      </c>
      <c r="G32" s="366">
        <f>[2]CG_21_Redevances!O27</f>
        <v>1993.868256</v>
      </c>
      <c r="H32" s="370">
        <f>G32/'5.6_2020'!G32-1</f>
        <v>0.34965990729698548</v>
      </c>
    </row>
    <row r="33" spans="1:8" x14ac:dyDescent="0.2">
      <c r="A33" s="351" t="s">
        <v>169</v>
      </c>
      <c r="B33" s="352">
        <f>[2]CG_21_Redevances!J28</f>
        <v>475.20302099999998</v>
      </c>
      <c r="C33" s="352">
        <f>[2]CG_21_Redevances!K28</f>
        <v>1194.0249429999999</v>
      </c>
      <c r="D33" s="352">
        <f>[2]CG_21_Redevances!L28</f>
        <v>2594.659623</v>
      </c>
      <c r="E33" s="352">
        <f>[2]CG_21_Redevances!M28</f>
        <v>109.798467</v>
      </c>
      <c r="F33" s="352">
        <f>[2]CG_21_Redevances!N28</f>
        <v>0</v>
      </c>
      <c r="G33" s="350">
        <f>[2]CG_21_Redevances!O28</f>
        <v>4373.6860559999996</v>
      </c>
      <c r="H33" s="371">
        <f>G33/'5.6_2020'!G33-1</f>
        <v>4.887908552107767E-2</v>
      </c>
    </row>
    <row r="34" spans="1:8" x14ac:dyDescent="0.2">
      <c r="A34" s="363" t="s">
        <v>170</v>
      </c>
      <c r="B34" s="364">
        <f>[2]CG_21_Redevances!J29</f>
        <v>28.946014000000002</v>
      </c>
      <c r="C34" s="364">
        <f>[2]CG_21_Redevances!K29</f>
        <v>86.937341000000004</v>
      </c>
      <c r="D34" s="364">
        <f>[2]CG_21_Redevances!L29</f>
        <v>89.795861000000002</v>
      </c>
      <c r="E34" s="364">
        <f>[2]CG_21_Redevances!M29</f>
        <v>0</v>
      </c>
      <c r="F34" s="364">
        <f>[2]CG_21_Redevances!N29</f>
        <v>0</v>
      </c>
      <c r="G34" s="366">
        <f>[2]CG_21_Redevances!O29</f>
        <v>205.679216</v>
      </c>
      <c r="H34" s="370">
        <f>G34/'5.6_2020'!G34-1</f>
        <v>5.1909045239155294E-2</v>
      </c>
    </row>
    <row r="35" spans="1:8" x14ac:dyDescent="0.2">
      <c r="A35" s="353" t="s">
        <v>171</v>
      </c>
      <c r="B35" s="352"/>
      <c r="C35" s="352"/>
      <c r="D35" s="352"/>
      <c r="E35" s="352"/>
      <c r="F35" s="352"/>
      <c r="G35" s="350"/>
      <c r="H35" s="371"/>
    </row>
    <row r="36" spans="1:8" x14ac:dyDescent="0.2">
      <c r="A36" s="363" t="s">
        <v>172</v>
      </c>
      <c r="B36" s="364">
        <f>[2]CG_21_Redevances!J31</f>
        <v>91.091947000000005</v>
      </c>
      <c r="C36" s="364">
        <f>[2]CG_21_Redevances!K31</f>
        <v>132.478015</v>
      </c>
      <c r="D36" s="364">
        <f>[2]CG_21_Redevances!L31</f>
        <v>107.201916</v>
      </c>
      <c r="E36" s="364">
        <f>[2]CG_21_Redevances!M31</f>
        <v>10.058282</v>
      </c>
      <c r="F36" s="364">
        <f>[2]CG_21_Redevances!N31</f>
        <v>1.2607E-2</v>
      </c>
      <c r="G36" s="366">
        <f>[2]CG_21_Redevances!O31</f>
        <v>340.84276999999997</v>
      </c>
      <c r="H36" s="370">
        <f>G36/'5.6_2020'!G36-1</f>
        <v>0.43650979845004945</v>
      </c>
    </row>
    <row r="37" spans="1:8" x14ac:dyDescent="0.2">
      <c r="A37" s="351" t="s">
        <v>173</v>
      </c>
      <c r="B37" s="352">
        <f>[2]CG_21_Redevances!J32</f>
        <v>29.193605999999999</v>
      </c>
      <c r="C37" s="352">
        <f>[2]CG_21_Redevances!K32</f>
        <v>56.824848000000003</v>
      </c>
      <c r="D37" s="352">
        <f>[2]CG_21_Redevances!L32</f>
        <v>15.915112000000001</v>
      </c>
      <c r="E37" s="352">
        <f>[2]CG_21_Redevances!M32</f>
        <v>0.48446800000000001</v>
      </c>
      <c r="F37" s="352">
        <f>[2]CG_21_Redevances!N32</f>
        <v>0.02</v>
      </c>
      <c r="G37" s="350">
        <f>[2]CG_21_Redevances!O32</f>
        <v>102.438036</v>
      </c>
      <c r="H37" s="371">
        <f>G37/'5.6_2020'!G37-1</f>
        <v>-2.8581622509557203E-2</v>
      </c>
    </row>
    <row r="38" spans="1:8" x14ac:dyDescent="0.2">
      <c r="A38" s="363" t="s">
        <v>181</v>
      </c>
      <c r="B38" s="364">
        <f>[2]CG_21_Redevances!J33</f>
        <v>1805.2699909999999</v>
      </c>
      <c r="C38" s="364">
        <f>[2]CG_21_Redevances!K33</f>
        <v>71.516884000000005</v>
      </c>
      <c r="D38" s="364">
        <f>[2]CG_21_Redevances!L33</f>
        <v>421.85789799999998</v>
      </c>
      <c r="E38" s="364">
        <f>[2]CG_21_Redevances!M33</f>
        <v>96.278763999999995</v>
      </c>
      <c r="F38" s="364">
        <f>[2]CG_21_Redevances!N33</f>
        <v>18.183527999999999</v>
      </c>
      <c r="G38" s="366">
        <f>[2]CG_21_Redevances!O33</f>
        <v>2413.1070669999999</v>
      </c>
      <c r="H38" s="370">
        <f>G38/'5.6_2020'!G38-1</f>
        <v>4.255944338792661E-2</v>
      </c>
    </row>
    <row r="39" spans="1:8" x14ac:dyDescent="0.2">
      <c r="A39" s="354" t="s">
        <v>174</v>
      </c>
      <c r="B39" s="355">
        <f>[2]CG_21_Redevances!J34</f>
        <v>419.32119899999998</v>
      </c>
      <c r="C39" s="355">
        <f>[2]CG_21_Redevances!K34</f>
        <v>526.68086100000005</v>
      </c>
      <c r="D39" s="355">
        <f>[2]CG_21_Redevances!L34</f>
        <v>369.16703000000001</v>
      </c>
      <c r="E39" s="355">
        <f>[2]CG_21_Redevances!M34</f>
        <v>30.443290999999999</v>
      </c>
      <c r="F39" s="355">
        <f>[2]CG_21_Redevances!N34</f>
        <v>11.349424000000001</v>
      </c>
      <c r="G39" s="379">
        <f>[2]CG_21_Redevances!O34</f>
        <v>1356.961808</v>
      </c>
      <c r="H39" s="374">
        <f>G39/'5.6_2020'!G39-1</f>
        <v>0.19193419130128797</v>
      </c>
    </row>
    <row r="40" spans="1:8" x14ac:dyDescent="0.2">
      <c r="A40" s="358" t="s">
        <v>175</v>
      </c>
      <c r="B40" s="352"/>
      <c r="C40" s="352"/>
      <c r="D40" s="352"/>
      <c r="E40" s="352"/>
      <c r="F40" s="352"/>
      <c r="G40" s="352"/>
    </row>
    <row r="41" spans="1:8" x14ac:dyDescent="0.2">
      <c r="A41" s="57" t="s">
        <v>30</v>
      </c>
      <c r="B41" s="352"/>
      <c r="C41" s="352"/>
      <c r="D41" s="352"/>
      <c r="E41" s="352"/>
      <c r="F41" s="352"/>
      <c r="G41" s="352"/>
    </row>
    <row r="42" spans="1:8" x14ac:dyDescent="0.2">
      <c r="A42" s="358" t="s">
        <v>191</v>
      </c>
      <c r="B42" s="352"/>
      <c r="C42" s="352"/>
      <c r="D42" s="352"/>
      <c r="E42" s="352"/>
      <c r="F42" s="352"/>
      <c r="G42" s="352"/>
    </row>
    <row r="43" spans="1:8" x14ac:dyDescent="0.2">
      <c r="A43" s="356"/>
      <c r="B43" s="352"/>
      <c r="C43" s="352"/>
      <c r="D43" s="352"/>
      <c r="E43" s="352"/>
      <c r="F43" s="352"/>
      <c r="G43" s="352"/>
    </row>
    <row r="44" spans="1:8" x14ac:dyDescent="0.2">
      <c r="A44" s="356"/>
      <c r="B44" s="352"/>
      <c r="C44" s="352"/>
      <c r="D44" s="352"/>
      <c r="E44" s="352"/>
      <c r="F44" s="352"/>
      <c r="G44" s="352"/>
    </row>
    <row r="45" spans="1:8" x14ac:dyDescent="0.2">
      <c r="A45" s="356"/>
      <c r="B45" s="352"/>
      <c r="C45" s="352"/>
      <c r="D45" s="352"/>
      <c r="E45" s="352"/>
      <c r="F45" s="352"/>
      <c r="G45" s="352"/>
    </row>
    <row r="46" spans="1:8" x14ac:dyDescent="0.2">
      <c r="A46" s="356"/>
      <c r="B46" s="352"/>
      <c r="C46" s="352"/>
      <c r="D46" s="352"/>
      <c r="E46" s="352"/>
      <c r="F46" s="352"/>
      <c r="G46" s="352"/>
    </row>
    <row r="47" spans="1:8" x14ac:dyDescent="0.2">
      <c r="A47" s="356"/>
      <c r="B47" s="352"/>
      <c r="C47" s="352"/>
      <c r="D47" s="352"/>
      <c r="E47" s="352"/>
      <c r="F47" s="352"/>
      <c r="G47" s="352"/>
    </row>
    <row r="48" spans="1:8" x14ac:dyDescent="0.2">
      <c r="A48" s="356"/>
      <c r="B48" s="352"/>
      <c r="C48" s="352"/>
      <c r="D48" s="352"/>
      <c r="E48" s="352"/>
      <c r="F48" s="352"/>
      <c r="G48" s="352"/>
    </row>
    <row r="49" spans="1:7" x14ac:dyDescent="0.2">
      <c r="A49" s="356"/>
      <c r="B49" s="352"/>
      <c r="C49" s="352"/>
      <c r="D49" s="352"/>
      <c r="E49" s="352"/>
      <c r="F49" s="352"/>
      <c r="G49" s="352"/>
    </row>
  </sheetData>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1"/>
  <sheetViews>
    <sheetView showGridLines="0" workbookViewId="0">
      <selection activeCell="A6" sqref="A6"/>
    </sheetView>
  </sheetViews>
  <sheetFormatPr baseColWidth="10" defaultColWidth="11.42578125" defaultRowHeight="12.75" x14ac:dyDescent="0.2"/>
  <cols>
    <col min="1" max="1" width="31.140625" style="357" customWidth="1"/>
    <col min="2" max="2" width="12.85546875" style="3" customWidth="1"/>
    <col min="3" max="4" width="11.140625" style="3" customWidth="1"/>
    <col min="5" max="5" width="13.42578125" style="3" customWidth="1"/>
    <col min="6" max="6" width="12.7109375" style="3" customWidth="1"/>
    <col min="7" max="7" width="10.85546875" style="2" customWidth="1"/>
    <col min="8" max="8" width="13.85546875" style="258" customWidth="1"/>
    <col min="9" max="9" width="11.42578125" style="259"/>
    <col min="10" max="10" width="13.5703125" style="37" customWidth="1"/>
    <col min="11" max="11" width="11.42578125" style="37"/>
    <col min="12" max="12" width="9" style="37" customWidth="1"/>
    <col min="13" max="13" width="11.42578125" style="37"/>
    <col min="14" max="17" width="11.42578125" style="40"/>
    <col min="18" max="18" width="14.7109375" style="40" customWidth="1"/>
    <col min="19" max="19" width="16" style="40" customWidth="1"/>
    <col min="20" max="28" width="11.42578125" style="40"/>
    <col min="29" max="16384" width="11.42578125" style="3"/>
  </cols>
  <sheetData>
    <row r="1" spans="1:42" ht="18" x14ac:dyDescent="0.25">
      <c r="A1" s="26" t="s">
        <v>142</v>
      </c>
      <c r="B1" s="26"/>
      <c r="C1" s="26"/>
      <c r="D1" s="26"/>
      <c r="E1" s="26"/>
      <c r="F1" s="26"/>
      <c r="G1" s="360" t="s">
        <v>176</v>
      </c>
    </row>
    <row r="2" spans="1:42" ht="15.75" x14ac:dyDescent="0.25">
      <c r="A2" s="334"/>
      <c r="B2" s="335"/>
      <c r="C2" s="336"/>
      <c r="D2" s="335"/>
      <c r="E2" s="336"/>
      <c r="F2" s="335"/>
    </row>
    <row r="3" spans="1:42" ht="18" x14ac:dyDescent="0.25">
      <c r="A3" s="337" t="s">
        <v>206</v>
      </c>
      <c r="B3" s="337"/>
      <c r="C3" s="338"/>
      <c r="D3" s="337"/>
      <c r="E3" s="338"/>
      <c r="F3" s="338"/>
      <c r="G3" s="339"/>
      <c r="H3" s="183"/>
      <c r="I3" s="183"/>
      <c r="J3" s="183"/>
      <c r="K3" s="341"/>
      <c r="L3" s="342"/>
    </row>
    <row r="4" spans="1:42" x14ac:dyDescent="0.2">
      <c r="A4" s="343"/>
      <c r="B4" s="344"/>
      <c r="C4" s="344"/>
      <c r="D4" s="344"/>
      <c r="E4" s="344"/>
      <c r="F4" s="344"/>
      <c r="G4" s="344"/>
      <c r="H4" s="37"/>
      <c r="W4" s="3"/>
      <c r="X4" s="3"/>
      <c r="Y4" s="3"/>
      <c r="Z4" s="3"/>
      <c r="AA4" s="3"/>
      <c r="AB4" s="3"/>
    </row>
    <row r="5" spans="1:42" x14ac:dyDescent="0.2">
      <c r="A5" s="345" t="s">
        <v>13</v>
      </c>
      <c r="B5" s="346"/>
      <c r="C5" s="346"/>
      <c r="D5" s="346"/>
      <c r="E5" s="346"/>
      <c r="F5" s="346"/>
      <c r="G5" s="346"/>
      <c r="H5" s="37"/>
      <c r="T5" s="3"/>
      <c r="U5" s="3"/>
      <c r="V5" s="3"/>
      <c r="W5" s="3"/>
      <c r="X5" s="3"/>
      <c r="Y5" s="3"/>
      <c r="Z5" s="3"/>
      <c r="AA5" s="3"/>
      <c r="AB5" s="3"/>
    </row>
    <row r="6" spans="1:42" ht="25.5" x14ac:dyDescent="0.2">
      <c r="A6" s="348" t="s">
        <v>202</v>
      </c>
      <c r="B6" s="348" t="s">
        <v>0</v>
      </c>
      <c r="C6" s="348" t="s">
        <v>65</v>
      </c>
      <c r="D6" s="348" t="s">
        <v>32</v>
      </c>
      <c r="E6" s="348" t="s">
        <v>1</v>
      </c>
      <c r="F6" s="348" t="s">
        <v>86</v>
      </c>
      <c r="G6" s="348" t="s">
        <v>199</v>
      </c>
      <c r="H6" s="37"/>
      <c r="AA6" s="3"/>
      <c r="AB6" s="3"/>
    </row>
    <row r="7" spans="1:42" x14ac:dyDescent="0.2">
      <c r="A7" s="349" t="s">
        <v>146</v>
      </c>
      <c r="B7" s="350"/>
      <c r="C7" s="350"/>
      <c r="D7" s="350"/>
      <c r="E7" s="350"/>
      <c r="F7" s="350"/>
      <c r="G7" s="350"/>
      <c r="H7" s="37"/>
      <c r="AA7" s="3"/>
      <c r="AB7" s="3"/>
    </row>
    <row r="8" spans="1:42" x14ac:dyDescent="0.2">
      <c r="A8" s="363" t="s">
        <v>147</v>
      </c>
      <c r="B8" s="375">
        <f>'5.6_2021'!B8/'5.6_2020'!B8-1</f>
        <v>-2.7086005495157717E-2</v>
      </c>
      <c r="C8" s="375">
        <f>'5.6_2021'!C8/'5.6_2020'!C8-1</f>
        <v>-6.2599355038572835E-4</v>
      </c>
      <c r="D8" s="375">
        <f>'5.6_2021'!D8/'5.6_2020'!D8-1</f>
        <v>6.8116283963300717E-2</v>
      </c>
      <c r="E8" s="375">
        <f>'5.6_2021'!E8/'5.6_2020'!E8-1</f>
        <v>-0.37878627511354024</v>
      </c>
      <c r="F8" s="375">
        <f>'5.6_2021'!F8/'5.6_2020'!F8-1</f>
        <v>0.13478335639940053</v>
      </c>
      <c r="G8" s="376">
        <f>'5.6_2021'!G8/'5.6_2020'!G8-1</f>
        <v>2.4339771202634086E-2</v>
      </c>
      <c r="H8" s="37"/>
      <c r="AA8" s="3"/>
      <c r="AB8" s="3"/>
    </row>
    <row r="9" spans="1:42" s="21" customFormat="1" x14ac:dyDescent="0.2">
      <c r="A9" s="351" t="s">
        <v>148</v>
      </c>
      <c r="B9" s="361">
        <f>'5.6_2021'!B9/'5.6_2020'!B9-1</f>
        <v>-2.7905198162810341E-2</v>
      </c>
      <c r="C9" s="361">
        <f>'5.6_2021'!C9/'5.6_2020'!C9-1</f>
        <v>-1.5076224083766188E-2</v>
      </c>
      <c r="D9" s="361">
        <f>'5.6_2021'!D9/'5.6_2020'!D9-1</f>
        <v>2.4264511532183786E-2</v>
      </c>
      <c r="E9" s="361">
        <f>'5.6_2021'!E9/'5.6_2020'!E9-1</f>
        <v>-2.7276832233414381</v>
      </c>
      <c r="F9" s="361"/>
      <c r="G9" s="362">
        <f>'5.6_2021'!G9/'5.6_2020'!G9-1</f>
        <v>2.140157246694141E-3</v>
      </c>
      <c r="I9" s="327"/>
    </row>
    <row r="10" spans="1:42" x14ac:dyDescent="0.2">
      <c r="A10" s="363" t="s">
        <v>149</v>
      </c>
      <c r="B10" s="375">
        <f>'5.6_2021'!B10/'5.6_2020'!B10-1</f>
        <v>0.20404426824737087</v>
      </c>
      <c r="C10" s="375">
        <f>'5.6_2021'!C10/'5.6_2020'!C10-1</f>
        <v>-0.79802054979247472</v>
      </c>
      <c r="D10" s="375">
        <f>'5.6_2021'!D10/'5.6_2020'!D10-1</f>
        <v>8.6378225572794509E-2</v>
      </c>
      <c r="E10" s="375">
        <f>'5.6_2021'!E10/'5.6_2020'!E10-1</f>
        <v>0.7980505163810776</v>
      </c>
      <c r="F10" s="375"/>
      <c r="G10" s="376">
        <f>'5.6_2021'!G10/'5.6_2020'!G10-1</f>
        <v>0.12312873280080883</v>
      </c>
      <c r="H10" s="37"/>
      <c r="AA10" s="3"/>
      <c r="AB10" s="3"/>
    </row>
    <row r="11" spans="1:42" s="40" customFormat="1" x14ac:dyDescent="0.2">
      <c r="A11" s="349" t="s">
        <v>150</v>
      </c>
      <c r="B11" s="361"/>
      <c r="C11" s="361"/>
      <c r="D11" s="361"/>
      <c r="E11" s="361"/>
      <c r="F11" s="361"/>
      <c r="G11" s="362"/>
      <c r="H11" s="258"/>
      <c r="I11" s="259"/>
      <c r="J11" s="37"/>
      <c r="K11" s="37"/>
      <c r="L11" s="37"/>
      <c r="M11" s="37"/>
      <c r="AC11" s="3"/>
      <c r="AD11" s="3"/>
      <c r="AE11" s="3"/>
      <c r="AF11" s="3"/>
      <c r="AG11" s="3"/>
      <c r="AH11" s="3"/>
      <c r="AI11" s="3"/>
      <c r="AJ11" s="3"/>
      <c r="AK11" s="3"/>
      <c r="AL11" s="3"/>
      <c r="AM11" s="3"/>
      <c r="AN11" s="3"/>
      <c r="AO11" s="3"/>
      <c r="AP11" s="3"/>
    </row>
    <row r="12" spans="1:42" s="40" customFormat="1" x14ac:dyDescent="0.2">
      <c r="A12" s="363" t="s">
        <v>151</v>
      </c>
      <c r="B12" s="375">
        <f>'5.6_2021'!B12/'5.6_2020'!B12-1</f>
        <v>1.7565439241697067E-2</v>
      </c>
      <c r="C12" s="375">
        <f>'5.6_2021'!C12/'5.6_2020'!C12-1</f>
        <v>-0.13637678252730834</v>
      </c>
      <c r="D12" s="375">
        <f>'5.6_2021'!D12/'5.6_2020'!D12-1</f>
        <v>8.5190057467285252E-2</v>
      </c>
      <c r="E12" s="375">
        <f>'5.6_2021'!E12/'5.6_2020'!E12-1</f>
        <v>-1.119137466307274E-2</v>
      </c>
      <c r="F12" s="375"/>
      <c r="G12" s="376">
        <f>'5.6_2021'!G12/'5.6_2020'!G12-1</f>
        <v>-3.5750028795576982E-2</v>
      </c>
      <c r="H12" s="258"/>
      <c r="I12" s="259"/>
      <c r="J12" s="37"/>
      <c r="K12" s="37"/>
      <c r="L12" s="37"/>
      <c r="M12" s="37"/>
      <c r="AC12" s="3"/>
      <c r="AD12" s="3"/>
      <c r="AE12" s="3"/>
      <c r="AF12" s="3"/>
      <c r="AG12" s="3"/>
      <c r="AH12" s="3"/>
      <c r="AI12" s="3"/>
      <c r="AJ12" s="3"/>
      <c r="AK12" s="3"/>
      <c r="AL12" s="3"/>
      <c r="AM12" s="3"/>
      <c r="AN12" s="3"/>
      <c r="AO12" s="3"/>
      <c r="AP12" s="3"/>
    </row>
    <row r="13" spans="1:42" s="40" customFormat="1" x14ac:dyDescent="0.2">
      <c r="A13" s="351" t="s">
        <v>152</v>
      </c>
      <c r="B13" s="361">
        <f>'5.6_2021'!B13/'5.6_2020'!B13-1</f>
        <v>0.33667931405345519</v>
      </c>
      <c r="C13" s="361">
        <f>'5.6_2021'!C13/'5.6_2020'!C13-1</f>
        <v>0.33406415339977702</v>
      </c>
      <c r="D13" s="361">
        <f>'5.6_2021'!D13/'5.6_2020'!D13-1</f>
        <v>0.11118255521386633</v>
      </c>
      <c r="E13" s="361">
        <f>'5.6_2021'!E13/'5.6_2020'!E13-1</f>
        <v>0.40230922751049802</v>
      </c>
      <c r="F13" s="361">
        <f>'5.6_2021'!F13/'5.6_2020'!F13-1</f>
        <v>-9.2165828146743456E-2</v>
      </c>
      <c r="G13" s="362">
        <f>'5.6_2021'!G13/'5.6_2020'!G13-1</f>
        <v>0.33632615968664004</v>
      </c>
      <c r="H13" s="258"/>
      <c r="I13" s="259"/>
      <c r="J13" s="37"/>
      <c r="K13" s="37"/>
      <c r="L13" s="37"/>
      <c r="M13" s="37"/>
      <c r="AC13" s="3"/>
      <c r="AD13" s="3"/>
      <c r="AE13" s="3"/>
      <c r="AF13" s="3"/>
      <c r="AG13" s="3"/>
      <c r="AH13" s="3"/>
      <c r="AI13" s="3"/>
      <c r="AJ13" s="3"/>
      <c r="AK13" s="3"/>
      <c r="AL13" s="3"/>
      <c r="AM13" s="3"/>
      <c r="AN13" s="3"/>
      <c r="AO13" s="3"/>
      <c r="AP13" s="3"/>
    </row>
    <row r="14" spans="1:42" s="40" customFormat="1" x14ac:dyDescent="0.2">
      <c r="A14" s="365" t="s">
        <v>153</v>
      </c>
      <c r="B14" s="375"/>
      <c r="C14" s="375"/>
      <c r="D14" s="375"/>
      <c r="E14" s="375"/>
      <c r="F14" s="375"/>
      <c r="G14" s="376"/>
      <c r="H14" s="258"/>
      <c r="I14" s="259"/>
      <c r="J14" s="37"/>
      <c r="K14" s="37"/>
      <c r="L14" s="37"/>
      <c r="M14" s="37"/>
      <c r="AC14" s="3"/>
      <c r="AD14" s="3"/>
      <c r="AE14" s="3"/>
      <c r="AF14" s="3"/>
      <c r="AG14" s="3"/>
      <c r="AH14" s="3"/>
      <c r="AI14" s="3"/>
      <c r="AJ14" s="3"/>
      <c r="AK14" s="3"/>
      <c r="AL14" s="3"/>
      <c r="AM14" s="3"/>
      <c r="AN14" s="3"/>
      <c r="AO14" s="3"/>
      <c r="AP14" s="3"/>
    </row>
    <row r="15" spans="1:42" s="40" customFormat="1" ht="25.5" x14ac:dyDescent="0.2">
      <c r="A15" s="351" t="s">
        <v>154</v>
      </c>
      <c r="B15" s="361">
        <f>'5.6_2021'!B15/'5.6_2020'!B15-1</f>
        <v>8.0657226679849092E-2</v>
      </c>
      <c r="C15" s="361">
        <f>'5.6_2021'!C15/'5.6_2020'!C15-1</f>
        <v>-0.16884563402377462</v>
      </c>
      <c r="D15" s="361">
        <f>'5.6_2021'!D15/'5.6_2020'!D15-1</f>
        <v>9.9433534022923542E-3</v>
      </c>
      <c r="E15" s="361"/>
      <c r="F15" s="361"/>
      <c r="G15" s="362">
        <f>'5.6_2021'!G15/'5.6_2020'!G15-1</f>
        <v>7.3516061599338878E-2</v>
      </c>
      <c r="H15" s="258"/>
      <c r="I15" s="259"/>
      <c r="J15" s="37"/>
      <c r="K15" s="37"/>
      <c r="L15" s="37"/>
      <c r="M15" s="37"/>
      <c r="AC15" s="3"/>
      <c r="AD15" s="3"/>
      <c r="AE15" s="3"/>
      <c r="AF15" s="3"/>
      <c r="AG15" s="3"/>
      <c r="AH15" s="3"/>
      <c r="AI15" s="3"/>
      <c r="AJ15" s="3"/>
      <c r="AK15" s="3"/>
      <c r="AL15" s="3"/>
      <c r="AM15" s="3"/>
      <c r="AN15" s="3"/>
      <c r="AO15" s="3"/>
      <c r="AP15" s="3"/>
    </row>
    <row r="16" spans="1:42" s="40" customFormat="1" x14ac:dyDescent="0.2">
      <c r="A16" s="363" t="s">
        <v>155</v>
      </c>
      <c r="B16" s="375">
        <f>'5.6_2021'!B16/'5.6_2020'!B16-1</f>
        <v>0.13152032214382969</v>
      </c>
      <c r="C16" s="375">
        <f>'5.6_2021'!C16/'5.6_2020'!C16-1</f>
        <v>5.4464108429397751E-2</v>
      </c>
      <c r="D16" s="375">
        <f>'5.6_2021'!D16/'5.6_2020'!D16-1</f>
        <v>0.11170756089944733</v>
      </c>
      <c r="E16" s="375">
        <f>'5.6_2021'!E16/'5.6_2020'!E16-1</f>
        <v>0.12565576576301263</v>
      </c>
      <c r="F16" s="375">
        <f>'5.6_2021'!F16/'5.6_2020'!F16-1</f>
        <v>0.3019114317042515</v>
      </c>
      <c r="G16" s="376">
        <f>'5.6_2021'!G16/'5.6_2020'!G16-1</f>
        <v>0.12832482293190073</v>
      </c>
      <c r="H16" s="258"/>
      <c r="I16" s="259"/>
      <c r="J16" s="37"/>
      <c r="K16" s="37"/>
      <c r="L16" s="37"/>
      <c r="M16" s="37"/>
      <c r="AC16" s="3"/>
      <c r="AD16" s="3"/>
      <c r="AE16" s="3"/>
      <c r="AF16" s="3"/>
      <c r="AG16" s="3"/>
      <c r="AH16" s="3"/>
      <c r="AI16" s="3"/>
      <c r="AJ16" s="3"/>
      <c r="AK16" s="3"/>
      <c r="AL16" s="3"/>
      <c r="AM16" s="3"/>
      <c r="AN16" s="3"/>
      <c r="AO16" s="3"/>
      <c r="AP16" s="3"/>
    </row>
    <row r="17" spans="1:42" s="40" customFormat="1" ht="25.5" x14ac:dyDescent="0.2">
      <c r="A17" s="351" t="s">
        <v>156</v>
      </c>
      <c r="B17" s="361">
        <f>'5.6_2021'!B17/'5.6_2020'!B17-1</f>
        <v>0.34203898722516812</v>
      </c>
      <c r="C17" s="361">
        <f>'5.6_2021'!C17/'5.6_2020'!C17-1</f>
        <v>0.12868626784173798</v>
      </c>
      <c r="D17" s="361">
        <f>'5.6_2021'!D17/'5.6_2020'!D17-1</f>
        <v>0.32064255507396133</v>
      </c>
      <c r="E17" s="361">
        <f>'5.6_2021'!E17/'5.6_2020'!E17-1</f>
        <v>8.2760170824904478</v>
      </c>
      <c r="F17" s="361"/>
      <c r="G17" s="362">
        <f>'5.6_2021'!G17/'5.6_2020'!G17-1</f>
        <v>0.33937316468639755</v>
      </c>
      <c r="H17" s="258"/>
      <c r="I17" s="259"/>
      <c r="J17" s="37"/>
      <c r="K17" s="37"/>
      <c r="L17" s="37"/>
      <c r="M17" s="37"/>
      <c r="AC17" s="3"/>
      <c r="AD17" s="3"/>
      <c r="AE17" s="3"/>
      <c r="AF17" s="3"/>
      <c r="AG17" s="3"/>
      <c r="AH17" s="3"/>
      <c r="AI17" s="3"/>
      <c r="AJ17" s="3"/>
      <c r="AK17" s="3"/>
      <c r="AL17" s="3"/>
      <c r="AM17" s="3"/>
      <c r="AN17" s="3"/>
      <c r="AO17" s="3"/>
      <c r="AP17" s="3"/>
    </row>
    <row r="18" spans="1:42" s="40" customFormat="1" x14ac:dyDescent="0.2">
      <c r="A18" s="363" t="s">
        <v>157</v>
      </c>
      <c r="B18" s="375">
        <f>'5.6_2021'!B18/'5.6_2020'!B18-1</f>
        <v>3.7942475650003971E-2</v>
      </c>
      <c r="C18" s="375">
        <f>'5.6_2021'!C18/'5.6_2020'!C18-1</f>
        <v>-0.36074573944870181</v>
      </c>
      <c r="D18" s="375">
        <f>'5.6_2021'!D18/'5.6_2020'!D18-1</f>
        <v>2.8134785664288398E-2</v>
      </c>
      <c r="E18" s="375">
        <f>'5.6_2021'!E18/'5.6_2020'!E18-1</f>
        <v>0.19166833672377792</v>
      </c>
      <c r="F18" s="375"/>
      <c r="G18" s="376">
        <f>'5.6_2021'!G18/'5.6_2020'!G18-1</f>
        <v>4.6735296964515838E-2</v>
      </c>
      <c r="H18" s="64"/>
      <c r="I18" s="259"/>
      <c r="J18" s="37"/>
      <c r="K18" s="37"/>
      <c r="L18" s="37"/>
      <c r="M18" s="37"/>
      <c r="AC18" s="3"/>
      <c r="AD18" s="3"/>
      <c r="AE18" s="3"/>
      <c r="AF18" s="3"/>
      <c r="AG18" s="3"/>
      <c r="AH18" s="3"/>
      <c r="AI18" s="3"/>
      <c r="AJ18" s="3"/>
      <c r="AK18" s="3"/>
      <c r="AL18" s="3"/>
      <c r="AM18" s="3"/>
      <c r="AN18" s="3"/>
      <c r="AO18" s="3"/>
      <c r="AP18" s="3"/>
    </row>
    <row r="19" spans="1:42" s="40" customFormat="1" x14ac:dyDescent="0.2">
      <c r="A19" s="351" t="s">
        <v>158</v>
      </c>
      <c r="B19" s="361">
        <f>'5.6_2021'!B19/'5.6_2020'!B19-1</f>
        <v>-1.3828040321324786E-2</v>
      </c>
      <c r="C19" s="361">
        <f>'5.6_2021'!C19/'5.6_2020'!C19-1</f>
        <v>8.2850296938880463E-2</v>
      </c>
      <c r="D19" s="361">
        <f>'5.6_2021'!D19/'5.6_2020'!D19-1</f>
        <v>-0.51873921517510202</v>
      </c>
      <c r="E19" s="361">
        <f>'5.6_2021'!E19/'5.6_2020'!E19-1</f>
        <v>-9.0918078708153716E-2</v>
      </c>
      <c r="F19" s="361">
        <f>'5.6_2021'!F19/'5.6_2020'!F19-1</f>
        <v>0.10684490509000244</v>
      </c>
      <c r="G19" s="362">
        <f>'5.6_2021'!G19/'5.6_2020'!G19-1</f>
        <v>-1.3236717036609003E-2</v>
      </c>
      <c r="H19" s="64"/>
      <c r="I19" s="259"/>
      <c r="J19" s="37"/>
      <c r="K19" s="37"/>
      <c r="L19" s="37"/>
      <c r="M19" s="37"/>
      <c r="AC19" s="3"/>
      <c r="AD19" s="3"/>
      <c r="AE19" s="3"/>
      <c r="AF19" s="3"/>
      <c r="AG19" s="3"/>
      <c r="AH19" s="3"/>
      <c r="AI19" s="3"/>
      <c r="AJ19" s="3"/>
      <c r="AK19" s="3"/>
      <c r="AL19" s="3"/>
      <c r="AM19" s="3"/>
      <c r="AN19" s="3"/>
      <c r="AO19" s="3"/>
      <c r="AP19" s="3"/>
    </row>
    <row r="20" spans="1:42" s="40" customFormat="1" x14ac:dyDescent="0.2">
      <c r="A20" s="363" t="s">
        <v>159</v>
      </c>
      <c r="B20" s="375">
        <f>'5.6_2021'!B20/'5.6_2020'!B20-1</f>
        <v>1.4580381128007636E-2</v>
      </c>
      <c r="C20" s="375">
        <f>'5.6_2021'!C20/'5.6_2020'!C20-1</f>
        <v>0.21012291750917056</v>
      </c>
      <c r="D20" s="375"/>
      <c r="E20" s="375"/>
      <c r="F20" s="375"/>
      <c r="G20" s="376">
        <f>'5.6_2021'!G20/'5.6_2020'!G20-1</f>
        <v>5.7983044492951885E-2</v>
      </c>
      <c r="H20" s="258"/>
      <c r="I20" s="259"/>
      <c r="J20" s="37"/>
      <c r="K20" s="37"/>
      <c r="L20" s="37"/>
      <c r="M20" s="37"/>
      <c r="AC20" s="3"/>
      <c r="AD20" s="3"/>
      <c r="AE20" s="3"/>
      <c r="AF20" s="3"/>
      <c r="AG20" s="3"/>
      <c r="AH20" s="3"/>
      <c r="AI20" s="3"/>
      <c r="AJ20" s="3"/>
      <c r="AK20" s="3"/>
      <c r="AL20" s="3"/>
      <c r="AM20" s="3"/>
      <c r="AN20" s="3"/>
      <c r="AO20" s="3"/>
      <c r="AP20" s="3"/>
    </row>
    <row r="21" spans="1:42" s="40" customFormat="1" x14ac:dyDescent="0.2">
      <c r="A21" s="351" t="s">
        <v>192</v>
      </c>
      <c r="B21" s="361">
        <f>'5.6_2021'!B21/'5.6_2020'!B21-1</f>
        <v>7.2069927312714333E-2</v>
      </c>
      <c r="C21" s="361">
        <f>'5.6_2021'!C21/'5.6_2020'!C21-1</f>
        <v>-0.69365079365079363</v>
      </c>
      <c r="D21" s="361">
        <f>'5.6_2021'!D21/'5.6_2020'!D21-1</f>
        <v>-0.53678103714371184</v>
      </c>
      <c r="E21" s="361">
        <f>'5.6_2021'!E21/'5.6_2020'!E21-1</f>
        <v>1.9590392882953056E-2</v>
      </c>
      <c r="F21" s="361"/>
      <c r="G21" s="362">
        <f>'5.6_2021'!G21/'5.6_2020'!G21-1</f>
        <v>1.2354055726584878E-2</v>
      </c>
      <c r="H21" s="258"/>
      <c r="I21" s="259"/>
      <c r="J21" s="37"/>
      <c r="K21" s="37"/>
      <c r="L21" s="37"/>
      <c r="M21" s="37"/>
      <c r="AC21" s="3"/>
      <c r="AD21" s="3"/>
      <c r="AE21" s="3"/>
      <c r="AF21" s="3"/>
      <c r="AG21" s="3"/>
      <c r="AH21" s="3"/>
      <c r="AI21" s="3"/>
      <c r="AJ21" s="3"/>
      <c r="AK21" s="3"/>
      <c r="AL21" s="3"/>
      <c r="AM21" s="3"/>
      <c r="AN21" s="3"/>
      <c r="AO21" s="3"/>
      <c r="AP21" s="3"/>
    </row>
    <row r="22" spans="1:42" s="40" customFormat="1" x14ac:dyDescent="0.2">
      <c r="A22" s="363" t="s">
        <v>160</v>
      </c>
      <c r="B22" s="375">
        <f>'5.6_2021'!B22/'5.6_2020'!B22-1</f>
        <v>1.2589344725075655</v>
      </c>
      <c r="C22" s="375">
        <f>'5.6_2021'!C22/'5.6_2020'!C22-1</f>
        <v>1.4843722548529894</v>
      </c>
      <c r="D22" s="375">
        <f>'5.6_2021'!D22/'5.6_2020'!D22-1</f>
        <v>1.3122359585730567</v>
      </c>
      <c r="E22" s="375"/>
      <c r="F22" s="375"/>
      <c r="G22" s="376">
        <f>'5.6_2021'!G22/'5.6_2020'!G22-1</f>
        <v>1.3175513329898756</v>
      </c>
      <c r="H22" s="258"/>
      <c r="I22" s="259"/>
      <c r="J22" s="37"/>
      <c r="K22" s="37"/>
      <c r="L22" s="37"/>
      <c r="M22" s="37"/>
      <c r="AC22" s="3"/>
      <c r="AD22" s="3"/>
      <c r="AE22" s="3"/>
      <c r="AF22" s="3"/>
      <c r="AG22" s="3"/>
      <c r="AH22" s="3"/>
      <c r="AI22" s="3"/>
      <c r="AJ22" s="3"/>
      <c r="AK22" s="3"/>
      <c r="AL22" s="3"/>
      <c r="AM22" s="3"/>
      <c r="AN22" s="3"/>
      <c r="AO22" s="3"/>
      <c r="AP22" s="3"/>
    </row>
    <row r="23" spans="1:42" s="40" customFormat="1" x14ac:dyDescent="0.2">
      <c r="A23" s="351" t="s">
        <v>161</v>
      </c>
      <c r="B23" s="361">
        <f>'5.6_2021'!B23/'5.6_2020'!B23-1</f>
        <v>9.6574841426108948E-2</v>
      </c>
      <c r="C23" s="361">
        <f>'5.6_2021'!C23/'5.6_2020'!C23-1</f>
        <v>0.15732881993188874</v>
      </c>
      <c r="D23" s="361">
        <f>'5.6_2021'!D23/'5.6_2020'!D23-1</f>
        <v>0.26483164563964223</v>
      </c>
      <c r="E23" s="361">
        <f>'5.6_2021'!E23/'5.6_2020'!E23-1</f>
        <v>-0.10121821204974579</v>
      </c>
      <c r="F23" s="361">
        <f>'5.6_2021'!F23/'5.6_2020'!F23-1</f>
        <v>-0.33117743326642457</v>
      </c>
      <c r="G23" s="362">
        <f>'5.6_2021'!G23/'5.6_2020'!G23-1</f>
        <v>0.11361409113718679</v>
      </c>
      <c r="H23" s="258"/>
      <c r="I23" s="259"/>
      <c r="J23" s="37"/>
      <c r="K23" s="37"/>
      <c r="L23" s="37"/>
      <c r="M23" s="37"/>
      <c r="AC23" s="3"/>
      <c r="AD23" s="3"/>
      <c r="AE23" s="3"/>
      <c r="AF23" s="3"/>
      <c r="AG23" s="3"/>
      <c r="AH23" s="3"/>
      <c r="AI23" s="3"/>
      <c r="AJ23" s="3"/>
      <c r="AK23" s="3"/>
      <c r="AL23" s="3"/>
      <c r="AM23" s="3"/>
      <c r="AN23" s="3"/>
      <c r="AO23" s="3"/>
      <c r="AP23" s="3"/>
    </row>
    <row r="24" spans="1:42" s="40" customFormat="1" x14ac:dyDescent="0.2">
      <c r="A24" s="365" t="s">
        <v>186</v>
      </c>
      <c r="B24" s="375"/>
      <c r="C24" s="375"/>
      <c r="D24" s="375"/>
      <c r="E24" s="375"/>
      <c r="F24" s="375"/>
      <c r="G24" s="376"/>
      <c r="H24" s="258"/>
      <c r="I24" s="259"/>
      <c r="J24" s="37"/>
      <c r="K24" s="37"/>
      <c r="L24" s="37"/>
      <c r="M24" s="37"/>
      <c r="AC24" s="3"/>
      <c r="AD24" s="3"/>
      <c r="AE24" s="3"/>
      <c r="AF24" s="3"/>
      <c r="AG24" s="3"/>
      <c r="AH24" s="3"/>
      <c r="AI24" s="3"/>
      <c r="AJ24" s="3"/>
      <c r="AK24" s="3"/>
      <c r="AL24" s="3"/>
      <c r="AM24" s="3"/>
      <c r="AN24" s="3"/>
      <c r="AO24" s="3"/>
      <c r="AP24" s="3"/>
    </row>
    <row r="25" spans="1:42" s="40" customFormat="1" x14ac:dyDescent="0.2">
      <c r="A25" s="351" t="s">
        <v>180</v>
      </c>
      <c r="B25" s="361">
        <f>'5.6_2021'!B25/'5.6_2020'!B25-1</f>
        <v>-0.42131516244502032</v>
      </c>
      <c r="C25" s="361">
        <f>'5.6_2021'!C25/'5.6_2020'!C25-1</f>
        <v>0.10901276073125099</v>
      </c>
      <c r="D25" s="361">
        <f>'5.6_2021'!D25/'5.6_2020'!D25-1</f>
        <v>0.11907048949595711</v>
      </c>
      <c r="E25" s="361">
        <f>'5.6_2021'!E25/'5.6_2020'!E25-1</f>
        <v>5.853025682576396E-2</v>
      </c>
      <c r="F25" s="361">
        <f>'5.6_2021'!F25/'5.6_2020'!F25-1</f>
        <v>0.80205399630960494</v>
      </c>
      <c r="G25" s="362">
        <f>'5.6_2021'!G25/'5.6_2020'!G25-1</f>
        <v>0.10702669616930871</v>
      </c>
      <c r="H25" s="258"/>
      <c r="I25" s="259"/>
      <c r="J25" s="37"/>
      <c r="K25" s="37"/>
      <c r="L25" s="37"/>
      <c r="M25" s="37"/>
      <c r="AC25" s="3"/>
      <c r="AD25" s="3"/>
      <c r="AE25" s="3"/>
      <c r="AF25" s="3"/>
      <c r="AG25" s="3"/>
      <c r="AH25" s="3"/>
      <c r="AI25" s="3"/>
      <c r="AJ25" s="3"/>
      <c r="AK25" s="3"/>
      <c r="AL25" s="3"/>
      <c r="AM25" s="3"/>
      <c r="AN25" s="3"/>
      <c r="AO25" s="3"/>
      <c r="AP25" s="3"/>
    </row>
    <row r="26" spans="1:42" x14ac:dyDescent="0.2">
      <c r="A26" s="363" t="s">
        <v>162</v>
      </c>
      <c r="B26" s="375">
        <f>'5.6_2021'!B26/'5.6_2020'!B26-1</f>
        <v>0.53889926650892095</v>
      </c>
      <c r="C26" s="375">
        <f>'5.6_2021'!C26/'5.6_2020'!C26-1</f>
        <v>0.10047156379738076</v>
      </c>
      <c r="D26" s="375">
        <f>'5.6_2021'!D26/'5.6_2020'!D26-1</f>
        <v>9.1997428841970041E-2</v>
      </c>
      <c r="E26" s="375"/>
      <c r="F26" s="375"/>
      <c r="G26" s="376">
        <f>'5.6_2021'!G26/'5.6_2020'!G26-1</f>
        <v>0.10960425096645277</v>
      </c>
    </row>
    <row r="27" spans="1:42" x14ac:dyDescent="0.2">
      <c r="A27" s="351" t="s">
        <v>163</v>
      </c>
      <c r="B27" s="361">
        <f>'5.6_2021'!B27/'5.6_2020'!B27-1</f>
        <v>0.13456846601132422</v>
      </c>
      <c r="C27" s="361">
        <f>'5.6_2021'!C27/'5.6_2020'!C27-1</f>
        <v>0.14135791636100281</v>
      </c>
      <c r="D27" s="361">
        <f>'5.6_2021'!D27/'5.6_2020'!D27-1</f>
        <v>0.23946447360979706</v>
      </c>
      <c r="E27" s="361">
        <f>'5.6_2021'!E27/'5.6_2020'!E27-1</f>
        <v>0.29813184753591959</v>
      </c>
      <c r="F27" s="361">
        <f>'5.6_2021'!F27/'5.6_2020'!F27-1</f>
        <v>-0.18022865330368198</v>
      </c>
      <c r="G27" s="362">
        <f>'5.6_2021'!G27/'5.6_2020'!G27-1</f>
        <v>0.1654988689507868</v>
      </c>
    </row>
    <row r="28" spans="1:42" x14ac:dyDescent="0.2">
      <c r="A28" s="363" t="s">
        <v>164</v>
      </c>
      <c r="B28" s="375">
        <f>'5.6_2021'!B28/'5.6_2020'!B28-1</f>
        <v>0.16173529609141002</v>
      </c>
      <c r="C28" s="375">
        <f>'5.6_2021'!C28/'5.6_2020'!C28-1</f>
        <v>0.1606534973751923</v>
      </c>
      <c r="D28" s="375">
        <f>'5.6_2021'!D28/'5.6_2020'!D28-1</f>
        <v>0.14092276446177188</v>
      </c>
      <c r="E28" s="375">
        <f>'5.6_2021'!E28/'5.6_2020'!E28-1</f>
        <v>-0.10746552743671411</v>
      </c>
      <c r="F28" s="375">
        <f>'5.6_2021'!F28/'5.6_2020'!F28-1</f>
        <v>-0.92456148718743669</v>
      </c>
      <c r="G28" s="376">
        <f>'5.6_2021'!G28/'5.6_2020'!G28-1</f>
        <v>0.1497050051066624</v>
      </c>
    </row>
    <row r="29" spans="1:42" x14ac:dyDescent="0.2">
      <c r="A29" s="351" t="s">
        <v>165</v>
      </c>
      <c r="B29" s="361">
        <f>'5.6_2021'!B29/'5.6_2020'!B29-1</f>
        <v>0.16619484461297929</v>
      </c>
      <c r="C29" s="361">
        <f>'5.6_2021'!C29/'5.6_2020'!C29-1</f>
        <v>-0.73870533669262484</v>
      </c>
      <c r="D29" s="361">
        <f>'5.6_2021'!D29/'5.6_2020'!D29-1</f>
        <v>0.35522268289420889</v>
      </c>
      <c r="E29" s="361">
        <f>'5.6_2021'!E29/'5.6_2020'!E29-1</f>
        <v>1.2575333509283158</v>
      </c>
      <c r="F29" s="361">
        <f>'5.6_2021'!F29/'5.6_2020'!F29-1</f>
        <v>0.10454253485764342</v>
      </c>
      <c r="G29" s="362">
        <f>'5.6_2021'!G29/'5.6_2020'!G29-1</f>
        <v>1.1021986347649761</v>
      </c>
    </row>
    <row r="30" spans="1:42" s="2" customFormat="1" x14ac:dyDescent="0.2">
      <c r="A30" s="363" t="s">
        <v>166</v>
      </c>
      <c r="B30" s="375">
        <f>'5.6_2021'!B30/'5.6_2020'!B30-1</f>
        <v>-6.7113706687645602E-2</v>
      </c>
      <c r="C30" s="375">
        <f>'5.6_2021'!C30/'5.6_2020'!C30-1</f>
        <v>-4.986037051937442E-2</v>
      </c>
      <c r="D30" s="375">
        <f>'5.6_2021'!D30/'5.6_2020'!D30-1</f>
        <v>2.3630769230769233</v>
      </c>
      <c r="E30" s="375">
        <f>'5.6_2021'!E30/'5.6_2020'!E30-1</f>
        <v>0.66808510638297869</v>
      </c>
      <c r="F30" s="375">
        <f>'5.6_2021'!F30/'5.6_2020'!F30-1</f>
        <v>0.20720527959239643</v>
      </c>
      <c r="G30" s="376">
        <f>'5.6_2021'!G30/'5.6_2020'!G30-1</f>
        <v>-5.1049815363526152E-2</v>
      </c>
      <c r="H30" s="258"/>
      <c r="I30" s="259"/>
      <c r="J30" s="37"/>
      <c r="K30" s="37"/>
      <c r="L30" s="37"/>
      <c r="M30" s="37"/>
      <c r="N30" s="40"/>
      <c r="O30" s="40"/>
      <c r="P30" s="40"/>
      <c r="Q30" s="40"/>
      <c r="R30" s="40"/>
      <c r="S30" s="40"/>
      <c r="T30" s="40"/>
      <c r="U30" s="40"/>
      <c r="V30" s="40"/>
      <c r="W30" s="40"/>
      <c r="X30" s="40"/>
      <c r="Y30" s="40"/>
      <c r="Z30" s="40"/>
      <c r="AA30" s="40"/>
      <c r="AB30" s="40"/>
      <c r="AC30" s="3"/>
      <c r="AD30" s="3"/>
      <c r="AE30" s="3"/>
      <c r="AF30" s="3"/>
      <c r="AG30" s="3"/>
      <c r="AH30" s="3"/>
      <c r="AI30" s="3"/>
      <c r="AJ30" s="3"/>
      <c r="AK30" s="3"/>
      <c r="AL30" s="3"/>
      <c r="AM30" s="3"/>
      <c r="AN30" s="3"/>
      <c r="AO30" s="3"/>
      <c r="AP30" s="3"/>
    </row>
    <row r="31" spans="1:42" x14ac:dyDescent="0.2">
      <c r="A31" s="351" t="s">
        <v>167</v>
      </c>
      <c r="B31" s="361">
        <f>'5.6_2021'!B31/'5.6_2020'!B31-1</f>
        <v>0.1954639208125406</v>
      </c>
      <c r="C31" s="361">
        <f>'5.6_2021'!C31/'5.6_2020'!C31-1</f>
        <v>0.24979315399195823</v>
      </c>
      <c r="D31" s="361">
        <f>'5.6_2021'!D31/'5.6_2020'!D31-1</f>
        <v>0.16667215260971835</v>
      </c>
      <c r="E31" s="361">
        <f>'5.6_2021'!E31/'5.6_2020'!E31-1</f>
        <v>0.27681881651420137</v>
      </c>
      <c r="F31" s="361">
        <f>'5.6_2021'!F31/'5.6_2020'!F31-1</f>
        <v>0.8503038805704124</v>
      </c>
      <c r="G31" s="362">
        <f>'5.6_2021'!G31/'5.6_2020'!G31-1</f>
        <v>0.19533490131360254</v>
      </c>
    </row>
    <row r="32" spans="1:42" x14ac:dyDescent="0.2">
      <c r="A32" s="363" t="s">
        <v>168</v>
      </c>
      <c r="B32" s="375">
        <f>'5.6_2021'!B32/'5.6_2020'!B32-1</f>
        <v>0.3555924584693384</v>
      </c>
      <c r="C32" s="375">
        <f>'5.6_2021'!C32/'5.6_2020'!C32-1</f>
        <v>0.32351587232958723</v>
      </c>
      <c r="D32" s="375">
        <f>'5.6_2021'!D32/'5.6_2020'!D32-1</f>
        <v>0.31853549859433983</v>
      </c>
      <c r="E32" s="375">
        <f>'5.6_2021'!E32/'5.6_2020'!E32-1</f>
        <v>-0.18682178826463736</v>
      </c>
      <c r="F32" s="375">
        <f>'5.6_2021'!F32/'5.6_2020'!F32-1</f>
        <v>0.4011752815250702</v>
      </c>
      <c r="G32" s="376">
        <f>'5.6_2021'!G32/'5.6_2020'!G32-1</f>
        <v>0.34965990729698548</v>
      </c>
    </row>
    <row r="33" spans="1:7" x14ac:dyDescent="0.2">
      <c r="A33" s="351" t="s">
        <v>169</v>
      </c>
      <c r="B33" s="361">
        <f>'5.6_2021'!B33/'5.6_2020'!B33-1</f>
        <v>2.2812890756316317E-3</v>
      </c>
      <c r="C33" s="361">
        <f>'5.6_2021'!C33/'5.6_2020'!C33-1</f>
        <v>2.9218172928364261E-2</v>
      </c>
      <c r="D33" s="361">
        <f>'5.6_2021'!D33/'5.6_2020'!D33-1</f>
        <v>6.9337816728385127E-2</v>
      </c>
      <c r="E33" s="361">
        <f>'5.6_2021'!E33/'5.6_2020'!E33-1</f>
        <v>5.4796107179140296E-3</v>
      </c>
      <c r="F33" s="361"/>
      <c r="G33" s="362">
        <f>'5.6_2021'!G33/'5.6_2020'!G33-1</f>
        <v>4.887908552107767E-2</v>
      </c>
    </row>
    <row r="34" spans="1:7" x14ac:dyDescent="0.2">
      <c r="A34" s="363" t="s">
        <v>170</v>
      </c>
      <c r="B34" s="375">
        <f>'5.6_2021'!B34/'5.6_2020'!B34-1</f>
        <v>7.3225885724226503E-2</v>
      </c>
      <c r="C34" s="375">
        <f>'5.6_2021'!C34/'5.6_2020'!C34-1</f>
        <v>2.264588838550341E-2</v>
      </c>
      <c r="D34" s="375">
        <f>'5.6_2021'!D34/'5.6_2020'!D34-1</f>
        <v>7.4804001414018995E-2</v>
      </c>
      <c r="E34" s="375"/>
      <c r="F34" s="375"/>
      <c r="G34" s="376">
        <f>'5.6_2021'!G34/'5.6_2020'!G34-1</f>
        <v>5.1909045239155294E-2</v>
      </c>
    </row>
    <row r="35" spans="1:7" x14ac:dyDescent="0.2">
      <c r="A35" s="353" t="s">
        <v>171</v>
      </c>
      <c r="B35" s="361"/>
      <c r="C35" s="361"/>
      <c r="D35" s="361"/>
      <c r="E35" s="361"/>
      <c r="F35" s="361"/>
      <c r="G35" s="362"/>
    </row>
    <row r="36" spans="1:7" x14ac:dyDescent="0.2">
      <c r="A36" s="363" t="s">
        <v>172</v>
      </c>
      <c r="B36" s="375">
        <f>'5.6_2021'!B36/'5.6_2020'!B36-1</f>
        <v>0.23698917268553821</v>
      </c>
      <c r="C36" s="375">
        <f>'5.6_2021'!C36/'5.6_2020'!C36-1</f>
        <v>0.68644471110958927</v>
      </c>
      <c r="D36" s="375">
        <f>'5.6_2021'!D36/'5.6_2020'!D36-1</f>
        <v>0.41088339950701291</v>
      </c>
      <c r="E36" s="375">
        <f>'5.6_2021'!E36/'5.6_2020'!E36-1</f>
        <v>0.36101721886134586</v>
      </c>
      <c r="F36" s="375">
        <f>'5.6_2021'!F36/'5.6_2020'!F36-1</f>
        <v>-0.99260324478583617</v>
      </c>
      <c r="G36" s="376">
        <f>'5.6_2021'!G36/'5.6_2020'!G36-1</f>
        <v>0.43650979845004945</v>
      </c>
    </row>
    <row r="37" spans="1:7" x14ac:dyDescent="0.2">
      <c r="A37" s="351" t="s">
        <v>173</v>
      </c>
      <c r="B37" s="361">
        <f>'5.6_2021'!B37/'5.6_2020'!B37-1</f>
        <v>-5.8650684557596811E-2</v>
      </c>
      <c r="C37" s="361">
        <f>'5.6_2021'!C37/'5.6_2020'!C37-1</f>
        <v>-1.2389415807670945E-3</v>
      </c>
      <c r="D37" s="361">
        <f>'5.6_2021'!D37/'5.6_2020'!D37-1</f>
        <v>5.7977528430728231E-3</v>
      </c>
      <c r="E37" s="361">
        <f>'5.6_2021'!E37/'5.6_2020'!E37-1</f>
        <v>-0.7053709348233812</v>
      </c>
      <c r="F37" s="361">
        <f>'5.6_2021'!F37/'5.6_2020'!F37-1</f>
        <v>-0.73846294673797908</v>
      </c>
      <c r="G37" s="362">
        <f>'5.6_2021'!G37/'5.6_2020'!G37-1</f>
        <v>-2.8581622509557203E-2</v>
      </c>
    </row>
    <row r="38" spans="1:7" x14ac:dyDescent="0.2">
      <c r="A38" s="363" t="s">
        <v>181</v>
      </c>
      <c r="B38" s="375">
        <f>'5.6_2021'!B38/'5.6_2020'!B38-1</f>
        <v>4.1422329185842655E-2</v>
      </c>
      <c r="C38" s="375">
        <f>'5.6_2021'!C38/'5.6_2020'!C38-1</f>
        <v>8.6265215248608085E-2</v>
      </c>
      <c r="D38" s="375">
        <f>'5.6_2021'!D38/'5.6_2020'!D38-1</f>
        <v>4.5729065518876455E-2</v>
      </c>
      <c r="E38" s="375">
        <f>'5.6_2021'!E38/'5.6_2020'!E38-1</f>
        <v>3.7075505182519564E-2</v>
      </c>
      <c r="F38" s="375">
        <f>'5.6_2021'!F38/'5.6_2020'!F38-1</f>
        <v>-4.5418952474447161E-2</v>
      </c>
      <c r="G38" s="376">
        <f>'5.6_2021'!G38/'5.6_2020'!G38-1</f>
        <v>4.255944338792661E-2</v>
      </c>
    </row>
    <row r="39" spans="1:7" x14ac:dyDescent="0.2">
      <c r="A39" s="354" t="s">
        <v>174</v>
      </c>
      <c r="B39" s="377">
        <f>'5.6_2021'!B39/'5.6_2020'!B39-1</f>
        <v>4.3920374446784205E-2</v>
      </c>
      <c r="C39" s="377">
        <f>'5.6_2021'!C39/'5.6_2020'!C39-1</f>
        <v>0.35850238444661686</v>
      </c>
      <c r="D39" s="377">
        <f>'5.6_2021'!D39/'5.6_2020'!D39-1</f>
        <v>0.12064983703212429</v>
      </c>
      <c r="E39" s="377">
        <f>'5.6_2021'!E39/'5.6_2020'!E39-1</f>
        <v>0.74688907753455425</v>
      </c>
      <c r="F39" s="377">
        <f>'5.6_2021'!F39/'5.6_2020'!F39-1</f>
        <v>4.0834052212580438</v>
      </c>
      <c r="G39" s="378">
        <f>'5.6_2021'!G39/'5.6_2020'!G39-1</f>
        <v>0.19193419130128797</v>
      </c>
    </row>
    <row r="40" spans="1:7" x14ac:dyDescent="0.2">
      <c r="A40" s="358" t="s">
        <v>191</v>
      </c>
      <c r="B40" s="358"/>
      <c r="C40" s="359"/>
      <c r="D40" s="358"/>
      <c r="E40" s="40"/>
      <c r="F40" s="40"/>
      <c r="G40" s="40"/>
    </row>
    <row r="41" spans="1:7" x14ac:dyDescent="0.2">
      <c r="A41" s="356"/>
      <c r="B41" s="352"/>
      <c r="C41" s="352"/>
      <c r="D41" s="352"/>
      <c r="E41" s="352"/>
      <c r="F41" s="352"/>
      <c r="G41" s="352"/>
    </row>
    <row r="42" spans="1:7" x14ac:dyDescent="0.2">
      <c r="A42" s="356"/>
      <c r="B42" s="352"/>
      <c r="C42" s="352"/>
      <c r="D42" s="352"/>
      <c r="E42" s="352"/>
      <c r="F42" s="352"/>
      <c r="G42" s="352"/>
    </row>
    <row r="43" spans="1:7" x14ac:dyDescent="0.2">
      <c r="A43" s="356"/>
      <c r="B43" s="352"/>
      <c r="C43" s="352"/>
      <c r="D43" s="352"/>
      <c r="E43" s="352"/>
      <c r="F43" s="352"/>
      <c r="G43" s="352"/>
    </row>
    <row r="44" spans="1:7" x14ac:dyDescent="0.2">
      <c r="A44" s="356"/>
      <c r="B44" s="352"/>
      <c r="C44" s="352"/>
      <c r="D44" s="352"/>
      <c r="E44" s="352"/>
      <c r="F44" s="352"/>
      <c r="G44" s="352"/>
    </row>
    <row r="45" spans="1:7" x14ac:dyDescent="0.2">
      <c r="A45" s="356"/>
      <c r="B45" s="352"/>
      <c r="C45" s="352"/>
      <c r="D45" s="352"/>
      <c r="E45" s="352"/>
      <c r="F45" s="352"/>
      <c r="G45" s="352"/>
    </row>
    <row r="46" spans="1:7" x14ac:dyDescent="0.2">
      <c r="A46" s="356"/>
      <c r="B46" s="352"/>
      <c r="C46" s="352"/>
      <c r="D46" s="352"/>
      <c r="E46" s="352"/>
      <c r="F46" s="352"/>
      <c r="G46" s="352"/>
    </row>
    <row r="47" spans="1:7" x14ac:dyDescent="0.2">
      <c r="A47" s="356"/>
      <c r="B47" s="352"/>
      <c r="C47" s="352"/>
      <c r="D47" s="352"/>
      <c r="E47" s="352"/>
      <c r="F47" s="352"/>
      <c r="G47" s="352"/>
    </row>
    <row r="48" spans="1:7" x14ac:dyDescent="0.2">
      <c r="A48" s="356"/>
      <c r="B48" s="352"/>
      <c r="C48" s="352"/>
      <c r="D48" s="352"/>
      <c r="E48" s="352"/>
      <c r="F48" s="352"/>
      <c r="G48" s="352"/>
    </row>
    <row r="49" spans="1:7" x14ac:dyDescent="0.2">
      <c r="A49" s="356"/>
      <c r="B49" s="352"/>
      <c r="C49" s="352"/>
      <c r="D49" s="352"/>
      <c r="E49" s="352"/>
      <c r="F49" s="352"/>
      <c r="G49" s="352"/>
    </row>
    <row r="50" spans="1:7" x14ac:dyDescent="0.2">
      <c r="A50" s="356"/>
      <c r="B50" s="352"/>
      <c r="C50" s="352"/>
      <c r="D50" s="352"/>
      <c r="E50" s="352"/>
      <c r="F50" s="352"/>
      <c r="G50" s="352"/>
    </row>
    <row r="51" spans="1:7" x14ac:dyDescent="0.2">
      <c r="A51" s="356"/>
      <c r="B51" s="352"/>
      <c r="C51" s="352"/>
      <c r="D51" s="352"/>
      <c r="E51" s="352"/>
      <c r="F51" s="352"/>
      <c r="G51" s="352"/>
    </row>
  </sheetData>
  <pageMargins left="0.7" right="0.7" top="0.75" bottom="0.75" header="0.3" footer="0.3"/>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0"/>
  <sheetViews>
    <sheetView showGridLines="0" workbookViewId="0">
      <selection activeCell="A6" sqref="A6"/>
    </sheetView>
  </sheetViews>
  <sheetFormatPr baseColWidth="10" defaultColWidth="11.42578125" defaultRowHeight="12.75" x14ac:dyDescent="0.2"/>
  <cols>
    <col min="1" max="1" width="31.140625" style="357" customWidth="1"/>
    <col min="2" max="6" width="9.140625" style="3" customWidth="1"/>
    <col min="7" max="7" width="9.140625" style="2" customWidth="1"/>
    <col min="8" max="9" width="9.140625" style="39" customWidth="1"/>
    <col min="10" max="10" width="13.85546875" style="258" customWidth="1"/>
    <col min="11" max="11" width="11.42578125" style="259"/>
    <col min="12" max="12" width="13.5703125" style="37" customWidth="1"/>
    <col min="13" max="13" width="11.42578125" style="37"/>
    <col min="14" max="14" width="9" style="37" customWidth="1"/>
    <col min="15" max="15" width="11.42578125" style="37"/>
    <col min="16" max="19" width="11.42578125" style="40"/>
    <col min="20" max="20" width="14.7109375" style="40" customWidth="1"/>
    <col min="21" max="21" width="16" style="40" customWidth="1"/>
    <col min="22" max="30" width="11.42578125" style="40"/>
    <col min="31" max="16384" width="11.42578125" style="3"/>
  </cols>
  <sheetData>
    <row r="1" spans="1:44" ht="18" x14ac:dyDescent="0.25">
      <c r="A1" s="26" t="s">
        <v>142</v>
      </c>
      <c r="B1" s="26"/>
      <c r="C1" s="26"/>
      <c r="D1" s="26"/>
      <c r="E1" s="26"/>
      <c r="F1" s="26"/>
      <c r="G1" s="27"/>
      <c r="H1" s="217" t="s">
        <v>176</v>
      </c>
      <c r="I1" s="217" t="s">
        <v>176</v>
      </c>
    </row>
    <row r="2" spans="1:44" ht="15.75" x14ac:dyDescent="0.25">
      <c r="A2" s="334"/>
      <c r="B2" s="335"/>
      <c r="C2" s="336"/>
      <c r="D2" s="335"/>
      <c r="E2" s="336"/>
      <c r="F2" s="335"/>
    </row>
    <row r="3" spans="1:44" ht="18" x14ac:dyDescent="0.25">
      <c r="A3" s="337" t="s">
        <v>179</v>
      </c>
      <c r="B3" s="337"/>
      <c r="C3" s="338"/>
      <c r="D3" s="337"/>
      <c r="E3" s="338"/>
      <c r="F3" s="338"/>
      <c r="G3" s="339"/>
      <c r="H3" s="340"/>
      <c r="I3" s="340"/>
      <c r="J3" s="183"/>
      <c r="K3" s="183"/>
      <c r="L3" s="183"/>
      <c r="M3" s="341"/>
      <c r="N3" s="342"/>
    </row>
    <row r="4" spans="1:44" x14ac:dyDescent="0.2">
      <c r="A4" s="343"/>
      <c r="B4" s="344"/>
      <c r="C4" s="344"/>
      <c r="D4" s="344"/>
      <c r="E4" s="344"/>
      <c r="F4" s="344"/>
      <c r="G4" s="344"/>
      <c r="H4" s="40"/>
      <c r="I4" s="40"/>
      <c r="J4" s="37"/>
      <c r="Y4" s="3"/>
      <c r="Z4" s="3"/>
      <c r="AA4" s="3"/>
      <c r="AB4" s="3"/>
      <c r="AC4" s="3"/>
      <c r="AD4" s="3"/>
    </row>
    <row r="5" spans="1:44" x14ac:dyDescent="0.2">
      <c r="A5" s="345" t="s">
        <v>13</v>
      </c>
      <c r="B5" s="346"/>
      <c r="C5" s="346"/>
      <c r="D5" s="346"/>
      <c r="E5" s="346"/>
      <c r="F5" s="346"/>
      <c r="G5" s="346"/>
      <c r="H5" s="347"/>
      <c r="I5" s="347"/>
      <c r="J5" s="37"/>
      <c r="V5" s="3"/>
      <c r="W5" s="3"/>
      <c r="X5" s="3"/>
      <c r="Y5" s="3"/>
      <c r="Z5" s="3"/>
      <c r="AA5" s="3"/>
      <c r="AB5" s="3"/>
      <c r="AC5" s="3"/>
      <c r="AD5" s="3"/>
    </row>
    <row r="6" spans="1:44" x14ac:dyDescent="0.2">
      <c r="A6" s="348"/>
      <c r="B6" s="348">
        <v>2014</v>
      </c>
      <c r="C6" s="348">
        <v>2015</v>
      </c>
      <c r="D6" s="348">
        <v>2016</v>
      </c>
      <c r="E6" s="348">
        <v>2017</v>
      </c>
      <c r="F6" s="348">
        <v>2018</v>
      </c>
      <c r="G6" s="348">
        <v>2019</v>
      </c>
      <c r="H6" s="348">
        <v>2020</v>
      </c>
      <c r="I6" s="348">
        <v>2021</v>
      </c>
      <c r="J6" s="37"/>
      <c r="AC6" s="3"/>
      <c r="AD6" s="3"/>
    </row>
    <row r="7" spans="1:44" x14ac:dyDescent="0.2">
      <c r="A7" s="349" t="s">
        <v>146</v>
      </c>
      <c r="B7" s="350"/>
      <c r="C7" s="350"/>
      <c r="D7" s="350"/>
      <c r="E7" s="350"/>
      <c r="F7" s="350"/>
      <c r="G7" s="350"/>
      <c r="H7" s="40"/>
      <c r="I7" s="40"/>
      <c r="J7" s="37"/>
      <c r="AC7" s="3"/>
      <c r="AD7" s="3"/>
    </row>
    <row r="8" spans="1:44" x14ac:dyDescent="0.2">
      <c r="A8" s="363" t="s">
        <v>147</v>
      </c>
      <c r="B8" s="364">
        <v>2522.3818529999999</v>
      </c>
      <c r="C8" s="364">
        <v>2663.9864520000001</v>
      </c>
      <c r="D8" s="364">
        <v>2701.292359</v>
      </c>
      <c r="E8" s="364">
        <v>2773.8676449999998</v>
      </c>
      <c r="F8" s="364">
        <v>2807.5817889999998</v>
      </c>
      <c r="G8" s="364">
        <v>2870.1130210000001</v>
      </c>
      <c r="H8" s="364">
        <f>'5.6_2020'!G8</f>
        <v>2921.0033819999999</v>
      </c>
      <c r="I8" s="364">
        <f>'5.6_2021'!G8</f>
        <v>2992.0999360000001</v>
      </c>
      <c r="J8" s="37"/>
      <c r="AC8" s="3"/>
      <c r="AD8" s="3"/>
    </row>
    <row r="9" spans="1:44" s="21" customFormat="1" x14ac:dyDescent="0.2">
      <c r="A9" s="351" t="s">
        <v>148</v>
      </c>
      <c r="B9" s="352">
        <v>633.29843900000003</v>
      </c>
      <c r="C9" s="352">
        <v>669.32935399999997</v>
      </c>
      <c r="D9" s="352">
        <v>646.77432399999998</v>
      </c>
      <c r="E9" s="352">
        <v>638.28933400000005</v>
      </c>
      <c r="F9" s="352">
        <v>648.66640099999995</v>
      </c>
      <c r="G9" s="352">
        <v>654.00861699999996</v>
      </c>
      <c r="H9" s="352">
        <f>'5.6_2020'!G9</f>
        <v>619.356359</v>
      </c>
      <c r="I9" s="352">
        <f>'5.6_2021'!G9</f>
        <v>620.68187899999998</v>
      </c>
      <c r="K9" s="327"/>
    </row>
    <row r="10" spans="1:44" x14ac:dyDescent="0.2">
      <c r="A10" s="363" t="s">
        <v>149</v>
      </c>
      <c r="B10" s="364">
        <v>616.18857500000001</v>
      </c>
      <c r="C10" s="364">
        <v>640.22306100000003</v>
      </c>
      <c r="D10" s="364">
        <v>691.45324300000004</v>
      </c>
      <c r="E10" s="364">
        <v>873.45072000000005</v>
      </c>
      <c r="F10" s="364">
        <v>857.58474000000001</v>
      </c>
      <c r="G10" s="364">
        <v>779.58734900000002</v>
      </c>
      <c r="H10" s="364">
        <f>'5.6_2020'!G10</f>
        <v>719.86546099999998</v>
      </c>
      <c r="I10" s="364">
        <f>'5.6_2021'!G10</f>
        <v>808.50158299999998</v>
      </c>
      <c r="J10" s="37"/>
      <c r="AC10" s="3"/>
      <c r="AD10" s="3"/>
    </row>
    <row r="11" spans="1:44" s="40" customFormat="1" x14ac:dyDescent="0.2">
      <c r="A11" s="349" t="s">
        <v>150</v>
      </c>
      <c r="B11" s="350"/>
      <c r="C11" s="350"/>
      <c r="D11" s="350"/>
      <c r="E11" s="350"/>
      <c r="F11" s="350"/>
      <c r="G11" s="350"/>
      <c r="H11" s="350"/>
      <c r="I11" s="350"/>
      <c r="J11" s="258"/>
      <c r="K11" s="259"/>
      <c r="L11" s="37"/>
      <c r="M11" s="37"/>
      <c r="N11" s="37"/>
      <c r="O11" s="37"/>
      <c r="AE11" s="3"/>
      <c r="AF11" s="3"/>
      <c r="AG11" s="3"/>
      <c r="AH11" s="3"/>
      <c r="AI11" s="3"/>
      <c r="AJ11" s="3"/>
      <c r="AK11" s="3"/>
      <c r="AL11" s="3"/>
      <c r="AM11" s="3"/>
      <c r="AN11" s="3"/>
      <c r="AO11" s="3"/>
      <c r="AP11" s="3"/>
      <c r="AQ11" s="3"/>
      <c r="AR11" s="3"/>
    </row>
    <row r="12" spans="1:44" s="40" customFormat="1" x14ac:dyDescent="0.2">
      <c r="A12" s="363" t="s">
        <v>151</v>
      </c>
      <c r="B12" s="364">
        <v>4.0222340000000001</v>
      </c>
      <c r="C12" s="364">
        <v>4.1508729999999998</v>
      </c>
      <c r="D12" s="364">
        <v>3.9905240000000002</v>
      </c>
      <c r="E12" s="364">
        <v>4.1101539999999996</v>
      </c>
      <c r="F12" s="364">
        <v>5.1462519999999996</v>
      </c>
      <c r="G12" s="364">
        <v>5.6607279999999998</v>
      </c>
      <c r="H12" s="364">
        <f>'5.6_2020'!G12</f>
        <v>3.9068499999999999</v>
      </c>
      <c r="I12" s="364">
        <f>'5.6_2021'!G12</f>
        <v>3.7671800000000002</v>
      </c>
      <c r="J12" s="258"/>
      <c r="K12" s="259"/>
      <c r="L12" s="37"/>
      <c r="M12" s="37"/>
      <c r="N12" s="37"/>
      <c r="O12" s="37"/>
      <c r="AE12" s="3"/>
      <c r="AF12" s="3"/>
      <c r="AG12" s="3"/>
      <c r="AH12" s="3"/>
      <c r="AI12" s="3"/>
      <c r="AJ12" s="3"/>
      <c r="AK12" s="3"/>
      <c r="AL12" s="3"/>
      <c r="AM12" s="3"/>
      <c r="AN12" s="3"/>
      <c r="AO12" s="3"/>
      <c r="AP12" s="3"/>
      <c r="AQ12" s="3"/>
      <c r="AR12" s="3"/>
    </row>
    <row r="13" spans="1:44" s="40" customFormat="1" x14ac:dyDescent="0.2">
      <c r="A13" s="351" t="s">
        <v>152</v>
      </c>
      <c r="B13" s="352">
        <v>252.72697700000001</v>
      </c>
      <c r="C13" s="352">
        <v>249.85627299999999</v>
      </c>
      <c r="D13" s="352">
        <v>250.491578</v>
      </c>
      <c r="E13" s="352">
        <v>250.79910599999999</v>
      </c>
      <c r="F13" s="352">
        <v>273.656746</v>
      </c>
      <c r="G13" s="352">
        <v>239.24297200000001</v>
      </c>
      <c r="H13" s="352">
        <f>'5.6_2020'!G13</f>
        <v>201.18451999999999</v>
      </c>
      <c r="I13" s="352">
        <f>'5.6_2021'!G13</f>
        <v>268.84813700000001</v>
      </c>
      <c r="J13" s="258"/>
      <c r="K13" s="259"/>
      <c r="L13" s="37"/>
      <c r="M13" s="37"/>
      <c r="N13" s="37"/>
      <c r="O13" s="37"/>
      <c r="AE13" s="3"/>
      <c r="AF13" s="3"/>
      <c r="AG13" s="3"/>
      <c r="AH13" s="3"/>
      <c r="AI13" s="3"/>
      <c r="AJ13" s="3"/>
      <c r="AK13" s="3"/>
      <c r="AL13" s="3"/>
      <c r="AM13" s="3"/>
      <c r="AN13" s="3"/>
      <c r="AO13" s="3"/>
      <c r="AP13" s="3"/>
      <c r="AQ13" s="3"/>
      <c r="AR13" s="3"/>
    </row>
    <row r="14" spans="1:44" s="40" customFormat="1" x14ac:dyDescent="0.2">
      <c r="A14" s="365" t="s">
        <v>153</v>
      </c>
      <c r="B14" s="366"/>
      <c r="C14" s="366"/>
      <c r="D14" s="366"/>
      <c r="E14" s="366"/>
      <c r="F14" s="366"/>
      <c r="G14" s="366"/>
      <c r="H14" s="366"/>
      <c r="I14" s="366"/>
      <c r="J14" s="258"/>
      <c r="K14" s="259"/>
      <c r="L14" s="37"/>
      <c r="M14" s="37"/>
      <c r="N14" s="37"/>
      <c r="O14" s="37"/>
      <c r="AE14" s="3"/>
      <c r="AF14" s="3"/>
      <c r="AG14" s="3"/>
      <c r="AH14" s="3"/>
      <c r="AI14" s="3"/>
      <c r="AJ14" s="3"/>
      <c r="AK14" s="3"/>
      <c r="AL14" s="3"/>
      <c r="AM14" s="3"/>
      <c r="AN14" s="3"/>
      <c r="AO14" s="3"/>
      <c r="AP14" s="3"/>
      <c r="AQ14" s="3"/>
      <c r="AR14" s="3"/>
    </row>
    <row r="15" spans="1:44" s="40" customFormat="1" ht="25.5" x14ac:dyDescent="0.2">
      <c r="A15" s="351" t="s">
        <v>154</v>
      </c>
      <c r="B15" s="352">
        <v>106.276841</v>
      </c>
      <c r="C15" s="352">
        <v>111.302007</v>
      </c>
      <c r="D15" s="352">
        <v>115.271097</v>
      </c>
      <c r="E15" s="352">
        <v>116.737458</v>
      </c>
      <c r="F15" s="352">
        <v>122.375929</v>
      </c>
      <c r="G15" s="352">
        <v>123.076668</v>
      </c>
      <c r="H15" s="352">
        <f>'5.6_2020'!G15</f>
        <v>128.65449799999999</v>
      </c>
      <c r="I15" s="352">
        <f>'5.6_2021'!G15</f>
        <v>138.11267000000001</v>
      </c>
      <c r="J15" s="258"/>
      <c r="K15" s="259"/>
      <c r="L15" s="37"/>
      <c r="M15" s="37"/>
      <c r="N15" s="37"/>
      <c r="O15" s="37"/>
      <c r="AE15" s="3"/>
      <c r="AF15" s="3"/>
      <c r="AG15" s="3"/>
      <c r="AH15" s="3"/>
      <c r="AI15" s="3"/>
      <c r="AJ15" s="3"/>
      <c r="AK15" s="3"/>
      <c r="AL15" s="3"/>
      <c r="AM15" s="3"/>
      <c r="AN15" s="3"/>
      <c r="AO15" s="3"/>
      <c r="AP15" s="3"/>
      <c r="AQ15" s="3"/>
      <c r="AR15" s="3"/>
    </row>
    <row r="16" spans="1:44" s="40" customFormat="1" x14ac:dyDescent="0.2">
      <c r="A16" s="363" t="s">
        <v>155</v>
      </c>
      <c r="B16" s="364">
        <v>612.58176700000001</v>
      </c>
      <c r="C16" s="364">
        <v>639.35326199999997</v>
      </c>
      <c r="D16" s="364">
        <v>662.81479100000001</v>
      </c>
      <c r="E16" s="364">
        <v>708.14977699999997</v>
      </c>
      <c r="F16" s="364">
        <v>675.50782500000003</v>
      </c>
      <c r="G16" s="364">
        <v>789.20513600000004</v>
      </c>
      <c r="H16" s="364">
        <f>'5.6_2020'!G16</f>
        <v>657.15916900000002</v>
      </c>
      <c r="I16" s="364">
        <f>'5.6_2021'!G16</f>
        <v>741.48900300000003</v>
      </c>
      <c r="J16" s="258"/>
      <c r="K16" s="259"/>
      <c r="L16" s="37"/>
      <c r="M16" s="37"/>
      <c r="N16" s="37"/>
      <c r="O16" s="37"/>
      <c r="AE16" s="3"/>
      <c r="AF16" s="3"/>
      <c r="AG16" s="3"/>
      <c r="AH16" s="3"/>
      <c r="AI16" s="3"/>
      <c r="AJ16" s="3"/>
      <c r="AK16" s="3"/>
      <c r="AL16" s="3"/>
      <c r="AM16" s="3"/>
      <c r="AN16" s="3"/>
      <c r="AO16" s="3"/>
      <c r="AP16" s="3"/>
      <c r="AQ16" s="3"/>
      <c r="AR16" s="3"/>
    </row>
    <row r="17" spans="1:44" s="40" customFormat="1" ht="25.5" x14ac:dyDescent="0.2">
      <c r="A17" s="351" t="s">
        <v>156</v>
      </c>
      <c r="B17" s="352">
        <v>322.54034100000001</v>
      </c>
      <c r="C17" s="352">
        <v>380.54261300000002</v>
      </c>
      <c r="D17" s="352">
        <v>397.594719</v>
      </c>
      <c r="E17" s="352">
        <v>396.69683600000002</v>
      </c>
      <c r="F17" s="352">
        <v>731.35198700000001</v>
      </c>
      <c r="G17" s="352">
        <v>727.51149499999997</v>
      </c>
      <c r="H17" s="352">
        <f>'5.6_2020'!G17</f>
        <v>545.50452499999994</v>
      </c>
      <c r="I17" s="352">
        <f>'5.6_2021'!G17</f>
        <v>730.63412200000005</v>
      </c>
      <c r="J17" s="258"/>
      <c r="K17" s="259"/>
      <c r="L17" s="37"/>
      <c r="M17" s="37"/>
      <c r="N17" s="37"/>
      <c r="O17" s="37"/>
      <c r="AE17" s="3"/>
      <c r="AF17" s="3"/>
      <c r="AG17" s="3"/>
      <c r="AH17" s="3"/>
      <c r="AI17" s="3"/>
      <c r="AJ17" s="3"/>
      <c r="AK17" s="3"/>
      <c r="AL17" s="3"/>
      <c r="AM17" s="3"/>
      <c r="AN17" s="3"/>
      <c r="AO17" s="3"/>
      <c r="AP17" s="3"/>
      <c r="AQ17" s="3"/>
      <c r="AR17" s="3"/>
    </row>
    <row r="18" spans="1:44" s="40" customFormat="1" x14ac:dyDescent="0.2">
      <c r="A18" s="363" t="s">
        <v>157</v>
      </c>
      <c r="B18" s="364">
        <v>52.995581000000001</v>
      </c>
      <c r="C18" s="364">
        <v>53.716565000000003</v>
      </c>
      <c r="D18" s="364">
        <v>47.550519999999999</v>
      </c>
      <c r="E18" s="364">
        <v>37.747242999999997</v>
      </c>
      <c r="F18" s="364">
        <v>43.388007999999999</v>
      </c>
      <c r="G18" s="364">
        <v>51.361201000000001</v>
      </c>
      <c r="H18" s="364">
        <f>'5.6_2020'!G18</f>
        <v>38.483975000000001</v>
      </c>
      <c r="I18" s="364">
        <f>'5.6_2021'!G18</f>
        <v>40.282535000000003</v>
      </c>
      <c r="J18" s="64"/>
      <c r="K18" s="259"/>
      <c r="L18" s="37"/>
      <c r="M18" s="37"/>
      <c r="N18" s="37"/>
      <c r="O18" s="37"/>
      <c r="AE18" s="3"/>
      <c r="AF18" s="3"/>
      <c r="AG18" s="3"/>
      <c r="AH18" s="3"/>
      <c r="AI18" s="3"/>
      <c r="AJ18" s="3"/>
      <c r="AK18" s="3"/>
      <c r="AL18" s="3"/>
      <c r="AM18" s="3"/>
      <c r="AN18" s="3"/>
      <c r="AO18" s="3"/>
      <c r="AP18" s="3"/>
      <c r="AQ18" s="3"/>
      <c r="AR18" s="3"/>
    </row>
    <row r="19" spans="1:44" s="40" customFormat="1" x14ac:dyDescent="0.2">
      <c r="A19" s="351" t="s">
        <v>158</v>
      </c>
      <c r="B19" s="352">
        <v>33.859904999999998</v>
      </c>
      <c r="C19" s="352">
        <v>32.630305</v>
      </c>
      <c r="D19" s="352">
        <v>32.680919000000003</v>
      </c>
      <c r="E19" s="352">
        <v>32.313532000000002</v>
      </c>
      <c r="F19" s="352">
        <v>31.924106999999999</v>
      </c>
      <c r="G19" s="352">
        <v>32.128593000000002</v>
      </c>
      <c r="H19" s="352">
        <f>'5.6_2020'!G19</f>
        <v>32.116045</v>
      </c>
      <c r="I19" s="352">
        <f>'5.6_2021'!G19</f>
        <v>31.690933999999999</v>
      </c>
      <c r="J19" s="64"/>
      <c r="K19" s="259"/>
      <c r="L19" s="37"/>
      <c r="M19" s="37"/>
      <c r="N19" s="37"/>
      <c r="O19" s="37"/>
      <c r="AE19" s="3"/>
      <c r="AF19" s="3"/>
      <c r="AG19" s="3"/>
      <c r="AH19" s="3"/>
      <c r="AI19" s="3"/>
      <c r="AJ19" s="3"/>
      <c r="AK19" s="3"/>
      <c r="AL19" s="3"/>
      <c r="AM19" s="3"/>
      <c r="AN19" s="3"/>
      <c r="AO19" s="3"/>
      <c r="AP19" s="3"/>
      <c r="AQ19" s="3"/>
      <c r="AR19" s="3"/>
    </row>
    <row r="20" spans="1:44" s="40" customFormat="1" x14ac:dyDescent="0.2">
      <c r="A20" s="363" t="s">
        <v>159</v>
      </c>
      <c r="B20" s="364">
        <v>5.5996300000000003</v>
      </c>
      <c r="C20" s="364">
        <v>5.9139039999999996</v>
      </c>
      <c r="D20" s="364">
        <v>5.6674119999999997</v>
      </c>
      <c r="E20" s="364">
        <v>5.6654119999999999</v>
      </c>
      <c r="F20" s="364">
        <v>5.6819819999999996</v>
      </c>
      <c r="G20" s="364">
        <v>6.0457669999999997</v>
      </c>
      <c r="H20" s="364">
        <f>'5.6_2020'!G20</f>
        <v>5.6706060000000003</v>
      </c>
      <c r="I20" s="364">
        <f>'5.6_2021'!G20</f>
        <v>5.9994050000000003</v>
      </c>
      <c r="J20" s="258"/>
      <c r="K20" s="259"/>
      <c r="L20" s="37"/>
      <c r="M20" s="37"/>
      <c r="N20" s="37"/>
      <c r="O20" s="37"/>
      <c r="AE20" s="3"/>
      <c r="AF20" s="3"/>
      <c r="AG20" s="3"/>
      <c r="AH20" s="3"/>
      <c r="AI20" s="3"/>
      <c r="AJ20" s="3"/>
      <c r="AK20" s="3"/>
      <c r="AL20" s="3"/>
      <c r="AM20" s="3"/>
      <c r="AN20" s="3"/>
      <c r="AO20" s="3"/>
      <c r="AP20" s="3"/>
      <c r="AQ20" s="3"/>
      <c r="AR20" s="3"/>
    </row>
    <row r="21" spans="1:44" s="40" customFormat="1" x14ac:dyDescent="0.2">
      <c r="A21" s="351" t="s">
        <v>192</v>
      </c>
      <c r="B21" s="352">
        <v>8.9550630000000009</v>
      </c>
      <c r="C21" s="352">
        <v>8.4510930000000002</v>
      </c>
      <c r="D21" s="352">
        <v>7.7636839999999996</v>
      </c>
      <c r="E21" s="352">
        <v>7.2038640000000003</v>
      </c>
      <c r="F21" s="352">
        <v>9.8690359999999995</v>
      </c>
      <c r="G21" s="352">
        <v>10.211036999999999</v>
      </c>
      <c r="H21" s="352">
        <f>'5.6_2020'!G21</f>
        <v>9.8362029999999994</v>
      </c>
      <c r="I21" s="352">
        <f>'5.6_2021'!G21</f>
        <v>9.9577200000000001</v>
      </c>
      <c r="J21" s="258"/>
      <c r="K21" s="259"/>
      <c r="L21" s="37"/>
      <c r="M21" s="37"/>
      <c r="N21" s="37"/>
      <c r="O21" s="37"/>
      <c r="AE21" s="3"/>
      <c r="AF21" s="3"/>
      <c r="AG21" s="3"/>
      <c r="AH21" s="3"/>
      <c r="AI21" s="3"/>
      <c r="AJ21" s="3"/>
      <c r="AK21" s="3"/>
      <c r="AL21" s="3"/>
      <c r="AM21" s="3"/>
      <c r="AN21" s="3"/>
      <c r="AO21" s="3"/>
      <c r="AP21" s="3"/>
      <c r="AQ21" s="3"/>
      <c r="AR21" s="3"/>
    </row>
    <row r="22" spans="1:44" s="40" customFormat="1" x14ac:dyDescent="0.2">
      <c r="A22" s="363" t="s">
        <v>160</v>
      </c>
      <c r="B22" s="364">
        <v>5.7019820000000001</v>
      </c>
      <c r="C22" s="364">
        <v>5.4789880000000002</v>
      </c>
      <c r="D22" s="364">
        <v>4.4282240000000002</v>
      </c>
      <c r="E22" s="364">
        <v>4.8437789999999996</v>
      </c>
      <c r="F22" s="364">
        <v>5.4415959999999997</v>
      </c>
      <c r="G22" s="364">
        <v>5.4047549999999998</v>
      </c>
      <c r="H22" s="364">
        <f>'5.6_2020'!G22</f>
        <v>3.8102689999999999</v>
      </c>
      <c r="I22" s="364">
        <f>'5.6_2021'!G22</f>
        <v>8.8304939999999998</v>
      </c>
      <c r="J22" s="258"/>
      <c r="K22" s="259"/>
      <c r="L22" s="37"/>
      <c r="M22" s="37"/>
      <c r="N22" s="37"/>
      <c r="O22" s="37"/>
      <c r="AE22" s="3"/>
      <c r="AF22" s="3"/>
      <c r="AG22" s="3"/>
      <c r="AH22" s="3"/>
      <c r="AI22" s="3"/>
      <c r="AJ22" s="3"/>
      <c r="AK22" s="3"/>
      <c r="AL22" s="3"/>
      <c r="AM22" s="3"/>
      <c r="AN22" s="3"/>
      <c r="AO22" s="3"/>
      <c r="AP22" s="3"/>
      <c r="AQ22" s="3"/>
      <c r="AR22" s="3"/>
    </row>
    <row r="23" spans="1:44" s="40" customFormat="1" x14ac:dyDescent="0.2">
      <c r="A23" s="351" t="s">
        <v>161</v>
      </c>
      <c r="B23" s="352">
        <v>176.04990900000001</v>
      </c>
      <c r="C23" s="352">
        <v>178.38049899999999</v>
      </c>
      <c r="D23" s="352">
        <v>194.30879100000001</v>
      </c>
      <c r="E23" s="352">
        <v>201.52698000000001</v>
      </c>
      <c r="F23" s="352">
        <v>247.66462899999999</v>
      </c>
      <c r="G23" s="352">
        <v>247.35614799999999</v>
      </c>
      <c r="H23" s="352">
        <f>'5.6_2020'!G23</f>
        <v>227.663556</v>
      </c>
      <c r="I23" s="352">
        <f>'5.6_2021'!G23</f>
        <v>253.52934400000001</v>
      </c>
      <c r="J23" s="258"/>
      <c r="K23" s="259"/>
      <c r="L23" s="37"/>
      <c r="M23" s="37"/>
      <c r="N23" s="37"/>
      <c r="O23" s="37"/>
      <c r="AE23" s="3"/>
      <c r="AF23" s="3"/>
      <c r="AG23" s="3"/>
      <c r="AH23" s="3"/>
      <c r="AI23" s="3"/>
      <c r="AJ23" s="3"/>
      <c r="AK23" s="3"/>
      <c r="AL23" s="3"/>
      <c r="AM23" s="3"/>
      <c r="AN23" s="3"/>
      <c r="AO23" s="3"/>
      <c r="AP23" s="3"/>
      <c r="AQ23" s="3"/>
      <c r="AR23" s="3"/>
    </row>
    <row r="24" spans="1:44" s="40" customFormat="1" x14ac:dyDescent="0.2">
      <c r="A24" s="365" t="s">
        <v>186</v>
      </c>
      <c r="B24" s="366"/>
      <c r="C24" s="366"/>
      <c r="D24" s="366"/>
      <c r="E24" s="366"/>
      <c r="F24" s="366"/>
      <c r="G24" s="366"/>
      <c r="H24" s="366"/>
      <c r="I24" s="366"/>
      <c r="J24" s="258"/>
      <c r="K24" s="259"/>
      <c r="L24" s="37"/>
      <c r="M24" s="37"/>
      <c r="N24" s="37"/>
      <c r="O24" s="37"/>
      <c r="AE24" s="3"/>
      <c r="AF24" s="3"/>
      <c r="AG24" s="3"/>
      <c r="AH24" s="3"/>
      <c r="AI24" s="3"/>
      <c r="AJ24" s="3"/>
      <c r="AK24" s="3"/>
      <c r="AL24" s="3"/>
      <c r="AM24" s="3"/>
      <c r="AN24" s="3"/>
      <c r="AO24" s="3"/>
      <c r="AP24" s="3"/>
      <c r="AQ24" s="3"/>
      <c r="AR24" s="3"/>
    </row>
    <row r="25" spans="1:44" s="40" customFormat="1" x14ac:dyDescent="0.2">
      <c r="A25" s="351" t="s">
        <v>180</v>
      </c>
      <c r="B25" s="352">
        <v>783.79979100000003</v>
      </c>
      <c r="C25" s="352">
        <v>799.11930500000005</v>
      </c>
      <c r="D25" s="352">
        <v>813.07000400000004</v>
      </c>
      <c r="E25" s="352">
        <v>881.99800500000003</v>
      </c>
      <c r="F25" s="352">
        <v>1066.6040230000001</v>
      </c>
      <c r="G25" s="352">
        <v>1268.338385</v>
      </c>
      <c r="H25" s="352">
        <f>'5.6_2020'!G25</f>
        <v>896.23566300000005</v>
      </c>
      <c r="I25" s="352">
        <f>'5.6_2021'!G25</f>
        <v>992.15680499999996</v>
      </c>
      <c r="J25" s="258"/>
      <c r="K25" s="259"/>
      <c r="L25" s="37"/>
      <c r="M25" s="37"/>
      <c r="N25" s="37"/>
      <c r="O25" s="37"/>
      <c r="AE25" s="3"/>
      <c r="AF25" s="3"/>
      <c r="AG25" s="3"/>
      <c r="AH25" s="3"/>
      <c r="AI25" s="3"/>
      <c r="AJ25" s="3"/>
      <c r="AK25" s="3"/>
      <c r="AL25" s="3"/>
      <c r="AM25" s="3"/>
      <c r="AN25" s="3"/>
      <c r="AO25" s="3"/>
      <c r="AP25" s="3"/>
      <c r="AQ25" s="3"/>
      <c r="AR25" s="3"/>
    </row>
    <row r="26" spans="1:44" x14ac:dyDescent="0.2">
      <c r="A26" s="363" t="s">
        <v>162</v>
      </c>
      <c r="B26" s="364">
        <v>519.56279400000005</v>
      </c>
      <c r="C26" s="364">
        <v>530.86081899999999</v>
      </c>
      <c r="D26" s="364">
        <v>542.06099700000004</v>
      </c>
      <c r="E26" s="364">
        <v>498.80727200000001</v>
      </c>
      <c r="F26" s="364">
        <v>506.972444</v>
      </c>
      <c r="G26" s="364">
        <v>524.66082200000005</v>
      </c>
      <c r="H26" s="364">
        <f>'5.6_2020'!G26</f>
        <v>486.23615899999999</v>
      </c>
      <c r="I26" s="364">
        <f>'5.6_2021'!G26</f>
        <v>539.52970900000003</v>
      </c>
    </row>
    <row r="27" spans="1:44" x14ac:dyDescent="0.2">
      <c r="A27" s="351" t="s">
        <v>163</v>
      </c>
      <c r="B27" s="352">
        <v>385.27034500000002</v>
      </c>
      <c r="C27" s="352">
        <v>401.436892</v>
      </c>
      <c r="D27" s="352">
        <v>413.20118200000002</v>
      </c>
      <c r="E27" s="352">
        <v>425.72273300000001</v>
      </c>
      <c r="F27" s="352">
        <v>446.44299999999998</v>
      </c>
      <c r="G27" s="352">
        <v>464.35851100000002</v>
      </c>
      <c r="H27" s="352">
        <f>'5.6_2020'!G27</f>
        <v>252.23703499999999</v>
      </c>
      <c r="I27" s="352">
        <f>'5.6_2021'!G27</f>
        <v>293.98197900000002</v>
      </c>
    </row>
    <row r="28" spans="1:44" x14ac:dyDescent="0.2">
      <c r="A28" s="363" t="s">
        <v>164</v>
      </c>
      <c r="B28" s="364">
        <v>590.77459899999997</v>
      </c>
      <c r="C28" s="364">
        <v>614.80885999999998</v>
      </c>
      <c r="D28" s="364">
        <v>627.86661500000002</v>
      </c>
      <c r="E28" s="364">
        <v>633.87165400000004</v>
      </c>
      <c r="F28" s="364">
        <v>654.65211699999998</v>
      </c>
      <c r="G28" s="364">
        <v>670.39050899999995</v>
      </c>
      <c r="H28" s="364">
        <f>'5.6_2020'!G28</f>
        <v>382.398484</v>
      </c>
      <c r="I28" s="364">
        <f>'5.6_2021'!G28</f>
        <v>439.64545099999998</v>
      </c>
    </row>
    <row r="29" spans="1:44" x14ac:dyDescent="0.2">
      <c r="A29" s="351" t="s">
        <v>165</v>
      </c>
      <c r="B29" s="352">
        <v>2.5757789999999998</v>
      </c>
      <c r="C29" s="352">
        <v>2.1693419999999999</v>
      </c>
      <c r="D29" s="352">
        <v>3.009395</v>
      </c>
      <c r="E29" s="352">
        <v>1.8878520000000001</v>
      </c>
      <c r="F29" s="352">
        <v>3.4852059999999998</v>
      </c>
      <c r="G29" s="352">
        <v>17.633887000000001</v>
      </c>
      <c r="H29" s="352">
        <f>'5.6_2020'!G29</f>
        <v>23.892735999999999</v>
      </c>
      <c r="I29" s="352">
        <f>'5.6_2021'!G29</f>
        <v>50.227277000000001</v>
      </c>
    </row>
    <row r="30" spans="1:44" s="2" customFormat="1" x14ac:dyDescent="0.2">
      <c r="A30" s="363" t="s">
        <v>166</v>
      </c>
      <c r="B30" s="364">
        <v>4.4053810000000002</v>
      </c>
      <c r="C30" s="364">
        <v>4.1935250000000002</v>
      </c>
      <c r="D30" s="364">
        <v>19.130191</v>
      </c>
      <c r="E30" s="364">
        <v>21.305612</v>
      </c>
      <c r="F30" s="364">
        <v>16.690125999999999</v>
      </c>
      <c r="G30" s="364">
        <v>19.455017000000002</v>
      </c>
      <c r="H30" s="364">
        <f>'5.6_2020'!G30</f>
        <v>19.104026000000001</v>
      </c>
      <c r="I30" s="364">
        <f>'5.6_2021'!G30</f>
        <v>18.128768999999998</v>
      </c>
      <c r="J30" s="258"/>
      <c r="K30" s="259"/>
      <c r="L30" s="37"/>
      <c r="M30" s="37"/>
      <c r="N30" s="37"/>
      <c r="O30" s="37"/>
      <c r="P30" s="40"/>
      <c r="Q30" s="40"/>
      <c r="R30" s="40"/>
      <c r="S30" s="40"/>
      <c r="T30" s="40"/>
      <c r="U30" s="40"/>
      <c r="V30" s="40"/>
      <c r="W30" s="40"/>
      <c r="X30" s="40"/>
      <c r="Y30" s="40"/>
      <c r="Z30" s="40"/>
      <c r="AA30" s="40"/>
      <c r="AB30" s="40"/>
      <c r="AC30" s="40"/>
      <c r="AD30" s="40"/>
      <c r="AE30" s="3"/>
      <c r="AF30" s="3"/>
      <c r="AG30" s="3"/>
      <c r="AH30" s="3"/>
      <c r="AI30" s="3"/>
      <c r="AJ30" s="3"/>
      <c r="AK30" s="3"/>
      <c r="AL30" s="3"/>
      <c r="AM30" s="3"/>
      <c r="AN30" s="3"/>
      <c r="AO30" s="3"/>
      <c r="AP30" s="3"/>
      <c r="AQ30" s="3"/>
      <c r="AR30" s="3"/>
    </row>
    <row r="31" spans="1:44" x14ac:dyDescent="0.2">
      <c r="A31" s="351" t="s">
        <v>167</v>
      </c>
      <c r="B31" s="352">
        <v>989.32124199999998</v>
      </c>
      <c r="C31" s="352">
        <v>1021.872977</v>
      </c>
      <c r="D31" s="352">
        <v>1024.5034459999999</v>
      </c>
      <c r="E31" s="352">
        <v>1026.0622679999999</v>
      </c>
      <c r="F31" s="352">
        <v>1028.859655</v>
      </c>
      <c r="G31" s="352">
        <v>1030.5311830000001</v>
      </c>
      <c r="H31" s="352">
        <f>'5.6_2020'!G31</f>
        <v>782.20754699999998</v>
      </c>
      <c r="I31" s="352">
        <f>'5.6_2021'!G31</f>
        <v>934.99998100000005</v>
      </c>
    </row>
    <row r="32" spans="1:44" x14ac:dyDescent="0.2">
      <c r="A32" s="363" t="s">
        <v>168</v>
      </c>
      <c r="B32" s="364">
        <v>1780.0575650000001</v>
      </c>
      <c r="C32" s="364">
        <v>1890.318092</v>
      </c>
      <c r="D32" s="364">
        <v>1976.2183669999999</v>
      </c>
      <c r="E32" s="364">
        <v>2039.4653080000001</v>
      </c>
      <c r="F32" s="364">
        <v>2078.2521190000002</v>
      </c>
      <c r="G32" s="364">
        <v>2123.779642</v>
      </c>
      <c r="H32" s="364">
        <f>'5.6_2020'!G32</f>
        <v>1477.311614</v>
      </c>
      <c r="I32" s="364">
        <f>'5.6_2021'!G32</f>
        <v>1993.868256</v>
      </c>
    </row>
    <row r="33" spans="1:9" x14ac:dyDescent="0.2">
      <c r="A33" s="351" t="s">
        <v>169</v>
      </c>
      <c r="B33" s="352">
        <v>3418.1342100000002</v>
      </c>
      <c r="C33" s="352">
        <v>3574.5094389999999</v>
      </c>
      <c r="D33" s="352">
        <v>3640.1173229999999</v>
      </c>
      <c r="E33" s="352">
        <v>3804.0694020000001</v>
      </c>
      <c r="F33" s="352">
        <v>3988.379097</v>
      </c>
      <c r="G33" s="352">
        <v>4105.3121870000004</v>
      </c>
      <c r="H33" s="352">
        <f>'5.6_2020'!G33</f>
        <v>4169.8667809999997</v>
      </c>
      <c r="I33" s="352">
        <f>'5.6_2021'!G33</f>
        <v>4373.6860559999996</v>
      </c>
    </row>
    <row r="34" spans="1:9" x14ac:dyDescent="0.2">
      <c r="A34" s="363" t="s">
        <v>170</v>
      </c>
      <c r="B34" s="364">
        <v>147.19205600000001</v>
      </c>
      <c r="C34" s="364">
        <v>157.57513399999999</v>
      </c>
      <c r="D34" s="364">
        <v>159.68285599999999</v>
      </c>
      <c r="E34" s="364">
        <v>169.14734200000001</v>
      </c>
      <c r="F34" s="364">
        <v>176.96325300000001</v>
      </c>
      <c r="G34" s="364">
        <v>186.590846</v>
      </c>
      <c r="H34" s="364">
        <f>'5.6_2020'!G34</f>
        <v>195.52946800000001</v>
      </c>
      <c r="I34" s="364">
        <f>'5.6_2021'!G34</f>
        <v>205.679216</v>
      </c>
    </row>
    <row r="35" spans="1:9" x14ac:dyDescent="0.2">
      <c r="A35" s="353" t="s">
        <v>171</v>
      </c>
      <c r="B35" s="352"/>
      <c r="C35" s="352"/>
      <c r="D35" s="352"/>
      <c r="E35" s="352"/>
      <c r="F35" s="352"/>
      <c r="G35" s="352"/>
      <c r="H35" s="352">
        <f>'5.6_2020'!G35</f>
        <v>0</v>
      </c>
      <c r="I35" s="352">
        <f>'5.6_2021'!G35</f>
        <v>0</v>
      </c>
    </row>
    <row r="36" spans="1:9" x14ac:dyDescent="0.2">
      <c r="A36" s="363" t="s">
        <v>172</v>
      </c>
      <c r="B36" s="364">
        <v>250.20185599999999</v>
      </c>
      <c r="C36" s="364">
        <v>254.505368</v>
      </c>
      <c r="D36" s="364">
        <v>269.59959500000002</v>
      </c>
      <c r="E36" s="364">
        <v>286.28310199999999</v>
      </c>
      <c r="F36" s="364">
        <v>296.19152800000001</v>
      </c>
      <c r="G36" s="364">
        <v>281.08650599999999</v>
      </c>
      <c r="H36" s="364">
        <f>'5.6_2020'!G36</f>
        <v>237.271455</v>
      </c>
      <c r="I36" s="364">
        <f>'5.6_2021'!G36</f>
        <v>340.84276999999997</v>
      </c>
    </row>
    <row r="37" spans="1:9" x14ac:dyDescent="0.2">
      <c r="A37" s="351" t="s">
        <v>173</v>
      </c>
      <c r="B37" s="352">
        <v>125.80047500000001</v>
      </c>
      <c r="C37" s="352">
        <v>117.18006</v>
      </c>
      <c r="D37" s="352">
        <v>115.632188</v>
      </c>
      <c r="E37" s="352">
        <v>108.71123799999999</v>
      </c>
      <c r="F37" s="352">
        <v>111.43638</v>
      </c>
      <c r="G37" s="352">
        <v>113.110257</v>
      </c>
      <c r="H37" s="352">
        <f>'5.6_2020'!G37</f>
        <v>105.452026</v>
      </c>
      <c r="I37" s="352">
        <f>'5.6_2021'!G37</f>
        <v>102.438036</v>
      </c>
    </row>
    <row r="38" spans="1:9" x14ac:dyDescent="0.2">
      <c r="A38" s="363" t="s">
        <v>181</v>
      </c>
      <c r="B38" s="364">
        <v>2460.3627339999998</v>
      </c>
      <c r="C38" s="364">
        <v>2496.2447590000002</v>
      </c>
      <c r="D38" s="364">
        <v>2486.2266420000001</v>
      </c>
      <c r="E38" s="364">
        <v>2489.8518170000002</v>
      </c>
      <c r="F38" s="364">
        <v>2509.216578</v>
      </c>
      <c r="G38" s="364">
        <v>2512.3120880000001</v>
      </c>
      <c r="H38" s="364">
        <f>'5.6_2020'!G38</f>
        <v>2314.599021</v>
      </c>
      <c r="I38" s="364">
        <f>'5.6_2021'!G38</f>
        <v>2413.1070669999999</v>
      </c>
    </row>
    <row r="39" spans="1:9" x14ac:dyDescent="0.2">
      <c r="A39" s="354" t="s">
        <v>174</v>
      </c>
      <c r="B39" s="355">
        <v>919.93681400000003</v>
      </c>
      <c r="C39" s="355">
        <v>945.16157299999998</v>
      </c>
      <c r="D39" s="355">
        <v>1034.2345680000001</v>
      </c>
      <c r="E39" s="355">
        <v>1050.665268</v>
      </c>
      <c r="F39" s="355">
        <v>1056.3452569999999</v>
      </c>
      <c r="G39" s="355">
        <v>1177.2763990000001</v>
      </c>
      <c r="H39" s="355">
        <f>'5.6_2020'!G39</f>
        <v>1138.4536310000001</v>
      </c>
      <c r="I39" s="355">
        <f>'5.6_2021'!G39</f>
        <v>1356.961808</v>
      </c>
    </row>
    <row r="40" spans="1:9" x14ac:dyDescent="0.2">
      <c r="A40" s="109" t="s">
        <v>240</v>
      </c>
      <c r="B40" s="352"/>
      <c r="C40" s="352"/>
      <c r="D40" s="352"/>
      <c r="E40" s="352"/>
      <c r="F40" s="352"/>
      <c r="G40" s="352"/>
    </row>
    <row r="41" spans="1:9" x14ac:dyDescent="0.2">
      <c r="A41" s="358"/>
      <c r="B41" s="352"/>
      <c r="C41" s="352"/>
      <c r="D41" s="352"/>
      <c r="E41" s="352"/>
      <c r="F41" s="352"/>
      <c r="G41" s="352"/>
    </row>
    <row r="42" spans="1:9" x14ac:dyDescent="0.2">
      <c r="A42" s="356"/>
      <c r="B42" s="352"/>
      <c r="C42" s="352"/>
      <c r="D42" s="352"/>
      <c r="E42" s="352"/>
      <c r="F42" s="352"/>
      <c r="G42" s="352"/>
    </row>
    <row r="43" spans="1:9" x14ac:dyDescent="0.2">
      <c r="A43" s="356"/>
      <c r="B43" s="352"/>
      <c r="C43" s="352"/>
      <c r="D43" s="352"/>
      <c r="E43" s="352"/>
      <c r="F43" s="352"/>
      <c r="G43" s="352"/>
    </row>
    <row r="44" spans="1:9" x14ac:dyDescent="0.2">
      <c r="A44" s="356"/>
      <c r="B44" s="352"/>
      <c r="C44" s="352"/>
      <c r="D44" s="352"/>
      <c r="E44" s="352"/>
      <c r="F44" s="352"/>
      <c r="G44" s="352"/>
    </row>
    <row r="45" spans="1:9" x14ac:dyDescent="0.2">
      <c r="A45" s="356"/>
      <c r="B45" s="352"/>
      <c r="C45" s="352"/>
      <c r="D45" s="352"/>
      <c r="E45" s="352"/>
      <c r="F45" s="352"/>
      <c r="G45" s="352"/>
    </row>
    <row r="46" spans="1:9" x14ac:dyDescent="0.2">
      <c r="A46" s="356"/>
      <c r="B46" s="352"/>
      <c r="C46" s="352"/>
      <c r="D46" s="352"/>
      <c r="E46" s="352"/>
      <c r="F46" s="352"/>
      <c r="G46" s="352"/>
    </row>
    <row r="47" spans="1:9" x14ac:dyDescent="0.2">
      <c r="A47" s="356"/>
      <c r="B47" s="352"/>
      <c r="C47" s="352"/>
      <c r="D47" s="352"/>
      <c r="E47" s="352"/>
      <c r="F47" s="352"/>
      <c r="G47" s="352"/>
    </row>
    <row r="48" spans="1:9" x14ac:dyDescent="0.2">
      <c r="A48" s="356"/>
      <c r="B48" s="352"/>
      <c r="C48" s="352"/>
      <c r="D48" s="352"/>
      <c r="E48" s="352"/>
      <c r="F48" s="352"/>
      <c r="G48" s="352"/>
    </row>
    <row r="49" spans="1:7" x14ac:dyDescent="0.2">
      <c r="A49" s="356"/>
      <c r="B49" s="352"/>
      <c r="C49" s="352"/>
      <c r="D49" s="352"/>
      <c r="E49" s="352"/>
      <c r="F49" s="352"/>
      <c r="G49" s="352"/>
    </row>
    <row r="50" spans="1:7" x14ac:dyDescent="0.2">
      <c r="A50" s="356"/>
      <c r="B50" s="352"/>
      <c r="C50" s="352"/>
      <c r="D50" s="352"/>
      <c r="E50" s="352"/>
      <c r="F50" s="352"/>
      <c r="G50" s="352"/>
    </row>
  </sheetData>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L104"/>
  <sheetViews>
    <sheetView showGridLines="0" zoomScaleNormal="100" workbookViewId="0">
      <pane xSplit="1" ySplit="6" topLeftCell="B22" activePane="bottomRight" state="frozen"/>
      <selection activeCell="A50" sqref="A50"/>
      <selection pane="topRight" activeCell="A50" sqref="A50"/>
      <selection pane="bottomLeft" activeCell="A50" sqref="A50"/>
      <selection pane="bottomRight" activeCell="H9" sqref="H9"/>
    </sheetView>
  </sheetViews>
  <sheetFormatPr baseColWidth="10" defaultColWidth="11.42578125" defaultRowHeight="12.75" x14ac:dyDescent="0.2"/>
  <cols>
    <col min="1" max="1" width="39" style="3" customWidth="1"/>
    <col min="2" max="2" width="13.140625" style="3" customWidth="1"/>
    <col min="3" max="3" width="11.140625" style="3" customWidth="1"/>
    <col min="4" max="4" width="12.140625" style="3" customWidth="1"/>
    <col min="5" max="5" width="13.85546875" style="3" customWidth="1"/>
    <col min="6" max="6" width="10.28515625" style="3" customWidth="1"/>
    <col min="7" max="7" width="10.85546875" style="2" customWidth="1"/>
    <col min="8" max="8" width="11.85546875" style="259" bestFit="1" customWidth="1"/>
    <col min="9" max="9" width="11.42578125" style="37"/>
    <col min="10" max="10" width="11.42578125" style="40"/>
    <col min="11" max="11" width="17.42578125" style="40" bestFit="1" customWidth="1"/>
    <col min="12" max="13" width="11.42578125" style="40"/>
    <col min="14" max="14" width="14.7109375" style="40" customWidth="1"/>
    <col min="15" max="15" width="16" style="40" customWidth="1"/>
    <col min="16" max="24" width="11.42578125" style="40"/>
    <col min="25" max="16384" width="11.42578125" style="3"/>
  </cols>
  <sheetData>
    <row r="1" spans="1:24" ht="18" x14ac:dyDescent="0.25">
      <c r="A1" s="26" t="s">
        <v>18</v>
      </c>
      <c r="B1" s="26"/>
      <c r="C1" s="26"/>
      <c r="D1" s="26"/>
      <c r="E1" s="26"/>
      <c r="F1" s="26"/>
      <c r="G1" s="450" t="s">
        <v>141</v>
      </c>
    </row>
    <row r="2" spans="1:24" ht="15.75" x14ac:dyDescent="0.25">
      <c r="A2" s="41"/>
      <c r="B2" s="41"/>
      <c r="C2" s="42"/>
      <c r="D2" s="41"/>
      <c r="E2" s="42"/>
      <c r="F2" s="41"/>
      <c r="G2" s="38"/>
    </row>
    <row r="3" spans="1:24" ht="18" x14ac:dyDescent="0.25">
      <c r="A3" s="43" t="s">
        <v>102</v>
      </c>
      <c r="B3" s="43"/>
      <c r="C3" s="44"/>
      <c r="D3" s="43"/>
      <c r="E3" s="44"/>
      <c r="F3" s="44"/>
      <c r="G3" s="45"/>
      <c r="H3" s="183"/>
    </row>
    <row r="4" spans="1:24" x14ac:dyDescent="0.2">
      <c r="A4" s="38"/>
      <c r="B4" s="218"/>
      <c r="C4" s="218"/>
      <c r="D4" s="218"/>
      <c r="E4" s="218"/>
      <c r="F4" s="218"/>
      <c r="G4" s="218"/>
      <c r="S4" s="3"/>
      <c r="T4" s="3"/>
      <c r="U4" s="3"/>
      <c r="V4" s="3"/>
      <c r="W4" s="3"/>
      <c r="X4" s="3"/>
    </row>
    <row r="5" spans="1:24" x14ac:dyDescent="0.2">
      <c r="A5" s="307" t="s">
        <v>13</v>
      </c>
      <c r="B5" s="219"/>
      <c r="C5" s="219"/>
      <c r="D5" s="219"/>
      <c r="E5" s="219"/>
      <c r="F5" s="219"/>
      <c r="G5" s="219"/>
      <c r="P5" s="3"/>
      <c r="Q5" s="3"/>
      <c r="R5" s="3"/>
      <c r="S5" s="3"/>
      <c r="T5" s="3"/>
      <c r="U5" s="3"/>
      <c r="V5" s="3"/>
      <c r="W5" s="3"/>
      <c r="X5" s="3"/>
    </row>
    <row r="6" spans="1:24" ht="25.5" x14ac:dyDescent="0.2">
      <c r="A6" s="414">
        <v>2020</v>
      </c>
      <c r="B6" s="308" t="s">
        <v>134</v>
      </c>
      <c r="C6" s="308" t="s">
        <v>65</v>
      </c>
      <c r="D6" s="308" t="s">
        <v>135</v>
      </c>
      <c r="E6" s="308" t="s">
        <v>1</v>
      </c>
      <c r="F6" s="308" t="s">
        <v>86</v>
      </c>
      <c r="G6" s="308" t="s">
        <v>91</v>
      </c>
      <c r="P6" s="3"/>
      <c r="Q6" s="3"/>
      <c r="R6" s="3"/>
      <c r="S6" s="3"/>
      <c r="T6" s="3"/>
      <c r="U6" s="3"/>
      <c r="V6" s="3"/>
      <c r="W6" s="3"/>
      <c r="X6" s="3"/>
    </row>
    <row r="7" spans="1:24" x14ac:dyDescent="0.2">
      <c r="A7" s="185" t="s">
        <v>61</v>
      </c>
      <c r="B7" s="193">
        <f>B8+B53</f>
        <v>46109.445964999992</v>
      </c>
      <c r="C7" s="193">
        <f>C8+C53</f>
        <v>2426.6056559999997</v>
      </c>
      <c r="D7" s="193">
        <f>D8+D53</f>
        <v>33795.430651000002</v>
      </c>
      <c r="E7" s="193">
        <f>E8+E53</f>
        <v>44539.849793000001</v>
      </c>
      <c r="F7" s="192">
        <f>F8+F53</f>
        <v>24348.848378000002</v>
      </c>
      <c r="G7" s="192">
        <f>SUM(B7:F7)</f>
        <v>151220.18044299999</v>
      </c>
      <c r="H7" s="311"/>
      <c r="I7" s="453"/>
      <c r="P7" s="3"/>
      <c r="Q7" s="3"/>
      <c r="R7" s="3"/>
      <c r="S7" s="3"/>
      <c r="T7" s="3"/>
      <c r="U7" s="3"/>
      <c r="V7" s="3"/>
      <c r="W7" s="3"/>
      <c r="X7" s="3"/>
    </row>
    <row r="8" spans="1:24" ht="25.5" x14ac:dyDescent="0.2">
      <c r="A8" s="223" t="s">
        <v>19</v>
      </c>
      <c r="B8" s="224">
        <f>B9+B23</f>
        <v>45222.429319999988</v>
      </c>
      <c r="C8" s="224">
        <f t="shared" ref="C8:F8" si="0">C9+C23</f>
        <v>2426.4139489999998</v>
      </c>
      <c r="D8" s="224">
        <f t="shared" si="0"/>
        <v>33545.652540000003</v>
      </c>
      <c r="E8" s="224">
        <f t="shared" si="0"/>
        <v>44539.849793000001</v>
      </c>
      <c r="F8" s="471">
        <f t="shared" si="0"/>
        <v>24003.807860000001</v>
      </c>
      <c r="G8" s="226">
        <f t="shared" ref="G8:G56" si="1">SUM(B8:F8)</f>
        <v>149738.15346199999</v>
      </c>
      <c r="H8" s="311"/>
      <c r="I8" s="453"/>
      <c r="P8" s="3"/>
      <c r="Q8" s="3"/>
      <c r="R8" s="3"/>
      <c r="S8" s="3"/>
      <c r="T8" s="3"/>
      <c r="U8" s="3"/>
      <c r="V8" s="3"/>
      <c r="W8" s="3"/>
      <c r="X8" s="3"/>
    </row>
    <row r="9" spans="1:24" ht="14.25" x14ac:dyDescent="0.2">
      <c r="A9" s="186" t="s">
        <v>87</v>
      </c>
      <c r="B9" s="187">
        <f>SUM(B10:B13,B16:B22)</f>
        <v>37948.666564999992</v>
      </c>
      <c r="C9" s="187">
        <f t="shared" ref="C9:F9" si="2">SUM(C10:C13,C16:C22)</f>
        <v>710.51301100000001</v>
      </c>
      <c r="D9" s="187">
        <f t="shared" si="2"/>
        <v>29999.526612000001</v>
      </c>
      <c r="E9" s="187">
        <f t="shared" si="2"/>
        <v>18481.711078000004</v>
      </c>
      <c r="F9" s="173">
        <f t="shared" si="2"/>
        <v>10699.313190000001</v>
      </c>
      <c r="G9" s="173">
        <f t="shared" si="1"/>
        <v>97839.730456000005</v>
      </c>
      <c r="H9" s="311"/>
      <c r="P9" s="3"/>
      <c r="Q9" s="3"/>
      <c r="R9" s="3"/>
      <c r="S9" s="3"/>
      <c r="T9" s="3"/>
      <c r="U9" s="3"/>
      <c r="V9" s="3"/>
      <c r="W9" s="3"/>
      <c r="X9" s="3"/>
    </row>
    <row r="10" spans="1:24" ht="14.25" x14ac:dyDescent="0.2">
      <c r="A10" s="178" t="s">
        <v>213</v>
      </c>
      <c r="B10" s="51">
        <f>[2]Fiscaltite_Rei21!$B$51</f>
        <v>16217.888121</v>
      </c>
      <c r="C10" s="51">
        <f>[2]Fiscaltite_Rei21!$B$52</f>
        <v>82.264013000000006</v>
      </c>
      <c r="D10" s="51">
        <f>[2]Fiscaltite_Rei21!$B$55</f>
        <v>7493.291878</v>
      </c>
      <c r="E10" s="51" t="s">
        <v>59</v>
      </c>
      <c r="F10" s="52" t="s">
        <v>59</v>
      </c>
      <c r="G10" s="49">
        <f t="shared" si="1"/>
        <v>23793.444012</v>
      </c>
      <c r="H10" s="315"/>
      <c r="P10" s="3"/>
      <c r="Q10" s="3"/>
      <c r="R10" s="3"/>
      <c r="S10" s="3"/>
      <c r="T10" s="3"/>
      <c r="U10" s="3"/>
      <c r="V10" s="3"/>
      <c r="W10" s="3"/>
      <c r="X10" s="3"/>
    </row>
    <row r="11" spans="1:24" x14ac:dyDescent="0.2">
      <c r="A11" s="221" t="s">
        <v>105</v>
      </c>
      <c r="B11" s="174">
        <f>[2]Fiscaltite_Rei21!$B$59</f>
        <v>81.763982999999996</v>
      </c>
      <c r="C11" s="174">
        <f>[2]Fiscaltite_Rei21!$B$60</f>
        <v>0.15178900000000001</v>
      </c>
      <c r="D11" s="174">
        <f>[2]Fiscaltite_Rei21!$B$61</f>
        <v>2.1110410000000002</v>
      </c>
      <c r="E11" s="174" t="s">
        <v>59</v>
      </c>
      <c r="F11" s="175" t="s">
        <v>59</v>
      </c>
      <c r="G11" s="172">
        <f t="shared" si="1"/>
        <v>84.02681299999999</v>
      </c>
      <c r="H11" s="311"/>
      <c r="I11" s="311"/>
      <c r="P11" s="3"/>
      <c r="Q11" s="3"/>
      <c r="R11" s="3"/>
      <c r="S11" s="3"/>
      <c r="T11" s="3"/>
      <c r="U11" s="3"/>
      <c r="V11" s="3"/>
      <c r="W11" s="3"/>
      <c r="X11" s="3"/>
    </row>
    <row r="12" spans="1:24" x14ac:dyDescent="0.2">
      <c r="A12" s="178" t="s">
        <v>106</v>
      </c>
      <c r="B12" s="53">
        <f>[2]Fiscaltite_Rei21!$B$67</f>
        <v>18775.357625000001</v>
      </c>
      <c r="C12" s="53">
        <f>[2]Fiscaltite_Rei21!$B$68</f>
        <v>87.839855999999997</v>
      </c>
      <c r="D12" s="53">
        <f>[2]Fiscaltite_Rei21!$B$69</f>
        <v>1907.2912160000001</v>
      </c>
      <c r="E12" s="53">
        <f>[2]Fiscaltite_Rei21!$B$71</f>
        <v>14314.335784000001</v>
      </c>
      <c r="F12" s="54">
        <f>[2]Fiscaltite_Rei21!$B$72</f>
        <v>178.901614</v>
      </c>
      <c r="G12" s="50">
        <f t="shared" si="1"/>
        <v>35263.726095000005</v>
      </c>
      <c r="H12" s="311"/>
      <c r="I12" s="311"/>
      <c r="P12" s="3"/>
      <c r="Q12" s="3"/>
      <c r="R12" s="3"/>
      <c r="S12" s="3"/>
      <c r="T12" s="3"/>
      <c r="U12" s="3"/>
      <c r="V12" s="3"/>
      <c r="W12" s="3"/>
      <c r="X12" s="3"/>
    </row>
    <row r="13" spans="1:24" s="357" customFormat="1" x14ac:dyDescent="0.2">
      <c r="A13" s="491"/>
      <c r="B13" s="492"/>
      <c r="C13" s="493"/>
      <c r="D13" s="493"/>
      <c r="E13" s="493"/>
      <c r="F13" s="494"/>
      <c r="G13" s="495">
        <f t="shared" si="1"/>
        <v>0</v>
      </c>
      <c r="H13" s="311"/>
      <c r="I13" s="311"/>
      <c r="J13" s="454"/>
      <c r="K13" s="356"/>
      <c r="L13" s="455"/>
      <c r="M13" s="455"/>
      <c r="N13" s="455"/>
      <c r="O13" s="455"/>
      <c r="P13" s="455"/>
      <c r="Q13" s="455"/>
    </row>
    <row r="14" spans="1:24" x14ac:dyDescent="0.2">
      <c r="A14" s="501"/>
      <c r="B14" s="456"/>
      <c r="C14" s="456"/>
      <c r="D14" s="456"/>
      <c r="E14" s="456"/>
      <c r="F14" s="457"/>
      <c r="G14" s="458">
        <f t="shared" si="1"/>
        <v>0</v>
      </c>
      <c r="H14" s="311"/>
      <c r="I14" s="311"/>
      <c r="J14" s="311"/>
      <c r="K14" s="37"/>
      <c r="R14" s="3"/>
      <c r="S14" s="3"/>
      <c r="T14" s="3"/>
      <c r="U14" s="3"/>
      <c r="V14" s="3"/>
      <c r="W14" s="3"/>
      <c r="X14" s="3"/>
    </row>
    <row r="15" spans="1:24" x14ac:dyDescent="0.2">
      <c r="A15" s="502"/>
      <c r="B15" s="497"/>
      <c r="C15" s="497"/>
      <c r="D15" s="497"/>
      <c r="E15" s="497"/>
      <c r="F15" s="498"/>
      <c r="G15" s="499">
        <f t="shared" si="1"/>
        <v>0</v>
      </c>
      <c r="H15" s="311"/>
      <c r="I15" s="311"/>
      <c r="J15" s="311"/>
      <c r="K15" s="37"/>
      <c r="R15" s="3"/>
      <c r="S15" s="3"/>
      <c r="T15" s="3"/>
      <c r="U15" s="3"/>
      <c r="V15" s="3"/>
      <c r="W15" s="3"/>
      <c r="X15" s="3"/>
    </row>
    <row r="16" spans="1:24" ht="14.25" x14ac:dyDescent="0.2">
      <c r="A16" s="178" t="s">
        <v>208</v>
      </c>
      <c r="B16" s="53">
        <f>[2]Fiscaltite_Rei21!$B$77</f>
        <v>868.57515100000001</v>
      </c>
      <c r="C16" s="53">
        <f>[2]Fiscaltite_Rei21!$B$74</f>
        <v>4.079116</v>
      </c>
      <c r="D16" s="53">
        <f>[2]Fiscaltite_Rei21!$B$78</f>
        <v>233.292284</v>
      </c>
      <c r="E16" s="53" t="s">
        <v>59</v>
      </c>
      <c r="F16" s="54" t="s">
        <v>59</v>
      </c>
      <c r="G16" s="50">
        <f t="shared" si="1"/>
        <v>1105.946551</v>
      </c>
      <c r="H16" s="311"/>
      <c r="I16" s="311"/>
      <c r="P16" s="3"/>
      <c r="Q16" s="3"/>
      <c r="R16" s="3"/>
      <c r="S16" s="3"/>
      <c r="T16" s="3"/>
      <c r="U16" s="3"/>
      <c r="V16" s="3"/>
      <c r="W16" s="3"/>
      <c r="X16" s="3"/>
    </row>
    <row r="17" spans="1:29" x14ac:dyDescent="0.2">
      <c r="A17" s="221" t="s">
        <v>107</v>
      </c>
      <c r="B17" s="174">
        <f>[2]Fiscaltite_Rei21!$B$86</f>
        <v>628.83641699999998</v>
      </c>
      <c r="C17" s="174">
        <f>[2]Fiscaltite_Rei21!$B$87</f>
        <v>2.2521879999999999</v>
      </c>
      <c r="D17" s="174">
        <f>[2]Fiscaltite_Rei21!$B$93</f>
        <v>7633.6127930000002</v>
      </c>
      <c r="E17" s="174" t="s">
        <v>59</v>
      </c>
      <c r="F17" s="175" t="s">
        <v>59</v>
      </c>
      <c r="G17" s="172">
        <f t="shared" si="1"/>
        <v>8264.7013980000011</v>
      </c>
      <c r="H17" s="311"/>
      <c r="P17" s="3"/>
      <c r="Q17" s="3"/>
      <c r="R17" s="3"/>
      <c r="S17" s="3"/>
      <c r="T17" s="3"/>
      <c r="U17" s="3"/>
      <c r="V17" s="3"/>
      <c r="W17" s="3"/>
      <c r="X17" s="3"/>
    </row>
    <row r="18" spans="1:29" x14ac:dyDescent="0.2">
      <c r="A18" s="178" t="s">
        <v>108</v>
      </c>
      <c r="B18" s="53">
        <f>[2]Fiscaltite_Rei21!$B$95</f>
        <v>653.99250199999994</v>
      </c>
      <c r="C18" s="53" t="s">
        <v>59</v>
      </c>
      <c r="D18" s="53">
        <f>[2]Fiscaltite_Rei21!$B$96</f>
        <v>5192.7747520000003</v>
      </c>
      <c r="E18" s="53">
        <f>[2]Fiscaltite_Rei21!$B$98</f>
        <v>3867.3592669999998</v>
      </c>
      <c r="F18" s="54">
        <f>[2]Fiscaltite_Rei21!$B$99</f>
        <v>9776.3299050000005</v>
      </c>
      <c r="G18" s="50">
        <f t="shared" si="1"/>
        <v>19490.456426000001</v>
      </c>
      <c r="H18" s="311"/>
      <c r="P18" s="3"/>
      <c r="Q18" s="3"/>
      <c r="R18" s="3"/>
      <c r="S18" s="3"/>
      <c r="T18" s="3"/>
      <c r="U18" s="3"/>
      <c r="V18" s="3"/>
      <c r="W18" s="3"/>
      <c r="X18" s="3"/>
    </row>
    <row r="19" spans="1:29" x14ac:dyDescent="0.2">
      <c r="A19" s="221" t="s">
        <v>109</v>
      </c>
      <c r="B19" s="174">
        <f>[2]Fiscaltite_Rei21!$B$100</f>
        <v>72.676972000000006</v>
      </c>
      <c r="C19" s="174" t="s">
        <v>59</v>
      </c>
      <c r="D19" s="174">
        <f>[2]Fiscaltite_Rei21!$B$101</f>
        <v>580.15622399999995</v>
      </c>
      <c r="E19" s="174">
        <f>[2]Fiscaltite_Rei21!$B$103</f>
        <v>300.01602700000001</v>
      </c>
      <c r="F19" s="175">
        <f>[2]Fiscaltite_Rei21!$B$111</f>
        <v>663.983656</v>
      </c>
      <c r="G19" s="172">
        <f t="shared" si="1"/>
        <v>1616.832879</v>
      </c>
      <c r="H19" s="311"/>
      <c r="P19" s="3"/>
      <c r="Q19" s="3"/>
      <c r="R19" s="3"/>
      <c r="S19" s="3"/>
      <c r="T19" s="3"/>
      <c r="U19" s="3"/>
      <c r="V19" s="3"/>
      <c r="W19" s="3"/>
      <c r="X19" s="3"/>
    </row>
    <row r="20" spans="1:29" x14ac:dyDescent="0.2">
      <c r="A20" s="178" t="s">
        <v>110</v>
      </c>
      <c r="B20" s="53">
        <f>[2]Fiscaltite_Rei21!$B$114</f>
        <v>25.595122</v>
      </c>
      <c r="C20" s="53" t="s">
        <v>59</v>
      </c>
      <c r="D20" s="53">
        <f>[2]Fiscaltite_Rei21!$B$115</f>
        <v>773.20931199999995</v>
      </c>
      <c r="E20" s="53" t="s">
        <v>59</v>
      </c>
      <c r="F20" s="54" t="s">
        <v>59</v>
      </c>
      <c r="G20" s="50">
        <f t="shared" si="1"/>
        <v>798.8044339999999</v>
      </c>
      <c r="H20" s="311"/>
      <c r="P20" s="3"/>
      <c r="Q20" s="3"/>
      <c r="R20" s="3"/>
      <c r="S20" s="3"/>
      <c r="T20" s="3"/>
      <c r="U20" s="3"/>
      <c r="V20" s="3"/>
      <c r="W20" s="3"/>
      <c r="X20" s="3"/>
    </row>
    <row r="21" spans="1:29" x14ac:dyDescent="0.2">
      <c r="A21" s="221" t="s">
        <v>111</v>
      </c>
      <c r="B21" s="174">
        <f>[2]Fiscaltite_Rei21!$B$129</f>
        <v>623.98067200000003</v>
      </c>
      <c r="C21" s="174">
        <f>[2]Fiscaltite_Rei21!$B$130</f>
        <v>533.92604900000003</v>
      </c>
      <c r="D21" s="174">
        <f>[2]Fiscaltite_Rei21!$B$131</f>
        <v>5979.458756</v>
      </c>
      <c r="E21" s="174" t="s">
        <v>59</v>
      </c>
      <c r="F21" s="175" t="s">
        <v>59</v>
      </c>
      <c r="G21" s="172">
        <f t="shared" si="1"/>
        <v>7137.3654770000003</v>
      </c>
      <c r="H21" s="311"/>
      <c r="P21" s="3"/>
      <c r="Q21" s="3"/>
      <c r="R21" s="3"/>
      <c r="S21" s="3"/>
      <c r="T21" s="3"/>
      <c r="U21" s="3"/>
      <c r="V21" s="3"/>
      <c r="W21" s="3"/>
      <c r="X21" s="3"/>
    </row>
    <row r="22" spans="1:29" x14ac:dyDescent="0.2">
      <c r="A22" s="238" t="s">
        <v>138</v>
      </c>
      <c r="B22" s="466" t="s">
        <v>59</v>
      </c>
      <c r="C22" s="466" t="s">
        <v>59</v>
      </c>
      <c r="D22" s="466">
        <f>[2]Fiscaltite_Rei21!$B$143</f>
        <v>204.32835600000001</v>
      </c>
      <c r="E22" s="466" t="s">
        <v>59</v>
      </c>
      <c r="F22" s="467">
        <f>[2]Fiscaltite_Rei21!$B$145</f>
        <v>80.098015000000004</v>
      </c>
      <c r="G22" s="468">
        <f t="shared" si="1"/>
        <v>284.42637100000002</v>
      </c>
      <c r="H22" s="311"/>
      <c r="P22" s="3"/>
      <c r="Q22" s="3"/>
      <c r="R22" s="3"/>
      <c r="S22" s="3"/>
      <c r="T22" s="3"/>
      <c r="U22" s="3"/>
      <c r="V22" s="3"/>
      <c r="W22" s="3"/>
      <c r="X22" s="3"/>
    </row>
    <row r="23" spans="1:29" ht="14.25" x14ac:dyDescent="0.2">
      <c r="A23" s="463" t="s">
        <v>60</v>
      </c>
      <c r="B23" s="187">
        <f>SUM(B24:B52)-B36-B37</f>
        <v>7273.7627549999988</v>
      </c>
      <c r="C23" s="187">
        <f t="shared" ref="C23:F23" si="3">SUM(C24:C52)-C36-C37</f>
        <v>1715.9009379999998</v>
      </c>
      <c r="D23" s="187">
        <f t="shared" si="3"/>
        <v>3546.1259279999999</v>
      </c>
      <c r="E23" s="187">
        <f t="shared" si="3"/>
        <v>26058.138715000001</v>
      </c>
      <c r="F23" s="172">
        <f t="shared" si="3"/>
        <v>13304.494669999998</v>
      </c>
      <c r="G23" s="172">
        <f t="shared" si="1"/>
        <v>51898.423005999997</v>
      </c>
      <c r="H23" s="470"/>
      <c r="I23" s="311"/>
      <c r="P23" s="3"/>
      <c r="Q23" s="3"/>
      <c r="R23" s="3"/>
      <c r="S23" s="3"/>
      <c r="T23" s="3"/>
      <c r="U23" s="3"/>
      <c r="V23" s="3"/>
      <c r="W23" s="3"/>
      <c r="X23" s="3"/>
    </row>
    <row r="24" spans="1:29" x14ac:dyDescent="0.2">
      <c r="A24" s="261" t="s">
        <v>66</v>
      </c>
      <c r="B24" s="53">
        <v>0</v>
      </c>
      <c r="C24" s="456">
        <v>0</v>
      </c>
      <c r="D24" s="53">
        <v>0</v>
      </c>
      <c r="E24" s="53">
        <v>0</v>
      </c>
      <c r="F24" s="54">
        <v>4025.2403669999999</v>
      </c>
      <c r="G24" s="50">
        <f t="shared" si="1"/>
        <v>4025.2403669999999</v>
      </c>
      <c r="H24" s="533"/>
      <c r="I24" s="311"/>
      <c r="P24" s="3"/>
      <c r="Q24" s="3"/>
      <c r="R24" s="3"/>
      <c r="S24" s="3"/>
      <c r="T24" s="3"/>
      <c r="U24" s="3"/>
      <c r="V24" s="3"/>
      <c r="W24" s="3"/>
      <c r="X24" s="3"/>
    </row>
    <row r="25" spans="1:29" x14ac:dyDescent="0.2">
      <c r="A25" s="221" t="s">
        <v>112</v>
      </c>
      <c r="B25" s="174">
        <v>4193.4243230000002</v>
      </c>
      <c r="C25" s="174">
        <v>9.1600000000000004E-4</v>
      </c>
      <c r="D25" s="174">
        <v>381.95307700000001</v>
      </c>
      <c r="E25" s="174">
        <v>11305.705891</v>
      </c>
      <c r="F25" s="175">
        <v>165.90789799999999</v>
      </c>
      <c r="G25" s="172">
        <f t="shared" si="1"/>
        <v>16046.992104999999</v>
      </c>
      <c r="H25" s="533"/>
      <c r="I25" s="311"/>
      <c r="K25" s="562"/>
      <c r="P25" s="3"/>
      <c r="Q25" s="3"/>
      <c r="R25" s="3"/>
      <c r="S25" s="3"/>
      <c r="T25" s="3"/>
      <c r="U25" s="3"/>
      <c r="V25" s="3"/>
      <c r="W25" s="3"/>
      <c r="X25" s="3"/>
    </row>
    <row r="26" spans="1:29" x14ac:dyDescent="0.2">
      <c r="A26" s="261" t="s">
        <v>119</v>
      </c>
      <c r="B26" s="53">
        <v>-245</v>
      </c>
      <c r="C26" s="53">
        <v>0</v>
      </c>
      <c r="D26" s="53">
        <v>-58</v>
      </c>
      <c r="E26" s="53">
        <v>362</v>
      </c>
      <c r="F26" s="54">
        <v>73</v>
      </c>
      <c r="G26" s="50">
        <f t="shared" si="1"/>
        <v>132</v>
      </c>
      <c r="H26" s="533"/>
      <c r="I26" s="311"/>
      <c r="P26" s="3"/>
      <c r="Q26" s="3"/>
      <c r="R26" s="3"/>
      <c r="S26" s="3"/>
      <c r="T26" s="3"/>
      <c r="U26" s="3"/>
      <c r="V26" s="3"/>
      <c r="W26" s="3"/>
      <c r="X26" s="3"/>
    </row>
    <row r="27" spans="1:29" x14ac:dyDescent="0.2">
      <c r="A27" s="221" t="s">
        <v>113</v>
      </c>
      <c r="B27" s="174">
        <v>260.669062</v>
      </c>
      <c r="C27" s="174">
        <v>0</v>
      </c>
      <c r="D27" s="174">
        <v>111.53789999999999</v>
      </c>
      <c r="E27" s="174">
        <v>5354.918815</v>
      </c>
      <c r="F27" s="175">
        <v>5032.5439859999997</v>
      </c>
      <c r="G27" s="172">
        <f t="shared" si="1"/>
        <v>10759.669763</v>
      </c>
      <c r="H27" s="533"/>
      <c r="P27" s="3"/>
      <c r="Q27" s="3"/>
      <c r="R27" s="3"/>
      <c r="S27" s="3"/>
      <c r="T27" s="3"/>
      <c r="U27" s="3"/>
      <c r="V27" s="3"/>
      <c r="W27" s="3"/>
      <c r="X27" s="3"/>
    </row>
    <row r="28" spans="1:29" x14ac:dyDescent="0.2">
      <c r="A28" s="261" t="s">
        <v>114</v>
      </c>
      <c r="B28" s="53">
        <v>78.546569000000005</v>
      </c>
      <c r="C28" s="53">
        <v>0</v>
      </c>
      <c r="D28" s="53">
        <v>57.817228999999998</v>
      </c>
      <c r="E28" s="53">
        <v>7517.3198560000001</v>
      </c>
      <c r="F28" s="54">
        <v>113.646261</v>
      </c>
      <c r="G28" s="50">
        <f t="shared" si="1"/>
        <v>7767.3299150000003</v>
      </c>
      <c r="H28" s="533"/>
      <c r="P28" s="3"/>
      <c r="Q28" s="3"/>
      <c r="R28" s="3"/>
      <c r="S28" s="3"/>
      <c r="T28" s="3"/>
      <c r="U28" s="3"/>
      <c r="V28" s="3"/>
      <c r="W28" s="3"/>
      <c r="X28" s="3"/>
    </row>
    <row r="29" spans="1:29" s="40" customFormat="1" x14ac:dyDescent="0.2">
      <c r="A29" s="221" t="s">
        <v>88</v>
      </c>
      <c r="B29" s="174">
        <v>14.998899</v>
      </c>
      <c r="C29" s="174">
        <v>1179.131871</v>
      </c>
      <c r="D29" s="174">
        <v>3173.71974</v>
      </c>
      <c r="E29" s="174">
        <v>0</v>
      </c>
      <c r="F29" s="175">
        <v>0</v>
      </c>
      <c r="G29" s="172">
        <f t="shared" si="1"/>
        <v>4367.8505100000002</v>
      </c>
      <c r="H29" s="533"/>
      <c r="I29" s="37"/>
      <c r="P29" s="3"/>
      <c r="Q29" s="3"/>
      <c r="R29" s="3"/>
      <c r="S29" s="3"/>
      <c r="T29" s="3"/>
      <c r="U29" s="3"/>
      <c r="V29" s="3"/>
      <c r="W29" s="3"/>
      <c r="X29" s="3"/>
      <c r="Y29" s="3"/>
      <c r="Z29" s="3"/>
      <c r="AA29" s="3"/>
      <c r="AB29" s="3"/>
      <c r="AC29" s="3"/>
    </row>
    <row r="30" spans="1:29" x14ac:dyDescent="0.2">
      <c r="A30" s="261" t="s">
        <v>115</v>
      </c>
      <c r="B30" s="53">
        <v>849.36994500000003</v>
      </c>
      <c r="C30" s="53">
        <v>702.55956500000002</v>
      </c>
      <c r="D30" s="53">
        <v>34.615409</v>
      </c>
      <c r="E30" s="53">
        <v>659.59276799999998</v>
      </c>
      <c r="F30" s="54">
        <v>9.3742289999999997</v>
      </c>
      <c r="G30" s="50">
        <f t="shared" si="1"/>
        <v>2255.5119159999999</v>
      </c>
      <c r="H30" s="533"/>
      <c r="P30" s="3"/>
      <c r="Q30" s="3"/>
      <c r="R30" s="3"/>
      <c r="S30" s="3"/>
      <c r="T30" s="3"/>
      <c r="U30" s="3"/>
      <c r="V30" s="3"/>
      <c r="W30" s="3"/>
      <c r="X30" s="3"/>
    </row>
    <row r="31" spans="1:29" x14ac:dyDescent="0.2">
      <c r="A31" s="221" t="s">
        <v>116</v>
      </c>
      <c r="B31" s="174">
        <v>0</v>
      </c>
      <c r="C31" s="174">
        <v>0</v>
      </c>
      <c r="D31" s="174">
        <v>0</v>
      </c>
      <c r="E31" s="174">
        <v>0</v>
      </c>
      <c r="F31" s="175">
        <v>2091.290661</v>
      </c>
      <c r="G31" s="172">
        <f t="shared" si="1"/>
        <v>2091.290661</v>
      </c>
      <c r="H31" s="533"/>
      <c r="P31" s="3"/>
      <c r="Q31" s="3"/>
      <c r="R31" s="3"/>
      <c r="S31" s="3"/>
      <c r="T31" s="3"/>
      <c r="U31" s="3"/>
      <c r="V31" s="3"/>
      <c r="W31" s="3"/>
      <c r="X31" s="3"/>
    </row>
    <row r="32" spans="1:29" ht="25.5" x14ac:dyDescent="0.2">
      <c r="A32" s="178" t="s">
        <v>103</v>
      </c>
      <c r="B32" s="53">
        <v>0</v>
      </c>
      <c r="C32" s="53">
        <v>0</v>
      </c>
      <c r="D32" s="53">
        <v>0</v>
      </c>
      <c r="E32" s="53">
        <v>12.289508</v>
      </c>
      <c r="F32" s="54">
        <v>689.97422400000005</v>
      </c>
      <c r="G32" s="50">
        <f t="shared" si="1"/>
        <v>702.263732</v>
      </c>
      <c r="H32" s="533"/>
      <c r="P32" s="3"/>
      <c r="Q32" s="3"/>
      <c r="R32" s="3"/>
      <c r="S32" s="3"/>
      <c r="T32" s="3"/>
      <c r="U32" s="3"/>
      <c r="V32" s="3"/>
      <c r="W32" s="3"/>
      <c r="X32" s="3"/>
    </row>
    <row r="33" spans="1:24" x14ac:dyDescent="0.2">
      <c r="A33" s="221" t="s">
        <v>22</v>
      </c>
      <c r="B33" s="174">
        <v>2.3088769999999998</v>
      </c>
      <c r="C33" s="174">
        <v>0</v>
      </c>
      <c r="D33" s="174">
        <v>6.9381999999999999E-2</v>
      </c>
      <c r="E33" s="174">
        <v>528.16518099999996</v>
      </c>
      <c r="F33" s="175">
        <v>7.7081210000000002</v>
      </c>
      <c r="G33" s="172">
        <f t="shared" si="1"/>
        <v>538.25156099999992</v>
      </c>
      <c r="H33" s="533"/>
      <c r="P33" s="3"/>
      <c r="Q33" s="3"/>
      <c r="R33" s="3"/>
      <c r="S33" s="3"/>
      <c r="T33" s="3"/>
      <c r="U33" s="3"/>
      <c r="V33" s="3"/>
      <c r="W33" s="3"/>
      <c r="X33" s="3"/>
    </row>
    <row r="34" spans="1:24" x14ac:dyDescent="0.2">
      <c r="A34" s="261" t="s">
        <v>23</v>
      </c>
      <c r="B34" s="53">
        <v>170.278986</v>
      </c>
      <c r="C34" s="53">
        <v>5.8007520000000001</v>
      </c>
      <c r="D34" s="53">
        <v>200.32890599999999</v>
      </c>
      <c r="E34" s="53">
        <v>23.507237</v>
      </c>
      <c r="F34" s="54">
        <v>1.1133029999999999</v>
      </c>
      <c r="G34" s="50">
        <f t="shared" si="1"/>
        <v>401.02918399999993</v>
      </c>
      <c r="H34" s="533"/>
      <c r="P34" s="3"/>
      <c r="Q34" s="3"/>
      <c r="R34" s="3"/>
      <c r="S34" s="3"/>
      <c r="T34" s="3"/>
      <c r="U34" s="3"/>
      <c r="V34" s="3"/>
      <c r="W34" s="3"/>
      <c r="X34" s="3"/>
    </row>
    <row r="35" spans="1:24" x14ac:dyDescent="0.2">
      <c r="A35" s="221" t="s">
        <v>117</v>
      </c>
      <c r="B35" s="174">
        <v>1012.842356</v>
      </c>
      <c r="C35" s="174">
        <v>0.06</v>
      </c>
      <c r="D35" s="174">
        <v>11.229723999999999</v>
      </c>
      <c r="E35" s="174">
        <v>114.828294</v>
      </c>
      <c r="F35" s="175">
        <v>840.97838300000001</v>
      </c>
      <c r="G35" s="172">
        <f t="shared" si="1"/>
        <v>1979.9387569999999</v>
      </c>
      <c r="H35" s="533"/>
      <c r="P35" s="3"/>
      <c r="Q35" s="3"/>
      <c r="R35" s="3"/>
      <c r="S35" s="3"/>
      <c r="T35" s="3"/>
      <c r="U35" s="3"/>
      <c r="V35" s="3"/>
      <c r="W35" s="3"/>
      <c r="X35" s="3"/>
    </row>
    <row r="36" spans="1:24" x14ac:dyDescent="0.2">
      <c r="A36" s="319" t="s">
        <v>118</v>
      </c>
      <c r="B36" s="456">
        <v>97.394599999999997</v>
      </c>
      <c r="C36" s="456">
        <v>0.06</v>
      </c>
      <c r="D36" s="456">
        <v>9.3116029999999999</v>
      </c>
      <c r="E36" s="456">
        <v>81.298281000000003</v>
      </c>
      <c r="F36" s="457">
        <v>296.255402</v>
      </c>
      <c r="G36" s="458">
        <f t="shared" si="1"/>
        <v>484.319886</v>
      </c>
      <c r="H36" s="533"/>
      <c r="P36" s="3"/>
      <c r="Q36" s="3"/>
      <c r="R36" s="3"/>
      <c r="S36" s="3"/>
      <c r="T36" s="3"/>
      <c r="U36" s="3"/>
      <c r="V36" s="3"/>
      <c r="W36" s="3"/>
      <c r="X36" s="3"/>
    </row>
    <row r="37" spans="1:24" x14ac:dyDescent="0.2">
      <c r="A37" s="318" t="s">
        <v>104</v>
      </c>
      <c r="B37" s="459">
        <v>912.99437599999999</v>
      </c>
      <c r="C37" s="459">
        <v>0</v>
      </c>
      <c r="D37" s="459">
        <v>1.21221</v>
      </c>
      <c r="E37" s="459">
        <v>20.289574000000002</v>
      </c>
      <c r="F37" s="460">
        <v>296.06252599999999</v>
      </c>
      <c r="G37" s="461">
        <f t="shared" si="1"/>
        <v>1230.5586860000001</v>
      </c>
      <c r="H37" s="533"/>
      <c r="P37" s="3"/>
      <c r="Q37" s="3"/>
      <c r="R37" s="3"/>
      <c r="S37" s="3"/>
      <c r="T37" s="3"/>
      <c r="U37" s="3"/>
      <c r="V37" s="3"/>
      <c r="W37" s="3"/>
      <c r="X37" s="3"/>
    </row>
    <row r="38" spans="1:24" x14ac:dyDescent="0.2">
      <c r="A38" s="261" t="s">
        <v>121</v>
      </c>
      <c r="B38" s="53">
        <v>280.30439899999999</v>
      </c>
      <c r="C38" s="53">
        <v>5.7211999999999999E-2</v>
      </c>
      <c r="D38" s="53">
        <v>1.2591E-2</v>
      </c>
      <c r="E38" s="53">
        <v>0</v>
      </c>
      <c r="F38" s="54">
        <v>0</v>
      </c>
      <c r="G38" s="50">
        <f t="shared" si="1"/>
        <v>280.37420199999997</v>
      </c>
      <c r="H38" s="533"/>
      <c r="P38" s="3"/>
      <c r="Q38" s="3"/>
      <c r="R38" s="3"/>
      <c r="S38" s="3"/>
      <c r="T38" s="3"/>
      <c r="U38" s="3"/>
      <c r="V38" s="3"/>
      <c r="W38" s="3"/>
      <c r="X38" s="3"/>
    </row>
    <row r="39" spans="1:24" x14ac:dyDescent="0.2">
      <c r="A39" s="328" t="s">
        <v>122</v>
      </c>
      <c r="B39" s="174">
        <v>110.81836800000001</v>
      </c>
      <c r="C39" s="174">
        <v>0</v>
      </c>
      <c r="D39" s="174">
        <v>0</v>
      </c>
      <c r="E39" s="174">
        <v>0</v>
      </c>
      <c r="F39" s="175">
        <v>0</v>
      </c>
      <c r="G39" s="172">
        <f t="shared" si="1"/>
        <v>110.81836800000001</v>
      </c>
      <c r="H39" s="533"/>
      <c r="P39" s="3"/>
      <c r="Q39" s="3"/>
      <c r="R39" s="3"/>
      <c r="S39" s="3"/>
      <c r="T39" s="3"/>
      <c r="U39" s="3"/>
      <c r="V39" s="3"/>
      <c r="W39" s="3"/>
      <c r="X39" s="3"/>
    </row>
    <row r="40" spans="1:24" x14ac:dyDescent="0.2">
      <c r="A40" s="261" t="s">
        <v>123</v>
      </c>
      <c r="B40" s="53">
        <v>6.5850419999999996</v>
      </c>
      <c r="C40" s="53">
        <v>0.22140099999999999</v>
      </c>
      <c r="D40" s="53">
        <v>7.7991000000000005E-2</v>
      </c>
      <c r="E40" s="53">
        <v>0</v>
      </c>
      <c r="F40" s="54">
        <v>0</v>
      </c>
      <c r="G40" s="50">
        <f t="shared" si="1"/>
        <v>6.8844339999999997</v>
      </c>
      <c r="H40" s="533"/>
      <c r="P40" s="3"/>
      <c r="Q40" s="3"/>
      <c r="R40" s="3"/>
      <c r="S40" s="3"/>
      <c r="T40" s="3"/>
      <c r="U40" s="3"/>
      <c r="V40" s="3"/>
      <c r="W40" s="3"/>
      <c r="X40" s="3"/>
    </row>
    <row r="41" spans="1:24" x14ac:dyDescent="0.2">
      <c r="A41" s="328" t="s">
        <v>124</v>
      </c>
      <c r="B41" s="174">
        <v>2.3146740000000001</v>
      </c>
      <c r="C41" s="174">
        <v>0.19863400000000001</v>
      </c>
      <c r="D41" s="174">
        <v>0.17168800000000001</v>
      </c>
      <c r="E41" s="174">
        <v>0</v>
      </c>
      <c r="F41" s="175">
        <v>0.61607299999999998</v>
      </c>
      <c r="G41" s="172">
        <f t="shared" si="1"/>
        <v>3.3010690000000005</v>
      </c>
      <c r="H41" s="533"/>
      <c r="P41" s="3"/>
      <c r="Q41" s="3"/>
      <c r="R41" s="3"/>
      <c r="S41" s="3"/>
      <c r="T41" s="3"/>
      <c r="U41" s="3"/>
      <c r="V41" s="3"/>
      <c r="W41" s="3"/>
      <c r="X41" s="3"/>
    </row>
    <row r="42" spans="1:24" x14ac:dyDescent="0.2">
      <c r="A42" s="261" t="s">
        <v>125</v>
      </c>
      <c r="B42" s="53">
        <v>89.865050999999994</v>
      </c>
      <c r="C42" s="53">
        <v>9.1516E-2</v>
      </c>
      <c r="D42" s="53">
        <v>2.1559460000000001</v>
      </c>
      <c r="E42" s="53">
        <v>0</v>
      </c>
      <c r="F42" s="54">
        <v>0</v>
      </c>
      <c r="G42" s="50">
        <f t="shared" si="1"/>
        <v>92.112512999999993</v>
      </c>
      <c r="H42" s="533"/>
      <c r="P42" s="3"/>
      <c r="Q42" s="3"/>
      <c r="R42" s="3"/>
      <c r="S42" s="3"/>
      <c r="T42" s="3"/>
      <c r="U42" s="3"/>
      <c r="V42" s="3"/>
      <c r="W42" s="3"/>
      <c r="X42" s="3"/>
    </row>
    <row r="43" spans="1:24" x14ac:dyDescent="0.2">
      <c r="A43" s="328" t="s">
        <v>126</v>
      </c>
      <c r="B43" s="174">
        <v>0</v>
      </c>
      <c r="C43" s="174">
        <v>0</v>
      </c>
      <c r="D43" s="174">
        <v>0</v>
      </c>
      <c r="E43" s="174">
        <v>0</v>
      </c>
      <c r="F43" s="175">
        <v>0.241147</v>
      </c>
      <c r="G43" s="172">
        <f t="shared" si="1"/>
        <v>0.241147</v>
      </c>
      <c r="H43" s="533"/>
      <c r="P43" s="3"/>
      <c r="Q43" s="3"/>
      <c r="R43" s="3"/>
      <c r="S43" s="3"/>
      <c r="T43" s="3"/>
      <c r="U43" s="3"/>
      <c r="V43" s="3"/>
      <c r="W43" s="3"/>
      <c r="X43" s="3"/>
    </row>
    <row r="44" spans="1:24" x14ac:dyDescent="0.2">
      <c r="A44" s="261" t="s">
        <v>127</v>
      </c>
      <c r="B44" s="53">
        <v>4.0969999999999999E-3</v>
      </c>
      <c r="C44" s="53">
        <v>0.13084000000000001</v>
      </c>
      <c r="D44" s="53">
        <v>0</v>
      </c>
      <c r="E44" s="53">
        <v>0</v>
      </c>
      <c r="F44" s="54">
        <v>0</v>
      </c>
      <c r="G44" s="50">
        <f t="shared" si="1"/>
        <v>0.134937</v>
      </c>
      <c r="H44" s="533"/>
      <c r="P44" s="3"/>
      <c r="Q44" s="3"/>
      <c r="R44" s="3"/>
      <c r="S44" s="3"/>
      <c r="T44" s="3"/>
      <c r="U44" s="3"/>
      <c r="V44" s="3"/>
      <c r="W44" s="3"/>
      <c r="X44" s="3"/>
    </row>
    <row r="45" spans="1:24" x14ac:dyDescent="0.2">
      <c r="A45" s="328" t="s">
        <v>128</v>
      </c>
      <c r="B45" s="174">
        <v>16.075851</v>
      </c>
      <c r="C45" s="174">
        <v>3.3906529999999999</v>
      </c>
      <c r="D45" s="174">
        <v>1.5709379999999999</v>
      </c>
      <c r="E45" s="174">
        <v>0</v>
      </c>
      <c r="F45" s="175">
        <v>0</v>
      </c>
      <c r="G45" s="172">
        <f t="shared" si="1"/>
        <v>21.037441999999999</v>
      </c>
      <c r="H45" s="533"/>
      <c r="P45" s="3"/>
      <c r="Q45" s="3"/>
      <c r="R45" s="3"/>
      <c r="S45" s="3"/>
      <c r="T45" s="3"/>
      <c r="U45" s="3"/>
      <c r="V45" s="3"/>
      <c r="W45" s="3"/>
      <c r="X45" s="3"/>
    </row>
    <row r="46" spans="1:24" x14ac:dyDescent="0.2">
      <c r="A46" s="261" t="s">
        <v>129</v>
      </c>
      <c r="B46" s="53">
        <v>0</v>
      </c>
      <c r="C46" s="53">
        <v>0</v>
      </c>
      <c r="D46" s="53">
        <v>0</v>
      </c>
      <c r="E46" s="53">
        <v>0</v>
      </c>
      <c r="F46" s="54">
        <v>212.93879999999999</v>
      </c>
      <c r="G46" s="50">
        <f t="shared" si="1"/>
        <v>212.93879999999999</v>
      </c>
      <c r="H46" s="533"/>
      <c r="P46" s="3"/>
      <c r="Q46" s="3"/>
      <c r="R46" s="3"/>
      <c r="S46" s="3"/>
      <c r="T46" s="3"/>
      <c r="U46" s="3"/>
      <c r="V46" s="3"/>
      <c r="W46" s="3"/>
      <c r="X46" s="3"/>
    </row>
    <row r="47" spans="1:24" x14ac:dyDescent="0.2">
      <c r="A47" s="328" t="s">
        <v>130</v>
      </c>
      <c r="B47" s="174">
        <v>8.5232899999999994</v>
      </c>
      <c r="C47" s="174">
        <v>0</v>
      </c>
      <c r="D47" s="174">
        <v>0.81829499999999999</v>
      </c>
      <c r="E47" s="174">
        <v>10.928005000000001</v>
      </c>
      <c r="F47" s="175">
        <v>0</v>
      </c>
      <c r="G47" s="172">
        <f t="shared" si="1"/>
        <v>20.269590000000001</v>
      </c>
      <c r="H47" s="533"/>
      <c r="P47" s="3"/>
      <c r="Q47" s="3"/>
      <c r="R47" s="3"/>
      <c r="S47" s="3"/>
      <c r="T47" s="3"/>
      <c r="U47" s="3"/>
      <c r="V47" s="3"/>
      <c r="W47" s="3"/>
      <c r="X47" s="3"/>
    </row>
    <row r="48" spans="1:24" x14ac:dyDescent="0.2">
      <c r="A48" s="261" t="s">
        <v>131</v>
      </c>
      <c r="B48" s="53">
        <v>21.272058000000001</v>
      </c>
      <c r="C48" s="53">
        <v>0</v>
      </c>
      <c r="D48" s="53">
        <v>7.6000000000000004E-5</v>
      </c>
      <c r="E48" s="53">
        <v>0</v>
      </c>
      <c r="F48" s="54">
        <v>0</v>
      </c>
      <c r="G48" s="50">
        <f t="shared" si="1"/>
        <v>21.272134000000001</v>
      </c>
      <c r="H48" s="533"/>
      <c r="P48" s="3"/>
      <c r="Q48" s="3"/>
      <c r="R48" s="3"/>
      <c r="S48" s="3"/>
      <c r="T48" s="3"/>
      <c r="U48" s="3"/>
      <c r="V48" s="3"/>
      <c r="W48" s="3"/>
      <c r="X48" s="3"/>
    </row>
    <row r="49" spans="1:24" x14ac:dyDescent="0.2">
      <c r="A49" s="328" t="s">
        <v>139</v>
      </c>
      <c r="B49" s="174">
        <v>190.953374</v>
      </c>
      <c r="C49" s="174">
        <v>1.0031600000000001</v>
      </c>
      <c r="D49" s="174">
        <v>14.771843000000001</v>
      </c>
      <c r="E49" s="174">
        <v>0</v>
      </c>
      <c r="F49" s="175">
        <v>0</v>
      </c>
      <c r="G49" s="172">
        <f t="shared" si="1"/>
        <v>206.72837699999999</v>
      </c>
      <c r="H49" s="533"/>
      <c r="P49" s="3"/>
      <c r="Q49" s="3"/>
      <c r="R49" s="3"/>
      <c r="S49" s="3"/>
      <c r="T49" s="3"/>
      <c r="U49" s="3"/>
      <c r="V49" s="3"/>
      <c r="W49" s="3"/>
      <c r="X49" s="3"/>
    </row>
    <row r="50" spans="1:24" x14ac:dyDescent="0.2">
      <c r="A50" s="261" t="s">
        <v>132</v>
      </c>
      <c r="B50" s="53">
        <v>31.491617999999999</v>
      </c>
      <c r="C50" s="53">
        <v>2.1778490000000001</v>
      </c>
      <c r="D50" s="53">
        <v>0.74421099999999996</v>
      </c>
      <c r="E50" s="53">
        <v>16.132358</v>
      </c>
      <c r="F50" s="54">
        <v>0</v>
      </c>
      <c r="G50" s="50">
        <f t="shared" si="1"/>
        <v>50.546036000000001</v>
      </c>
      <c r="H50" s="533"/>
      <c r="P50" s="3"/>
      <c r="Q50" s="3"/>
      <c r="R50" s="3"/>
      <c r="S50" s="3"/>
      <c r="T50" s="3"/>
      <c r="U50" s="3"/>
      <c r="V50" s="3"/>
      <c r="W50" s="3"/>
      <c r="X50" s="3"/>
    </row>
    <row r="51" spans="1:24" x14ac:dyDescent="0.2">
      <c r="A51" s="328" t="s">
        <v>133</v>
      </c>
      <c r="B51" s="174">
        <v>161.055001</v>
      </c>
      <c r="C51" s="174">
        <v>0</v>
      </c>
      <c r="D51" s="174">
        <v>1.929119</v>
      </c>
      <c r="E51" s="174">
        <v>0</v>
      </c>
      <c r="F51" s="175">
        <v>0</v>
      </c>
      <c r="G51" s="172">
        <f t="shared" si="1"/>
        <v>162.98412000000002</v>
      </c>
      <c r="H51" s="533"/>
      <c r="P51" s="3"/>
      <c r="Q51" s="3"/>
      <c r="R51" s="3"/>
      <c r="S51" s="3"/>
      <c r="T51" s="3"/>
      <c r="U51" s="3"/>
      <c r="V51" s="3"/>
      <c r="W51" s="3"/>
      <c r="X51" s="3"/>
    </row>
    <row r="52" spans="1:24" x14ac:dyDescent="0.2">
      <c r="A52" s="503" t="s">
        <v>120</v>
      </c>
      <c r="B52" s="466">
        <v>17.060914999998204</v>
      </c>
      <c r="C52" s="466">
        <v>-178.92343100000008</v>
      </c>
      <c r="D52" s="466">
        <v>-389.39813700000036</v>
      </c>
      <c r="E52" s="466">
        <v>152.75080200000281</v>
      </c>
      <c r="F52" s="467">
        <v>39.921217000000979</v>
      </c>
      <c r="G52" s="467">
        <f>SUM(B52:F52)</f>
        <v>-358.58863399999842</v>
      </c>
      <c r="H52" s="533"/>
      <c r="P52" s="3"/>
      <c r="Q52" s="3"/>
      <c r="R52" s="3"/>
      <c r="S52" s="3"/>
      <c r="T52" s="3"/>
      <c r="U52" s="3"/>
      <c r="V52" s="3"/>
      <c r="W52" s="3"/>
      <c r="X52" s="3"/>
    </row>
    <row r="53" spans="1:24" ht="27" x14ac:dyDescent="0.2">
      <c r="A53" s="504" t="s">
        <v>62</v>
      </c>
      <c r="B53" s="505">
        <f>SUM(B54:B56)</f>
        <v>887.01664500000004</v>
      </c>
      <c r="C53" s="506">
        <f t="shared" ref="C53:E53" si="4">SUM(C54:C56)</f>
        <v>0.19170699999999999</v>
      </c>
      <c r="D53" s="505">
        <f t="shared" si="4"/>
        <v>249.778111</v>
      </c>
      <c r="E53" s="507">
        <f t="shared" si="4"/>
        <v>0</v>
      </c>
      <c r="F53" s="508">
        <f>SUM(F54:F56)</f>
        <v>345.04051800000002</v>
      </c>
      <c r="G53" s="508">
        <f t="shared" si="1"/>
        <v>1482.026981</v>
      </c>
      <c r="M53" s="3"/>
      <c r="N53" s="3"/>
      <c r="O53" s="3"/>
      <c r="P53" s="3"/>
      <c r="Q53" s="3"/>
      <c r="R53" s="3"/>
      <c r="S53" s="3"/>
      <c r="T53" s="3"/>
      <c r="U53" s="3"/>
      <c r="V53" s="3"/>
      <c r="W53" s="3"/>
      <c r="X53" s="3"/>
    </row>
    <row r="54" spans="1:24" x14ac:dyDescent="0.2">
      <c r="A54" s="178" t="s">
        <v>22</v>
      </c>
      <c r="B54" s="53">
        <v>855.46164699999997</v>
      </c>
      <c r="C54" s="53">
        <v>0.20272999999999999</v>
      </c>
      <c r="D54" s="53">
        <v>249.44153600000001</v>
      </c>
      <c r="E54" s="53">
        <v>0</v>
      </c>
      <c r="F54" s="54">
        <v>49.156047000000001</v>
      </c>
      <c r="G54" s="50">
        <f t="shared" si="1"/>
        <v>1154.2619599999998</v>
      </c>
      <c r="M54" s="3"/>
      <c r="N54" s="3"/>
      <c r="O54" s="3"/>
      <c r="P54" s="3"/>
      <c r="Q54" s="3"/>
      <c r="R54" s="3"/>
      <c r="S54" s="3"/>
      <c r="T54" s="3"/>
      <c r="U54" s="3"/>
      <c r="V54" s="3"/>
      <c r="W54" s="3"/>
      <c r="X54" s="3"/>
    </row>
    <row r="55" spans="1:24" x14ac:dyDescent="0.2">
      <c r="A55" s="221" t="s">
        <v>113</v>
      </c>
      <c r="B55" s="174">
        <v>1.0939999999999999E-3</v>
      </c>
      <c r="C55" s="174">
        <v>0</v>
      </c>
      <c r="D55" s="174">
        <v>0</v>
      </c>
      <c r="E55" s="174">
        <v>0</v>
      </c>
      <c r="F55" s="175">
        <v>295.88447100000002</v>
      </c>
      <c r="G55" s="172">
        <f t="shared" si="1"/>
        <v>295.88556500000004</v>
      </c>
      <c r="H55" s="311"/>
      <c r="M55" s="3"/>
      <c r="N55" s="3"/>
      <c r="O55" s="3"/>
      <c r="P55" s="3"/>
      <c r="Q55" s="3"/>
      <c r="R55" s="3"/>
      <c r="S55" s="3"/>
      <c r="T55" s="3"/>
      <c r="U55" s="3"/>
      <c r="V55" s="3"/>
      <c r="W55" s="3"/>
      <c r="X55" s="3"/>
    </row>
    <row r="56" spans="1:24" x14ac:dyDescent="0.2">
      <c r="A56" s="238" t="s">
        <v>24</v>
      </c>
      <c r="B56" s="466">
        <v>31.55390400000007</v>
      </c>
      <c r="C56" s="466">
        <v>-1.1023000000000005E-2</v>
      </c>
      <c r="D56" s="466">
        <v>0.33657499999998208</v>
      </c>
      <c r="E56" s="466">
        <v>0</v>
      </c>
      <c r="F56" s="467">
        <v>0</v>
      </c>
      <c r="G56" s="468">
        <f t="shared" si="1"/>
        <v>31.879456000000051</v>
      </c>
      <c r="H56" s="311"/>
      <c r="M56" s="3"/>
      <c r="N56" s="3"/>
      <c r="O56" s="3"/>
      <c r="P56" s="3"/>
      <c r="Q56" s="3"/>
      <c r="R56" s="3"/>
      <c r="S56" s="3"/>
      <c r="T56" s="3"/>
      <c r="U56" s="3"/>
      <c r="V56" s="3"/>
      <c r="W56" s="3"/>
      <c r="X56" s="3"/>
    </row>
    <row r="57" spans="1:24" x14ac:dyDescent="0.2">
      <c r="A57" s="133" t="s">
        <v>137</v>
      </c>
      <c r="B57" s="109"/>
      <c r="C57" s="56"/>
      <c r="D57" s="109"/>
      <c r="E57" s="56"/>
      <c r="F57" s="56"/>
      <c r="G57" s="56"/>
      <c r="H57" s="311"/>
      <c r="M57" s="3"/>
      <c r="N57" s="3"/>
      <c r="O57" s="3"/>
      <c r="P57" s="3"/>
      <c r="Q57" s="3"/>
      <c r="R57" s="3"/>
      <c r="S57" s="3"/>
      <c r="T57" s="3"/>
      <c r="U57" s="3"/>
      <c r="V57" s="3"/>
      <c r="W57" s="3"/>
      <c r="X57" s="3"/>
    </row>
    <row r="58" spans="1:24" x14ac:dyDescent="0.2">
      <c r="A58" s="133" t="s">
        <v>136</v>
      </c>
      <c r="B58" s="109"/>
      <c r="C58" s="184"/>
      <c r="D58" s="109"/>
      <c r="E58" s="56"/>
      <c r="F58" s="56"/>
      <c r="G58" s="184"/>
      <c r="H58" s="311"/>
      <c r="M58" s="3"/>
      <c r="N58" s="3"/>
      <c r="O58" s="3"/>
      <c r="P58" s="3"/>
      <c r="Q58" s="3"/>
      <c r="R58" s="3"/>
      <c r="S58" s="3"/>
      <c r="T58" s="3"/>
      <c r="U58" s="3"/>
      <c r="V58" s="3"/>
      <c r="W58" s="3"/>
      <c r="X58" s="3"/>
    </row>
    <row r="59" spans="1:24" x14ac:dyDescent="0.2">
      <c r="A59" s="133" t="s">
        <v>230</v>
      </c>
      <c r="B59" s="109"/>
      <c r="C59" s="184"/>
      <c r="D59" s="109"/>
      <c r="E59" s="56"/>
      <c r="F59" s="56"/>
      <c r="G59" s="184"/>
      <c r="H59" s="46"/>
      <c r="J59" s="311"/>
      <c r="K59" s="37"/>
      <c r="O59" s="3"/>
      <c r="P59" s="3"/>
      <c r="Q59" s="3"/>
      <c r="R59" s="3"/>
      <c r="S59" s="3"/>
      <c r="T59" s="3"/>
      <c r="U59" s="3"/>
      <c r="V59" s="3"/>
      <c r="W59" s="3"/>
      <c r="X59" s="3"/>
    </row>
    <row r="60" spans="1:24" x14ac:dyDescent="0.2">
      <c r="A60" s="232" t="s">
        <v>231</v>
      </c>
      <c r="B60" s="109"/>
      <c r="C60" s="184"/>
      <c r="D60" s="109"/>
      <c r="E60" s="56"/>
      <c r="F60" s="56"/>
      <c r="G60" s="184"/>
      <c r="H60" s="46"/>
      <c r="J60" s="311"/>
      <c r="K60" s="37"/>
      <c r="O60" s="3"/>
      <c r="P60" s="3"/>
      <c r="Q60" s="3"/>
      <c r="R60" s="3"/>
      <c r="S60" s="3"/>
      <c r="T60" s="3"/>
      <c r="U60" s="3"/>
      <c r="V60" s="3"/>
      <c r="W60" s="3"/>
      <c r="X60" s="3"/>
    </row>
    <row r="61" spans="1:24" x14ac:dyDescent="0.2">
      <c r="A61" s="133" t="s">
        <v>30</v>
      </c>
      <c r="B61" s="57"/>
      <c r="C61" s="184"/>
      <c r="D61" s="57"/>
      <c r="E61" s="56"/>
      <c r="F61" s="56"/>
      <c r="G61" s="184"/>
      <c r="H61" s="311"/>
      <c r="M61" s="3"/>
      <c r="N61" s="3"/>
      <c r="O61" s="3"/>
      <c r="P61" s="3"/>
      <c r="Q61" s="3"/>
      <c r="R61" s="3"/>
      <c r="S61" s="3"/>
      <c r="T61" s="3"/>
      <c r="U61" s="3"/>
      <c r="V61" s="3"/>
      <c r="W61" s="3"/>
      <c r="X61" s="3"/>
    </row>
    <row r="62" spans="1:24" x14ac:dyDescent="0.2">
      <c r="A62" s="133" t="s">
        <v>67</v>
      </c>
      <c r="B62" s="57"/>
      <c r="C62" s="260"/>
      <c r="D62" s="57"/>
      <c r="E62" s="46"/>
      <c r="F62" s="46"/>
      <c r="G62" s="46"/>
      <c r="H62" s="311"/>
      <c r="M62" s="3"/>
      <c r="N62" s="3"/>
      <c r="O62" s="3"/>
      <c r="P62" s="3"/>
      <c r="Q62" s="3"/>
      <c r="R62" s="3"/>
      <c r="S62" s="3"/>
      <c r="T62" s="3"/>
      <c r="U62" s="3"/>
      <c r="V62" s="3"/>
      <c r="W62" s="3"/>
      <c r="X62" s="3"/>
    </row>
    <row r="63" spans="1:24" x14ac:dyDescent="0.2">
      <c r="A63" s="58"/>
      <c r="B63" s="58"/>
      <c r="C63" s="58"/>
      <c r="D63" s="58"/>
      <c r="E63" s="40"/>
      <c r="F63" s="59"/>
      <c r="G63" s="40"/>
      <c r="M63" s="3"/>
      <c r="N63" s="3"/>
      <c r="O63" s="3"/>
      <c r="P63" s="3"/>
      <c r="Q63" s="3"/>
      <c r="R63" s="3"/>
      <c r="S63" s="3"/>
      <c r="T63" s="3"/>
      <c r="U63" s="3"/>
      <c r="V63" s="3"/>
      <c r="W63" s="3"/>
      <c r="X63" s="3"/>
    </row>
    <row r="64" spans="1:24" x14ac:dyDescent="0.2">
      <c r="A64" s="4"/>
      <c r="B64" s="320"/>
      <c r="C64" s="321"/>
      <c r="D64" s="321"/>
      <c r="E64" s="320"/>
      <c r="F64" s="320"/>
      <c r="G64" s="58"/>
      <c r="M64" s="3"/>
      <c r="N64" s="3"/>
      <c r="O64" s="3"/>
      <c r="P64" s="3"/>
      <c r="Q64" s="3"/>
      <c r="R64" s="3"/>
      <c r="S64" s="3"/>
      <c r="T64" s="3"/>
      <c r="U64" s="3"/>
      <c r="V64" s="3"/>
      <c r="W64" s="3"/>
      <c r="X64" s="3"/>
    </row>
    <row r="65" spans="1:24" x14ac:dyDescent="0.2">
      <c r="M65" s="3"/>
      <c r="N65" s="3"/>
      <c r="O65" s="3"/>
      <c r="P65" s="3"/>
      <c r="Q65" s="3"/>
      <c r="R65" s="3"/>
      <c r="S65" s="3"/>
      <c r="T65" s="3"/>
      <c r="U65" s="3"/>
      <c r="V65" s="3"/>
      <c r="W65" s="3"/>
      <c r="X65" s="3"/>
    </row>
    <row r="66" spans="1:24" x14ac:dyDescent="0.2">
      <c r="P66" s="3"/>
      <c r="Q66" s="3"/>
      <c r="R66" s="3"/>
      <c r="S66" s="3"/>
      <c r="T66" s="3"/>
      <c r="U66" s="3"/>
      <c r="V66" s="3"/>
      <c r="W66" s="3"/>
      <c r="X66" s="3"/>
    </row>
    <row r="67" spans="1:24" x14ac:dyDescent="0.2">
      <c r="M67" s="3"/>
      <c r="N67" s="3"/>
      <c r="O67" s="3"/>
      <c r="P67" s="3"/>
      <c r="Q67" s="3"/>
      <c r="R67" s="3"/>
      <c r="S67" s="3"/>
      <c r="T67" s="3"/>
      <c r="U67" s="3"/>
      <c r="V67" s="3"/>
      <c r="W67" s="3"/>
      <c r="X67" s="3"/>
    </row>
    <row r="68" spans="1:24" x14ac:dyDescent="0.2">
      <c r="M68" s="3"/>
      <c r="N68" s="3"/>
      <c r="O68" s="3"/>
      <c r="P68" s="3"/>
      <c r="Q68" s="3"/>
      <c r="R68" s="3"/>
      <c r="S68" s="3"/>
      <c r="T68" s="3"/>
      <c r="U68" s="3"/>
      <c r="V68" s="3"/>
      <c r="W68" s="3"/>
      <c r="X68" s="3"/>
    </row>
    <row r="69" spans="1:24" x14ac:dyDescent="0.2">
      <c r="A69" s="322"/>
      <c r="B69" s="55"/>
      <c r="C69" s="55"/>
      <c r="D69" s="55"/>
      <c r="E69" s="55"/>
      <c r="F69" s="55"/>
      <c r="G69" s="55"/>
      <c r="M69" s="3"/>
      <c r="N69" s="3"/>
      <c r="O69" s="3"/>
      <c r="P69" s="3"/>
      <c r="Q69" s="3"/>
      <c r="R69" s="3"/>
      <c r="S69" s="3"/>
      <c r="T69" s="3"/>
      <c r="U69" s="3"/>
      <c r="V69" s="3"/>
      <c r="W69" s="3"/>
      <c r="X69" s="3"/>
    </row>
    <row r="70" spans="1:24" x14ac:dyDescent="0.2">
      <c r="A70" s="258"/>
      <c r="B70" s="323"/>
      <c r="C70" s="324"/>
      <c r="D70" s="323"/>
      <c r="E70" s="324"/>
      <c r="F70" s="324"/>
      <c r="G70" s="55"/>
      <c r="M70" s="3"/>
      <c r="N70" s="3"/>
      <c r="O70" s="3"/>
      <c r="P70" s="3"/>
      <c r="Q70" s="3"/>
      <c r="R70" s="3"/>
      <c r="S70" s="3"/>
      <c r="T70" s="3"/>
      <c r="U70" s="3"/>
      <c r="V70" s="3"/>
      <c r="W70" s="3"/>
      <c r="X70" s="3"/>
    </row>
    <row r="71" spans="1:24" x14ac:dyDescent="0.2">
      <c r="A71" s="325"/>
      <c r="B71" s="326"/>
      <c r="C71" s="326"/>
      <c r="D71" s="326"/>
      <c r="E71" s="326"/>
      <c r="F71" s="326"/>
      <c r="G71" s="326"/>
      <c r="M71" s="3"/>
      <c r="N71" s="3"/>
      <c r="O71" s="3"/>
      <c r="P71" s="3"/>
      <c r="Q71" s="3"/>
      <c r="R71" s="3"/>
      <c r="S71" s="3"/>
      <c r="T71" s="3"/>
      <c r="U71" s="3"/>
      <c r="V71" s="3"/>
      <c r="W71" s="3"/>
      <c r="X71" s="3"/>
    </row>
    <row r="72" spans="1:24" x14ac:dyDescent="0.2">
      <c r="A72" s="40"/>
      <c r="B72" s="40"/>
      <c r="C72" s="55"/>
      <c r="D72" s="40"/>
      <c r="E72" s="40"/>
      <c r="F72" s="40"/>
      <c r="G72" s="40"/>
      <c r="M72" s="3"/>
      <c r="N72" s="3"/>
      <c r="O72" s="3"/>
      <c r="P72" s="3"/>
      <c r="Q72" s="3"/>
      <c r="R72" s="3"/>
      <c r="S72" s="3"/>
      <c r="T72" s="3"/>
      <c r="U72" s="3"/>
      <c r="V72" s="3"/>
      <c r="W72" s="3"/>
      <c r="X72" s="3"/>
    </row>
    <row r="73" spans="1:24" x14ac:dyDescent="0.2">
      <c r="A73" s="40"/>
      <c r="B73" s="40"/>
      <c r="C73" s="40"/>
      <c r="D73" s="40"/>
      <c r="E73" s="40"/>
      <c r="F73" s="55"/>
      <c r="G73" s="40"/>
      <c r="M73" s="3"/>
      <c r="N73" s="3"/>
      <c r="O73" s="3"/>
      <c r="P73" s="3"/>
      <c r="Q73" s="3"/>
      <c r="R73" s="3"/>
      <c r="S73" s="3"/>
      <c r="T73" s="3"/>
      <c r="U73" s="3"/>
      <c r="V73" s="3"/>
      <c r="W73" s="3"/>
      <c r="X73" s="3"/>
    </row>
    <row r="74" spans="1:24" x14ac:dyDescent="0.2">
      <c r="A74" s="40"/>
      <c r="B74" s="40"/>
      <c r="C74" s="40"/>
      <c r="D74" s="40"/>
      <c r="E74" s="55"/>
      <c r="F74" s="40"/>
      <c r="G74" s="40"/>
      <c r="M74" s="3"/>
      <c r="N74" s="3"/>
      <c r="O74" s="3"/>
      <c r="P74" s="3"/>
      <c r="Q74" s="3"/>
      <c r="R74" s="3"/>
      <c r="S74" s="3"/>
      <c r="T74" s="3"/>
      <c r="U74" s="3"/>
      <c r="V74" s="3"/>
      <c r="W74" s="3"/>
      <c r="X74" s="3"/>
    </row>
    <row r="75" spans="1:24" x14ac:dyDescent="0.2">
      <c r="A75" s="5"/>
      <c r="B75" s="5"/>
      <c r="C75" s="6"/>
      <c r="D75" s="5"/>
      <c r="E75" s="6"/>
      <c r="F75" s="60"/>
      <c r="G75" s="40"/>
      <c r="S75" s="3"/>
      <c r="T75" s="3"/>
      <c r="U75" s="3"/>
      <c r="V75" s="3"/>
      <c r="W75" s="3"/>
      <c r="X75" s="3"/>
    </row>
    <row r="76" spans="1:24" x14ac:dyDescent="0.2">
      <c r="A76" s="7"/>
      <c r="B76" s="7"/>
      <c r="C76" s="8"/>
      <c r="D76" s="7"/>
      <c r="E76" s="9"/>
      <c r="F76" s="8"/>
      <c r="G76" s="39"/>
      <c r="V76" s="3"/>
      <c r="W76" s="3"/>
      <c r="X76" s="3"/>
    </row>
    <row r="77" spans="1:24" x14ac:dyDescent="0.2">
      <c r="A77" s="10"/>
      <c r="B77" s="10"/>
      <c r="C77" s="182"/>
      <c r="D77" s="10"/>
      <c r="E77" s="10"/>
      <c r="F77" s="10"/>
    </row>
    <row r="78" spans="1:24" ht="15.75" x14ac:dyDescent="0.25">
      <c r="A78" s="12"/>
      <c r="B78" s="12"/>
      <c r="C78" s="13"/>
      <c r="D78" s="12"/>
      <c r="E78" s="13"/>
      <c r="F78" s="14"/>
    </row>
    <row r="79" spans="1:24" x14ac:dyDescent="0.2">
      <c r="A79" s="15"/>
      <c r="B79" s="15"/>
      <c r="C79" s="37"/>
      <c r="D79" s="15"/>
      <c r="E79" s="37"/>
      <c r="F79" s="16"/>
      <c r="G79" s="61"/>
      <c r="W79" s="3"/>
      <c r="X79" s="3"/>
    </row>
    <row r="80" spans="1:24" x14ac:dyDescent="0.2">
      <c r="A80" s="1"/>
      <c r="B80" s="1"/>
      <c r="C80" s="17"/>
      <c r="D80" s="1"/>
      <c r="E80" s="18"/>
      <c r="F80" s="18"/>
      <c r="G80" s="61"/>
      <c r="W80" s="3"/>
      <c r="X80" s="3"/>
    </row>
    <row r="81" spans="1:38" x14ac:dyDescent="0.2">
      <c r="A81" s="37"/>
      <c r="B81" s="37"/>
      <c r="C81" s="17"/>
      <c r="D81" s="37"/>
      <c r="E81" s="17"/>
      <c r="F81" s="17"/>
      <c r="G81" s="61"/>
      <c r="W81" s="3"/>
      <c r="X81" s="3"/>
    </row>
    <row r="82" spans="1:38" x14ac:dyDescent="0.2">
      <c r="A82" s="19"/>
      <c r="B82" s="19"/>
      <c r="C82" s="20"/>
      <c r="D82" s="19"/>
      <c r="E82" s="20"/>
      <c r="F82" s="20"/>
      <c r="G82" s="61"/>
      <c r="W82" s="3"/>
      <c r="X82" s="3"/>
    </row>
    <row r="83" spans="1:38" s="21" customFormat="1" x14ac:dyDescent="0.2">
      <c r="C83" s="62"/>
      <c r="E83" s="62"/>
      <c r="F83" s="62"/>
      <c r="G83" s="39"/>
      <c r="H83" s="327"/>
    </row>
    <row r="84" spans="1:38" x14ac:dyDescent="0.2">
      <c r="A84" s="21"/>
      <c r="B84" s="21"/>
      <c r="C84" s="62"/>
      <c r="D84" s="21"/>
      <c r="E84" s="63"/>
      <c r="F84" s="62"/>
      <c r="G84" s="21"/>
      <c r="W84" s="3"/>
      <c r="X84" s="3"/>
    </row>
    <row r="85" spans="1:38" s="40" customFormat="1" x14ac:dyDescent="0.2">
      <c r="A85" s="21"/>
      <c r="B85" s="21"/>
      <c r="C85" s="63"/>
      <c r="D85" s="21"/>
      <c r="E85" s="62"/>
      <c r="F85" s="62"/>
      <c r="G85" s="22"/>
      <c r="H85" s="259"/>
      <c r="I85" s="37"/>
      <c r="Y85" s="3"/>
      <c r="Z85" s="3"/>
      <c r="AA85" s="3"/>
      <c r="AB85" s="3"/>
      <c r="AC85" s="3"/>
      <c r="AD85" s="3"/>
      <c r="AE85" s="3"/>
      <c r="AF85" s="3"/>
      <c r="AG85" s="3"/>
      <c r="AH85" s="3"/>
      <c r="AI85" s="3"/>
      <c r="AJ85" s="3"/>
      <c r="AK85" s="3"/>
      <c r="AL85" s="3"/>
    </row>
    <row r="86" spans="1:38" s="40" customFormat="1" x14ac:dyDescent="0.2">
      <c r="A86" s="21"/>
      <c r="B86" s="21"/>
      <c r="C86" s="63"/>
      <c r="D86" s="21"/>
      <c r="E86" s="63"/>
      <c r="F86" s="62"/>
      <c r="G86" s="2"/>
      <c r="H86" s="259"/>
      <c r="I86" s="37"/>
      <c r="Y86" s="3"/>
      <c r="Z86" s="3"/>
      <c r="AA86" s="3"/>
      <c r="AB86" s="3"/>
      <c r="AC86" s="3"/>
      <c r="AD86" s="3"/>
      <c r="AE86" s="3"/>
      <c r="AF86" s="3"/>
      <c r="AG86" s="3"/>
      <c r="AH86" s="3"/>
      <c r="AI86" s="3"/>
      <c r="AJ86" s="3"/>
      <c r="AK86" s="3"/>
      <c r="AL86" s="3"/>
    </row>
    <row r="87" spans="1:38" s="40" customFormat="1" x14ac:dyDescent="0.2">
      <c r="A87" s="23"/>
      <c r="B87" s="23"/>
      <c r="C87" s="63"/>
      <c r="D87" s="23"/>
      <c r="E87" s="63"/>
      <c r="F87" s="62"/>
      <c r="G87" s="2"/>
      <c r="H87" s="259"/>
      <c r="I87" s="37"/>
      <c r="Y87" s="3"/>
      <c r="Z87" s="3"/>
      <c r="AA87" s="3"/>
      <c r="AB87" s="3"/>
      <c r="AC87" s="3"/>
      <c r="AD87" s="3"/>
      <c r="AE87" s="3"/>
      <c r="AF87" s="3"/>
      <c r="AG87" s="3"/>
      <c r="AH87" s="3"/>
      <c r="AI87" s="3"/>
      <c r="AJ87" s="3"/>
      <c r="AK87" s="3"/>
      <c r="AL87" s="3"/>
    </row>
    <row r="88" spans="1:38" s="40" customFormat="1" x14ac:dyDescent="0.2">
      <c r="A88" s="21"/>
      <c r="B88" s="21"/>
      <c r="C88" s="62"/>
      <c r="D88" s="21"/>
      <c r="E88" s="63"/>
      <c r="F88" s="62"/>
      <c r="G88" s="2"/>
      <c r="H88" s="259"/>
      <c r="I88" s="37"/>
      <c r="Y88" s="3"/>
      <c r="Z88" s="3"/>
      <c r="AA88" s="3"/>
      <c r="AB88" s="3"/>
      <c r="AC88" s="3"/>
      <c r="AD88" s="3"/>
      <c r="AE88" s="3"/>
      <c r="AF88" s="3"/>
      <c r="AG88" s="3"/>
      <c r="AH88" s="3"/>
      <c r="AI88" s="3"/>
      <c r="AJ88" s="3"/>
      <c r="AK88" s="3"/>
      <c r="AL88" s="3"/>
    </row>
    <row r="89" spans="1:38" s="40" customFormat="1" x14ac:dyDescent="0.2">
      <c r="A89" s="21"/>
      <c r="B89" s="21"/>
      <c r="C89" s="62"/>
      <c r="D89" s="21"/>
      <c r="E89" s="63"/>
      <c r="F89" s="62"/>
      <c r="G89" s="2"/>
      <c r="H89" s="259"/>
      <c r="I89" s="37"/>
      <c r="Y89" s="3"/>
      <c r="Z89" s="3"/>
      <c r="AA89" s="3"/>
      <c r="AB89" s="3"/>
      <c r="AC89" s="3"/>
      <c r="AD89" s="3"/>
      <c r="AE89" s="3"/>
      <c r="AF89" s="3"/>
      <c r="AG89" s="3"/>
      <c r="AH89" s="3"/>
      <c r="AI89" s="3"/>
      <c r="AJ89" s="3"/>
      <c r="AK89" s="3"/>
      <c r="AL89" s="3"/>
    </row>
    <row r="90" spans="1:38" s="40" customFormat="1" x14ac:dyDescent="0.2">
      <c r="A90" s="21"/>
      <c r="B90" s="21"/>
      <c r="C90" s="62"/>
      <c r="D90" s="21"/>
      <c r="E90" s="63"/>
      <c r="F90" s="62"/>
      <c r="G90" s="2"/>
      <c r="H90" s="259"/>
      <c r="I90" s="37"/>
      <c r="Y90" s="3"/>
      <c r="Z90" s="3"/>
      <c r="AA90" s="3"/>
      <c r="AB90" s="3"/>
      <c r="AC90" s="3"/>
      <c r="AD90" s="3"/>
      <c r="AE90" s="3"/>
      <c r="AF90" s="3"/>
      <c r="AG90" s="3"/>
      <c r="AH90" s="3"/>
      <c r="AI90" s="3"/>
      <c r="AJ90" s="3"/>
      <c r="AK90" s="3"/>
      <c r="AL90" s="3"/>
    </row>
    <row r="91" spans="1:38" s="40" customFormat="1" x14ac:dyDescent="0.2">
      <c r="A91" s="21"/>
      <c r="B91" s="21"/>
      <c r="C91" s="62"/>
      <c r="D91" s="21"/>
      <c r="E91" s="63"/>
      <c r="F91" s="62"/>
      <c r="G91" s="2"/>
      <c r="H91" s="259"/>
      <c r="I91" s="37"/>
      <c r="Y91" s="3"/>
      <c r="Z91" s="3"/>
      <c r="AA91" s="3"/>
      <c r="AB91" s="3"/>
      <c r="AC91" s="3"/>
      <c r="AD91" s="3"/>
      <c r="AE91" s="3"/>
      <c r="AF91" s="3"/>
      <c r="AG91" s="3"/>
      <c r="AH91" s="3"/>
      <c r="AI91" s="3"/>
      <c r="AJ91" s="3"/>
      <c r="AK91" s="3"/>
      <c r="AL91" s="3"/>
    </row>
    <row r="92" spans="1:38" s="40" customFormat="1" x14ac:dyDescent="0.2">
      <c r="A92" s="21"/>
      <c r="B92" s="21"/>
      <c r="C92" s="62"/>
      <c r="D92" s="21"/>
      <c r="E92" s="63"/>
      <c r="F92" s="62"/>
      <c r="G92" s="2"/>
      <c r="H92" s="259"/>
      <c r="I92" s="37"/>
      <c r="Y92" s="3"/>
      <c r="Z92" s="3"/>
      <c r="AA92" s="3"/>
      <c r="AB92" s="3"/>
      <c r="AC92" s="3"/>
      <c r="AD92" s="3"/>
      <c r="AE92" s="3"/>
      <c r="AF92" s="3"/>
      <c r="AG92" s="3"/>
      <c r="AH92" s="3"/>
      <c r="AI92" s="3"/>
      <c r="AJ92" s="3"/>
      <c r="AK92" s="3"/>
      <c r="AL92" s="3"/>
    </row>
    <row r="93" spans="1:38" s="40" customFormat="1" x14ac:dyDescent="0.2">
      <c r="A93" s="21"/>
      <c r="B93" s="21"/>
      <c r="C93" s="63"/>
      <c r="D93" s="21"/>
      <c r="E93" s="62"/>
      <c r="F93" s="62"/>
      <c r="G93" s="2"/>
      <c r="H93" s="259"/>
      <c r="I93" s="37"/>
      <c r="Y93" s="3"/>
      <c r="Z93" s="3"/>
      <c r="AA93" s="3"/>
      <c r="AB93" s="3"/>
      <c r="AC93" s="3"/>
      <c r="AD93" s="3"/>
      <c r="AE93" s="3"/>
      <c r="AF93" s="3"/>
      <c r="AG93" s="3"/>
      <c r="AH93" s="3"/>
      <c r="AI93" s="3"/>
      <c r="AJ93" s="3"/>
      <c r="AK93" s="3"/>
      <c r="AL93" s="3"/>
    </row>
    <row r="94" spans="1:38" s="40" customFormat="1" x14ac:dyDescent="0.2">
      <c r="A94" s="24"/>
      <c r="B94" s="24"/>
      <c r="D94" s="24"/>
      <c r="G94" s="2"/>
      <c r="H94" s="259"/>
      <c r="I94" s="37"/>
      <c r="Y94" s="3"/>
      <c r="Z94" s="3"/>
      <c r="AA94" s="3"/>
      <c r="AB94" s="3"/>
      <c r="AC94" s="3"/>
      <c r="AD94" s="3"/>
      <c r="AE94" s="3"/>
      <c r="AF94" s="3"/>
      <c r="AG94" s="3"/>
      <c r="AH94" s="3"/>
      <c r="AI94" s="3"/>
      <c r="AJ94" s="3"/>
      <c r="AK94" s="3"/>
      <c r="AL94" s="3"/>
    </row>
    <row r="95" spans="1:38" s="40" customFormat="1" x14ac:dyDescent="0.2">
      <c r="A95" s="25"/>
      <c r="B95" s="25"/>
      <c r="C95" s="3"/>
      <c r="D95" s="25"/>
      <c r="E95" s="3"/>
      <c r="F95" s="3"/>
      <c r="G95" s="2"/>
      <c r="H95" s="259"/>
      <c r="I95" s="37"/>
      <c r="Y95" s="3"/>
      <c r="Z95" s="3"/>
      <c r="AA95" s="3"/>
      <c r="AB95" s="3"/>
      <c r="AC95" s="3"/>
      <c r="AD95" s="3"/>
      <c r="AE95" s="3"/>
      <c r="AF95" s="3"/>
      <c r="AG95" s="3"/>
      <c r="AH95" s="3"/>
      <c r="AI95" s="3"/>
      <c r="AJ95" s="3"/>
      <c r="AK95" s="3"/>
      <c r="AL95" s="3"/>
    </row>
    <row r="96" spans="1:38" s="40" customFormat="1" x14ac:dyDescent="0.2">
      <c r="A96" s="3"/>
      <c r="B96" s="3"/>
      <c r="C96" s="3"/>
      <c r="D96" s="3"/>
      <c r="E96" s="3"/>
      <c r="F96" s="3"/>
      <c r="G96" s="2"/>
      <c r="H96" s="259"/>
      <c r="I96" s="37"/>
      <c r="Y96" s="3"/>
      <c r="Z96" s="3"/>
      <c r="AA96" s="3"/>
      <c r="AB96" s="3"/>
      <c r="AC96" s="3"/>
      <c r="AD96" s="3"/>
      <c r="AE96" s="3"/>
      <c r="AF96" s="3"/>
      <c r="AG96" s="3"/>
      <c r="AH96" s="3"/>
      <c r="AI96" s="3"/>
      <c r="AJ96" s="3"/>
      <c r="AK96" s="3"/>
      <c r="AL96" s="3"/>
    </row>
    <row r="97" spans="1:38" s="40" customFormat="1" x14ac:dyDescent="0.2">
      <c r="A97" s="3"/>
      <c r="B97" s="3"/>
      <c r="C97" s="3"/>
      <c r="D97" s="3"/>
      <c r="E97" s="3"/>
      <c r="F97" s="3"/>
      <c r="G97" s="2"/>
      <c r="H97" s="259"/>
      <c r="I97" s="37"/>
      <c r="Y97" s="3"/>
      <c r="Z97" s="3"/>
      <c r="AA97" s="3"/>
      <c r="AB97" s="3"/>
      <c r="AC97" s="3"/>
      <c r="AD97" s="3"/>
      <c r="AE97" s="3"/>
      <c r="AF97" s="3"/>
      <c r="AG97" s="3"/>
      <c r="AH97" s="3"/>
      <c r="AI97" s="3"/>
      <c r="AJ97" s="3"/>
      <c r="AK97" s="3"/>
      <c r="AL97" s="3"/>
    </row>
    <row r="98" spans="1:38" s="40" customFormat="1" x14ac:dyDescent="0.2">
      <c r="A98" s="3"/>
      <c r="B98" s="3"/>
      <c r="C98" s="3"/>
      <c r="D98" s="3"/>
      <c r="E98" s="3"/>
      <c r="F98" s="3"/>
      <c r="G98" s="2"/>
      <c r="H98" s="259"/>
      <c r="I98" s="37"/>
      <c r="Y98" s="3"/>
      <c r="Z98" s="3"/>
      <c r="AA98" s="3"/>
      <c r="AB98" s="3"/>
      <c r="AC98" s="3"/>
      <c r="AD98" s="3"/>
      <c r="AE98" s="3"/>
      <c r="AF98" s="3"/>
      <c r="AG98" s="3"/>
      <c r="AH98" s="3"/>
      <c r="AI98" s="3"/>
      <c r="AJ98" s="3"/>
      <c r="AK98" s="3"/>
      <c r="AL98" s="3"/>
    </row>
    <row r="99" spans="1:38" s="40" customFormat="1" x14ac:dyDescent="0.2">
      <c r="A99" s="3"/>
      <c r="B99" s="3"/>
      <c r="C99" s="3"/>
      <c r="D99" s="3"/>
      <c r="E99" s="3"/>
      <c r="F99" s="3"/>
      <c r="G99" s="2"/>
      <c r="H99" s="259"/>
      <c r="I99" s="37"/>
      <c r="Y99" s="3"/>
      <c r="Z99" s="3"/>
      <c r="AA99" s="3"/>
      <c r="AB99" s="3"/>
      <c r="AC99" s="3"/>
      <c r="AD99" s="3"/>
      <c r="AE99" s="3"/>
      <c r="AF99" s="3"/>
      <c r="AG99" s="3"/>
      <c r="AH99" s="3"/>
      <c r="AI99" s="3"/>
      <c r="AJ99" s="3"/>
      <c r="AK99" s="3"/>
      <c r="AL99" s="3"/>
    </row>
    <row r="104" spans="1:38" s="2" customFormat="1" x14ac:dyDescent="0.2">
      <c r="A104" s="3"/>
      <c r="B104" s="3"/>
      <c r="C104" s="3"/>
      <c r="D104" s="3"/>
      <c r="E104" s="3"/>
      <c r="F104" s="3"/>
      <c r="H104" s="259"/>
      <c r="I104" s="37"/>
      <c r="J104" s="40"/>
      <c r="K104" s="40"/>
      <c r="L104" s="40"/>
      <c r="M104" s="40"/>
      <c r="N104" s="40"/>
      <c r="O104" s="40"/>
      <c r="P104" s="40"/>
      <c r="Q104" s="40"/>
      <c r="R104" s="40"/>
      <c r="S104" s="40"/>
      <c r="T104" s="40"/>
      <c r="U104" s="40"/>
      <c r="V104" s="40"/>
      <c r="W104" s="40"/>
      <c r="X104" s="40"/>
      <c r="Y104" s="3"/>
      <c r="Z104" s="3"/>
      <c r="AA104" s="3"/>
      <c r="AB104" s="3"/>
      <c r="AC104" s="3"/>
      <c r="AD104" s="3"/>
      <c r="AE104" s="3"/>
      <c r="AF104" s="3"/>
      <c r="AG104" s="3"/>
      <c r="AH104" s="3"/>
      <c r="AI104" s="3"/>
      <c r="AJ104" s="3"/>
      <c r="AK104" s="3"/>
      <c r="AL104" s="3"/>
    </row>
  </sheetData>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4"/>
  <sheetViews>
    <sheetView showGridLines="0" zoomScaleNormal="100" workbookViewId="0">
      <pane xSplit="1" ySplit="6" topLeftCell="B7" activePane="bottomRight" state="frozen"/>
      <selection activeCell="A50" sqref="A50"/>
      <selection pane="topRight" activeCell="A50" sqref="A50"/>
      <selection pane="bottomLeft" activeCell="A50" sqref="A50"/>
      <selection pane="bottomRight" activeCell="D32" sqref="D32"/>
    </sheetView>
  </sheetViews>
  <sheetFormatPr baseColWidth="10" defaultColWidth="11.42578125" defaultRowHeight="12.75" x14ac:dyDescent="0.2"/>
  <cols>
    <col min="1" max="1" width="36" style="3" customWidth="1"/>
    <col min="2" max="2" width="13.140625" style="3" customWidth="1"/>
    <col min="3" max="3" width="11.140625" style="3" customWidth="1"/>
    <col min="4" max="4" width="12.140625" style="3" customWidth="1"/>
    <col min="5" max="5" width="13.85546875" style="3" customWidth="1"/>
    <col min="6" max="6" width="10.28515625" style="3" customWidth="1"/>
    <col min="7" max="7" width="10.85546875" style="2" customWidth="1"/>
    <col min="8" max="8" width="11.28515625" style="39" customWidth="1"/>
    <col min="9" max="9" width="10.28515625" style="258" customWidth="1"/>
    <col min="10" max="10" width="12.42578125" style="259" bestFit="1" customWidth="1"/>
    <col min="11" max="11" width="11.42578125" style="37"/>
    <col min="12" max="15" width="11.42578125" style="40"/>
    <col min="16" max="16" width="14.7109375" style="40" customWidth="1"/>
    <col min="17" max="17" width="16" style="40" customWidth="1"/>
    <col min="18" max="26" width="11.42578125" style="40"/>
    <col min="27" max="16384" width="11.42578125" style="3"/>
  </cols>
  <sheetData>
    <row r="1" spans="1:26" ht="18" x14ac:dyDescent="0.25">
      <c r="A1" s="26" t="s">
        <v>18</v>
      </c>
      <c r="B1" s="26"/>
      <c r="C1" s="26"/>
      <c r="D1" s="26"/>
      <c r="E1" s="26"/>
      <c r="F1" s="26"/>
      <c r="G1" s="27"/>
      <c r="H1" s="217"/>
    </row>
    <row r="2" spans="1:26" ht="15.75" x14ac:dyDescent="0.25">
      <c r="A2" s="41"/>
      <c r="B2" s="41"/>
      <c r="C2" s="42"/>
      <c r="D2" s="41"/>
      <c r="E2" s="42"/>
      <c r="F2" s="41"/>
      <c r="G2" s="38"/>
      <c r="H2" s="190"/>
    </row>
    <row r="3" spans="1:26" ht="18" x14ac:dyDescent="0.25">
      <c r="A3" s="43" t="s">
        <v>102</v>
      </c>
      <c r="B3" s="43"/>
      <c r="C3" s="44"/>
      <c r="D3" s="43"/>
      <c r="E3" s="44"/>
      <c r="F3" s="44"/>
      <c r="G3" s="45"/>
      <c r="H3" s="191"/>
      <c r="I3" s="183"/>
      <c r="J3" s="183"/>
    </row>
    <row r="4" spans="1:26" x14ac:dyDescent="0.2">
      <c r="A4" s="38"/>
      <c r="B4" s="218"/>
      <c r="C4" s="218"/>
      <c r="D4" s="218"/>
      <c r="E4" s="218"/>
      <c r="F4" s="218"/>
      <c r="G4" s="218"/>
      <c r="H4" s="46"/>
      <c r="I4" s="37"/>
      <c r="U4" s="3"/>
      <c r="V4" s="3"/>
      <c r="W4" s="3"/>
      <c r="X4" s="3"/>
      <c r="Y4" s="3"/>
      <c r="Z4" s="3"/>
    </row>
    <row r="5" spans="1:26" x14ac:dyDescent="0.2">
      <c r="A5" s="447" t="s">
        <v>13</v>
      </c>
      <c r="B5" s="219"/>
      <c r="C5" s="219"/>
      <c r="D5" s="219"/>
      <c r="E5" s="219"/>
      <c r="F5" s="219"/>
      <c r="G5" s="219"/>
      <c r="H5" s="220"/>
      <c r="I5" s="37"/>
      <c r="R5" s="3"/>
      <c r="S5" s="3"/>
      <c r="T5" s="3"/>
      <c r="U5" s="3"/>
      <c r="V5" s="3"/>
      <c r="W5" s="3"/>
      <c r="X5" s="3"/>
      <c r="Y5" s="3"/>
      <c r="Z5" s="3"/>
    </row>
    <row r="6" spans="1:26" ht="25.5" x14ac:dyDescent="0.2">
      <c r="A6" s="414">
        <v>2021</v>
      </c>
      <c r="B6" s="449" t="s">
        <v>134</v>
      </c>
      <c r="C6" s="449" t="s">
        <v>65</v>
      </c>
      <c r="D6" s="449" t="s">
        <v>135</v>
      </c>
      <c r="E6" s="449" t="s">
        <v>1</v>
      </c>
      <c r="F6" s="449" t="s">
        <v>86</v>
      </c>
      <c r="G6" s="449" t="s">
        <v>199</v>
      </c>
      <c r="H6" s="189" t="s">
        <v>200</v>
      </c>
      <c r="I6" s="439" t="s">
        <v>201</v>
      </c>
      <c r="R6" s="3"/>
      <c r="S6" s="3"/>
      <c r="T6" s="3"/>
      <c r="U6" s="3"/>
      <c r="V6" s="3"/>
      <c r="W6" s="3"/>
      <c r="X6" s="3"/>
      <c r="Y6" s="3"/>
      <c r="Z6" s="3"/>
    </row>
    <row r="7" spans="1:26" x14ac:dyDescent="0.2">
      <c r="A7" s="185" t="s">
        <v>61</v>
      </c>
      <c r="B7" s="193">
        <f>B8+B53</f>
        <v>47515.527072000004</v>
      </c>
      <c r="C7" s="193">
        <f t="shared" ref="C7:F7" si="0">C8+C53</f>
        <v>2582.763297</v>
      </c>
      <c r="D7" s="193">
        <f t="shared" si="0"/>
        <v>33951.408736999998</v>
      </c>
      <c r="E7" s="193">
        <f t="shared" si="0"/>
        <v>48384.477882999985</v>
      </c>
      <c r="F7" s="192">
        <f t="shared" si="0"/>
        <v>24973.319340999999</v>
      </c>
      <c r="G7" s="192">
        <f>SUM(B7:F7)</f>
        <v>157407.49632999999</v>
      </c>
      <c r="H7" s="333">
        <f>IFERROR(G7/'5.1_2020'!G7-1,"-")</f>
        <v>4.0915940378289717E-2</v>
      </c>
      <c r="I7" s="475">
        <f>G7-'5.1_2020'!G7</f>
        <v>6187.3158870000043</v>
      </c>
      <c r="J7" s="311"/>
      <c r="R7" s="3"/>
      <c r="S7" s="3"/>
      <c r="T7" s="3"/>
      <c r="U7" s="3"/>
      <c r="V7" s="3"/>
      <c r="W7" s="3"/>
      <c r="X7" s="3"/>
      <c r="Y7" s="3"/>
      <c r="Z7" s="3"/>
    </row>
    <row r="8" spans="1:26" ht="25.5" x14ac:dyDescent="0.2">
      <c r="A8" s="223" t="s">
        <v>19</v>
      </c>
      <c r="B8" s="224">
        <f>B9+B23</f>
        <v>46524.077592000001</v>
      </c>
      <c r="C8" s="224">
        <f t="shared" ref="C8:F8" si="1">C9+C23</f>
        <v>2582.2768379999998</v>
      </c>
      <c r="D8" s="224">
        <f t="shared" si="1"/>
        <v>33648.208239</v>
      </c>
      <c r="E8" s="225">
        <f t="shared" si="1"/>
        <v>48384.477882999985</v>
      </c>
      <c r="F8" s="226">
        <f t="shared" si="1"/>
        <v>24671.233433999998</v>
      </c>
      <c r="G8" s="226">
        <f t="shared" ref="G8:G56" si="2">SUM(B8:F8)</f>
        <v>155810.27398599999</v>
      </c>
      <c r="H8" s="312">
        <f>IFERROR(G8/'5.1_2020'!G8-1,"-")</f>
        <v>4.0551592120046775E-2</v>
      </c>
      <c r="I8" s="310">
        <f>G8-'5.1_2020'!G8</f>
        <v>6072.1205239999981</v>
      </c>
      <c r="J8" s="315"/>
      <c r="R8" s="3"/>
      <c r="S8" s="3"/>
      <c r="T8" s="3"/>
      <c r="U8" s="3"/>
      <c r="V8" s="3"/>
      <c r="W8" s="3"/>
      <c r="X8" s="3"/>
      <c r="Y8" s="3"/>
      <c r="Z8" s="3"/>
    </row>
    <row r="9" spans="1:26" ht="14.25" x14ac:dyDescent="0.2">
      <c r="A9" s="186" t="s">
        <v>87</v>
      </c>
      <c r="B9" s="187">
        <f>SUM(B10:B13,B16:B22)</f>
        <v>37597.716783999997</v>
      </c>
      <c r="C9" s="187">
        <f t="shared" ref="C9:F9" si="3">SUM(C10:C13,C16:C22)</f>
        <v>731.71648199999993</v>
      </c>
      <c r="D9" s="187">
        <f t="shared" si="3"/>
        <v>22332.153490000001</v>
      </c>
      <c r="E9" s="187">
        <f t="shared" si="3"/>
        <v>4136.6784260000004</v>
      </c>
      <c r="F9" s="173">
        <f t="shared" si="3"/>
        <v>754.64676000000009</v>
      </c>
      <c r="G9" s="173">
        <f t="shared" si="2"/>
        <v>65552.911942000006</v>
      </c>
      <c r="H9" s="313">
        <f>IFERROR(G9/'5.1_2020'!G9-1,"-")</f>
        <v>-0.3299970100440931</v>
      </c>
      <c r="I9" s="475">
        <f>G9-'5.1_2020'!G9</f>
        <v>-32286.818513999999</v>
      </c>
      <c r="J9" s="315"/>
      <c r="R9" s="3"/>
      <c r="S9" s="3"/>
      <c r="T9" s="3"/>
      <c r="U9" s="3"/>
      <c r="V9" s="3"/>
      <c r="W9" s="3"/>
      <c r="X9" s="3"/>
      <c r="Y9" s="3"/>
      <c r="Z9" s="3"/>
    </row>
    <row r="10" spans="1:26" ht="14.25" x14ac:dyDescent="0.2">
      <c r="A10" s="178" t="s">
        <v>213</v>
      </c>
      <c r="B10" s="51">
        <f>[2]Sortie_TH!$E$36+[2]Sortie_TH!$E$31</f>
        <v>1908.134558</v>
      </c>
      <c r="C10" s="51">
        <f>[2]Sortie_TH!$E$42</f>
        <v>30.322921000000001</v>
      </c>
      <c r="D10" s="51">
        <f>[2]Sortie_TH!$E$51</f>
        <v>820.66381999999999</v>
      </c>
      <c r="E10" s="51" t="s">
        <v>59</v>
      </c>
      <c r="F10" s="52" t="s">
        <v>59</v>
      </c>
      <c r="G10" s="49">
        <f t="shared" si="2"/>
        <v>2759.1212989999999</v>
      </c>
      <c r="H10" s="314">
        <f>IFERROR(G10/'5.1_2020'!G10-1,"-")</f>
        <v>-0.88403859073077173</v>
      </c>
      <c r="I10" s="310">
        <f>G10-'5.1_2020'!G10</f>
        <v>-21034.322713000001</v>
      </c>
      <c r="J10" s="586"/>
      <c r="R10" s="3"/>
      <c r="S10" s="3"/>
      <c r="T10" s="3"/>
      <c r="U10" s="3"/>
      <c r="V10" s="3"/>
      <c r="W10" s="3"/>
      <c r="X10" s="3"/>
      <c r="Y10" s="3"/>
      <c r="Z10" s="3"/>
    </row>
    <row r="11" spans="1:26" x14ac:dyDescent="0.2">
      <c r="A11" s="221" t="s">
        <v>105</v>
      </c>
      <c r="B11" s="174">
        <f>[2]Fiscaltite_Rei21!$E$59</f>
        <v>79.884360000000001</v>
      </c>
      <c r="C11" s="174">
        <f>[2]Fiscaltite_Rei21!$E$60</f>
        <v>0.14918200000000001</v>
      </c>
      <c r="D11" s="174">
        <f>[2]Fiscaltite_Rei21!$E$61</f>
        <v>1.9967600000000001</v>
      </c>
      <c r="E11" s="174" t="s">
        <v>59</v>
      </c>
      <c r="F11" s="175" t="s">
        <v>59</v>
      </c>
      <c r="G11" s="172">
        <f t="shared" si="2"/>
        <v>82.030301999999992</v>
      </c>
      <c r="H11" s="316">
        <f>IFERROR(G11/'5.1_2020'!G11-1,"-")</f>
        <v>-2.3760403717798972E-2</v>
      </c>
      <c r="I11" s="310">
        <f>G11-'5.1_2020'!G11</f>
        <v>-1.9965109999999981</v>
      </c>
      <c r="J11" s="311"/>
      <c r="R11" s="3"/>
      <c r="S11" s="3"/>
      <c r="T11" s="3"/>
      <c r="U11" s="3"/>
      <c r="V11" s="3"/>
      <c r="W11" s="3"/>
      <c r="X11" s="3"/>
      <c r="Y11" s="3"/>
      <c r="Z11" s="3"/>
    </row>
    <row r="12" spans="1:26" x14ac:dyDescent="0.2">
      <c r="A12" s="178" t="s">
        <v>106</v>
      </c>
      <c r="B12" s="53">
        <f>[2]Fiscaltite_Rei21!$E$67</f>
        <v>32359.806462</v>
      </c>
      <c r="C12" s="53">
        <f>[2]Fiscaltite_Rei21!$E$68</f>
        <v>136.70890199999999</v>
      </c>
      <c r="D12" s="53">
        <f>[2]Fiscaltite_Rei21!$E$69</f>
        <v>1801.6561750000001</v>
      </c>
      <c r="E12" s="53" t="s">
        <v>59</v>
      </c>
      <c r="F12" s="54" t="s">
        <v>59</v>
      </c>
      <c r="G12" s="50">
        <f t="shared" si="2"/>
        <v>34298.171539000003</v>
      </c>
      <c r="H12" s="317">
        <f>IFERROR(G12/'5.1_2020'!G12-1,"-")</f>
        <v>-2.7380956663479394E-2</v>
      </c>
      <c r="I12" s="310">
        <f>G12-'5.1_2020'!G12</f>
        <v>-965.55455600000278</v>
      </c>
      <c r="J12" s="311"/>
      <c r="R12" s="3"/>
      <c r="S12" s="3"/>
      <c r="T12" s="3"/>
      <c r="U12" s="3"/>
      <c r="V12" s="3"/>
      <c r="W12" s="3"/>
      <c r="X12" s="3"/>
      <c r="Y12" s="3"/>
      <c r="Z12" s="3"/>
    </row>
    <row r="13" spans="1:26" s="357" customFormat="1" ht="25.5" x14ac:dyDescent="0.2">
      <c r="A13" s="491" t="s">
        <v>207</v>
      </c>
      <c r="B13" s="492">
        <f>B14+B15</f>
        <v>581.10927099999981</v>
      </c>
      <c r="C13" s="493" t="s">
        <v>59</v>
      </c>
      <c r="D13" s="493" t="s">
        <v>59</v>
      </c>
      <c r="E13" s="493" t="s">
        <v>59</v>
      </c>
      <c r="F13" s="494" t="s">
        <v>59</v>
      </c>
      <c r="G13" s="495">
        <f t="shared" si="2"/>
        <v>581.10927099999981</v>
      </c>
      <c r="H13" s="496" t="str">
        <f>IFERROR(G13/'5.1_2020'!G13-1,"-")</f>
        <v>-</v>
      </c>
      <c r="I13" s="310">
        <f>G13-'5.1_2020'!G13</f>
        <v>581.10927099999981</v>
      </c>
      <c r="J13" s="454"/>
      <c r="K13" s="356"/>
      <c r="L13" s="455"/>
      <c r="M13" s="455"/>
      <c r="N13" s="455"/>
      <c r="O13" s="455"/>
      <c r="P13" s="455"/>
      <c r="Q13" s="455"/>
    </row>
    <row r="14" spans="1:26" x14ac:dyDescent="0.2">
      <c r="A14" s="501" t="s">
        <v>214</v>
      </c>
      <c r="B14" s="456">
        <f>[2]Fiscaltite_Rei21!$E$146</f>
        <v>3705.8733729999999</v>
      </c>
      <c r="C14" s="456" t="s">
        <v>59</v>
      </c>
      <c r="D14" s="456" t="s">
        <v>59</v>
      </c>
      <c r="E14" s="456" t="s">
        <v>59</v>
      </c>
      <c r="F14" s="457" t="s">
        <v>59</v>
      </c>
      <c r="G14" s="458">
        <f t="shared" si="2"/>
        <v>3705.8733729999999</v>
      </c>
      <c r="H14" s="317" t="str">
        <f>IFERROR(G14/'5.1_2020'!G14-1,"-")</f>
        <v>-</v>
      </c>
      <c r="I14" s="469">
        <f>G14-'5.1_2020'!G14</f>
        <v>3705.8733729999999</v>
      </c>
      <c r="J14" s="311"/>
      <c r="R14" s="3"/>
      <c r="S14" s="3"/>
      <c r="T14" s="3"/>
      <c r="U14" s="3"/>
      <c r="V14" s="3"/>
      <c r="W14" s="3"/>
      <c r="X14" s="3"/>
      <c r="Y14" s="3"/>
      <c r="Z14" s="3"/>
    </row>
    <row r="15" spans="1:26" x14ac:dyDescent="0.2">
      <c r="A15" s="502" t="s">
        <v>215</v>
      </c>
      <c r="B15" s="497">
        <f>[2]Fiscaltite_Rei21!$E$147</f>
        <v>-3124.7641020000001</v>
      </c>
      <c r="C15" s="497" t="s">
        <v>59</v>
      </c>
      <c r="D15" s="497" t="s">
        <v>59</v>
      </c>
      <c r="E15" s="497" t="s">
        <v>59</v>
      </c>
      <c r="F15" s="498" t="s">
        <v>59</v>
      </c>
      <c r="G15" s="499">
        <f t="shared" si="2"/>
        <v>-3124.7641020000001</v>
      </c>
      <c r="H15" s="500" t="str">
        <f>IFERROR(G15/'5.1_2020'!G15-1,"-")</f>
        <v>-</v>
      </c>
      <c r="I15" s="469">
        <f>G15-'5.1_2020'!G15</f>
        <v>-3124.7641020000001</v>
      </c>
      <c r="J15" s="311"/>
      <c r="R15" s="3"/>
      <c r="S15" s="3"/>
      <c r="T15" s="3"/>
      <c r="U15" s="3"/>
      <c r="V15" s="3"/>
      <c r="W15" s="3"/>
      <c r="X15" s="3"/>
      <c r="Y15" s="3"/>
      <c r="Z15" s="3"/>
    </row>
    <row r="16" spans="1:26" ht="14.25" x14ac:dyDescent="0.2">
      <c r="A16" s="178" t="s">
        <v>208</v>
      </c>
      <c r="B16" s="53">
        <f>[2]Fiscaltite_Rei21!$E$77</f>
        <v>872.89474399999995</v>
      </c>
      <c r="C16" s="53">
        <f>[2]Fiscaltite_Rei21!$E$74</f>
        <v>6.4879990000000003</v>
      </c>
      <c r="D16" s="53">
        <f>[2]Fiscaltite_Rei21!$E$78</f>
        <v>236.82182399999999</v>
      </c>
      <c r="E16" s="53" t="s">
        <v>59</v>
      </c>
      <c r="F16" s="54" t="s">
        <v>59</v>
      </c>
      <c r="G16" s="50">
        <f t="shared" si="2"/>
        <v>1116.2045669999998</v>
      </c>
      <c r="H16" s="317">
        <f>IFERROR(G16/'5.1_2020'!G16-1,"-")</f>
        <v>9.2753270858563219E-3</v>
      </c>
      <c r="I16" s="310">
        <f>G16-'5.1_2020'!G16</f>
        <v>10.25801599999977</v>
      </c>
      <c r="J16" s="311"/>
      <c r="R16" s="3"/>
      <c r="S16" s="3"/>
      <c r="T16" s="3"/>
      <c r="U16" s="3"/>
      <c r="V16" s="3"/>
      <c r="W16" s="3"/>
      <c r="X16" s="3"/>
      <c r="Y16" s="3"/>
      <c r="Z16" s="3"/>
    </row>
    <row r="17" spans="1:31" x14ac:dyDescent="0.2">
      <c r="A17" s="221" t="s">
        <v>107</v>
      </c>
      <c r="B17" s="174">
        <f>[2]Fiscaltite_Rei21!$E$86</f>
        <v>539.78997000000004</v>
      </c>
      <c r="C17" s="174">
        <f>[2]Fiscaltite_Rei21!$E$87</f>
        <v>2.32178</v>
      </c>
      <c r="D17" s="174">
        <f>[2]Fiscaltite_Rei21!$E$93</f>
        <v>6310.723508</v>
      </c>
      <c r="E17" s="174" t="s">
        <v>59</v>
      </c>
      <c r="F17" s="175" t="s">
        <v>59</v>
      </c>
      <c r="G17" s="172">
        <f t="shared" si="2"/>
        <v>6852.8352580000001</v>
      </c>
      <c r="H17" s="316">
        <f>IFERROR(G17/'5.1_2020'!G17-1,"-")</f>
        <v>-0.17083087119658824</v>
      </c>
      <c r="I17" s="310">
        <f>G17-'5.1_2020'!G17</f>
        <v>-1411.866140000001</v>
      </c>
      <c r="J17" s="311"/>
      <c r="R17" s="3"/>
      <c r="S17" s="3"/>
      <c r="T17" s="3"/>
      <c r="U17" s="3"/>
      <c r="V17" s="3"/>
      <c r="W17" s="3"/>
      <c r="X17" s="3"/>
      <c r="Y17" s="3"/>
      <c r="Z17" s="3"/>
    </row>
    <row r="18" spans="1:31" x14ac:dyDescent="0.2">
      <c r="A18" s="178" t="s">
        <v>108</v>
      </c>
      <c r="B18" s="53">
        <f>[2]Fiscaltite_Rei21!$E$95</f>
        <v>649.86792200000002</v>
      </c>
      <c r="C18" s="53" t="s">
        <v>59</v>
      </c>
      <c r="D18" s="53">
        <f>[2]Fiscaltite_Rei21!$E$96</f>
        <v>5134.729738</v>
      </c>
      <c r="E18" s="53">
        <f>[2]Fiscaltite_Rei21!$E$98</f>
        <v>3822.6963190000001</v>
      </c>
      <c r="F18" s="54">
        <f>[2]Fiscaltite_Rei21!$E$99</f>
        <v>31.851085000000001</v>
      </c>
      <c r="G18" s="50">
        <f t="shared" si="2"/>
        <v>9639.1450640000003</v>
      </c>
      <c r="H18" s="317">
        <f>IFERROR(G18/'5.1_2020'!G18-1,"-")</f>
        <v>-0.50544282528235129</v>
      </c>
      <c r="I18" s="310">
        <f>G18-'5.1_2020'!G18</f>
        <v>-9851.3113620000004</v>
      </c>
      <c r="J18" s="311"/>
      <c r="R18" s="3"/>
      <c r="S18" s="3"/>
      <c r="T18" s="3"/>
      <c r="U18" s="3"/>
      <c r="V18" s="3"/>
      <c r="W18" s="3"/>
      <c r="X18" s="3"/>
      <c r="Y18" s="3"/>
      <c r="Z18" s="3"/>
    </row>
    <row r="19" spans="1:31" x14ac:dyDescent="0.2">
      <c r="A19" s="221" t="s">
        <v>109</v>
      </c>
      <c r="B19" s="174">
        <f>[2]Fiscaltite_Rei21!$E$100</f>
        <v>78.057827000000003</v>
      </c>
      <c r="C19" s="174" t="s">
        <v>59</v>
      </c>
      <c r="D19" s="174">
        <f>[2]Fiscaltite_Rei21!$E$101</f>
        <v>608.59725000000003</v>
      </c>
      <c r="E19" s="174">
        <f>[2]Fiscaltite_Rei21!$E$103</f>
        <v>313.98210699999998</v>
      </c>
      <c r="F19" s="175">
        <f>[2]Fiscaltite_Rei21!$E$111</f>
        <v>645.90952100000004</v>
      </c>
      <c r="G19" s="172">
        <f t="shared" si="2"/>
        <v>1646.546705</v>
      </c>
      <c r="H19" s="316">
        <f>IFERROR(G19/'5.1_2020'!G19-1,"-")</f>
        <v>1.8377796732076401E-2</v>
      </c>
      <c r="I19" s="310">
        <f>G19-'5.1_2020'!G19</f>
        <v>29.713825999999926</v>
      </c>
      <c r="J19" s="311"/>
      <c r="R19" s="3"/>
      <c r="S19" s="3"/>
      <c r="T19" s="3"/>
      <c r="U19" s="3"/>
      <c r="V19" s="3"/>
      <c r="W19" s="3"/>
      <c r="X19" s="3"/>
      <c r="Y19" s="3"/>
      <c r="Z19" s="3"/>
    </row>
    <row r="20" spans="1:31" x14ac:dyDescent="0.2">
      <c r="A20" s="178" t="s">
        <v>110</v>
      </c>
      <c r="B20" s="53">
        <f>[2]Fiscaltite_Rei21!$E$114</f>
        <v>25.565217000000001</v>
      </c>
      <c r="C20" s="53" t="s">
        <v>59</v>
      </c>
      <c r="D20" s="53">
        <f>[2]Fiscaltite_Rei21!$E$115</f>
        <v>768.61775899999998</v>
      </c>
      <c r="E20" s="53" t="s">
        <v>59</v>
      </c>
      <c r="F20" s="54" t="s">
        <v>59</v>
      </c>
      <c r="G20" s="50">
        <f t="shared" si="2"/>
        <v>794.18297599999994</v>
      </c>
      <c r="H20" s="317">
        <f>IFERROR(G20/'5.1_2020'!G20-1,"-")</f>
        <v>-5.7854686369954722E-3</v>
      </c>
      <c r="I20" s="310">
        <f>G20-'5.1_2020'!G20</f>
        <v>-4.6214579999999614</v>
      </c>
      <c r="J20" s="311"/>
      <c r="R20" s="3"/>
      <c r="S20" s="3"/>
      <c r="T20" s="3"/>
      <c r="U20" s="3"/>
      <c r="V20" s="3"/>
      <c r="W20" s="3"/>
      <c r="X20" s="3"/>
      <c r="Y20" s="3"/>
      <c r="Z20" s="3"/>
    </row>
    <row r="21" spans="1:31" x14ac:dyDescent="0.2">
      <c r="A21" s="221" t="s">
        <v>111</v>
      </c>
      <c r="B21" s="174">
        <f>[2]Fiscaltite_Rei21!$E$129</f>
        <v>502.60645299999999</v>
      </c>
      <c r="C21" s="174">
        <f>[2]Fiscaltite_Rei21!$E$130</f>
        <v>555.72569799999997</v>
      </c>
      <c r="D21" s="174">
        <f>[2]Fiscaltite_Rei21!$E$131</f>
        <v>6373.396917</v>
      </c>
      <c r="E21" s="174" t="s">
        <v>59</v>
      </c>
      <c r="F21" s="175" t="s">
        <v>59</v>
      </c>
      <c r="G21" s="172">
        <f t="shared" si="2"/>
        <v>7431.7290680000006</v>
      </c>
      <c r="H21" s="316">
        <f>IFERROR(G21/'5.1_2020'!G21-1,"-")</f>
        <v>4.1242611429746834E-2</v>
      </c>
      <c r="I21" s="310">
        <f>G21-'5.1_2020'!G21</f>
        <v>294.36359100000027</v>
      </c>
      <c r="J21" s="311"/>
      <c r="R21" s="3"/>
      <c r="S21" s="3"/>
      <c r="T21" s="3"/>
      <c r="U21" s="3"/>
      <c r="V21" s="3"/>
      <c r="W21" s="3"/>
      <c r="X21" s="3"/>
      <c r="Y21" s="3"/>
      <c r="Z21" s="3"/>
    </row>
    <row r="22" spans="1:31" x14ac:dyDescent="0.2">
      <c r="A22" s="238" t="s">
        <v>138</v>
      </c>
      <c r="B22" s="466" t="s">
        <v>59</v>
      </c>
      <c r="C22" s="466" t="s">
        <v>59</v>
      </c>
      <c r="D22" s="466">
        <f>[2]Fiscaltite_Rei21!$E$143</f>
        <v>274.94973900000002</v>
      </c>
      <c r="E22" s="466" t="s">
        <v>59</v>
      </c>
      <c r="F22" s="467">
        <f>[2]Fiscaltite_Rei21!$E$145</f>
        <v>76.886154000000005</v>
      </c>
      <c r="G22" s="468">
        <f t="shared" si="2"/>
        <v>351.83589300000006</v>
      </c>
      <c r="H22" s="462">
        <f>IFERROR(G22/'5.1_2020'!G22-1,"-")</f>
        <v>0.23700165973709963</v>
      </c>
      <c r="I22" s="310">
        <f>G22-'5.1_2020'!G22</f>
        <v>67.409522000000038</v>
      </c>
      <c r="J22" s="311"/>
      <c r="R22" s="3"/>
      <c r="S22" s="3"/>
      <c r="T22" s="3"/>
      <c r="U22" s="3"/>
      <c r="V22" s="3"/>
      <c r="W22" s="3"/>
      <c r="X22" s="3"/>
      <c r="Y22" s="3"/>
      <c r="Z22" s="3"/>
    </row>
    <row r="23" spans="1:31" ht="14.25" x14ac:dyDescent="0.2">
      <c r="A23" s="463" t="s">
        <v>60</v>
      </c>
      <c r="B23" s="187">
        <f>SUM(B24:B52)-B36-B37</f>
        <v>8926.3608080000031</v>
      </c>
      <c r="C23" s="187">
        <f t="shared" ref="C23:F23" si="4">SUM(C24:C52)-C36-C37</f>
        <v>1850.560356</v>
      </c>
      <c r="D23" s="187">
        <f t="shared" si="4"/>
        <v>11316.054749000003</v>
      </c>
      <c r="E23" s="187">
        <f t="shared" si="4"/>
        <v>44247.799456999986</v>
      </c>
      <c r="F23" s="172">
        <f t="shared" si="4"/>
        <v>23916.586673999998</v>
      </c>
      <c r="G23" s="172">
        <f>SUM(B23:F23)</f>
        <v>90257.36204399998</v>
      </c>
      <c r="H23" s="464">
        <f>IFERROR(G23/'5.1_2020'!G23-1,"-")</f>
        <v>0.73911569593483195</v>
      </c>
      <c r="I23" s="475">
        <f>G23-'5.1_2020'!G23</f>
        <v>38358.939037999982</v>
      </c>
      <c r="J23" s="587"/>
      <c r="R23" s="3"/>
      <c r="S23" s="3"/>
      <c r="T23" s="3"/>
      <c r="U23" s="3"/>
      <c r="V23" s="3"/>
      <c r="W23" s="3"/>
      <c r="X23" s="3"/>
      <c r="Y23" s="3"/>
      <c r="Z23" s="3"/>
    </row>
    <row r="24" spans="1:31" x14ac:dyDescent="0.2">
      <c r="A24" s="261" t="s">
        <v>66</v>
      </c>
      <c r="B24" s="53">
        <f>[2]CG_21_sortieXN!$D$79</f>
        <v>675.79095800000005</v>
      </c>
      <c r="C24" s="53">
        <f>[2]CG_21_sortieXN!$P$79</f>
        <v>0</v>
      </c>
      <c r="D24" s="53">
        <f>[2]CG_21_sortieXN!$M$79</f>
        <v>7425.0254349999996</v>
      </c>
      <c r="E24" s="53">
        <f>[2]CG_21_sortieXN!$G$79</f>
        <v>14689.837605000001</v>
      </c>
      <c r="F24" s="54">
        <f>[2]CG_21_sortieXN!$J$79</f>
        <v>14645.515912999999</v>
      </c>
      <c r="G24" s="50">
        <f t="shared" si="2"/>
        <v>37436.169911000005</v>
      </c>
      <c r="H24" s="317">
        <f>IFERROR(G24/'5.1_2020'!G24-1,"-")</f>
        <v>8.3003563757115639</v>
      </c>
      <c r="I24" s="310">
        <f>G24-'5.1_2020'!G24</f>
        <v>33410.929544000006</v>
      </c>
      <c r="J24" s="587"/>
      <c r="R24" s="3"/>
      <c r="S24" s="3"/>
      <c r="T24" s="3"/>
      <c r="U24" s="3"/>
      <c r="V24" s="3"/>
      <c r="W24" s="3"/>
      <c r="X24" s="3"/>
      <c r="Y24" s="3"/>
      <c r="Z24" s="3"/>
    </row>
    <row r="25" spans="1:31" x14ac:dyDescent="0.2">
      <c r="A25" s="221" t="s">
        <v>112</v>
      </c>
      <c r="B25" s="174">
        <f>[2]CG_21_sortieXN!$D$66</f>
        <v>4994.758511</v>
      </c>
      <c r="C25" s="174">
        <f>[2]CG_21_sortieXN!$P$66</f>
        <v>0.17685100000000001</v>
      </c>
      <c r="D25" s="174">
        <f>[2]CG_21_sortieXN!$M$66</f>
        <v>424.64878800000002</v>
      </c>
      <c r="E25" s="174">
        <f>[2]CG_21_sortieXN!$G$66</f>
        <v>14354.824762</v>
      </c>
      <c r="F25" s="175">
        <f>[2]CG_21_sortieXN!$J$66</f>
        <v>200.61368899999999</v>
      </c>
      <c r="G25" s="172">
        <f t="shared" si="2"/>
        <v>19975.022601000001</v>
      </c>
      <c r="H25" s="316">
        <f>IFERROR(G25/'5.1_2020'!G25-1,"-")</f>
        <v>0.24478297679077721</v>
      </c>
      <c r="I25" s="310">
        <f>G25-'5.1_2020'!G25</f>
        <v>3928.0304960000012</v>
      </c>
      <c r="J25" s="311"/>
      <c r="R25" s="3"/>
      <c r="S25" s="3"/>
      <c r="T25" s="3"/>
      <c r="U25" s="3"/>
      <c r="V25" s="3"/>
      <c r="W25" s="3"/>
      <c r="X25" s="3"/>
      <c r="Y25" s="3"/>
      <c r="Z25" s="3"/>
    </row>
    <row r="26" spans="1:31" x14ac:dyDescent="0.2">
      <c r="A26" s="261" t="s">
        <v>119</v>
      </c>
      <c r="B26" s="53">
        <f>[2]CG_21_sortieXN!$D$67</f>
        <v>-225.001519</v>
      </c>
      <c r="C26" s="53">
        <f>[2]CG_21_sortieXN!$P$67</f>
        <v>0</v>
      </c>
      <c r="D26" s="53">
        <f>[2]CG_21_sortieXN!$M$67</f>
        <v>-60.215440000000001</v>
      </c>
      <c r="E26" s="53">
        <f>[2]CG_21_sortieXN!$G$67</f>
        <v>185.87029100000001</v>
      </c>
      <c r="F26" s="54">
        <f>[2]CG_21_sortieXN!$J$67</f>
        <v>53.421129000000001</v>
      </c>
      <c r="G26" s="50">
        <f t="shared" si="2"/>
        <v>-45.925538999999965</v>
      </c>
      <c r="H26" s="317">
        <f>IFERROR(G26/'5.1_2020'!G26-1,"-")</f>
        <v>-1.3479207499999997</v>
      </c>
      <c r="I26" s="310">
        <f>G26-'5.1_2020'!G26</f>
        <v>-177.92553899999996</v>
      </c>
      <c r="J26" s="311"/>
      <c r="K26" s="453"/>
      <c r="R26" s="3"/>
      <c r="S26" s="3"/>
      <c r="T26" s="3"/>
      <c r="U26" s="3"/>
      <c r="V26" s="3"/>
      <c r="W26" s="3"/>
      <c r="X26" s="3"/>
      <c r="Y26" s="3"/>
      <c r="Z26" s="3"/>
    </row>
    <row r="27" spans="1:31" x14ac:dyDescent="0.2">
      <c r="A27" s="221" t="s">
        <v>113</v>
      </c>
      <c r="B27" s="174">
        <f>[2]CG_21_sortieXN!$D$68</f>
        <v>261.99377800000002</v>
      </c>
      <c r="C27" s="174">
        <f>[2]CG_21_sortieXN!$P$68</f>
        <v>0</v>
      </c>
      <c r="D27" s="174">
        <f>[2]CG_21_sortieXN!$M$68</f>
        <v>113.415719</v>
      </c>
      <c r="E27" s="174">
        <f>[2]CG_21_sortieXN!$G$68</f>
        <v>5439.4067349999996</v>
      </c>
      <c r="F27" s="175">
        <f>[2]CG_21_sortieXN!$J$68</f>
        <v>5141.6918210000003</v>
      </c>
      <c r="G27" s="172">
        <f t="shared" si="2"/>
        <v>10956.508053</v>
      </c>
      <c r="H27" s="316">
        <f>IFERROR(G27/'5.1_2020'!G27-1,"-")</f>
        <v>1.8294082842289505E-2</v>
      </c>
      <c r="I27" s="310">
        <f>G27-'5.1_2020'!G27</f>
        <v>196.83828999999969</v>
      </c>
      <c r="J27" s="311"/>
      <c r="R27" s="3"/>
      <c r="S27" s="3"/>
      <c r="T27" s="3"/>
      <c r="U27" s="3"/>
      <c r="V27" s="3"/>
      <c r="W27" s="3"/>
      <c r="X27" s="3"/>
      <c r="Y27" s="3"/>
      <c r="Z27" s="3"/>
    </row>
    <row r="28" spans="1:31" x14ac:dyDescent="0.2">
      <c r="A28" s="261" t="s">
        <v>114</v>
      </c>
      <c r="B28" s="53">
        <f>[2]CG_21_sortieXN!$D$69</f>
        <v>76.579644000000002</v>
      </c>
      <c r="C28" s="53">
        <f>[2]CG_21_sortieXN!$P$69</f>
        <v>0</v>
      </c>
      <c r="D28" s="53">
        <f>[2]CG_21_sortieXN!$M$69</f>
        <v>66.208478999999997</v>
      </c>
      <c r="E28" s="53">
        <f>[2]CG_21_sortieXN!$G$69</f>
        <v>7927.7060590000001</v>
      </c>
      <c r="F28" s="54">
        <f>[2]CG_21_sortieXN!$J$69</f>
        <v>121.05743099999999</v>
      </c>
      <c r="G28" s="50">
        <f t="shared" si="2"/>
        <v>8191.5516130000005</v>
      </c>
      <c r="H28" s="317">
        <f>IFERROR(G28/'5.1_2020'!G28-1,"-")</f>
        <v>5.4616155441106873E-2</v>
      </c>
      <c r="I28" s="310">
        <f>G28-'5.1_2020'!G28</f>
        <v>424.22169800000029</v>
      </c>
      <c r="J28" s="311"/>
      <c r="R28" s="3"/>
      <c r="S28" s="3"/>
      <c r="T28" s="3"/>
      <c r="U28" s="3"/>
      <c r="V28" s="3"/>
      <c r="W28" s="3"/>
      <c r="X28" s="3"/>
      <c r="Y28" s="3"/>
      <c r="Z28" s="3"/>
    </row>
    <row r="29" spans="1:31" s="40" customFormat="1" x14ac:dyDescent="0.2">
      <c r="A29" s="221" t="s">
        <v>88</v>
      </c>
      <c r="B29" s="174">
        <f>[2]CG_21_sortieXN!$D$70</f>
        <v>10.46856</v>
      </c>
      <c r="C29" s="174">
        <f>[2]CG_21_sortieXN!$P$70</f>
        <v>1276.7570949999999</v>
      </c>
      <c r="D29" s="174">
        <f>[2]CG_21_sortieXN!$M$70</f>
        <v>3460.0507400000001</v>
      </c>
      <c r="E29" s="174">
        <f>[2]CG_21_sortieXN!$G$70</f>
        <v>0</v>
      </c>
      <c r="F29" s="175">
        <f>[2]CG_21_sortieXN!$J$70</f>
        <v>0</v>
      </c>
      <c r="G29" s="172">
        <f t="shared" si="2"/>
        <v>4747.2763949999999</v>
      </c>
      <c r="H29" s="316">
        <f>IFERROR(G29/'5.1_2020'!G29-1,"-")</f>
        <v>8.6867873369594673E-2</v>
      </c>
      <c r="I29" s="310">
        <f>G29-'5.1_2020'!G29</f>
        <v>379.42588499999965</v>
      </c>
      <c r="J29" s="311"/>
      <c r="K29" s="37"/>
      <c r="R29" s="3"/>
      <c r="S29" s="3"/>
      <c r="T29" s="3"/>
      <c r="U29" s="3"/>
      <c r="V29" s="3"/>
      <c r="W29" s="3"/>
      <c r="X29" s="3"/>
      <c r="Y29" s="3"/>
      <c r="Z29" s="3"/>
      <c r="AA29" s="3"/>
      <c r="AB29" s="3"/>
      <c r="AC29" s="3"/>
      <c r="AD29" s="3"/>
      <c r="AE29" s="3"/>
    </row>
    <row r="30" spans="1:31" x14ac:dyDescent="0.2">
      <c r="A30" s="261" t="s">
        <v>115</v>
      </c>
      <c r="B30" s="53">
        <f>[2]CG_21_sortieXN!$D$71</f>
        <v>880.19323999999995</v>
      </c>
      <c r="C30" s="53">
        <f>[2]CG_21_sortieXN!$P$71</f>
        <v>751.75976200000002</v>
      </c>
      <c r="D30" s="53">
        <f>[2]CG_21_sortieXN!$M$71</f>
        <v>38.813471999999997</v>
      </c>
      <c r="E30" s="53">
        <f>[2]CG_21_sortieXN!$G$71</f>
        <v>691.82129099999997</v>
      </c>
      <c r="F30" s="54">
        <f>[2]CG_21_sortieXN!$J$71</f>
        <v>9.0884630000000008</v>
      </c>
      <c r="G30" s="50">
        <f t="shared" si="2"/>
        <v>2371.6762280000003</v>
      </c>
      <c r="H30" s="317">
        <f>IFERROR(G30/'5.1_2020'!G30-1,"-")</f>
        <v>5.1502415560725545E-2</v>
      </c>
      <c r="I30" s="310">
        <f>G30-'5.1_2020'!G30</f>
        <v>116.16431200000034</v>
      </c>
      <c r="J30" s="311"/>
      <c r="R30" s="3"/>
      <c r="S30" s="3"/>
      <c r="T30" s="3"/>
      <c r="U30" s="3"/>
      <c r="V30" s="3"/>
      <c r="W30" s="3"/>
      <c r="X30" s="3"/>
      <c r="Y30" s="3"/>
      <c r="Z30" s="3"/>
    </row>
    <row r="31" spans="1:31" x14ac:dyDescent="0.2">
      <c r="A31" s="221" t="s">
        <v>116</v>
      </c>
      <c r="B31" s="174">
        <f>[2]CG_21_sortieXN!$D$72</f>
        <v>0</v>
      </c>
      <c r="C31" s="174">
        <f>[2]CG_21_sortieXN!$P$72</f>
        <v>0</v>
      </c>
      <c r="D31" s="174">
        <f>[2]CG_21_sortieXN!$M$72</f>
        <v>0</v>
      </c>
      <c r="E31" s="174">
        <f>[2]CG_21_sortieXN!$G$72</f>
        <v>0</v>
      </c>
      <c r="F31" s="175">
        <f>[2]CG_21_sortieXN!$J$72</f>
        <v>2163.4820759999998</v>
      </c>
      <c r="G31" s="172">
        <f t="shared" si="2"/>
        <v>2163.4820759999998</v>
      </c>
      <c r="H31" s="316">
        <f>IFERROR(G31/'5.1_2020'!G31-1,"-")</f>
        <v>3.4520029351386095E-2</v>
      </c>
      <c r="I31" s="310">
        <f>G31-'5.1_2020'!G31</f>
        <v>72.191414999999779</v>
      </c>
      <c r="J31" s="311"/>
      <c r="R31" s="3"/>
      <c r="S31" s="3"/>
      <c r="T31" s="3"/>
      <c r="U31" s="3"/>
      <c r="V31" s="3"/>
      <c r="W31" s="3"/>
      <c r="X31" s="3"/>
      <c r="Y31" s="3"/>
      <c r="Z31" s="3"/>
    </row>
    <row r="32" spans="1:31" ht="25.5" x14ac:dyDescent="0.2">
      <c r="A32" s="178" t="s">
        <v>103</v>
      </c>
      <c r="B32" s="53">
        <f>[2]CG_21_sortieXN!$D$73</f>
        <v>0</v>
      </c>
      <c r="C32" s="53">
        <f>[2]CG_21_sortieXN!$P$73</f>
        <v>0</v>
      </c>
      <c r="D32" s="53">
        <f>[2]CG_21_sortieXN!$M$73</f>
        <v>0</v>
      </c>
      <c r="E32" s="53">
        <f>[2]CG_21_sortieXN!$G$73</f>
        <v>15.625016</v>
      </c>
      <c r="F32" s="54">
        <f>[2]CG_21_sortieXN!$J$73</f>
        <v>423.530914</v>
      </c>
      <c r="G32" s="50">
        <f t="shared" si="2"/>
        <v>439.15593000000001</v>
      </c>
      <c r="H32" s="317">
        <f>IFERROR(G32/'5.1_2020'!G32-1,"-")</f>
        <v>-0.37465668524656204</v>
      </c>
      <c r="I32" s="310">
        <f>G32-'5.1_2020'!G32</f>
        <v>-263.10780199999999</v>
      </c>
      <c r="J32" s="311"/>
      <c r="R32" s="3"/>
      <c r="S32" s="3"/>
      <c r="T32" s="3"/>
      <c r="U32" s="3"/>
      <c r="V32" s="3"/>
      <c r="W32" s="3"/>
      <c r="X32" s="3"/>
      <c r="Y32" s="3"/>
      <c r="Z32" s="3"/>
    </row>
    <row r="33" spans="1:26" x14ac:dyDescent="0.2">
      <c r="A33" s="221" t="s">
        <v>22</v>
      </c>
      <c r="B33" s="174">
        <f>[2]CG_21_sortieXN!$D$74</f>
        <v>3.282257</v>
      </c>
      <c r="C33" s="174">
        <f>[2]CG_21_sortieXN!$P$74</f>
        <v>0</v>
      </c>
      <c r="D33" s="174">
        <f>[2]CG_21_sortieXN!$M$74</f>
        <v>7.4700000000000003E-2</v>
      </c>
      <c r="E33" s="174">
        <f>[2]CG_21_sortieXN!$G$74</f>
        <v>595.07212000000004</v>
      </c>
      <c r="F33" s="175">
        <f>[2]CG_21_sortieXN!$J$74</f>
        <v>9.7561359999999997</v>
      </c>
      <c r="G33" s="172">
        <f t="shared" si="2"/>
        <v>608.18521299999998</v>
      </c>
      <c r="H33" s="316">
        <f>IFERROR(G33/'5.1_2020'!G33-1,"-")</f>
        <v>0.12992744855225791</v>
      </c>
      <c r="I33" s="310">
        <f>G33-'5.1_2020'!G33</f>
        <v>69.933652000000052</v>
      </c>
      <c r="J33" s="311"/>
      <c r="R33" s="3"/>
      <c r="S33" s="3"/>
      <c r="T33" s="3"/>
      <c r="U33" s="3"/>
      <c r="V33" s="3"/>
      <c r="W33" s="3"/>
      <c r="X33" s="3"/>
      <c r="Y33" s="3"/>
      <c r="Z33" s="3"/>
    </row>
    <row r="34" spans="1:26" x14ac:dyDescent="0.2">
      <c r="A34" s="261" t="s">
        <v>23</v>
      </c>
      <c r="B34" s="53">
        <f>[2]CG_21_sortieXN!$D$75</f>
        <v>159.486729</v>
      </c>
      <c r="C34" s="53">
        <f>[2]CG_21_sortieXN!$P$75</f>
        <v>5.8808509999999998</v>
      </c>
      <c r="D34" s="53">
        <f>[2]CG_21_sortieXN!$M$75</f>
        <v>238.46986100000001</v>
      </c>
      <c r="E34" s="53">
        <f>[2]CG_21_sortieXN!$G$75</f>
        <v>18.668885</v>
      </c>
      <c r="F34" s="54">
        <f>[2]CG_21_sortieXN!$J$75</f>
        <v>0.36724299999999999</v>
      </c>
      <c r="G34" s="50">
        <f t="shared" si="2"/>
        <v>422.87356899999997</v>
      </c>
      <c r="H34" s="317">
        <f>IFERROR(G34/'5.1_2020'!G34-1,"-")</f>
        <v>5.4470811281405407E-2</v>
      </c>
      <c r="I34" s="310">
        <f>G34-'5.1_2020'!G34</f>
        <v>21.844385000000045</v>
      </c>
      <c r="J34" s="311"/>
      <c r="R34" s="3"/>
      <c r="S34" s="3"/>
      <c r="T34" s="3"/>
      <c r="U34" s="3"/>
      <c r="V34" s="3"/>
      <c r="W34" s="3"/>
      <c r="X34" s="3"/>
      <c r="Y34" s="3"/>
      <c r="Z34" s="3"/>
    </row>
    <row r="35" spans="1:26" x14ac:dyDescent="0.2">
      <c r="A35" s="221" t="s">
        <v>117</v>
      </c>
      <c r="B35" s="174">
        <f>[2]CG_21_sortieXN!$D$76</f>
        <v>1116.5375389999999</v>
      </c>
      <c r="C35" s="174">
        <f>[2]CG_21_sortieXN!$P$76</f>
        <v>1.4851E-2</v>
      </c>
      <c r="D35" s="174">
        <f>[2]CG_21_sortieXN!$M$76</f>
        <v>13.106858000000001</v>
      </c>
      <c r="E35" s="174">
        <f>[2]CG_21_sortieXN!$G$76</f>
        <v>132.46702999999999</v>
      </c>
      <c r="F35" s="175">
        <f>[2]CG_21_sortieXN!$J$76</f>
        <v>908.32178999999996</v>
      </c>
      <c r="G35" s="172">
        <f t="shared" si="2"/>
        <v>2170.4480679999997</v>
      </c>
      <c r="H35" s="316">
        <f>IFERROR(G35/'5.1_2020'!G35-1,"-")</f>
        <v>9.6219799893537683E-2</v>
      </c>
      <c r="I35" s="310">
        <f>G35-'5.1_2020'!G35</f>
        <v>190.5093109999998</v>
      </c>
      <c r="J35" s="311"/>
      <c r="R35" s="3"/>
      <c r="S35" s="3"/>
      <c r="T35" s="3"/>
      <c r="U35" s="3"/>
      <c r="V35" s="3"/>
      <c r="W35" s="3"/>
      <c r="X35" s="3"/>
      <c r="Y35" s="3"/>
      <c r="Z35" s="3"/>
    </row>
    <row r="36" spans="1:26" x14ac:dyDescent="0.2">
      <c r="A36" s="319" t="s">
        <v>118</v>
      </c>
      <c r="B36" s="456">
        <f>[2]CG_21_sortieXN!$D$77</f>
        <v>108.18148600000001</v>
      </c>
      <c r="C36" s="456">
        <f>[2]CG_21_sortieXN!$P$77</f>
        <v>1.3566E-2</v>
      </c>
      <c r="D36" s="456">
        <f>[2]CG_21_sortieXN!$M$77</f>
        <v>11.485927</v>
      </c>
      <c r="E36" s="456">
        <f>[2]CG_21_sortieXN!$G$77</f>
        <v>97.432579000000004</v>
      </c>
      <c r="F36" s="457">
        <f>[2]CG_21_sortieXN!$J$77</f>
        <v>312.62124299999999</v>
      </c>
      <c r="G36" s="458">
        <f t="shared" si="2"/>
        <v>529.73480100000006</v>
      </c>
      <c r="H36" s="317">
        <f>IFERROR(G36/'5.1_2020'!G36-1,"-")</f>
        <v>9.3770494073827981E-2</v>
      </c>
      <c r="I36" s="310">
        <f>G36-'5.1_2020'!G36</f>
        <v>45.414915000000065</v>
      </c>
      <c r="J36" s="311"/>
      <c r="R36" s="3"/>
      <c r="S36" s="3"/>
      <c r="T36" s="3"/>
      <c r="U36" s="3"/>
      <c r="V36" s="3"/>
      <c r="W36" s="3"/>
      <c r="X36" s="3"/>
      <c r="Y36" s="3"/>
      <c r="Z36" s="3"/>
    </row>
    <row r="37" spans="1:26" x14ac:dyDescent="0.2">
      <c r="A37" s="318" t="s">
        <v>104</v>
      </c>
      <c r="B37" s="459">
        <f>[2]CG_21_sortieXN!$D$78</f>
        <v>1007.593426</v>
      </c>
      <c r="C37" s="459">
        <f>[2]CG_21_sortieXN!$P$78</f>
        <v>0</v>
      </c>
      <c r="D37" s="459">
        <f>[2]CG_21_sortieXN!$M$78</f>
        <v>6.0000000000000002E-5</v>
      </c>
      <c r="E37" s="459">
        <f>[2]CG_21_sortieXN!$G$78</f>
        <v>24.695626000000001</v>
      </c>
      <c r="F37" s="460">
        <f>[2]CG_21_sortieXN!$J$78</f>
        <v>333.88613400000003</v>
      </c>
      <c r="G37" s="461">
        <f t="shared" si="2"/>
        <v>1366.175246</v>
      </c>
      <c r="H37" s="316">
        <f>IFERROR(G37/'5.1_2020'!G37-1,"-")</f>
        <v>0.11020730790242039</v>
      </c>
      <c r="I37" s="310">
        <f>G37-'5.1_2020'!G37</f>
        <v>135.61655999999994</v>
      </c>
      <c r="J37" s="311"/>
      <c r="R37" s="3"/>
      <c r="S37" s="3"/>
      <c r="T37" s="3"/>
      <c r="U37" s="3"/>
      <c r="V37" s="3"/>
      <c r="W37" s="3"/>
      <c r="X37" s="3"/>
      <c r="Y37" s="3"/>
      <c r="Z37" s="3"/>
    </row>
    <row r="38" spans="1:26" x14ac:dyDescent="0.2">
      <c r="A38" s="261" t="s">
        <v>121</v>
      </c>
      <c r="B38" s="53">
        <f>[2]CG_21_sortieXN!$D$80</f>
        <v>287.310137</v>
      </c>
      <c r="C38" s="53">
        <f>[2]CG_21_sortieXN!$P$80</f>
        <v>0.140626</v>
      </c>
      <c r="D38" s="53">
        <f>[2]CG_21_sortieXN!$M$80</f>
        <v>6.4710000000000002E-3</v>
      </c>
      <c r="E38" s="53">
        <f>[2]CG_21_sortieXN!$G$80</f>
        <v>0</v>
      </c>
      <c r="F38" s="54">
        <f>[2]CG_21_sortieXN!$J$80</f>
        <v>0</v>
      </c>
      <c r="G38" s="50">
        <f t="shared" si="2"/>
        <v>287.45723399999997</v>
      </c>
      <c r="H38" s="317">
        <f>IFERROR(G38/'5.1_2020'!G38-1,"-")</f>
        <v>2.5262780774673477E-2</v>
      </c>
      <c r="I38" s="310">
        <f>G38-'5.1_2020'!G38</f>
        <v>7.0830320000000029</v>
      </c>
      <c r="J38" s="311"/>
      <c r="R38" s="3"/>
      <c r="S38" s="3"/>
      <c r="T38" s="3"/>
      <c r="U38" s="3"/>
      <c r="V38" s="3"/>
      <c r="W38" s="3"/>
      <c r="X38" s="3"/>
      <c r="Y38" s="3"/>
      <c r="Z38" s="3"/>
    </row>
    <row r="39" spans="1:26" x14ac:dyDescent="0.2">
      <c r="A39" s="328" t="s">
        <v>122</v>
      </c>
      <c r="B39" s="174">
        <f>[2]CG_21_sortieXN!$D$81</f>
        <v>113.461601</v>
      </c>
      <c r="C39" s="174">
        <f>[2]CG_21_sortieXN!$P$81</f>
        <v>0</v>
      </c>
      <c r="D39" s="174">
        <f>[2]CG_21_sortieXN!$M$81</f>
        <v>0</v>
      </c>
      <c r="E39" s="174">
        <f>[2]CG_21_sortieXN!$G$81</f>
        <v>0</v>
      </c>
      <c r="F39" s="175">
        <f>[2]CG_21_sortieXN!$J$81</f>
        <v>0</v>
      </c>
      <c r="G39" s="172">
        <f t="shared" si="2"/>
        <v>113.461601</v>
      </c>
      <c r="H39" s="316">
        <f>IFERROR(G39/'5.1_2020'!G39-1,"-")</f>
        <v>2.3851939418562784E-2</v>
      </c>
      <c r="I39" s="310">
        <f>G39-'5.1_2020'!G39</f>
        <v>2.6432329999999951</v>
      </c>
      <c r="J39" s="311"/>
      <c r="R39" s="3"/>
      <c r="S39" s="3"/>
      <c r="T39" s="3"/>
      <c r="U39" s="3"/>
      <c r="V39" s="3"/>
      <c r="W39" s="3"/>
      <c r="X39" s="3"/>
      <c r="Y39" s="3"/>
      <c r="Z39" s="3"/>
    </row>
    <row r="40" spans="1:26" x14ac:dyDescent="0.2">
      <c r="A40" s="261" t="s">
        <v>123</v>
      </c>
      <c r="B40" s="53">
        <f>[2]CG_21_sortieXN!$D$82</f>
        <v>0.95299500000000004</v>
      </c>
      <c r="C40" s="53">
        <f>[2]CG_21_sortieXN!$P$82</f>
        <v>0</v>
      </c>
      <c r="D40" s="53">
        <f>[2]CG_21_sortieXN!$M$82</f>
        <v>1.3599E-2</v>
      </c>
      <c r="E40" s="53">
        <f>[2]CG_21_sortieXN!$G$82</f>
        <v>0</v>
      </c>
      <c r="F40" s="54">
        <f>[2]CG_21_sortieXN!$J$82</f>
        <v>0</v>
      </c>
      <c r="G40" s="50">
        <f t="shared" si="2"/>
        <v>0.96659400000000006</v>
      </c>
      <c r="H40" s="317">
        <f>IFERROR(G40/'5.1_2020'!G40-1,"-")</f>
        <v>-0.85959717240371536</v>
      </c>
      <c r="I40" s="310">
        <f>G40-'5.1_2020'!G40</f>
        <v>-5.91784</v>
      </c>
      <c r="J40" s="311"/>
      <c r="R40" s="3"/>
      <c r="S40" s="3"/>
      <c r="T40" s="3"/>
      <c r="U40" s="3"/>
      <c r="V40" s="3"/>
      <c r="W40" s="3"/>
      <c r="X40" s="3"/>
      <c r="Y40" s="3"/>
      <c r="Z40" s="3"/>
    </row>
    <row r="41" spans="1:26" x14ac:dyDescent="0.2">
      <c r="A41" s="328" t="s">
        <v>124</v>
      </c>
      <c r="B41" s="174">
        <f>[2]CG_21_sortieXN!$D$83</f>
        <v>2.4679410000000002</v>
      </c>
      <c r="C41" s="174">
        <f>[2]CG_21_sortieXN!$P$83</f>
        <v>0.29689300000000002</v>
      </c>
      <c r="D41" s="174">
        <f>[2]CG_21_sortieXN!$M$83</f>
        <v>0.39289600000000002</v>
      </c>
      <c r="E41" s="174">
        <f>[2]CG_21_sortieXN!$G$83</f>
        <v>0</v>
      </c>
      <c r="F41" s="175">
        <f>[2]CG_21_sortieXN!$J$83</f>
        <v>0.570268</v>
      </c>
      <c r="G41" s="172">
        <f t="shared" si="2"/>
        <v>3.7279979999999999</v>
      </c>
      <c r="H41" s="316">
        <f>IFERROR(G41/'5.1_2020'!G41-1,"-")</f>
        <v>0.12933052898924546</v>
      </c>
      <c r="I41" s="310">
        <f>G41-'5.1_2020'!G41</f>
        <v>0.42692899999999945</v>
      </c>
      <c r="J41" s="311"/>
      <c r="R41" s="3"/>
      <c r="S41" s="3"/>
      <c r="T41" s="3"/>
      <c r="U41" s="3"/>
      <c r="V41" s="3"/>
      <c r="W41" s="3"/>
      <c r="X41" s="3"/>
      <c r="Y41" s="3"/>
      <c r="Z41" s="3"/>
    </row>
    <row r="42" spans="1:26" x14ac:dyDescent="0.2">
      <c r="A42" s="261" t="s">
        <v>125</v>
      </c>
      <c r="B42" s="53">
        <f>[2]CG_21_sortieXN!$D$84</f>
        <v>127.318032</v>
      </c>
      <c r="C42" s="53">
        <f>[2]CG_21_sortieXN!$P$84</f>
        <v>1.0466059999999999</v>
      </c>
      <c r="D42" s="53">
        <f>[2]CG_21_sortieXN!$M$84</f>
        <v>2.6000220000000001</v>
      </c>
      <c r="E42" s="53">
        <f>[2]CG_21_sortieXN!$G$84</f>
        <v>0</v>
      </c>
      <c r="F42" s="54">
        <f>[2]CG_21_sortieXN!$J$84</f>
        <v>0</v>
      </c>
      <c r="G42" s="50">
        <f t="shared" si="2"/>
        <v>130.96466000000001</v>
      </c>
      <c r="H42" s="317">
        <f>IFERROR(G42/'5.1_2020'!G42-1,"-")</f>
        <v>0.42179011010154532</v>
      </c>
      <c r="I42" s="310">
        <f>G42-'5.1_2020'!G42</f>
        <v>38.852147000000016</v>
      </c>
      <c r="J42" s="311"/>
      <c r="R42" s="3"/>
      <c r="S42" s="3"/>
      <c r="T42" s="3"/>
      <c r="U42" s="3"/>
      <c r="V42" s="3"/>
      <c r="W42" s="3"/>
      <c r="X42" s="3"/>
      <c r="Y42" s="3"/>
      <c r="Z42" s="3"/>
    </row>
    <row r="43" spans="1:26" x14ac:dyDescent="0.2">
      <c r="A43" s="328" t="s">
        <v>126</v>
      </c>
      <c r="B43" s="174">
        <f>[2]CG_21_sortieXN!$D$85</f>
        <v>0</v>
      </c>
      <c r="C43" s="174">
        <f>[2]CG_21_sortieXN!$P$85</f>
        <v>0</v>
      </c>
      <c r="D43" s="174">
        <f>[2]CG_21_sortieXN!$M$85</f>
        <v>0</v>
      </c>
      <c r="E43" s="174">
        <f>[2]CG_21_sortieXN!$G$85</f>
        <v>0</v>
      </c>
      <c r="F43" s="175">
        <f>[2]CG_21_sortieXN!$J$85</f>
        <v>3.9360000000000003E-3</v>
      </c>
      <c r="G43" s="172">
        <f t="shared" si="2"/>
        <v>3.9360000000000003E-3</v>
      </c>
      <c r="H43" s="316">
        <f>IFERROR(G43/'5.1_2020'!G43-1,"-")</f>
        <v>-0.98367800553189544</v>
      </c>
      <c r="I43" s="310">
        <f>G43-'5.1_2020'!G43</f>
        <v>-0.23721100000000001</v>
      </c>
      <c r="J43" s="311"/>
      <c r="R43" s="3"/>
      <c r="S43" s="3"/>
      <c r="T43" s="3"/>
      <c r="U43" s="3"/>
      <c r="V43" s="3"/>
      <c r="W43" s="3"/>
      <c r="X43" s="3"/>
      <c r="Y43" s="3"/>
      <c r="Z43" s="3"/>
    </row>
    <row r="44" spans="1:26" x14ac:dyDescent="0.2">
      <c r="A44" s="261" t="s">
        <v>127</v>
      </c>
      <c r="B44" s="53">
        <f>[2]CG_21_sortieXN!$D$86</f>
        <v>3.3331E-2</v>
      </c>
      <c r="C44" s="53">
        <f>[2]CG_21_sortieXN!$P$86</f>
        <v>0.129722</v>
      </c>
      <c r="D44" s="53">
        <f>[2]CG_21_sortieXN!$M$86</f>
        <v>4.2400000000000001E-4</v>
      </c>
      <c r="E44" s="53">
        <f>[2]CG_21_sortieXN!$G$86</f>
        <v>0</v>
      </c>
      <c r="F44" s="54">
        <f>[2]CG_21_sortieXN!$J$86</f>
        <v>0</v>
      </c>
      <c r="G44" s="50">
        <f t="shared" si="2"/>
        <v>0.16347700000000001</v>
      </c>
      <c r="H44" s="317">
        <f>IFERROR(G44/'5.1_2020'!G44-1,"-")</f>
        <v>0.21150611025886157</v>
      </c>
      <c r="I44" s="310">
        <f>G44-'5.1_2020'!G44</f>
        <v>2.854000000000001E-2</v>
      </c>
      <c r="J44" s="311"/>
      <c r="R44" s="3"/>
      <c r="S44" s="3"/>
      <c r="T44" s="3"/>
      <c r="U44" s="3"/>
      <c r="V44" s="3"/>
      <c r="W44" s="3"/>
      <c r="X44" s="3"/>
      <c r="Y44" s="3"/>
      <c r="Z44" s="3"/>
    </row>
    <row r="45" spans="1:26" x14ac:dyDescent="0.2">
      <c r="A45" s="328" t="s">
        <v>128</v>
      </c>
      <c r="B45" s="174">
        <f>[2]CG_21_sortieXN!$D$87</f>
        <v>16.274719999999999</v>
      </c>
      <c r="C45" s="174">
        <f>[2]CG_21_sortieXN!$P$87</f>
        <v>5.5518359999999998</v>
      </c>
      <c r="D45" s="174">
        <f>[2]CG_21_sortieXN!$M$87</f>
        <v>1.134458</v>
      </c>
      <c r="E45" s="174">
        <f>[2]CG_21_sortieXN!$G$87</f>
        <v>0</v>
      </c>
      <c r="F45" s="175">
        <f>[2]CG_21_sortieXN!$J$87</f>
        <v>0</v>
      </c>
      <c r="G45" s="172">
        <f t="shared" si="2"/>
        <v>22.961013999999995</v>
      </c>
      <c r="H45" s="316">
        <f>IFERROR(G45/'5.1_2020'!G45-1,"-")</f>
        <v>9.1435641272356039E-2</v>
      </c>
      <c r="I45" s="310">
        <f>G45-'5.1_2020'!G45</f>
        <v>1.9235719999999965</v>
      </c>
      <c r="J45" s="311"/>
      <c r="R45" s="3"/>
      <c r="S45" s="3"/>
      <c r="T45" s="3"/>
      <c r="U45" s="3"/>
      <c r="V45" s="3"/>
      <c r="W45" s="3"/>
      <c r="X45" s="3"/>
      <c r="Y45" s="3"/>
      <c r="Z45" s="3"/>
    </row>
    <row r="46" spans="1:26" x14ac:dyDescent="0.2">
      <c r="A46" s="261" t="s">
        <v>129</v>
      </c>
      <c r="B46" s="53">
        <f>[2]CG_21_sortieXN!$D$88</f>
        <v>0</v>
      </c>
      <c r="C46" s="53">
        <f>[2]CG_21_sortieXN!$P$88</f>
        <v>0</v>
      </c>
      <c r="D46" s="53">
        <f>[2]CG_21_sortieXN!$M$88</f>
        <v>0</v>
      </c>
      <c r="E46" s="53">
        <f>[2]CG_21_sortieXN!$G$88</f>
        <v>0</v>
      </c>
      <c r="F46" s="54">
        <f>[2]CG_21_sortieXN!$J$88</f>
        <v>212.93879999999999</v>
      </c>
      <c r="G46" s="50">
        <f t="shared" si="2"/>
        <v>212.93879999999999</v>
      </c>
      <c r="H46" s="317">
        <f>IFERROR(G46/'5.1_2020'!G46-1,"-")</f>
        <v>0</v>
      </c>
      <c r="I46" s="310">
        <f>G46-'5.1_2020'!G46</f>
        <v>0</v>
      </c>
      <c r="J46" s="311"/>
      <c r="R46" s="3"/>
      <c r="S46" s="3"/>
      <c r="T46" s="3"/>
      <c r="U46" s="3"/>
      <c r="V46" s="3"/>
      <c r="W46" s="3"/>
      <c r="X46" s="3"/>
      <c r="Y46" s="3"/>
      <c r="Z46" s="3"/>
    </row>
    <row r="47" spans="1:26" x14ac:dyDescent="0.2">
      <c r="A47" s="328" t="s">
        <v>130</v>
      </c>
      <c r="B47" s="174">
        <f>[2]CG_21_sortieXN!$D$89</f>
        <v>6.9173150000000003</v>
      </c>
      <c r="C47" s="174">
        <f>[2]CG_21_sortieXN!$P$89</f>
        <v>7.6920000000000001E-3</v>
      </c>
      <c r="D47" s="174">
        <f>[2]CG_21_sortieXN!$M$89</f>
        <v>0.80720899999999995</v>
      </c>
      <c r="E47" s="174">
        <f>[2]CG_21_sortieXN!$G$89</f>
        <v>10.674602999999999</v>
      </c>
      <c r="F47" s="175">
        <f>[2]CG_21_sortieXN!$J$89</f>
        <v>3.5534999999999997E-2</v>
      </c>
      <c r="G47" s="172">
        <f t="shared" si="2"/>
        <v>18.442353999999998</v>
      </c>
      <c r="H47" s="316">
        <f>IFERROR(G47/'5.1_2020'!G47-1,"-")</f>
        <v>-9.014666798884452E-2</v>
      </c>
      <c r="I47" s="310">
        <f>G47-'5.1_2020'!G47</f>
        <v>-1.8272360000000027</v>
      </c>
      <c r="J47" s="311"/>
      <c r="R47" s="3"/>
      <c r="S47" s="3"/>
      <c r="T47" s="3"/>
      <c r="U47" s="3"/>
      <c r="V47" s="3"/>
      <c r="W47" s="3"/>
      <c r="X47" s="3"/>
      <c r="Y47" s="3"/>
      <c r="Z47" s="3"/>
    </row>
    <row r="48" spans="1:26" x14ac:dyDescent="0.2">
      <c r="A48" s="261" t="s">
        <v>131</v>
      </c>
      <c r="B48" s="53">
        <f>[2]CG_21_sortieXN!$D$90</f>
        <v>21.663436999999998</v>
      </c>
      <c r="C48" s="53">
        <f>[2]CG_21_sortieXN!$P$90</f>
        <v>0</v>
      </c>
      <c r="D48" s="53">
        <f>[2]CG_21_sortieXN!$M$90</f>
        <v>0</v>
      </c>
      <c r="E48" s="53">
        <f>[2]CG_21_sortieXN!$G$90</f>
        <v>0</v>
      </c>
      <c r="F48" s="54">
        <f>[2]CG_21_sortieXN!$J$90</f>
        <v>0</v>
      </c>
      <c r="G48" s="50">
        <f t="shared" si="2"/>
        <v>21.663436999999998</v>
      </c>
      <c r="H48" s="317">
        <f>IFERROR(G48/'5.1_2020'!G48-1,"-")</f>
        <v>1.8395098488943162E-2</v>
      </c>
      <c r="I48" s="310">
        <f>G48-'5.1_2020'!G48</f>
        <v>0.39130299999999707</v>
      </c>
      <c r="J48" s="311"/>
      <c r="R48" s="3"/>
      <c r="S48" s="3"/>
      <c r="T48" s="3"/>
      <c r="U48" s="3"/>
      <c r="V48" s="3"/>
      <c r="W48" s="3"/>
      <c r="X48" s="3"/>
      <c r="Y48" s="3"/>
      <c r="Z48" s="3"/>
    </row>
    <row r="49" spans="1:26" x14ac:dyDescent="0.2">
      <c r="A49" s="328" t="s">
        <v>139</v>
      </c>
      <c r="B49" s="174">
        <f>[2]CG_21_sortieXN!$D$91</f>
        <v>161.25146000000001</v>
      </c>
      <c r="C49" s="174">
        <f>[2]CG_21_sortieXN!$P$91</f>
        <v>0.76635900000000001</v>
      </c>
      <c r="D49" s="174">
        <f>[2]CG_21_sortieXN!$M$91</f>
        <v>7.9500900000000003</v>
      </c>
      <c r="E49" s="174">
        <f>[2]CG_21_sortieXN!$G$91</f>
        <v>0</v>
      </c>
      <c r="F49" s="175">
        <f>[2]CG_21_sortieXN!$J$91</f>
        <v>0</v>
      </c>
      <c r="G49" s="172">
        <f t="shared" si="2"/>
        <v>169.96790899999999</v>
      </c>
      <c r="H49" s="316">
        <f>IFERROR(G49/'5.1_2020'!G49-1,"-")</f>
        <v>-0.17782013545242514</v>
      </c>
      <c r="I49" s="310">
        <f>G49-'5.1_2020'!G49</f>
        <v>-36.760468000000003</v>
      </c>
      <c r="J49" s="311"/>
      <c r="R49" s="3"/>
      <c r="S49" s="3"/>
      <c r="T49" s="3"/>
      <c r="U49" s="3"/>
      <c r="V49" s="3"/>
      <c r="W49" s="3"/>
      <c r="X49" s="3"/>
      <c r="Y49" s="3"/>
      <c r="Z49" s="3"/>
    </row>
    <row r="50" spans="1:26" x14ac:dyDescent="0.2">
      <c r="A50" s="261" t="s">
        <v>132</v>
      </c>
      <c r="B50" s="53">
        <f>[2]CG_21_sortieXN!$D$92</f>
        <v>5.2816349999999996</v>
      </c>
      <c r="C50" s="53">
        <f>[2]CG_21_sortieXN!$P$92</f>
        <v>7.5532000000000002E-2</v>
      </c>
      <c r="D50" s="53">
        <f>[2]CG_21_sortieXN!$M$92</f>
        <v>0.104675</v>
      </c>
      <c r="E50" s="53">
        <f>[2]CG_21_sortieXN!$G$92</f>
        <v>0.66015599999999997</v>
      </c>
      <c r="F50" s="54">
        <f>[2]CG_21_sortieXN!$J$92</f>
        <v>0</v>
      </c>
      <c r="G50" s="50">
        <f t="shared" si="2"/>
        <v>6.1219979999999996</v>
      </c>
      <c r="H50" s="317">
        <f>IFERROR(G50/'5.1_2020'!G50-1,"-")</f>
        <v>-0.87888272781667787</v>
      </c>
      <c r="I50" s="310">
        <f>G50-'5.1_2020'!G50</f>
        <v>-44.424038000000003</v>
      </c>
      <c r="J50" s="311"/>
      <c r="R50" s="3"/>
      <c r="S50" s="3"/>
      <c r="T50" s="3"/>
      <c r="U50" s="3"/>
      <c r="V50" s="3"/>
      <c r="W50" s="3"/>
      <c r="X50" s="3"/>
      <c r="Y50" s="3"/>
      <c r="Z50" s="3"/>
    </row>
    <row r="51" spans="1:26" x14ac:dyDescent="0.2">
      <c r="A51" s="328" t="s">
        <v>133</v>
      </c>
      <c r="B51" s="174">
        <f>[2]CG_21_sortieXN!$D$93</f>
        <v>191.156993</v>
      </c>
      <c r="C51" s="174">
        <f>[2]CG_21_sortieXN!$P$93</f>
        <v>0</v>
      </c>
      <c r="D51" s="174">
        <f>[2]CG_21_sortieXN!$M$93</f>
        <v>2.4196439999999999</v>
      </c>
      <c r="E51" s="174">
        <f>[2]CG_21_sortieXN!$G$93</f>
        <v>0</v>
      </c>
      <c r="F51" s="175">
        <f>[2]CG_21_sortieXN!$J$93</f>
        <v>0</v>
      </c>
      <c r="G51" s="172">
        <f t="shared" si="2"/>
        <v>193.57663700000001</v>
      </c>
      <c r="H51" s="316">
        <f>IFERROR(G51/'5.1_2020'!G51-1,"-")</f>
        <v>0.18770243996777092</v>
      </c>
      <c r="I51" s="310">
        <f>G51-'5.1_2020'!G51</f>
        <v>30.592516999999987</v>
      </c>
      <c r="J51" s="311"/>
      <c r="R51" s="3"/>
      <c r="S51" s="3"/>
      <c r="T51" s="3"/>
      <c r="U51" s="3"/>
      <c r="V51" s="3"/>
      <c r="W51" s="3"/>
      <c r="X51" s="3"/>
      <c r="Y51" s="3"/>
      <c r="Z51" s="3"/>
    </row>
    <row r="52" spans="1:26" x14ac:dyDescent="0.2">
      <c r="A52" s="503" t="s">
        <v>120</v>
      </c>
      <c r="B52" s="466">
        <f>[2]CG_21_sortieXN!$D$98</f>
        <v>38.181514000000924</v>
      </c>
      <c r="C52" s="466">
        <f>[2]CG_21_sortieXN!$P$98</f>
        <v>-192.04431999999974</v>
      </c>
      <c r="D52" s="466">
        <f>[2]CG_21_sortieXN!$M$98</f>
        <v>-418.97335099999748</v>
      </c>
      <c r="E52" s="466">
        <f>[2]CG_21_sortieXN!$G$98</f>
        <v>185.1649039999993</v>
      </c>
      <c r="F52" s="467">
        <f>[2]CG_21_sortieXN!$J$98</f>
        <v>26.191530000000057</v>
      </c>
      <c r="G52" s="467">
        <f t="shared" si="2"/>
        <v>-361.47972299999697</v>
      </c>
      <c r="H52" s="317">
        <f>IFERROR(G52/'5.1_2020'!G52-1,"-")</f>
        <v>8.0624111471379045E-3</v>
      </c>
      <c r="I52" s="310">
        <f>G52-'5.1_2020'!G52</f>
        <v>-2.8910889999985443</v>
      </c>
      <c r="J52" s="311"/>
      <c r="R52" s="3"/>
      <c r="S52" s="3"/>
      <c r="T52" s="3"/>
      <c r="U52" s="3"/>
      <c r="V52" s="3"/>
      <c r="W52" s="3"/>
      <c r="X52" s="3"/>
      <c r="Y52" s="3"/>
      <c r="Z52" s="3"/>
    </row>
    <row r="53" spans="1:26" ht="27" x14ac:dyDescent="0.2">
      <c r="A53" s="504" t="s">
        <v>62</v>
      </c>
      <c r="B53" s="505">
        <f>[2]CG_21_sortieXN!$D$94</f>
        <v>991.44947999999999</v>
      </c>
      <c r="C53" s="505">
        <f>[2]CG_21_sortieXN!$P$94</f>
        <v>0.48645899999999997</v>
      </c>
      <c r="D53" s="505">
        <f>[2]CG_21_sortieXN!$M$94</f>
        <v>303.20049799999998</v>
      </c>
      <c r="E53" s="505">
        <f>[2]CG_21_sortieXN!$G$94</f>
        <v>0</v>
      </c>
      <c r="F53" s="564">
        <f>[2]CG_21_sortieXN!$J$94</f>
        <v>302.08590700000002</v>
      </c>
      <c r="G53" s="508">
        <f>SUM(B53:F53)</f>
        <v>1597.2223439999998</v>
      </c>
      <c r="H53" s="509">
        <f>IFERROR(G53/'5.1_2020'!G53-1,"-")</f>
        <v>7.7728249537178939E-2</v>
      </c>
      <c r="I53" s="476">
        <f>G53-'5.1_2020'!G53</f>
        <v>115.19536299999982</v>
      </c>
      <c r="J53" s="311"/>
      <c r="O53" s="3"/>
      <c r="P53" s="3"/>
      <c r="Q53" s="3"/>
      <c r="R53" s="3"/>
      <c r="S53" s="3"/>
      <c r="T53" s="3"/>
      <c r="U53" s="3"/>
      <c r="V53" s="3"/>
      <c r="W53" s="3"/>
      <c r="X53" s="3"/>
      <c r="Y53" s="3"/>
      <c r="Z53" s="3"/>
    </row>
    <row r="54" spans="1:26" x14ac:dyDescent="0.2">
      <c r="A54" s="178" t="s">
        <v>22</v>
      </c>
      <c r="B54" s="53">
        <f>[2]CG_21_sortieXN!$D$95</f>
        <v>966.33478500000001</v>
      </c>
      <c r="C54" s="53">
        <f>[2]CG_21_sortieXN!$P$95</f>
        <v>0.485703</v>
      </c>
      <c r="D54" s="53">
        <f>[2]CG_21_sortieXN!$M$95</f>
        <v>302.69099999999997</v>
      </c>
      <c r="E54" s="53">
        <f>[2]CG_21_sortieXN!$G$95</f>
        <v>0</v>
      </c>
      <c r="F54" s="54">
        <f>[2]CG_21_sortieXN!$J$95</f>
        <v>53.984926999999999</v>
      </c>
      <c r="G54" s="50">
        <f t="shared" si="2"/>
        <v>1323.4964149999998</v>
      </c>
      <c r="H54" s="317">
        <f>IFERROR(G54/'5.1_2020'!G54-1,"-")</f>
        <v>0.14661702530680309</v>
      </c>
      <c r="I54" s="310">
        <f>G54-'5.1_2020'!G54</f>
        <v>169.23445500000003</v>
      </c>
      <c r="J54" s="311"/>
      <c r="O54" s="3"/>
      <c r="P54" s="3"/>
      <c r="Q54" s="3"/>
      <c r="R54" s="3"/>
      <c r="S54" s="3"/>
      <c r="T54" s="3"/>
      <c r="U54" s="3"/>
      <c r="V54" s="3"/>
      <c r="W54" s="3"/>
      <c r="X54" s="3"/>
      <c r="Y54" s="3"/>
      <c r="Z54" s="3"/>
    </row>
    <row r="55" spans="1:26" x14ac:dyDescent="0.2">
      <c r="A55" s="221" t="s">
        <v>113</v>
      </c>
      <c r="B55" s="174">
        <f>[2]CG_21_sortieXN!$D$96</f>
        <v>0.29952099999999998</v>
      </c>
      <c r="C55" s="174">
        <f>[2]CG_21_sortieXN!$P$96</f>
        <v>0</v>
      </c>
      <c r="D55" s="174">
        <f>[2]CG_21_sortieXN!$M$96</f>
        <v>0</v>
      </c>
      <c r="E55" s="174">
        <f>[2]CG_21_sortieXN!$G$96</f>
        <v>0</v>
      </c>
      <c r="F55" s="175">
        <f>[2]CG_21_sortieXN!$J$96</f>
        <v>248.10097999999999</v>
      </c>
      <c r="G55" s="172">
        <f t="shared" si="2"/>
        <v>248.40050099999999</v>
      </c>
      <c r="H55" s="316">
        <f>IFERROR(G55/'5.1_2020'!G55-1,"-")</f>
        <v>-0.16048455760253133</v>
      </c>
      <c r="I55" s="310">
        <f>G55-'5.1_2020'!G55</f>
        <v>-47.485064000000051</v>
      </c>
      <c r="J55" s="311"/>
      <c r="O55" s="3"/>
      <c r="P55" s="3"/>
      <c r="Q55" s="3"/>
      <c r="R55" s="3"/>
      <c r="S55" s="3"/>
      <c r="T55" s="3"/>
      <c r="U55" s="3"/>
      <c r="V55" s="3"/>
      <c r="W55" s="3"/>
      <c r="X55" s="3"/>
      <c r="Y55" s="3"/>
      <c r="Z55" s="3"/>
    </row>
    <row r="56" spans="1:26" x14ac:dyDescent="0.2">
      <c r="A56" s="238" t="s">
        <v>24</v>
      </c>
      <c r="B56" s="466">
        <f>B53-B54-B55</f>
        <v>24.815173999999985</v>
      </c>
      <c r="C56" s="466">
        <f t="shared" ref="C56:F56" si="5">C53-C54-C55</f>
        <v>7.5599999999997891E-4</v>
      </c>
      <c r="D56" s="466">
        <f t="shared" si="5"/>
        <v>0.50949800000000778</v>
      </c>
      <c r="E56" s="466">
        <f t="shared" si="5"/>
        <v>0</v>
      </c>
      <c r="F56" s="467">
        <f t="shared" si="5"/>
        <v>0</v>
      </c>
      <c r="G56" s="468">
        <f t="shared" si="2"/>
        <v>25.325427999999992</v>
      </c>
      <c r="H56" s="462">
        <f>IFERROR(G56/'5.1_2020'!G56-1,"-")</f>
        <v>-0.2055878243342687</v>
      </c>
      <c r="I56" s="310">
        <f>G56-'5.1_2020'!G56</f>
        <v>-6.5540280000000593</v>
      </c>
      <c r="J56" s="311"/>
      <c r="O56" s="3"/>
      <c r="P56" s="3"/>
      <c r="Q56" s="3"/>
      <c r="R56" s="3"/>
      <c r="S56" s="3"/>
      <c r="T56" s="3"/>
      <c r="U56" s="3"/>
      <c r="V56" s="3"/>
      <c r="W56" s="3"/>
      <c r="X56" s="3"/>
      <c r="Y56" s="3"/>
      <c r="Z56" s="3"/>
    </row>
    <row r="57" spans="1:26" x14ac:dyDescent="0.2">
      <c r="A57" s="133" t="s">
        <v>137</v>
      </c>
      <c r="B57" s="109"/>
      <c r="C57" s="56"/>
      <c r="D57" s="109"/>
      <c r="E57" s="56"/>
      <c r="F57" s="56"/>
      <c r="G57" s="56"/>
      <c r="H57" s="46"/>
      <c r="I57" s="37"/>
      <c r="J57" s="311"/>
      <c r="O57" s="3"/>
      <c r="P57" s="3"/>
      <c r="Q57" s="3"/>
      <c r="R57" s="3"/>
      <c r="S57" s="3"/>
      <c r="T57" s="3"/>
      <c r="U57" s="3"/>
      <c r="V57" s="3"/>
      <c r="W57" s="3"/>
      <c r="X57" s="3"/>
      <c r="Y57" s="3"/>
      <c r="Z57" s="3"/>
    </row>
    <row r="58" spans="1:26" x14ac:dyDescent="0.2">
      <c r="A58" s="133" t="s">
        <v>136</v>
      </c>
      <c r="B58" s="109"/>
      <c r="C58" s="184"/>
      <c r="D58" s="109"/>
      <c r="E58" s="56"/>
      <c r="F58" s="56"/>
      <c r="G58" s="184"/>
      <c r="H58" s="46"/>
      <c r="I58" s="37"/>
      <c r="J58" s="311"/>
      <c r="O58" s="3"/>
      <c r="P58" s="3"/>
      <c r="Q58" s="3"/>
      <c r="R58" s="3"/>
      <c r="S58" s="3"/>
      <c r="T58" s="3"/>
      <c r="U58" s="3"/>
      <c r="V58" s="3"/>
      <c r="W58" s="3"/>
      <c r="X58" s="3"/>
      <c r="Y58" s="3"/>
      <c r="Z58" s="3"/>
    </row>
    <row r="59" spans="1:26" x14ac:dyDescent="0.2">
      <c r="A59" s="133" t="s">
        <v>232</v>
      </c>
      <c r="B59" s="109"/>
      <c r="C59" s="184"/>
      <c r="D59" s="109"/>
      <c r="E59" s="56"/>
      <c r="F59" s="56"/>
      <c r="G59" s="184"/>
      <c r="H59" s="46"/>
      <c r="I59" s="37"/>
      <c r="J59" s="311"/>
      <c r="O59" s="3"/>
      <c r="P59" s="3"/>
      <c r="Q59" s="3"/>
      <c r="R59" s="3"/>
      <c r="S59" s="3"/>
      <c r="T59" s="3"/>
      <c r="U59" s="3"/>
      <c r="V59" s="3"/>
      <c r="W59" s="3"/>
      <c r="X59" s="3"/>
      <c r="Y59" s="3"/>
      <c r="Z59" s="3"/>
    </row>
    <row r="60" spans="1:26" x14ac:dyDescent="0.2">
      <c r="A60" s="232" t="s">
        <v>233</v>
      </c>
      <c r="B60" s="109"/>
      <c r="C60" s="184"/>
      <c r="D60" s="109"/>
      <c r="E60" s="56"/>
      <c r="F60" s="56"/>
      <c r="G60" s="184"/>
      <c r="H60" s="46"/>
      <c r="I60" s="37"/>
      <c r="J60" s="311"/>
      <c r="O60" s="3"/>
      <c r="P60" s="3"/>
      <c r="Q60" s="3"/>
      <c r="R60" s="3"/>
      <c r="S60" s="3"/>
      <c r="T60" s="3"/>
      <c r="U60" s="3"/>
      <c r="V60" s="3"/>
      <c r="W60" s="3"/>
      <c r="X60" s="3"/>
      <c r="Y60" s="3"/>
      <c r="Z60" s="3"/>
    </row>
    <row r="61" spans="1:26" x14ac:dyDescent="0.2">
      <c r="A61" s="133" t="s">
        <v>30</v>
      </c>
      <c r="B61" s="57"/>
      <c r="C61" s="184"/>
      <c r="D61" s="57"/>
      <c r="E61" s="56"/>
      <c r="F61" s="56"/>
      <c r="G61" s="184"/>
      <c r="H61" s="46"/>
      <c r="I61" s="37"/>
      <c r="J61" s="311"/>
      <c r="O61" s="3"/>
      <c r="P61" s="3"/>
      <c r="Q61" s="3"/>
      <c r="R61" s="3"/>
      <c r="S61" s="3"/>
      <c r="T61" s="3"/>
      <c r="U61" s="3"/>
      <c r="V61" s="3"/>
      <c r="W61" s="3"/>
      <c r="X61" s="3"/>
      <c r="Y61" s="3"/>
      <c r="Z61" s="3"/>
    </row>
    <row r="62" spans="1:26" x14ac:dyDescent="0.2">
      <c r="A62" s="133" t="s">
        <v>67</v>
      </c>
      <c r="B62" s="57"/>
      <c r="C62" s="260"/>
      <c r="D62" s="57"/>
      <c r="E62" s="46"/>
      <c r="F62" s="46"/>
      <c r="G62" s="46"/>
      <c r="H62" s="46"/>
      <c r="I62" s="37"/>
      <c r="J62" s="311"/>
      <c r="O62" s="3"/>
      <c r="P62" s="3"/>
      <c r="Q62" s="3"/>
      <c r="R62" s="3"/>
      <c r="S62" s="3"/>
      <c r="T62" s="3"/>
      <c r="U62" s="3"/>
      <c r="V62" s="3"/>
      <c r="W62" s="3"/>
      <c r="X62" s="3"/>
      <c r="Y62" s="3"/>
      <c r="Z62" s="3"/>
    </row>
    <row r="63" spans="1:26" x14ac:dyDescent="0.2">
      <c r="A63" s="58"/>
      <c r="B63" s="58"/>
      <c r="C63" s="58"/>
      <c r="D63" s="58"/>
      <c r="E63" s="40"/>
      <c r="F63" s="59"/>
      <c r="G63" s="40"/>
      <c r="H63" s="55"/>
      <c r="I63" s="37"/>
      <c r="O63" s="3"/>
      <c r="P63" s="3"/>
      <c r="Q63" s="3"/>
      <c r="R63" s="3"/>
      <c r="S63" s="3"/>
      <c r="T63" s="3"/>
      <c r="U63" s="3"/>
      <c r="V63" s="3"/>
      <c r="W63" s="3"/>
      <c r="X63" s="3"/>
      <c r="Y63" s="3"/>
      <c r="Z63" s="3"/>
    </row>
    <row r="64" spans="1:26" x14ac:dyDescent="0.2">
      <c r="A64" s="4"/>
      <c r="B64" s="320"/>
      <c r="C64" s="321"/>
      <c r="D64" s="321"/>
      <c r="E64" s="320"/>
      <c r="F64" s="320"/>
      <c r="G64" s="58"/>
      <c r="H64" s="40"/>
      <c r="I64" s="37"/>
      <c r="O64" s="3"/>
      <c r="P64" s="3"/>
      <c r="Q64" s="3"/>
      <c r="R64" s="3"/>
      <c r="S64" s="3"/>
      <c r="T64" s="3"/>
      <c r="U64" s="3"/>
      <c r="V64" s="3"/>
      <c r="W64" s="3"/>
      <c r="X64" s="3"/>
      <c r="Y64" s="3"/>
      <c r="Z64" s="3"/>
    </row>
    <row r="65" spans="1:26" x14ac:dyDescent="0.2">
      <c r="H65" s="40"/>
      <c r="I65" s="37"/>
      <c r="O65" s="3"/>
      <c r="P65" s="3"/>
      <c r="Q65" s="3"/>
      <c r="R65" s="3"/>
      <c r="S65" s="3"/>
      <c r="T65" s="3"/>
      <c r="U65" s="3"/>
      <c r="V65" s="3"/>
      <c r="W65" s="3"/>
      <c r="X65" s="3"/>
      <c r="Y65" s="3"/>
      <c r="Z65" s="3"/>
    </row>
    <row r="66" spans="1:26" x14ac:dyDescent="0.2">
      <c r="H66" s="40"/>
      <c r="I66" s="37"/>
      <c r="R66" s="3"/>
      <c r="S66" s="3"/>
      <c r="T66" s="3"/>
      <c r="U66" s="3"/>
      <c r="V66" s="3"/>
      <c r="W66" s="3"/>
      <c r="X66" s="3"/>
      <c r="Y66" s="3"/>
      <c r="Z66" s="3"/>
    </row>
    <row r="67" spans="1:26" x14ac:dyDescent="0.2">
      <c r="H67" s="40"/>
      <c r="I67" s="37"/>
      <c r="O67" s="3"/>
      <c r="P67" s="3"/>
      <c r="Q67" s="3"/>
      <c r="R67" s="3"/>
      <c r="S67" s="3"/>
      <c r="T67" s="3"/>
      <c r="U67" s="3"/>
      <c r="V67" s="3"/>
      <c r="W67" s="3"/>
      <c r="X67" s="3"/>
      <c r="Y67" s="3"/>
      <c r="Z67" s="3"/>
    </row>
    <row r="68" spans="1:26" x14ac:dyDescent="0.2">
      <c r="H68" s="40"/>
      <c r="I68" s="37"/>
      <c r="O68" s="3"/>
      <c r="P68" s="3"/>
      <c r="Q68" s="3"/>
      <c r="R68" s="3"/>
      <c r="S68" s="3"/>
      <c r="T68" s="3"/>
      <c r="U68" s="3"/>
      <c r="V68" s="3"/>
      <c r="W68" s="3"/>
      <c r="X68" s="3"/>
      <c r="Y68" s="3"/>
      <c r="Z68" s="3"/>
    </row>
    <row r="69" spans="1:26" x14ac:dyDescent="0.2">
      <c r="A69" s="322"/>
      <c r="B69" s="55"/>
      <c r="C69" s="55"/>
      <c r="D69" s="55"/>
      <c r="E69" s="55"/>
      <c r="F69" s="55"/>
      <c r="G69" s="55"/>
      <c r="H69" s="40"/>
      <c r="I69" s="37"/>
      <c r="O69" s="3"/>
      <c r="P69" s="3"/>
      <c r="Q69" s="3"/>
      <c r="R69" s="3"/>
      <c r="S69" s="3"/>
      <c r="T69" s="3"/>
      <c r="U69" s="3"/>
      <c r="V69" s="3"/>
      <c r="W69" s="3"/>
      <c r="X69" s="3"/>
      <c r="Y69" s="3"/>
      <c r="Z69" s="3"/>
    </row>
    <row r="70" spans="1:26" x14ac:dyDescent="0.2">
      <c r="A70" s="258"/>
      <c r="B70" s="323"/>
      <c r="C70" s="324"/>
      <c r="D70" s="323"/>
      <c r="E70" s="324"/>
      <c r="F70" s="324"/>
      <c r="G70" s="55"/>
      <c r="H70" s="40"/>
      <c r="I70" s="37"/>
      <c r="O70" s="3"/>
      <c r="P70" s="3"/>
      <c r="Q70" s="3"/>
      <c r="R70" s="3"/>
      <c r="S70" s="3"/>
      <c r="T70" s="3"/>
      <c r="U70" s="3"/>
      <c r="V70" s="3"/>
      <c r="W70" s="3"/>
      <c r="X70" s="3"/>
      <c r="Y70" s="3"/>
      <c r="Z70" s="3"/>
    </row>
    <row r="71" spans="1:26" x14ac:dyDescent="0.2">
      <c r="A71" s="325"/>
      <c r="B71" s="326"/>
      <c r="C71" s="326"/>
      <c r="D71" s="326"/>
      <c r="E71" s="326"/>
      <c r="F71" s="326"/>
      <c r="G71" s="326"/>
      <c r="H71" s="40"/>
      <c r="I71" s="37"/>
      <c r="O71" s="3"/>
      <c r="P71" s="3"/>
      <c r="Q71" s="3"/>
      <c r="R71" s="3"/>
      <c r="S71" s="3"/>
      <c r="T71" s="3"/>
      <c r="U71" s="3"/>
      <c r="V71" s="3"/>
      <c r="W71" s="3"/>
      <c r="X71" s="3"/>
      <c r="Y71" s="3"/>
      <c r="Z71" s="3"/>
    </row>
    <row r="72" spans="1:26" x14ac:dyDescent="0.2">
      <c r="A72" s="40"/>
      <c r="B72" s="40"/>
      <c r="C72" s="55"/>
      <c r="D72" s="40"/>
      <c r="E72" s="40"/>
      <c r="F72" s="40"/>
      <c r="G72" s="40"/>
      <c r="H72" s="40"/>
      <c r="I72" s="37"/>
      <c r="O72" s="3"/>
      <c r="P72" s="3"/>
      <c r="Q72" s="3"/>
      <c r="R72" s="3"/>
      <c r="S72" s="3"/>
      <c r="T72" s="3"/>
      <c r="U72" s="3"/>
      <c r="V72" s="3"/>
      <c r="W72" s="3"/>
      <c r="X72" s="3"/>
      <c r="Y72" s="3"/>
      <c r="Z72" s="3"/>
    </row>
    <row r="73" spans="1:26" x14ac:dyDescent="0.2">
      <c r="A73" s="40"/>
      <c r="B73" s="40"/>
      <c r="C73" s="40"/>
      <c r="D73" s="40"/>
      <c r="E73" s="40"/>
      <c r="F73" s="55"/>
      <c r="G73" s="40"/>
      <c r="H73" s="40"/>
      <c r="I73" s="37"/>
      <c r="O73" s="3"/>
      <c r="P73" s="3"/>
      <c r="Q73" s="3"/>
      <c r="R73" s="3"/>
      <c r="S73" s="3"/>
      <c r="T73" s="3"/>
      <c r="U73" s="3"/>
      <c r="V73" s="3"/>
      <c r="W73" s="3"/>
      <c r="X73" s="3"/>
      <c r="Y73" s="3"/>
      <c r="Z73" s="3"/>
    </row>
    <row r="74" spans="1:26" x14ac:dyDescent="0.2">
      <c r="A74" s="40"/>
      <c r="B74" s="40"/>
      <c r="C74" s="40"/>
      <c r="D74" s="40"/>
      <c r="E74" s="55"/>
      <c r="F74" s="40"/>
      <c r="G74" s="40"/>
      <c r="H74" s="40"/>
      <c r="I74" s="37"/>
      <c r="O74" s="3"/>
      <c r="P74" s="3"/>
      <c r="Q74" s="3"/>
      <c r="R74" s="3"/>
      <c r="S74" s="3"/>
      <c r="T74" s="3"/>
      <c r="U74" s="3"/>
      <c r="V74" s="3"/>
      <c r="W74" s="3"/>
      <c r="X74" s="3"/>
      <c r="Y74" s="3"/>
      <c r="Z74" s="3"/>
    </row>
    <row r="75" spans="1:26" x14ac:dyDescent="0.2">
      <c r="A75" s="5"/>
      <c r="B75" s="5"/>
      <c r="C75" s="6"/>
      <c r="D75" s="5"/>
      <c r="E75" s="6"/>
      <c r="F75" s="60"/>
      <c r="G75" s="40"/>
      <c r="H75" s="40"/>
      <c r="I75" s="37"/>
      <c r="U75" s="3"/>
      <c r="V75" s="3"/>
      <c r="W75" s="3"/>
      <c r="X75" s="3"/>
      <c r="Y75" s="3"/>
      <c r="Z75" s="3"/>
    </row>
    <row r="76" spans="1:26" x14ac:dyDescent="0.2">
      <c r="A76" s="7"/>
      <c r="B76" s="7"/>
      <c r="C76" s="8"/>
      <c r="D76" s="7"/>
      <c r="E76" s="9"/>
      <c r="F76" s="8"/>
      <c r="G76" s="39"/>
      <c r="H76" s="40"/>
      <c r="I76" s="37"/>
      <c r="X76" s="3"/>
      <c r="Y76" s="3"/>
      <c r="Z76" s="3"/>
    </row>
    <row r="77" spans="1:26" x14ac:dyDescent="0.2">
      <c r="A77" s="10"/>
      <c r="B77" s="10"/>
      <c r="C77" s="182"/>
      <c r="D77" s="10"/>
      <c r="E77" s="10"/>
      <c r="F77" s="10"/>
      <c r="H77" s="11"/>
    </row>
    <row r="78" spans="1:26" ht="15.75" x14ac:dyDescent="0.25">
      <c r="A78" s="12"/>
      <c r="B78" s="12"/>
      <c r="C78" s="13"/>
      <c r="D78" s="12"/>
      <c r="E78" s="13"/>
      <c r="F78" s="14"/>
    </row>
    <row r="79" spans="1:26" x14ac:dyDescent="0.2">
      <c r="A79" s="15"/>
      <c r="B79" s="15"/>
      <c r="C79" s="37"/>
      <c r="D79" s="15"/>
      <c r="E79" s="37"/>
      <c r="F79" s="16"/>
      <c r="G79" s="61"/>
      <c r="H79" s="40"/>
      <c r="I79" s="37"/>
      <c r="Y79" s="3"/>
      <c r="Z79" s="3"/>
    </row>
    <row r="80" spans="1:26" x14ac:dyDescent="0.2">
      <c r="A80" s="1"/>
      <c r="B80" s="1"/>
      <c r="C80" s="17"/>
      <c r="D80" s="1"/>
      <c r="E80" s="18"/>
      <c r="F80" s="18"/>
      <c r="G80" s="61"/>
      <c r="H80" s="40"/>
      <c r="I80" s="37"/>
      <c r="Y80" s="3"/>
      <c r="Z80" s="3"/>
    </row>
    <row r="81" spans="1:40" x14ac:dyDescent="0.2">
      <c r="A81" s="37"/>
      <c r="B81" s="37"/>
      <c r="C81" s="17"/>
      <c r="D81" s="37"/>
      <c r="E81" s="17"/>
      <c r="F81" s="17"/>
      <c r="G81" s="61"/>
      <c r="H81" s="40"/>
      <c r="I81" s="37"/>
      <c r="Y81" s="3"/>
      <c r="Z81" s="3"/>
    </row>
    <row r="82" spans="1:40" x14ac:dyDescent="0.2">
      <c r="A82" s="19"/>
      <c r="B82" s="19"/>
      <c r="C82" s="20"/>
      <c r="D82" s="19"/>
      <c r="E82" s="20"/>
      <c r="F82" s="20"/>
      <c r="G82" s="61"/>
      <c r="H82" s="40"/>
      <c r="I82" s="37"/>
      <c r="Y82" s="3"/>
      <c r="Z82" s="3"/>
    </row>
    <row r="83" spans="1:40" s="21" customFormat="1" x14ac:dyDescent="0.2">
      <c r="C83" s="62"/>
      <c r="E83" s="62"/>
      <c r="F83" s="62"/>
      <c r="G83" s="39"/>
      <c r="J83" s="327"/>
    </row>
    <row r="84" spans="1:40" x14ac:dyDescent="0.2">
      <c r="A84" s="21"/>
      <c r="B84" s="21"/>
      <c r="C84" s="62"/>
      <c r="D84" s="21"/>
      <c r="E84" s="63"/>
      <c r="F84" s="62"/>
      <c r="G84" s="21"/>
      <c r="H84" s="40"/>
      <c r="I84" s="37"/>
      <c r="Y84" s="3"/>
      <c r="Z84" s="3"/>
    </row>
    <row r="85" spans="1:40" s="40" customFormat="1" x14ac:dyDescent="0.2">
      <c r="A85" s="21"/>
      <c r="B85" s="21"/>
      <c r="C85" s="63"/>
      <c r="D85" s="21"/>
      <c r="E85" s="62"/>
      <c r="F85" s="62"/>
      <c r="G85" s="22"/>
      <c r="H85" s="39"/>
      <c r="I85" s="258"/>
      <c r="J85" s="259"/>
      <c r="K85" s="37"/>
      <c r="AA85" s="3"/>
      <c r="AB85" s="3"/>
      <c r="AC85" s="3"/>
      <c r="AD85" s="3"/>
      <c r="AE85" s="3"/>
      <c r="AF85" s="3"/>
      <c r="AG85" s="3"/>
      <c r="AH85" s="3"/>
      <c r="AI85" s="3"/>
      <c r="AJ85" s="3"/>
      <c r="AK85" s="3"/>
      <c r="AL85" s="3"/>
      <c r="AM85" s="3"/>
      <c r="AN85" s="3"/>
    </row>
    <row r="86" spans="1:40" s="40" customFormat="1" x14ac:dyDescent="0.2">
      <c r="A86" s="21"/>
      <c r="B86" s="21"/>
      <c r="C86" s="63"/>
      <c r="D86" s="21"/>
      <c r="E86" s="63"/>
      <c r="F86" s="62"/>
      <c r="G86" s="2"/>
      <c r="H86" s="39"/>
      <c r="I86" s="258"/>
      <c r="J86" s="259"/>
      <c r="K86" s="37"/>
      <c r="AA86" s="3"/>
      <c r="AB86" s="3"/>
      <c r="AC86" s="3"/>
      <c r="AD86" s="3"/>
      <c r="AE86" s="3"/>
      <c r="AF86" s="3"/>
      <c r="AG86" s="3"/>
      <c r="AH86" s="3"/>
      <c r="AI86" s="3"/>
      <c r="AJ86" s="3"/>
      <c r="AK86" s="3"/>
      <c r="AL86" s="3"/>
      <c r="AM86" s="3"/>
      <c r="AN86" s="3"/>
    </row>
    <row r="87" spans="1:40" s="40" customFormat="1" x14ac:dyDescent="0.2">
      <c r="A87" s="23"/>
      <c r="B87" s="23"/>
      <c r="C87" s="63"/>
      <c r="D87" s="23"/>
      <c r="E87" s="63"/>
      <c r="F87" s="62"/>
      <c r="G87" s="2"/>
      <c r="H87" s="39"/>
      <c r="I87" s="258"/>
      <c r="J87" s="259"/>
      <c r="K87" s="37"/>
      <c r="AA87" s="3"/>
      <c r="AB87" s="3"/>
      <c r="AC87" s="3"/>
      <c r="AD87" s="3"/>
      <c r="AE87" s="3"/>
      <c r="AF87" s="3"/>
      <c r="AG87" s="3"/>
      <c r="AH87" s="3"/>
      <c r="AI87" s="3"/>
      <c r="AJ87" s="3"/>
      <c r="AK87" s="3"/>
      <c r="AL87" s="3"/>
      <c r="AM87" s="3"/>
      <c r="AN87" s="3"/>
    </row>
    <row r="88" spans="1:40" s="40" customFormat="1" x14ac:dyDescent="0.2">
      <c r="A88" s="21"/>
      <c r="B88" s="21"/>
      <c r="C88" s="62"/>
      <c r="D88" s="21"/>
      <c r="E88" s="63"/>
      <c r="F88" s="62"/>
      <c r="G88" s="2"/>
      <c r="H88" s="39"/>
      <c r="I88" s="258"/>
      <c r="J88" s="259"/>
      <c r="K88" s="37"/>
      <c r="AA88" s="3"/>
      <c r="AB88" s="3"/>
      <c r="AC88" s="3"/>
      <c r="AD88" s="3"/>
      <c r="AE88" s="3"/>
      <c r="AF88" s="3"/>
      <c r="AG88" s="3"/>
      <c r="AH88" s="3"/>
      <c r="AI88" s="3"/>
      <c r="AJ88" s="3"/>
      <c r="AK88" s="3"/>
      <c r="AL88" s="3"/>
      <c r="AM88" s="3"/>
      <c r="AN88" s="3"/>
    </row>
    <row r="89" spans="1:40" s="40" customFormat="1" x14ac:dyDescent="0.2">
      <c r="A89" s="21"/>
      <c r="B89" s="21"/>
      <c r="C89" s="62"/>
      <c r="D89" s="21"/>
      <c r="E89" s="63"/>
      <c r="F89" s="62"/>
      <c r="G89" s="2"/>
      <c r="H89" s="39"/>
      <c r="I89" s="258"/>
      <c r="J89" s="259"/>
      <c r="K89" s="37"/>
      <c r="AA89" s="3"/>
      <c r="AB89" s="3"/>
      <c r="AC89" s="3"/>
      <c r="AD89" s="3"/>
      <c r="AE89" s="3"/>
      <c r="AF89" s="3"/>
      <c r="AG89" s="3"/>
      <c r="AH89" s="3"/>
      <c r="AI89" s="3"/>
      <c r="AJ89" s="3"/>
      <c r="AK89" s="3"/>
      <c r="AL89" s="3"/>
      <c r="AM89" s="3"/>
      <c r="AN89" s="3"/>
    </row>
    <row r="90" spans="1:40" s="40" customFormat="1" x14ac:dyDescent="0.2">
      <c r="A90" s="21"/>
      <c r="B90" s="21"/>
      <c r="C90" s="62"/>
      <c r="D90" s="21"/>
      <c r="E90" s="63"/>
      <c r="F90" s="62"/>
      <c r="G90" s="2"/>
      <c r="H90" s="39"/>
      <c r="I90" s="258"/>
      <c r="J90" s="259"/>
      <c r="K90" s="37"/>
      <c r="AA90" s="3"/>
      <c r="AB90" s="3"/>
      <c r="AC90" s="3"/>
      <c r="AD90" s="3"/>
      <c r="AE90" s="3"/>
      <c r="AF90" s="3"/>
      <c r="AG90" s="3"/>
      <c r="AH90" s="3"/>
      <c r="AI90" s="3"/>
      <c r="AJ90" s="3"/>
      <c r="AK90" s="3"/>
      <c r="AL90" s="3"/>
      <c r="AM90" s="3"/>
      <c r="AN90" s="3"/>
    </row>
    <row r="91" spans="1:40" s="40" customFormat="1" x14ac:dyDescent="0.2">
      <c r="A91" s="21"/>
      <c r="B91" s="21"/>
      <c r="C91" s="62"/>
      <c r="D91" s="21"/>
      <c r="E91" s="63"/>
      <c r="F91" s="62"/>
      <c r="G91" s="2"/>
      <c r="H91" s="39"/>
      <c r="I91" s="258"/>
      <c r="J91" s="259"/>
      <c r="K91" s="37"/>
      <c r="AA91" s="3"/>
      <c r="AB91" s="3"/>
      <c r="AC91" s="3"/>
      <c r="AD91" s="3"/>
      <c r="AE91" s="3"/>
      <c r="AF91" s="3"/>
      <c r="AG91" s="3"/>
      <c r="AH91" s="3"/>
      <c r="AI91" s="3"/>
      <c r="AJ91" s="3"/>
      <c r="AK91" s="3"/>
      <c r="AL91" s="3"/>
      <c r="AM91" s="3"/>
      <c r="AN91" s="3"/>
    </row>
    <row r="92" spans="1:40" s="40" customFormat="1" x14ac:dyDescent="0.2">
      <c r="A92" s="21"/>
      <c r="B92" s="21"/>
      <c r="C92" s="62"/>
      <c r="D92" s="21"/>
      <c r="E92" s="63"/>
      <c r="F92" s="62"/>
      <c r="G92" s="2"/>
      <c r="H92" s="39"/>
      <c r="I92" s="64"/>
      <c r="J92" s="259"/>
      <c r="K92" s="37"/>
      <c r="AA92" s="3"/>
      <c r="AB92" s="3"/>
      <c r="AC92" s="3"/>
      <c r="AD92" s="3"/>
      <c r="AE92" s="3"/>
      <c r="AF92" s="3"/>
      <c r="AG92" s="3"/>
      <c r="AH92" s="3"/>
      <c r="AI92" s="3"/>
      <c r="AJ92" s="3"/>
      <c r="AK92" s="3"/>
      <c r="AL92" s="3"/>
      <c r="AM92" s="3"/>
      <c r="AN92" s="3"/>
    </row>
    <row r="93" spans="1:40" s="40" customFormat="1" x14ac:dyDescent="0.2">
      <c r="A93" s="21"/>
      <c r="B93" s="21"/>
      <c r="C93" s="63"/>
      <c r="D93" s="21"/>
      <c r="E93" s="62"/>
      <c r="F93" s="62"/>
      <c r="G93" s="2"/>
      <c r="H93" s="39"/>
      <c r="I93" s="64"/>
      <c r="J93" s="259"/>
      <c r="K93" s="37"/>
      <c r="AA93" s="3"/>
      <c r="AB93" s="3"/>
      <c r="AC93" s="3"/>
      <c r="AD93" s="3"/>
      <c r="AE93" s="3"/>
      <c r="AF93" s="3"/>
      <c r="AG93" s="3"/>
      <c r="AH93" s="3"/>
      <c r="AI93" s="3"/>
      <c r="AJ93" s="3"/>
      <c r="AK93" s="3"/>
      <c r="AL93" s="3"/>
      <c r="AM93" s="3"/>
      <c r="AN93" s="3"/>
    </row>
    <row r="94" spans="1:40" s="40" customFormat="1" x14ac:dyDescent="0.2">
      <c r="A94" s="24"/>
      <c r="B94" s="24"/>
      <c r="D94" s="24"/>
      <c r="G94" s="2"/>
      <c r="H94" s="39"/>
      <c r="I94" s="258"/>
      <c r="J94" s="259"/>
      <c r="K94" s="37"/>
      <c r="AA94" s="3"/>
      <c r="AB94" s="3"/>
      <c r="AC94" s="3"/>
      <c r="AD94" s="3"/>
      <c r="AE94" s="3"/>
      <c r="AF94" s="3"/>
      <c r="AG94" s="3"/>
      <c r="AH94" s="3"/>
      <c r="AI94" s="3"/>
      <c r="AJ94" s="3"/>
      <c r="AK94" s="3"/>
      <c r="AL94" s="3"/>
      <c r="AM94" s="3"/>
      <c r="AN94" s="3"/>
    </row>
    <row r="95" spans="1:40" s="40" customFormat="1" x14ac:dyDescent="0.2">
      <c r="A95" s="25"/>
      <c r="B95" s="25"/>
      <c r="C95" s="3"/>
      <c r="D95" s="25"/>
      <c r="E95" s="3"/>
      <c r="F95" s="3"/>
      <c r="G95" s="2"/>
      <c r="H95" s="39"/>
      <c r="I95" s="258"/>
      <c r="J95" s="259"/>
      <c r="K95" s="37"/>
      <c r="AA95" s="3"/>
      <c r="AB95" s="3"/>
      <c r="AC95" s="3"/>
      <c r="AD95" s="3"/>
      <c r="AE95" s="3"/>
      <c r="AF95" s="3"/>
      <c r="AG95" s="3"/>
      <c r="AH95" s="3"/>
      <c r="AI95" s="3"/>
      <c r="AJ95" s="3"/>
      <c r="AK95" s="3"/>
      <c r="AL95" s="3"/>
      <c r="AM95" s="3"/>
      <c r="AN95" s="3"/>
    </row>
    <row r="96" spans="1:40" s="40" customFormat="1" x14ac:dyDescent="0.2">
      <c r="A96" s="3"/>
      <c r="B96" s="3"/>
      <c r="C96" s="3"/>
      <c r="D96" s="3"/>
      <c r="E96" s="3"/>
      <c r="F96" s="3"/>
      <c r="G96" s="2"/>
      <c r="H96" s="39"/>
      <c r="I96" s="258"/>
      <c r="J96" s="259"/>
      <c r="K96" s="37"/>
      <c r="AA96" s="3"/>
      <c r="AB96" s="3"/>
      <c r="AC96" s="3"/>
      <c r="AD96" s="3"/>
      <c r="AE96" s="3"/>
      <c r="AF96" s="3"/>
      <c r="AG96" s="3"/>
      <c r="AH96" s="3"/>
      <c r="AI96" s="3"/>
      <c r="AJ96" s="3"/>
      <c r="AK96" s="3"/>
      <c r="AL96" s="3"/>
      <c r="AM96" s="3"/>
      <c r="AN96" s="3"/>
    </row>
    <row r="97" spans="1:40" s="40" customFormat="1" x14ac:dyDescent="0.2">
      <c r="A97" s="3"/>
      <c r="B97" s="3"/>
      <c r="C97" s="3"/>
      <c r="D97" s="3"/>
      <c r="E97" s="3"/>
      <c r="F97" s="3"/>
      <c r="G97" s="2"/>
      <c r="H97" s="39"/>
      <c r="I97" s="258"/>
      <c r="J97" s="259"/>
      <c r="K97" s="37"/>
      <c r="AA97" s="3"/>
      <c r="AB97" s="3"/>
      <c r="AC97" s="3"/>
      <c r="AD97" s="3"/>
      <c r="AE97" s="3"/>
      <c r="AF97" s="3"/>
      <c r="AG97" s="3"/>
      <c r="AH97" s="3"/>
      <c r="AI97" s="3"/>
      <c r="AJ97" s="3"/>
      <c r="AK97" s="3"/>
      <c r="AL97" s="3"/>
      <c r="AM97" s="3"/>
      <c r="AN97" s="3"/>
    </row>
    <row r="98" spans="1:40" s="40" customFormat="1" x14ac:dyDescent="0.2">
      <c r="A98" s="3"/>
      <c r="B98" s="3"/>
      <c r="C98" s="3"/>
      <c r="D98" s="3"/>
      <c r="E98" s="3"/>
      <c r="F98" s="3"/>
      <c r="G98" s="2"/>
      <c r="H98" s="39"/>
      <c r="I98" s="258"/>
      <c r="J98" s="259"/>
      <c r="K98" s="37"/>
      <c r="AA98" s="3"/>
      <c r="AB98" s="3"/>
      <c r="AC98" s="3"/>
      <c r="AD98" s="3"/>
      <c r="AE98" s="3"/>
      <c r="AF98" s="3"/>
      <c r="AG98" s="3"/>
      <c r="AH98" s="3"/>
      <c r="AI98" s="3"/>
      <c r="AJ98" s="3"/>
      <c r="AK98" s="3"/>
      <c r="AL98" s="3"/>
      <c r="AM98" s="3"/>
      <c r="AN98" s="3"/>
    </row>
    <row r="99" spans="1:40" s="40" customFormat="1" x14ac:dyDescent="0.2">
      <c r="A99" s="3"/>
      <c r="B99" s="3"/>
      <c r="C99" s="3"/>
      <c r="D99" s="3"/>
      <c r="E99" s="3"/>
      <c r="F99" s="3"/>
      <c r="G99" s="2"/>
      <c r="H99" s="39"/>
      <c r="I99" s="258"/>
      <c r="J99" s="259"/>
      <c r="K99" s="37"/>
      <c r="AA99" s="3"/>
      <c r="AB99" s="3"/>
      <c r="AC99" s="3"/>
      <c r="AD99" s="3"/>
      <c r="AE99" s="3"/>
      <c r="AF99" s="3"/>
      <c r="AG99" s="3"/>
      <c r="AH99" s="3"/>
      <c r="AI99" s="3"/>
      <c r="AJ99" s="3"/>
      <c r="AK99" s="3"/>
      <c r="AL99" s="3"/>
      <c r="AM99" s="3"/>
      <c r="AN99" s="3"/>
    </row>
    <row r="104" spans="1:40" s="2" customFormat="1" x14ac:dyDescent="0.2">
      <c r="A104" s="3"/>
      <c r="B104" s="3"/>
      <c r="C104" s="3"/>
      <c r="D104" s="3"/>
      <c r="E104" s="3"/>
      <c r="F104" s="3"/>
      <c r="H104" s="39"/>
      <c r="I104" s="258"/>
      <c r="J104" s="259"/>
      <c r="K104" s="37"/>
      <c r="L104" s="40"/>
      <c r="M104" s="40"/>
      <c r="N104" s="40"/>
      <c r="O104" s="40"/>
      <c r="P104" s="40"/>
      <c r="Q104" s="40"/>
      <c r="R104" s="40"/>
      <c r="S104" s="40"/>
      <c r="T104" s="40"/>
      <c r="U104" s="40"/>
      <c r="V104" s="40"/>
      <c r="W104" s="40"/>
      <c r="X104" s="40"/>
      <c r="Y104" s="40"/>
      <c r="Z104" s="40"/>
      <c r="AA104" s="3"/>
      <c r="AB104" s="3"/>
      <c r="AC104" s="3"/>
      <c r="AD104" s="3"/>
      <c r="AE104" s="3"/>
      <c r="AF104" s="3"/>
      <c r="AG104" s="3"/>
      <c r="AH104" s="3"/>
      <c r="AI104" s="3"/>
      <c r="AJ104" s="3"/>
      <c r="AK104" s="3"/>
      <c r="AL104" s="3"/>
      <c r="AM104" s="3"/>
      <c r="AN104" s="3"/>
    </row>
  </sheetData>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3"/>
  <sheetViews>
    <sheetView showGridLines="0" zoomScaleNormal="100" workbookViewId="0">
      <pane xSplit="1" ySplit="6" topLeftCell="B7" activePane="bottomRight" state="frozen"/>
      <selection activeCell="A50" sqref="A50"/>
      <selection pane="topRight" activeCell="A50" sqref="A50"/>
      <selection pane="bottomLeft" activeCell="A50" sqref="A50"/>
      <selection pane="bottomRight" activeCell="N13" activeCellId="2" sqref="N10:N12 N16 N13"/>
    </sheetView>
  </sheetViews>
  <sheetFormatPr baseColWidth="10" defaultColWidth="11.42578125" defaultRowHeight="12.75" x14ac:dyDescent="0.2"/>
  <cols>
    <col min="1" max="1" width="36.7109375" style="3" customWidth="1"/>
    <col min="2" max="2" width="13.5703125" style="3" customWidth="1"/>
    <col min="3" max="3" width="14.85546875" style="3" customWidth="1"/>
    <col min="4" max="4" width="12.140625" style="3" customWidth="1"/>
    <col min="5" max="5" width="14.42578125" style="3" customWidth="1"/>
    <col min="6" max="6" width="11.42578125" style="3" customWidth="1"/>
    <col min="7" max="7" width="10.85546875" style="2" customWidth="1"/>
    <col min="8" max="8" width="13.85546875" style="258" customWidth="1"/>
    <col min="9" max="9" width="13.42578125" style="259" bestFit="1" customWidth="1"/>
    <col min="10" max="10" width="13.5703125" style="37" customWidth="1"/>
    <col min="11" max="11" width="11.5703125" style="37" bestFit="1" customWidth="1"/>
    <col min="12" max="12" width="13.42578125" style="40" customWidth="1"/>
    <col min="13" max="14" width="11.5703125" style="40" bestFit="1" customWidth="1"/>
    <col min="15" max="15" width="11.42578125" style="40"/>
    <col min="16" max="16" width="14.7109375" style="40" customWidth="1"/>
    <col min="17" max="17" width="16" style="40" customWidth="1"/>
    <col min="18" max="26" width="11.42578125" style="40"/>
    <col min="27" max="16384" width="11.42578125" style="3"/>
  </cols>
  <sheetData>
    <row r="1" spans="1:26" ht="18" x14ac:dyDescent="0.25">
      <c r="A1" s="26" t="s">
        <v>193</v>
      </c>
      <c r="B1" s="26"/>
      <c r="C1" s="26"/>
      <c r="D1" s="26"/>
      <c r="E1" s="26"/>
      <c r="F1" s="26"/>
      <c r="G1" s="331" t="s">
        <v>141</v>
      </c>
    </row>
    <row r="2" spans="1:26" ht="15.75" x14ac:dyDescent="0.25">
      <c r="A2" s="41"/>
      <c r="B2" s="41"/>
      <c r="C2" s="42"/>
      <c r="D2" s="41"/>
      <c r="E2" s="42"/>
      <c r="F2" s="41"/>
      <c r="G2" s="38"/>
    </row>
    <row r="3" spans="1:26" ht="18" x14ac:dyDescent="0.25">
      <c r="A3" s="43" t="s">
        <v>102</v>
      </c>
      <c r="B3" s="43"/>
      <c r="C3" s="44"/>
      <c r="D3" s="43"/>
      <c r="E3" s="44"/>
      <c r="F3" s="44"/>
      <c r="G3" s="45"/>
      <c r="H3" s="183"/>
      <c r="I3" s="183"/>
      <c r="J3" s="183"/>
    </row>
    <row r="4" spans="1:26" x14ac:dyDescent="0.2">
      <c r="A4" s="38"/>
      <c r="B4" s="218"/>
      <c r="C4" s="218"/>
      <c r="D4" s="218"/>
      <c r="E4" s="218"/>
      <c r="F4" s="218"/>
      <c r="G4" s="218"/>
      <c r="H4" s="37"/>
      <c r="U4" s="3"/>
      <c r="V4" s="3"/>
      <c r="W4" s="3"/>
      <c r="X4" s="3"/>
      <c r="Y4" s="3"/>
      <c r="Z4" s="3"/>
    </row>
    <row r="5" spans="1:26" x14ac:dyDescent="0.2">
      <c r="A5" s="416" t="s">
        <v>194</v>
      </c>
      <c r="B5" s="219"/>
      <c r="C5" s="219"/>
      <c r="D5" s="219"/>
      <c r="E5" s="219"/>
      <c r="F5" s="219"/>
      <c r="G5" s="219"/>
      <c r="H5" s="37"/>
      <c r="I5" s="415" t="s">
        <v>203</v>
      </c>
      <c r="R5" s="3"/>
      <c r="S5" s="3"/>
      <c r="T5" s="3"/>
      <c r="U5" s="3"/>
      <c r="V5" s="3"/>
      <c r="W5" s="3"/>
      <c r="X5" s="3"/>
      <c r="Y5" s="3"/>
      <c r="Z5" s="3"/>
    </row>
    <row r="6" spans="1:26" ht="25.5" x14ac:dyDescent="0.2">
      <c r="A6" s="414" t="s">
        <v>202</v>
      </c>
      <c r="B6" s="417" t="s">
        <v>134</v>
      </c>
      <c r="C6" s="417" t="s">
        <v>65</v>
      </c>
      <c r="D6" s="417" t="s">
        <v>135</v>
      </c>
      <c r="E6" s="417" t="s">
        <v>1</v>
      </c>
      <c r="F6" s="417" t="s">
        <v>86</v>
      </c>
      <c r="G6" s="417" t="s">
        <v>199</v>
      </c>
      <c r="H6" s="37"/>
      <c r="I6" s="380" t="s">
        <v>177</v>
      </c>
      <c r="J6" s="380" t="s">
        <v>65</v>
      </c>
      <c r="K6" s="380" t="s">
        <v>178</v>
      </c>
      <c r="L6" s="380" t="s">
        <v>1</v>
      </c>
      <c r="M6" s="380" t="s">
        <v>86</v>
      </c>
      <c r="N6" s="380" t="s">
        <v>199</v>
      </c>
      <c r="R6" s="3"/>
      <c r="S6" s="3"/>
      <c r="T6" s="3"/>
      <c r="U6" s="3"/>
      <c r="V6" s="3"/>
      <c r="W6" s="3"/>
      <c r="X6" s="3"/>
      <c r="Y6" s="3"/>
      <c r="Z6" s="3"/>
    </row>
    <row r="7" spans="1:26" x14ac:dyDescent="0.2">
      <c r="A7" s="185" t="s">
        <v>61</v>
      </c>
      <c r="B7" s="381">
        <f>IFERROR('5.1_2021'!B7/'5.1_2020'!B7-1,"-")</f>
        <v>3.0494426414650944E-2</v>
      </c>
      <c r="C7" s="381">
        <f>IFERROR('5.1_2021'!C7/'5.1_2020'!C7-1,"-")</f>
        <v>6.4352294166086121E-2</v>
      </c>
      <c r="D7" s="381">
        <f>IFERROR('5.1_2021'!D7/'5.1_2020'!D7-1,"-")</f>
        <v>4.6153602127683158E-3</v>
      </c>
      <c r="E7" s="381">
        <f>IFERROR('5.1_2021'!E7/'5.1_2020'!E7-1,"-")</f>
        <v>8.6318838250869279E-2</v>
      </c>
      <c r="F7" s="382">
        <f>IFERROR('5.1_2021'!F7/'5.1_2020'!F7-1,"-")</f>
        <v>2.5646837719200954E-2</v>
      </c>
      <c r="G7" s="382">
        <f>IFERROR('5.1_2021'!G7/'5.1_2020'!G7-1,"-")</f>
        <v>4.0915940378289717E-2</v>
      </c>
      <c r="H7" s="259"/>
      <c r="I7" s="383">
        <f>IFERROR('5.1_2021'!B7-'5.1_2020'!B7,"-")</f>
        <v>1406.0811070000127</v>
      </c>
      <c r="J7" s="384">
        <f>IFERROR('5.1_2021'!C7-'5.1_2020'!C7,"-")</f>
        <v>156.15764100000024</v>
      </c>
      <c r="K7" s="384">
        <f>IFERROR('5.1_2021'!D7-'5.1_2020'!D7,"-")</f>
        <v>155.97808599999553</v>
      </c>
      <c r="L7" s="384">
        <f>IFERROR('5.1_2021'!E7-'5.1_2020'!E7,"-")</f>
        <v>3844.6280899999838</v>
      </c>
      <c r="M7" s="385">
        <f>IFERROR('5.1_2021'!F7-'5.1_2020'!F7,"-")</f>
        <v>624.47096299999612</v>
      </c>
      <c r="N7" s="385">
        <f>IFERROR('5.1_2021'!G7-'5.1_2020'!G7,"-")</f>
        <v>6187.3158870000043</v>
      </c>
      <c r="R7" s="3"/>
      <c r="S7" s="3"/>
      <c r="T7" s="3"/>
      <c r="U7" s="3"/>
      <c r="V7" s="3"/>
      <c r="W7" s="3"/>
      <c r="X7" s="3"/>
      <c r="Y7" s="3"/>
      <c r="Z7" s="3"/>
    </row>
    <row r="8" spans="1:26" ht="25.5" x14ac:dyDescent="0.2">
      <c r="A8" s="223" t="s">
        <v>19</v>
      </c>
      <c r="B8" s="386">
        <f>IFERROR('5.1_2021'!B8/'5.1_2020'!B8-1,"-")</f>
        <v>2.8783245207580022E-2</v>
      </c>
      <c r="C8" s="386">
        <f>IFERROR('5.1_2021'!C8/'5.1_2020'!C8-1,"-")</f>
        <v>6.4235902148615631E-2</v>
      </c>
      <c r="D8" s="386">
        <f>IFERROR('5.1_2021'!D8/'5.1_2020'!D8-1,"-")</f>
        <v>3.0571979149223161E-3</v>
      </c>
      <c r="E8" s="387">
        <f>IFERROR('5.1_2021'!E8/'5.1_2020'!E8-1,"-")</f>
        <v>8.6318838250869279E-2</v>
      </c>
      <c r="F8" s="388">
        <f>IFERROR('5.1_2021'!F8/'5.1_2020'!F8-1,"-")</f>
        <v>2.7804987354202115E-2</v>
      </c>
      <c r="G8" s="388">
        <f>IFERROR('5.1_2021'!G8/'5.1_2020'!G8-1,"-")</f>
        <v>4.0551592120046775E-2</v>
      </c>
      <c r="H8" s="259"/>
      <c r="I8" s="389">
        <f>IFERROR('5.1_2021'!B8-'5.1_2020'!B8,"-")</f>
        <v>1301.6482720000131</v>
      </c>
      <c r="J8" s="389">
        <f>IFERROR('5.1_2021'!C8-'5.1_2020'!C8,"-")</f>
        <v>155.862889</v>
      </c>
      <c r="K8" s="389">
        <f>IFERROR('5.1_2021'!D8-'5.1_2020'!D8,"-")</f>
        <v>102.55569899999682</v>
      </c>
      <c r="L8" s="390">
        <f>IFERROR('5.1_2021'!E8-'5.1_2020'!E8,"-")</f>
        <v>3844.6280899999838</v>
      </c>
      <c r="M8" s="391">
        <f>IFERROR('5.1_2021'!F8-'5.1_2020'!F8,"-")</f>
        <v>667.42557399999714</v>
      </c>
      <c r="N8" s="391">
        <f>IFERROR('5.1_2021'!G8-'5.1_2020'!G8,"-")</f>
        <v>6072.1205239999981</v>
      </c>
      <c r="R8" s="3"/>
      <c r="S8" s="3"/>
      <c r="T8" s="3"/>
      <c r="U8" s="3"/>
      <c r="V8" s="3"/>
      <c r="W8" s="3"/>
      <c r="X8" s="3"/>
      <c r="Y8" s="3"/>
      <c r="Z8" s="3"/>
    </row>
    <row r="9" spans="1:26" ht="14.25" x14ac:dyDescent="0.2">
      <c r="A9" s="186" t="s">
        <v>87</v>
      </c>
      <c r="B9" s="392">
        <f>IFERROR('5.1_2021'!B9/'5.1_2020'!B9-1,"-")</f>
        <v>-9.2480135079021641E-3</v>
      </c>
      <c r="C9" s="392">
        <f>IFERROR('5.1_2021'!C9/'5.1_2020'!C9-1,"-")</f>
        <v>2.98424809563409E-2</v>
      </c>
      <c r="D9" s="392">
        <f>IFERROR('5.1_2021'!D9/'5.1_2020'!D9-1,"-")</f>
        <v>-0.25558313706633629</v>
      </c>
      <c r="E9" s="392">
        <f>IFERROR('5.1_2021'!E9/'5.1_2020'!E9-1,"-")</f>
        <v>-0.77617448901015662</v>
      </c>
      <c r="F9" s="393">
        <f>IFERROR('5.1_2021'!F9/'5.1_2020'!F9-1,"-")</f>
        <v>-0.92946773810628125</v>
      </c>
      <c r="G9" s="393">
        <f>IFERROR('5.1_2021'!G9/'5.1_2020'!G9-1,"-")</f>
        <v>-0.3299970100440931</v>
      </c>
      <c r="H9" s="259"/>
      <c r="I9" s="394">
        <f>IFERROR('5.1_2021'!B9-'5.1_2020'!B9,"-")</f>
        <v>-350.94978099999571</v>
      </c>
      <c r="J9" s="394">
        <f>IFERROR('5.1_2021'!C9-'5.1_2020'!C9,"-")</f>
        <v>21.203470999999922</v>
      </c>
      <c r="K9" s="394">
        <f>IFERROR('5.1_2021'!D9-'5.1_2020'!D9,"-")</f>
        <v>-7667.3731220000009</v>
      </c>
      <c r="L9" s="394">
        <f>IFERROR('5.1_2021'!E9-'5.1_2020'!E9,"-")</f>
        <v>-14345.032652000004</v>
      </c>
      <c r="M9" s="395">
        <f>IFERROR('5.1_2021'!F9-'5.1_2020'!F9,"-")</f>
        <v>-9944.6664300000011</v>
      </c>
      <c r="N9" s="395">
        <f>IFERROR('5.1_2021'!G9-'5.1_2020'!G9,"-")</f>
        <v>-32286.818513999999</v>
      </c>
      <c r="R9" s="3"/>
      <c r="S9" s="3"/>
      <c r="T9" s="3"/>
      <c r="U9" s="3"/>
      <c r="V9" s="3"/>
      <c r="W9" s="3"/>
      <c r="X9" s="3"/>
      <c r="Y9" s="3"/>
      <c r="Z9" s="3"/>
    </row>
    <row r="10" spans="1:26" ht="14.25" x14ac:dyDescent="0.2">
      <c r="A10" s="178" t="s">
        <v>213</v>
      </c>
      <c r="B10" s="396">
        <f>IFERROR('5.1_2021'!B10/'5.1_2020'!B10-1,"-")</f>
        <v>-0.88234383270105188</v>
      </c>
      <c r="C10" s="396">
        <f>IFERROR('5.1_2021'!C10/'5.1_2020'!C10-1,"-")</f>
        <v>-0.6313950670021411</v>
      </c>
      <c r="D10" s="396">
        <f>IFERROR('5.1_2021'!D10/'5.1_2020'!D10-1,"-")</f>
        <v>-0.89048020104362469</v>
      </c>
      <c r="E10" s="396" t="str">
        <f>IFERROR('5.1_2021'!E10/'5.1_2020'!E10-1,"-")</f>
        <v>-</v>
      </c>
      <c r="F10" s="397" t="str">
        <f>IFERROR('5.1_2021'!F10/'5.1_2020'!F10-1,"-")</f>
        <v>-</v>
      </c>
      <c r="G10" s="398">
        <f>IFERROR('5.1_2021'!G10/'5.1_2020'!G10-1,"-")</f>
        <v>-0.88403859073077173</v>
      </c>
      <c r="H10" s="259"/>
      <c r="I10" s="399">
        <f>IFERROR('5.1_2021'!B10-'5.1_2020'!B10,"-")</f>
        <v>-14309.753563</v>
      </c>
      <c r="J10" s="399">
        <f>IFERROR('5.1_2021'!C10-'5.1_2020'!C10,"-")</f>
        <v>-51.941092000000005</v>
      </c>
      <c r="K10" s="399">
        <f>IFERROR('5.1_2021'!D10-'5.1_2020'!D10,"-")</f>
        <v>-6672.6280580000002</v>
      </c>
      <c r="L10" s="399" t="str">
        <f>IFERROR('5.1_2021'!E10-'5.1_2020'!E10,"-")</f>
        <v>-</v>
      </c>
      <c r="M10" s="400" t="str">
        <f>IFERROR('5.1_2021'!F10-'5.1_2020'!F10,"-")</f>
        <v>-</v>
      </c>
      <c r="N10" s="401">
        <f>IFERROR('5.1_2021'!G10-'5.1_2020'!G10,"-")</f>
        <v>-21034.322713000001</v>
      </c>
      <c r="R10" s="3"/>
      <c r="S10" s="3"/>
      <c r="T10" s="3"/>
      <c r="U10" s="3"/>
      <c r="V10" s="3"/>
      <c r="W10" s="3"/>
      <c r="X10" s="3"/>
      <c r="Y10" s="3"/>
      <c r="Z10" s="3"/>
    </row>
    <row r="11" spans="1:26" x14ac:dyDescent="0.2">
      <c r="A11" s="221" t="s">
        <v>105</v>
      </c>
      <c r="B11" s="402">
        <f>IFERROR('5.1_2021'!B11/'5.1_2020'!B11-1,"-")</f>
        <v>-2.2988398204622618E-2</v>
      </c>
      <c r="C11" s="402">
        <f>IFERROR('5.1_2021'!C11/'5.1_2020'!C11-1,"-")</f>
        <v>-1.7175157620117343E-2</v>
      </c>
      <c r="D11" s="402">
        <f>IFERROR('5.1_2021'!D11/'5.1_2020'!D11-1,"-")</f>
        <v>-5.4134903111782373E-2</v>
      </c>
      <c r="E11" s="402" t="str">
        <f>IFERROR('5.1_2021'!E11/'5.1_2020'!E11-1,"-")</f>
        <v>-</v>
      </c>
      <c r="F11" s="403" t="str">
        <f>IFERROR('5.1_2021'!F11/'5.1_2020'!F11-1,"-")</f>
        <v>-</v>
      </c>
      <c r="G11" s="404">
        <f>IFERROR('5.1_2021'!G11/'5.1_2020'!G11-1,"-")</f>
        <v>-2.3760403717798972E-2</v>
      </c>
      <c r="H11" s="259"/>
      <c r="I11" s="405">
        <f>IFERROR('5.1_2021'!B11-'5.1_2020'!B11,"-")</f>
        <v>-1.8796229999999952</v>
      </c>
      <c r="J11" s="405">
        <f>IFERROR('5.1_2021'!C11-'5.1_2020'!C11,"-")</f>
        <v>-2.6069999999999982E-3</v>
      </c>
      <c r="K11" s="405">
        <f>IFERROR('5.1_2021'!D11-'5.1_2020'!D11,"-")</f>
        <v>-0.11428100000000008</v>
      </c>
      <c r="L11" s="405" t="str">
        <f>IFERROR('5.1_2021'!E11-'5.1_2020'!E11,"-")</f>
        <v>-</v>
      </c>
      <c r="M11" s="406" t="str">
        <f>IFERROR('5.1_2021'!F11-'5.1_2020'!F11,"-")</f>
        <v>-</v>
      </c>
      <c r="N11" s="407">
        <f>IFERROR('5.1_2021'!G11-'5.1_2020'!G11,"-")</f>
        <v>-1.9965109999999981</v>
      </c>
      <c r="R11" s="3"/>
      <c r="S11" s="3"/>
      <c r="T11" s="3"/>
      <c r="U11" s="3"/>
      <c r="V11" s="3"/>
      <c r="W11" s="3"/>
      <c r="X11" s="3"/>
      <c r="Y11" s="3"/>
      <c r="Z11" s="3"/>
    </row>
    <row r="12" spans="1:26" x14ac:dyDescent="0.2">
      <c r="A12" s="178" t="s">
        <v>106</v>
      </c>
      <c r="B12" s="408">
        <f>IFERROR('5.1_2021'!B12/'5.1_2020'!B12-1,"-")</f>
        <v>0.72352543734836039</v>
      </c>
      <c r="C12" s="408">
        <f>IFERROR('5.1_2021'!C12/'5.1_2020'!C12-1,"-")</f>
        <v>0.55634251039755811</v>
      </c>
      <c r="D12" s="408">
        <f>IFERROR('5.1_2021'!D12/'5.1_2020'!D12-1,"-")</f>
        <v>-5.5384851622994113E-2</v>
      </c>
      <c r="E12" s="408" t="str">
        <f>IFERROR('5.1_2021'!E12/'5.1_2020'!E12-1,"-")</f>
        <v>-</v>
      </c>
      <c r="F12" s="409" t="str">
        <f>IFERROR('5.1_2021'!F12/'5.1_2020'!F12-1,"-")</f>
        <v>-</v>
      </c>
      <c r="G12" s="410">
        <f>IFERROR('5.1_2021'!G12/'5.1_2020'!G12-1,"-")</f>
        <v>-2.7380956663479394E-2</v>
      </c>
      <c r="H12" s="259"/>
      <c r="I12" s="411">
        <f>IFERROR('5.1_2021'!B12-'5.1_2020'!B12,"-")</f>
        <v>13584.448837</v>
      </c>
      <c r="J12" s="411">
        <f>IFERROR('5.1_2021'!C12-'5.1_2020'!C12,"-")</f>
        <v>48.869045999999997</v>
      </c>
      <c r="K12" s="411">
        <f>IFERROR('5.1_2021'!D12-'5.1_2020'!D12,"-")</f>
        <v>-105.635041</v>
      </c>
      <c r="L12" s="411" t="str">
        <f>IFERROR('5.1_2021'!E12-'5.1_2020'!E12,"-")</f>
        <v>-</v>
      </c>
      <c r="M12" s="412" t="str">
        <f>IFERROR('5.1_2021'!F12-'5.1_2020'!F12,"-")</f>
        <v>-</v>
      </c>
      <c r="N12" s="413">
        <f>IFERROR('5.1_2021'!G12-'5.1_2020'!G12,"-")</f>
        <v>-965.55455600000278</v>
      </c>
      <c r="R12" s="3"/>
      <c r="S12" s="3"/>
      <c r="T12" s="3"/>
      <c r="U12" s="3"/>
      <c r="V12" s="3"/>
      <c r="W12" s="3"/>
      <c r="X12" s="3"/>
      <c r="Y12" s="3"/>
      <c r="Z12" s="3"/>
    </row>
    <row r="13" spans="1:26" s="357" customFormat="1" ht="25.5" x14ac:dyDescent="0.2">
      <c r="A13" s="491" t="s">
        <v>207</v>
      </c>
      <c r="B13" s="492" t="str">
        <f>IFERROR('5.1_2021'!B13/'5.1_2020'!B13-1,"-")</f>
        <v>-</v>
      </c>
      <c r="C13" s="493" t="str">
        <f>IFERROR('5.1_2021'!C13/'5.1_2020'!C13-1,"-")</f>
        <v>-</v>
      </c>
      <c r="D13" s="493" t="str">
        <f>IFERROR('5.1_2021'!D13/'5.1_2020'!D13-1,"-")</f>
        <v>-</v>
      </c>
      <c r="E13" s="493" t="str">
        <f>IFERROR('5.1_2021'!E13/'5.1_2020'!E13-1,"-")</f>
        <v>-</v>
      </c>
      <c r="F13" s="494" t="str">
        <f>IFERROR('5.1_2021'!F13/'5.1_2020'!F13-1,"-")</f>
        <v>-</v>
      </c>
      <c r="G13" s="495" t="str">
        <f>IFERROR('5.1_2021'!G13/'5.1_2020'!G13-1,"-")</f>
        <v>-</v>
      </c>
      <c r="H13" s="259"/>
      <c r="I13" s="525">
        <f>IFERROR('5.1_2021'!B13-'5.1_2020'!B13,"-")</f>
        <v>581.10927099999981</v>
      </c>
      <c r="J13" s="525" t="str">
        <f>IFERROR('5.1_2021'!C13-'5.1_2020'!C13,"-")</f>
        <v>-</v>
      </c>
      <c r="K13" s="525" t="str">
        <f>IFERROR('5.1_2021'!D13-'5.1_2020'!D13,"-")</f>
        <v>-</v>
      </c>
      <c r="L13" s="525" t="str">
        <f>IFERROR('5.1_2021'!E13-'5.1_2020'!E13,"-")</f>
        <v>-</v>
      </c>
      <c r="M13" s="526" t="str">
        <f>IFERROR('5.1_2021'!F13-'5.1_2020'!F13,"-")</f>
        <v>-</v>
      </c>
      <c r="N13" s="527">
        <f>IFERROR('5.1_2021'!G13-'5.1_2020'!G13,"-")</f>
        <v>581.10927099999981</v>
      </c>
      <c r="O13" s="455"/>
      <c r="P13" s="455"/>
      <c r="Q13" s="455"/>
    </row>
    <row r="14" spans="1:26" x14ac:dyDescent="0.2">
      <c r="A14" s="501" t="s">
        <v>214</v>
      </c>
      <c r="B14" s="456" t="str">
        <f>IFERROR('5.1_2021'!B14/'5.1_2020'!B14-1,"-")</f>
        <v>-</v>
      </c>
      <c r="C14" s="456" t="str">
        <f>IFERROR('5.1_2021'!C14/'5.1_2020'!C14-1,"-")</f>
        <v>-</v>
      </c>
      <c r="D14" s="456" t="str">
        <f>IFERROR('5.1_2021'!D14/'5.1_2020'!D14-1,"-")</f>
        <v>-</v>
      </c>
      <c r="E14" s="456" t="str">
        <f>IFERROR('5.1_2021'!E14/'5.1_2020'!E14-1,"-")</f>
        <v>-</v>
      </c>
      <c r="F14" s="457" t="str">
        <f>IFERROR('5.1_2021'!F14/'5.1_2020'!F14-1,"-")</f>
        <v>-</v>
      </c>
      <c r="G14" s="458" t="str">
        <f>IFERROR('5.1_2021'!G14/'5.1_2020'!G14-1,"-")</f>
        <v>-</v>
      </c>
      <c r="H14" s="259"/>
      <c r="I14" s="411">
        <f>IFERROR('5.1_2021'!B14-'5.1_2020'!B14,"-")</f>
        <v>3705.8733729999999</v>
      </c>
      <c r="J14" s="411" t="str">
        <f>IFERROR('5.1_2021'!C14-'5.1_2020'!C14,"-")</f>
        <v>-</v>
      </c>
      <c r="K14" s="411" t="str">
        <f>IFERROR('5.1_2021'!D14-'5.1_2020'!D14,"-")</f>
        <v>-</v>
      </c>
      <c r="L14" s="411" t="str">
        <f>IFERROR('5.1_2021'!E14-'5.1_2020'!E14,"-")</f>
        <v>-</v>
      </c>
      <c r="M14" s="412" t="str">
        <f>IFERROR('5.1_2021'!F14-'5.1_2020'!F14,"-")</f>
        <v>-</v>
      </c>
      <c r="N14" s="413">
        <f>IFERROR('5.1_2021'!G14-'5.1_2020'!G14,"-")</f>
        <v>3705.8733729999999</v>
      </c>
      <c r="R14" s="3"/>
      <c r="S14" s="3"/>
      <c r="T14" s="3"/>
      <c r="U14" s="3"/>
      <c r="V14" s="3"/>
      <c r="W14" s="3"/>
      <c r="X14" s="3"/>
      <c r="Y14" s="3"/>
      <c r="Z14" s="3"/>
    </row>
    <row r="15" spans="1:26" x14ac:dyDescent="0.2">
      <c r="A15" s="502" t="s">
        <v>215</v>
      </c>
      <c r="B15" s="497" t="str">
        <f>IFERROR('5.1_2021'!B15/'5.1_2020'!B15-1,"-")</f>
        <v>-</v>
      </c>
      <c r="C15" s="497" t="str">
        <f>IFERROR('5.1_2021'!C15/'5.1_2020'!C15-1,"-")</f>
        <v>-</v>
      </c>
      <c r="D15" s="497" t="str">
        <f>IFERROR('5.1_2021'!D15/'5.1_2020'!D15-1,"-")</f>
        <v>-</v>
      </c>
      <c r="E15" s="497" t="str">
        <f>IFERROR('5.1_2021'!E15/'5.1_2020'!E15-1,"-")</f>
        <v>-</v>
      </c>
      <c r="F15" s="498" t="str">
        <f>IFERROR('5.1_2021'!F15/'5.1_2020'!F15-1,"-")</f>
        <v>-</v>
      </c>
      <c r="G15" s="499" t="str">
        <f>IFERROR('5.1_2021'!G15/'5.1_2020'!G15-1,"-")</f>
        <v>-</v>
      </c>
      <c r="H15" s="259"/>
      <c r="I15" s="528">
        <f>IFERROR('5.1_2021'!B15-'5.1_2020'!B15,"-")</f>
        <v>-3124.7641020000001</v>
      </c>
      <c r="J15" s="528" t="str">
        <f>IFERROR('5.1_2021'!C15-'5.1_2020'!C15,"-")</f>
        <v>-</v>
      </c>
      <c r="K15" s="528" t="str">
        <f>IFERROR('5.1_2021'!D15-'5.1_2020'!D15,"-")</f>
        <v>-</v>
      </c>
      <c r="L15" s="528" t="str">
        <f>IFERROR('5.1_2021'!E15-'5.1_2020'!E15,"-")</f>
        <v>-</v>
      </c>
      <c r="M15" s="529" t="str">
        <f>IFERROR('5.1_2021'!F15-'5.1_2020'!F15,"-")</f>
        <v>-</v>
      </c>
      <c r="N15" s="530">
        <f>IFERROR('5.1_2021'!G15-'5.1_2020'!G15,"-")</f>
        <v>-3124.7641020000001</v>
      </c>
      <c r="R15" s="3"/>
      <c r="S15" s="3"/>
      <c r="T15" s="3"/>
      <c r="U15" s="3"/>
      <c r="V15" s="3"/>
      <c r="W15" s="3"/>
      <c r="X15" s="3"/>
      <c r="Y15" s="3"/>
      <c r="Z15" s="3"/>
    </row>
    <row r="16" spans="1:26" ht="14.25" x14ac:dyDescent="0.2">
      <c r="A16" s="178" t="s">
        <v>208</v>
      </c>
      <c r="B16" s="408">
        <f>IFERROR('5.1_2021'!B16/'5.1_2020'!B16-1,"-")</f>
        <v>4.9731943114268429E-3</v>
      </c>
      <c r="C16" s="408">
        <f>IFERROR('5.1_2021'!C16/'5.1_2020'!C16-1,"-")</f>
        <v>0.59054045043092684</v>
      </c>
      <c r="D16" s="408">
        <f>IFERROR('5.1_2021'!D16/'5.1_2020'!D16-1,"-")</f>
        <v>1.5129261626158241E-2</v>
      </c>
      <c r="E16" s="408" t="str">
        <f>IFERROR('5.1_2021'!E16/'5.1_2020'!E16-1,"-")</f>
        <v>-</v>
      </c>
      <c r="F16" s="409" t="str">
        <f>IFERROR('5.1_2021'!F16/'5.1_2020'!F16-1,"-")</f>
        <v>-</v>
      </c>
      <c r="G16" s="410">
        <f>IFERROR('5.1_2021'!G16/'5.1_2020'!G16-1,"-")</f>
        <v>9.2753270858563219E-3</v>
      </c>
      <c r="H16" s="259"/>
      <c r="I16" s="411">
        <f>IFERROR('5.1_2021'!B16-'5.1_2020'!B16,"-")</f>
        <v>4.3195929999999407</v>
      </c>
      <c r="J16" s="411">
        <f>IFERROR('5.1_2021'!C16-'5.1_2020'!C16,"-")</f>
        <v>2.4088830000000003</v>
      </c>
      <c r="K16" s="411">
        <f>IFERROR('5.1_2021'!D16-'5.1_2020'!D16,"-")</f>
        <v>3.5295399999999972</v>
      </c>
      <c r="L16" s="411" t="str">
        <f>IFERROR('5.1_2021'!E16-'5.1_2020'!E16,"-")</f>
        <v>-</v>
      </c>
      <c r="M16" s="412" t="str">
        <f>IFERROR('5.1_2021'!F16-'5.1_2020'!F16,"-")</f>
        <v>-</v>
      </c>
      <c r="N16" s="413">
        <f>IFERROR('5.1_2021'!G16-'5.1_2020'!G16,"-")</f>
        <v>10.25801599999977</v>
      </c>
      <c r="R16" s="3"/>
      <c r="S16" s="3"/>
      <c r="T16" s="3"/>
      <c r="U16" s="3"/>
      <c r="V16" s="3"/>
      <c r="W16" s="3"/>
      <c r="X16" s="3"/>
      <c r="Y16" s="3"/>
      <c r="Z16" s="3"/>
    </row>
    <row r="17" spans="1:31" x14ac:dyDescent="0.2">
      <c r="A17" s="221" t="s">
        <v>107</v>
      </c>
      <c r="B17" s="402">
        <f>IFERROR('5.1_2021'!B17/'5.1_2020'!B17-1,"-")</f>
        <v>-0.14160510522723102</v>
      </c>
      <c r="C17" s="402">
        <f>IFERROR('5.1_2021'!C17/'5.1_2020'!C17-1,"-")</f>
        <v>3.0899729507483542E-2</v>
      </c>
      <c r="D17" s="402">
        <f>IFERROR('5.1_2021'!D17/'5.1_2020'!D17-1,"-")</f>
        <v>-0.1732979286312617</v>
      </c>
      <c r="E17" s="402" t="str">
        <f>IFERROR('5.1_2021'!E17/'5.1_2020'!E17-1,"-")</f>
        <v>-</v>
      </c>
      <c r="F17" s="403" t="str">
        <f>IFERROR('5.1_2021'!F17/'5.1_2020'!F17-1,"-")</f>
        <v>-</v>
      </c>
      <c r="G17" s="404">
        <f>IFERROR('5.1_2021'!G17/'5.1_2020'!G17-1,"-")</f>
        <v>-0.17083087119658824</v>
      </c>
      <c r="H17" s="259"/>
      <c r="I17" s="405">
        <f>IFERROR('5.1_2021'!B17-'5.1_2020'!B17,"-")</f>
        <v>-89.046446999999944</v>
      </c>
      <c r="J17" s="405">
        <f>IFERROR('5.1_2021'!C17-'5.1_2020'!C17,"-")</f>
        <v>6.9592000000000098E-2</v>
      </c>
      <c r="K17" s="405">
        <f>IFERROR('5.1_2021'!D17-'5.1_2020'!D17,"-")</f>
        <v>-1322.8892850000002</v>
      </c>
      <c r="L17" s="405" t="str">
        <f>IFERROR('5.1_2021'!E17-'5.1_2020'!E17,"-")</f>
        <v>-</v>
      </c>
      <c r="M17" s="406" t="str">
        <f>IFERROR('5.1_2021'!F17-'5.1_2020'!F17,"-")</f>
        <v>-</v>
      </c>
      <c r="N17" s="407">
        <f>IFERROR('5.1_2021'!G17-'5.1_2020'!G17,"-")</f>
        <v>-1411.866140000001</v>
      </c>
      <c r="R17" s="3"/>
      <c r="S17" s="3"/>
      <c r="T17" s="3"/>
      <c r="U17" s="3"/>
      <c r="V17" s="3"/>
      <c r="W17" s="3"/>
      <c r="X17" s="3"/>
      <c r="Y17" s="3"/>
      <c r="Z17" s="3"/>
    </row>
    <row r="18" spans="1:31" x14ac:dyDescent="0.2">
      <c r="A18" s="178" t="s">
        <v>108</v>
      </c>
      <c r="B18" s="408">
        <f>IFERROR('5.1_2021'!B18/'5.1_2020'!B18-1,"-")</f>
        <v>-6.3067695537584179E-3</v>
      </c>
      <c r="C18" s="408" t="str">
        <f>IFERROR('5.1_2021'!C18/'5.1_2020'!C18-1,"-")</f>
        <v>-</v>
      </c>
      <c r="D18" s="408">
        <f>IFERROR('5.1_2021'!D18/'5.1_2020'!D18-1,"-")</f>
        <v>-1.1178034244147428E-2</v>
      </c>
      <c r="E18" s="408">
        <f>IFERROR('5.1_2021'!E18/'5.1_2020'!E18-1,"-")</f>
        <v>-1.1548693802798882E-2</v>
      </c>
      <c r="F18" s="409">
        <f>IFERROR('5.1_2021'!F18/'5.1_2020'!F18-1,"-")</f>
        <v>-0.99674202023566016</v>
      </c>
      <c r="G18" s="410">
        <f>IFERROR('5.1_2021'!G18/'5.1_2020'!G18-1,"-")</f>
        <v>-0.50544282528235129</v>
      </c>
      <c r="H18" s="259"/>
      <c r="I18" s="411">
        <f>IFERROR('5.1_2021'!B18-'5.1_2020'!B18,"-")</f>
        <v>-4.1245799999999235</v>
      </c>
      <c r="J18" s="411" t="str">
        <f>IFERROR('5.1_2021'!C18-'5.1_2020'!C18,"-")</f>
        <v>-</v>
      </c>
      <c r="K18" s="411">
        <f>IFERROR('5.1_2021'!D18-'5.1_2020'!D18,"-")</f>
        <v>-58.045014000000265</v>
      </c>
      <c r="L18" s="411">
        <f>IFERROR('5.1_2021'!E18-'5.1_2020'!E18,"-")</f>
        <v>-44.662947999999687</v>
      </c>
      <c r="M18" s="412">
        <f>IFERROR('5.1_2021'!F18-'5.1_2020'!F18,"-")</f>
        <v>-9744.4788200000003</v>
      </c>
      <c r="N18" s="413">
        <f>IFERROR('5.1_2021'!G18-'5.1_2020'!G18,"-")</f>
        <v>-9851.3113620000004</v>
      </c>
      <c r="R18" s="3"/>
      <c r="S18" s="3"/>
      <c r="T18" s="3"/>
      <c r="U18" s="3"/>
      <c r="V18" s="3"/>
      <c r="W18" s="3"/>
      <c r="X18" s="3"/>
      <c r="Y18" s="3"/>
      <c r="Z18" s="3"/>
    </row>
    <row r="19" spans="1:31" x14ac:dyDescent="0.2">
      <c r="A19" s="221" t="s">
        <v>109</v>
      </c>
      <c r="B19" s="402">
        <f>IFERROR('5.1_2021'!B19/'5.1_2020'!B19-1,"-")</f>
        <v>7.4037963496883075E-2</v>
      </c>
      <c r="C19" s="402" t="str">
        <f>IFERROR('5.1_2021'!C19/'5.1_2020'!C19-1,"-")</f>
        <v>-</v>
      </c>
      <c r="D19" s="402">
        <f>IFERROR('5.1_2021'!D19/'5.1_2020'!D19-1,"-")</f>
        <v>4.9023047281830268E-2</v>
      </c>
      <c r="E19" s="402">
        <f>IFERROR('5.1_2021'!E19/'5.1_2020'!E19-1,"-")</f>
        <v>4.6551113084368545E-2</v>
      </c>
      <c r="F19" s="403">
        <f>IFERROR('5.1_2021'!F19/'5.1_2020'!F19-1,"-")</f>
        <v>-2.7220752855398489E-2</v>
      </c>
      <c r="G19" s="404">
        <f>IFERROR('5.1_2021'!G19/'5.1_2020'!G19-1,"-")</f>
        <v>1.8377796732076401E-2</v>
      </c>
      <c r="H19" s="259"/>
      <c r="I19" s="405">
        <f>IFERROR('5.1_2021'!B19-'5.1_2020'!B19,"-")</f>
        <v>5.3808549999999968</v>
      </c>
      <c r="J19" s="405" t="str">
        <f>IFERROR('5.1_2021'!C19-'5.1_2020'!C19,"-")</f>
        <v>-</v>
      </c>
      <c r="K19" s="405">
        <f>IFERROR('5.1_2021'!D19-'5.1_2020'!D19,"-")</f>
        <v>28.441026000000079</v>
      </c>
      <c r="L19" s="405">
        <f>IFERROR('5.1_2021'!E19-'5.1_2020'!E19,"-")</f>
        <v>13.966079999999977</v>
      </c>
      <c r="M19" s="406">
        <f>IFERROR('5.1_2021'!F19-'5.1_2020'!F19,"-")</f>
        <v>-18.074134999999956</v>
      </c>
      <c r="N19" s="407">
        <f>IFERROR('5.1_2021'!G19-'5.1_2020'!G19,"-")</f>
        <v>29.713825999999926</v>
      </c>
      <c r="R19" s="3"/>
      <c r="S19" s="3"/>
      <c r="T19" s="3"/>
      <c r="U19" s="3"/>
      <c r="V19" s="3"/>
      <c r="W19" s="3"/>
      <c r="X19" s="3"/>
      <c r="Y19" s="3"/>
      <c r="Z19" s="3"/>
    </row>
    <row r="20" spans="1:31" x14ac:dyDescent="0.2">
      <c r="A20" s="178" t="s">
        <v>110</v>
      </c>
      <c r="B20" s="408">
        <f>IFERROR('5.1_2021'!B20/'5.1_2020'!B20-1,"-")</f>
        <v>-1.1683866949334654E-3</v>
      </c>
      <c r="C20" s="408" t="str">
        <f>IFERROR('5.1_2021'!C20/'5.1_2020'!C20-1,"-")</f>
        <v>-</v>
      </c>
      <c r="D20" s="408">
        <f>IFERROR('5.1_2021'!D20/'5.1_2020'!D20-1,"-")</f>
        <v>-5.9383053576054223E-3</v>
      </c>
      <c r="E20" s="408" t="str">
        <f>IFERROR('5.1_2021'!E20/'5.1_2020'!E20-1,"-")</f>
        <v>-</v>
      </c>
      <c r="F20" s="409" t="str">
        <f>IFERROR('5.1_2021'!F20/'5.1_2020'!F20-1,"-")</f>
        <v>-</v>
      </c>
      <c r="G20" s="410">
        <f>IFERROR('5.1_2021'!G20/'5.1_2020'!G20-1,"-")</f>
        <v>-5.7854686369954722E-3</v>
      </c>
      <c r="H20" s="259"/>
      <c r="I20" s="411">
        <f>IFERROR('5.1_2021'!B20-'5.1_2020'!B20,"-")</f>
        <v>-2.9904999999999404E-2</v>
      </c>
      <c r="J20" s="411" t="str">
        <f>IFERROR('5.1_2021'!C20-'5.1_2020'!C20,"-")</f>
        <v>-</v>
      </c>
      <c r="K20" s="411">
        <f>IFERROR('5.1_2021'!D20-'5.1_2020'!D20,"-")</f>
        <v>-4.5915529999999762</v>
      </c>
      <c r="L20" s="411" t="str">
        <f>IFERROR('5.1_2021'!E20-'5.1_2020'!E20,"-")</f>
        <v>-</v>
      </c>
      <c r="M20" s="412" t="str">
        <f>IFERROR('5.1_2021'!F20-'5.1_2020'!F20,"-")</f>
        <v>-</v>
      </c>
      <c r="N20" s="413">
        <f>IFERROR('5.1_2021'!G20-'5.1_2020'!G20,"-")</f>
        <v>-4.6214579999999614</v>
      </c>
      <c r="R20" s="3"/>
      <c r="S20" s="3"/>
      <c r="T20" s="3"/>
      <c r="U20" s="3"/>
      <c r="V20" s="3"/>
      <c r="W20" s="3"/>
      <c r="X20" s="3"/>
      <c r="Y20" s="3"/>
      <c r="Z20" s="3"/>
    </row>
    <row r="21" spans="1:31" x14ac:dyDescent="0.2">
      <c r="A21" s="221" t="s">
        <v>111</v>
      </c>
      <c r="B21" s="402">
        <f>IFERROR('5.1_2021'!B21/'5.1_2020'!B21-1,"-")</f>
        <v>-0.19451599135429631</v>
      </c>
      <c r="C21" s="402">
        <f>IFERROR('5.1_2021'!C21/'5.1_2020'!C21-1,"-")</f>
        <v>4.0828966934332689E-2</v>
      </c>
      <c r="D21" s="402">
        <f>IFERROR('5.1_2021'!D21/'5.1_2020'!D21-1,"-")</f>
        <v>6.5881909563254126E-2</v>
      </c>
      <c r="E21" s="402" t="str">
        <f>IFERROR('5.1_2021'!E21/'5.1_2020'!E21-1,"-")</f>
        <v>-</v>
      </c>
      <c r="F21" s="403" t="str">
        <f>IFERROR('5.1_2021'!F21/'5.1_2020'!F21-1,"-")</f>
        <v>-</v>
      </c>
      <c r="G21" s="404">
        <f>IFERROR('5.1_2021'!G21/'5.1_2020'!G21-1,"-")</f>
        <v>4.1242611429746834E-2</v>
      </c>
      <c r="H21" s="259"/>
      <c r="I21" s="405">
        <f>IFERROR('5.1_2021'!B21-'5.1_2020'!B21,"-")</f>
        <v>-121.37421900000004</v>
      </c>
      <c r="J21" s="405">
        <f>IFERROR('5.1_2021'!C21-'5.1_2020'!C21,"-")</f>
        <v>21.799648999999931</v>
      </c>
      <c r="K21" s="405">
        <f>IFERROR('5.1_2021'!D21-'5.1_2020'!D21,"-")</f>
        <v>393.93816100000004</v>
      </c>
      <c r="L21" s="405" t="str">
        <f>IFERROR('5.1_2021'!E21-'5.1_2020'!E21,"-")</f>
        <v>-</v>
      </c>
      <c r="M21" s="406" t="str">
        <f>IFERROR('5.1_2021'!F21-'5.1_2020'!F21,"-")</f>
        <v>-</v>
      </c>
      <c r="N21" s="407">
        <f>IFERROR('5.1_2021'!G21-'5.1_2020'!G21,"-")</f>
        <v>294.36359100000027</v>
      </c>
      <c r="R21" s="3"/>
      <c r="S21" s="3"/>
      <c r="T21" s="3"/>
      <c r="U21" s="3"/>
      <c r="V21" s="3"/>
      <c r="W21" s="3"/>
      <c r="X21" s="3"/>
      <c r="Y21" s="3"/>
      <c r="Z21" s="3"/>
    </row>
    <row r="22" spans="1:31" x14ac:dyDescent="0.2">
      <c r="A22" s="238" t="s">
        <v>138</v>
      </c>
      <c r="B22" s="472" t="str">
        <f>IFERROR('5.1_2021'!B22/'5.1_2020'!B22-1,"-")</f>
        <v>-</v>
      </c>
      <c r="C22" s="472" t="str">
        <f>IFERROR('5.1_2021'!C22/'5.1_2020'!C22-1,"-")</f>
        <v>-</v>
      </c>
      <c r="D22" s="472">
        <f>IFERROR('5.1_2021'!D22/'5.1_2020'!D22-1,"-")</f>
        <v>0.34562693295491509</v>
      </c>
      <c r="E22" s="472" t="str">
        <f>IFERROR('5.1_2021'!E22/'5.1_2020'!E22-1,"-")</f>
        <v>-</v>
      </c>
      <c r="F22" s="473">
        <f>IFERROR('5.1_2021'!F22/'5.1_2020'!F22-1,"-")</f>
        <v>-4.0099133542822463E-2</v>
      </c>
      <c r="G22" s="474">
        <f>IFERROR('5.1_2021'!G22/'5.1_2020'!G22-1,"-")</f>
        <v>0.23700165973709963</v>
      </c>
      <c r="H22" s="259"/>
      <c r="I22" s="510" t="str">
        <f>IFERROR('5.1_2021'!B22-'5.1_2020'!B22,"-")</f>
        <v>-</v>
      </c>
      <c r="J22" s="510" t="str">
        <f>IFERROR('5.1_2021'!C22-'5.1_2020'!C22,"-")</f>
        <v>-</v>
      </c>
      <c r="K22" s="510">
        <f>IFERROR('5.1_2021'!D22-'5.1_2020'!D22,"-")</f>
        <v>70.621383000000009</v>
      </c>
      <c r="L22" s="510" t="str">
        <f>IFERROR('5.1_2021'!E22-'5.1_2020'!E22,"-")</f>
        <v>-</v>
      </c>
      <c r="M22" s="511">
        <f>IFERROR('5.1_2021'!F22-'5.1_2020'!F22,"-")</f>
        <v>-3.211860999999999</v>
      </c>
      <c r="N22" s="512">
        <f>IFERROR('5.1_2021'!G22-'5.1_2020'!G22,"-")</f>
        <v>67.409522000000038</v>
      </c>
      <c r="R22" s="3"/>
      <c r="S22" s="3"/>
      <c r="T22" s="3"/>
      <c r="U22" s="3"/>
      <c r="V22" s="3"/>
      <c r="W22" s="3"/>
      <c r="X22" s="3"/>
      <c r="Y22" s="3"/>
      <c r="Z22" s="3"/>
    </row>
    <row r="23" spans="1:31" ht="14.25" x14ac:dyDescent="0.2">
      <c r="A23" s="463" t="s">
        <v>60</v>
      </c>
      <c r="B23" s="392">
        <f>IFERROR('5.1_2021'!B23/'5.1_2020'!B23-1,"-")</f>
        <v>0.22719988383783973</v>
      </c>
      <c r="C23" s="392">
        <f>IFERROR('5.1_2021'!C23/'5.1_2020'!C23-1,"-")</f>
        <v>7.847738468920884E-2</v>
      </c>
      <c r="D23" s="392">
        <f>IFERROR('5.1_2021'!D23/'5.1_2020'!D23-1,"-")</f>
        <v>2.1911034686188402</v>
      </c>
      <c r="E23" s="392">
        <f>IFERROR('5.1_2021'!E23/'5.1_2020'!E23-1,"-")</f>
        <v>0.69804144267331592</v>
      </c>
      <c r="F23" s="404">
        <f>IFERROR('5.1_2021'!F23/'5.1_2020'!F23-1,"-")</f>
        <v>0.79763209856658168</v>
      </c>
      <c r="G23" s="404">
        <f>IFERROR('5.1_2021'!G23/'5.1_2020'!G23-1,"-")</f>
        <v>0.73911569593483195</v>
      </c>
      <c r="H23" s="259"/>
      <c r="I23" s="513">
        <f>IFERROR('5.1_2021'!B23-'5.1_2020'!B23,"-")</f>
        <v>1652.5980530000043</v>
      </c>
      <c r="J23" s="513">
        <f>IFERROR('5.1_2021'!C23-'5.1_2020'!C23,"-")</f>
        <v>134.65941800000019</v>
      </c>
      <c r="K23" s="513">
        <f>IFERROR('5.1_2021'!D23-'5.1_2020'!D23,"-")</f>
        <v>7769.9288210000032</v>
      </c>
      <c r="L23" s="513">
        <f>IFERROR('5.1_2021'!E23-'5.1_2020'!E23,"-")</f>
        <v>18189.660741999985</v>
      </c>
      <c r="M23" s="514">
        <f>IFERROR('5.1_2021'!F23-'5.1_2020'!F23,"-")</f>
        <v>10612.092004</v>
      </c>
      <c r="N23" s="514">
        <f>IFERROR('5.1_2021'!G23-'5.1_2020'!G23,"-")</f>
        <v>38358.939037999982</v>
      </c>
      <c r="R23" s="3"/>
      <c r="S23" s="3"/>
      <c r="T23" s="3"/>
      <c r="U23" s="3"/>
      <c r="V23" s="3"/>
      <c r="W23" s="3"/>
      <c r="X23" s="3"/>
      <c r="Y23" s="3"/>
      <c r="Z23" s="3"/>
    </row>
    <row r="24" spans="1:31" x14ac:dyDescent="0.2">
      <c r="A24" s="261" t="s">
        <v>66</v>
      </c>
      <c r="B24" s="408" t="str">
        <f>IFERROR('5.1_2021'!B24/'5.1_2020'!B24-1,"-")</f>
        <v>-</v>
      </c>
      <c r="C24" s="408" t="str">
        <f>IFERROR('5.1_2021'!C24/'5.1_2020'!C24-1,"-")</f>
        <v>-</v>
      </c>
      <c r="D24" s="408" t="str">
        <f>IFERROR('5.1_2021'!D24/'5.1_2020'!D24-1,"-")</f>
        <v>-</v>
      </c>
      <c r="E24" s="408" t="str">
        <f>IFERROR('5.1_2021'!E24/'5.1_2020'!E24-1,"-")</f>
        <v>-</v>
      </c>
      <c r="F24" s="409">
        <f>IFERROR('5.1_2021'!F24/'5.1_2020'!F24-1,"-")</f>
        <v>2.6384202128816621</v>
      </c>
      <c r="G24" s="410">
        <f>IFERROR('5.1_2021'!G24/'5.1_2020'!G24-1,"-")</f>
        <v>8.3003563757115639</v>
      </c>
      <c r="H24" s="259"/>
      <c r="I24" s="411">
        <f>IFERROR('5.1_2021'!B24-'5.1_2020'!B24,"-")</f>
        <v>675.79095800000005</v>
      </c>
      <c r="J24" s="411">
        <f>IFERROR('5.1_2021'!C24-'5.1_2020'!C24,"-")</f>
        <v>0</v>
      </c>
      <c r="K24" s="411">
        <f>IFERROR('5.1_2021'!D24-'5.1_2020'!D24,"-")</f>
        <v>7425.0254349999996</v>
      </c>
      <c r="L24" s="411">
        <f>IFERROR('5.1_2021'!E24-'5.1_2020'!E24,"-")</f>
        <v>14689.837605000001</v>
      </c>
      <c r="M24" s="412">
        <f>IFERROR('5.1_2021'!F24-'5.1_2020'!F24,"-")</f>
        <v>10620.275545999999</v>
      </c>
      <c r="N24" s="413">
        <f>IFERROR('5.1_2021'!G24-'5.1_2020'!G24,"-")</f>
        <v>33410.929544000006</v>
      </c>
      <c r="R24" s="3"/>
      <c r="S24" s="3"/>
      <c r="T24" s="3"/>
      <c r="U24" s="3"/>
      <c r="V24" s="3"/>
      <c r="W24" s="3"/>
      <c r="X24" s="3"/>
      <c r="Y24" s="3"/>
      <c r="Z24" s="3"/>
    </row>
    <row r="25" spans="1:31" x14ac:dyDescent="0.2">
      <c r="A25" s="221" t="s">
        <v>112</v>
      </c>
      <c r="B25" s="402">
        <f>IFERROR('5.1_2021'!B25/'5.1_2020'!B25-1,"-")</f>
        <v>0.19109303668719146</v>
      </c>
      <c r="C25" s="402">
        <f>IFERROR('5.1_2021'!C25/'5.1_2020'!C25-1,"-")</f>
        <v>192.06877729257641</v>
      </c>
      <c r="D25" s="402">
        <f>IFERROR('5.1_2021'!D25/'5.1_2020'!D25-1,"-")</f>
        <v>0.11178260778875737</v>
      </c>
      <c r="E25" s="402">
        <f>IFERROR('5.1_2021'!E25/'5.1_2020'!E25-1,"-")</f>
        <v>0.26969734578247584</v>
      </c>
      <c r="F25" s="403">
        <f>IFERROR('5.1_2021'!F25/'5.1_2020'!F25-1,"-")</f>
        <v>0.20918709367290034</v>
      </c>
      <c r="G25" s="404">
        <f>IFERROR('5.1_2021'!G25/'5.1_2020'!G25-1,"-")</f>
        <v>0.24478297679077721</v>
      </c>
      <c r="H25" s="259"/>
      <c r="I25" s="405">
        <f>IFERROR('5.1_2021'!B25-'5.1_2020'!B25,"-")</f>
        <v>801.33418799999981</v>
      </c>
      <c r="J25" s="405">
        <f>IFERROR('5.1_2021'!C25-'5.1_2020'!C25,"-")</f>
        <v>0.17593500000000001</v>
      </c>
      <c r="K25" s="405">
        <f>IFERROR('5.1_2021'!D25-'5.1_2020'!D25,"-")</f>
        <v>42.695711000000017</v>
      </c>
      <c r="L25" s="405">
        <f>IFERROR('5.1_2021'!E25-'5.1_2020'!E25,"-")</f>
        <v>3049.1188710000006</v>
      </c>
      <c r="M25" s="406">
        <f>IFERROR('5.1_2021'!F25-'5.1_2020'!F25,"-")</f>
        <v>34.705791000000005</v>
      </c>
      <c r="N25" s="407">
        <f>IFERROR('5.1_2021'!G25-'5.1_2020'!G25,"-")</f>
        <v>3928.0304960000012</v>
      </c>
      <c r="R25" s="3"/>
      <c r="S25" s="3"/>
      <c r="T25" s="3"/>
      <c r="U25" s="3"/>
      <c r="V25" s="3"/>
      <c r="W25" s="3"/>
      <c r="X25" s="3"/>
      <c r="Y25" s="3"/>
      <c r="Z25" s="3"/>
    </row>
    <row r="26" spans="1:31" x14ac:dyDescent="0.2">
      <c r="A26" s="261" t="s">
        <v>119</v>
      </c>
      <c r="B26" s="408">
        <f>IFERROR('5.1_2021'!B26/'5.1_2020'!B26-1,"-")</f>
        <v>-8.1626453061224513E-2</v>
      </c>
      <c r="C26" s="408" t="str">
        <f>IFERROR('5.1_2021'!C26/'5.1_2020'!C26-1,"-")</f>
        <v>-</v>
      </c>
      <c r="D26" s="408">
        <f>IFERROR('5.1_2021'!D26/'5.1_2020'!D26-1,"-")</f>
        <v>3.8197241379310354E-2</v>
      </c>
      <c r="E26" s="408">
        <f>IFERROR('5.1_2021'!E26/'5.1_2020'!E26-1,"-")</f>
        <v>-0.48654615745856356</v>
      </c>
      <c r="F26" s="409">
        <f>IFERROR('5.1_2021'!F26/'5.1_2020'!F26-1,"-")</f>
        <v>-0.26820371232876716</v>
      </c>
      <c r="G26" s="410">
        <f>IFERROR('5.1_2021'!G26/'5.1_2020'!G26-1,"-")</f>
        <v>-1.3479207499999997</v>
      </c>
      <c r="H26" s="259"/>
      <c r="I26" s="411">
        <f>IFERROR('5.1_2021'!B26-'5.1_2020'!B26,"-")</f>
        <v>19.998480999999998</v>
      </c>
      <c r="J26" s="411">
        <f>IFERROR('5.1_2021'!C26-'5.1_2020'!C26,"-")</f>
        <v>0</v>
      </c>
      <c r="K26" s="411">
        <f>IFERROR('5.1_2021'!D26-'5.1_2020'!D26,"-")</f>
        <v>-2.215440000000001</v>
      </c>
      <c r="L26" s="411">
        <f>IFERROR('5.1_2021'!E26-'5.1_2020'!E26,"-")</f>
        <v>-176.12970899999999</v>
      </c>
      <c r="M26" s="412">
        <f>IFERROR('5.1_2021'!F26-'5.1_2020'!F26,"-")</f>
        <v>-19.578870999999999</v>
      </c>
      <c r="N26" s="413">
        <f>IFERROR('5.1_2021'!G26-'5.1_2020'!G26,"-")</f>
        <v>-177.92553899999996</v>
      </c>
      <c r="R26" s="3"/>
      <c r="S26" s="3"/>
      <c r="T26" s="3"/>
      <c r="U26" s="3"/>
      <c r="V26" s="3"/>
      <c r="W26" s="3"/>
      <c r="X26" s="3"/>
      <c r="Y26" s="3"/>
      <c r="Z26" s="3"/>
    </row>
    <row r="27" spans="1:31" x14ac:dyDescent="0.2">
      <c r="A27" s="221" t="s">
        <v>113</v>
      </c>
      <c r="B27" s="402">
        <f>IFERROR('5.1_2021'!B27/'5.1_2020'!B27-1,"-")</f>
        <v>5.081983990873562E-3</v>
      </c>
      <c r="C27" s="402" t="str">
        <f>IFERROR('5.1_2021'!C27/'5.1_2020'!C27-1,"-")</f>
        <v>-</v>
      </c>
      <c r="D27" s="402">
        <f>IFERROR('5.1_2021'!D27/'5.1_2020'!D27-1,"-")</f>
        <v>1.6835703379748157E-2</v>
      </c>
      <c r="E27" s="402">
        <f>IFERROR('5.1_2021'!E27/'5.1_2020'!E27-1,"-")</f>
        <v>1.5777628554019429E-2</v>
      </c>
      <c r="F27" s="403">
        <f>IFERROR('5.1_2021'!F27/'5.1_2020'!F27-1,"-")</f>
        <v>2.1688401592442785E-2</v>
      </c>
      <c r="G27" s="404">
        <f>IFERROR('5.1_2021'!G27/'5.1_2020'!G27-1,"-")</f>
        <v>1.8294082842289505E-2</v>
      </c>
      <c r="H27" s="259"/>
      <c r="I27" s="405">
        <f>IFERROR('5.1_2021'!B27-'5.1_2020'!B27,"-")</f>
        <v>1.3247160000000235</v>
      </c>
      <c r="J27" s="405">
        <f>IFERROR('5.1_2021'!C27-'5.1_2020'!C27,"-")</f>
        <v>0</v>
      </c>
      <c r="K27" s="405">
        <f>IFERROR('5.1_2021'!D27-'5.1_2020'!D27,"-")</f>
        <v>1.8778190000000023</v>
      </c>
      <c r="L27" s="405">
        <f>IFERROR('5.1_2021'!E27-'5.1_2020'!E27,"-")</f>
        <v>84.487919999999576</v>
      </c>
      <c r="M27" s="406">
        <f>IFERROR('5.1_2021'!F27-'5.1_2020'!F27,"-")</f>
        <v>109.14783500000067</v>
      </c>
      <c r="N27" s="407">
        <f>IFERROR('5.1_2021'!G27-'5.1_2020'!G27,"-")</f>
        <v>196.83828999999969</v>
      </c>
      <c r="R27" s="3"/>
      <c r="S27" s="3"/>
      <c r="T27" s="3"/>
      <c r="U27" s="3"/>
      <c r="V27" s="3"/>
      <c r="W27" s="3"/>
      <c r="X27" s="3"/>
      <c r="Y27" s="3"/>
      <c r="Z27" s="3"/>
    </row>
    <row r="28" spans="1:31" x14ac:dyDescent="0.2">
      <c r="A28" s="261" t="s">
        <v>114</v>
      </c>
      <c r="B28" s="408">
        <f>IFERROR('5.1_2021'!B28/'5.1_2020'!B28-1,"-")</f>
        <v>-2.5041513907501201E-2</v>
      </c>
      <c r="C28" s="408" t="str">
        <f>IFERROR('5.1_2021'!C28/'5.1_2020'!C28-1,"-")</f>
        <v>-</v>
      </c>
      <c r="D28" s="408">
        <f>IFERROR('5.1_2021'!D28/'5.1_2020'!D28-1,"-")</f>
        <v>0.14513407413558332</v>
      </c>
      <c r="E28" s="408">
        <f>IFERROR('5.1_2021'!E28/'5.1_2020'!E28-1,"-")</f>
        <v>5.4592090114729874E-2</v>
      </c>
      <c r="F28" s="409">
        <f>IFERROR('5.1_2021'!F28/'5.1_2020'!F28-1,"-")</f>
        <v>6.5212616189810335E-2</v>
      </c>
      <c r="G28" s="410">
        <f>IFERROR('5.1_2021'!G28/'5.1_2020'!G28-1,"-")</f>
        <v>5.4616155441106873E-2</v>
      </c>
      <c r="H28" s="259"/>
      <c r="I28" s="411">
        <f>IFERROR('5.1_2021'!B28-'5.1_2020'!B28,"-")</f>
        <v>-1.9669250000000034</v>
      </c>
      <c r="J28" s="411">
        <f>IFERROR('5.1_2021'!C28-'5.1_2020'!C28,"-")</f>
        <v>0</v>
      </c>
      <c r="K28" s="411">
        <f>IFERROR('5.1_2021'!D28-'5.1_2020'!D28,"-")</f>
        <v>8.3912499999999994</v>
      </c>
      <c r="L28" s="411">
        <f>IFERROR('5.1_2021'!E28-'5.1_2020'!E28,"-")</f>
        <v>410.38620300000002</v>
      </c>
      <c r="M28" s="412">
        <f>IFERROR('5.1_2021'!F28-'5.1_2020'!F28,"-")</f>
        <v>7.4111699999999985</v>
      </c>
      <c r="N28" s="413">
        <f>IFERROR('5.1_2021'!G28-'5.1_2020'!G28,"-")</f>
        <v>424.22169800000029</v>
      </c>
      <c r="R28" s="3"/>
      <c r="S28" s="3"/>
      <c r="T28" s="3"/>
      <c r="U28" s="3"/>
      <c r="V28" s="3"/>
      <c r="W28" s="3"/>
      <c r="X28" s="3"/>
      <c r="Y28" s="3"/>
      <c r="Z28" s="3"/>
    </row>
    <row r="29" spans="1:31" s="40" customFormat="1" x14ac:dyDescent="0.2">
      <c r="A29" s="221" t="s">
        <v>88</v>
      </c>
      <c r="B29" s="402">
        <f>IFERROR('5.1_2021'!B29/'5.1_2020'!B29-1,"-")</f>
        <v>-0.30204477008612429</v>
      </c>
      <c r="C29" s="402">
        <f>IFERROR('5.1_2021'!C29/'5.1_2020'!C29-1,"-")</f>
        <v>8.2794152546488142E-2</v>
      </c>
      <c r="D29" s="402">
        <f>IFERROR('5.1_2021'!D29/'5.1_2020'!D29-1,"-")</f>
        <v>9.0219371418094996E-2</v>
      </c>
      <c r="E29" s="402" t="str">
        <f>IFERROR('5.1_2021'!E29/'5.1_2020'!E29-1,"-")</f>
        <v>-</v>
      </c>
      <c r="F29" s="403" t="str">
        <f>IFERROR('5.1_2021'!F29/'5.1_2020'!F29-1,"-")</f>
        <v>-</v>
      </c>
      <c r="G29" s="404">
        <f>IFERROR('5.1_2021'!G29/'5.1_2020'!G29-1,"-")</f>
        <v>8.6867873369594673E-2</v>
      </c>
      <c r="H29" s="259"/>
      <c r="I29" s="405">
        <f>IFERROR('5.1_2021'!B29-'5.1_2020'!B29,"-")</f>
        <v>-4.5303389999999997</v>
      </c>
      <c r="J29" s="405">
        <f>IFERROR('5.1_2021'!C29-'5.1_2020'!C29,"-")</f>
        <v>97.625223999999889</v>
      </c>
      <c r="K29" s="405">
        <f>IFERROR('5.1_2021'!D29-'5.1_2020'!D29,"-")</f>
        <v>286.33100000000013</v>
      </c>
      <c r="L29" s="405">
        <f>IFERROR('5.1_2021'!E29-'5.1_2020'!E29,"-")</f>
        <v>0</v>
      </c>
      <c r="M29" s="406">
        <f>IFERROR('5.1_2021'!F29-'5.1_2020'!F29,"-")</f>
        <v>0</v>
      </c>
      <c r="N29" s="407">
        <f>IFERROR('5.1_2021'!G29-'5.1_2020'!G29,"-")</f>
        <v>379.42588499999965</v>
      </c>
      <c r="R29" s="3"/>
      <c r="S29" s="3"/>
      <c r="T29" s="3"/>
      <c r="U29" s="3"/>
      <c r="V29" s="3"/>
      <c r="W29" s="3"/>
      <c r="X29" s="3"/>
      <c r="Y29" s="3"/>
      <c r="Z29" s="3"/>
      <c r="AA29" s="3"/>
      <c r="AB29" s="3"/>
      <c r="AC29" s="3"/>
      <c r="AD29" s="3"/>
      <c r="AE29" s="3"/>
    </row>
    <row r="30" spans="1:31" x14ac:dyDescent="0.2">
      <c r="A30" s="261" t="s">
        <v>115</v>
      </c>
      <c r="B30" s="408">
        <f>IFERROR('5.1_2021'!B30/'5.1_2020'!B30-1,"-")</f>
        <v>3.6289599345312284E-2</v>
      </c>
      <c r="C30" s="408">
        <f>IFERROR('5.1_2021'!C30/'5.1_2020'!C30-1,"-")</f>
        <v>7.0029929775420552E-2</v>
      </c>
      <c r="D30" s="408">
        <f>IFERROR('5.1_2021'!D30/'5.1_2020'!D30-1,"-")</f>
        <v>0.12127729012244215</v>
      </c>
      <c r="E30" s="408">
        <f>IFERROR('5.1_2021'!E30/'5.1_2020'!E30-1,"-")</f>
        <v>4.8861243730313308E-2</v>
      </c>
      <c r="F30" s="409">
        <f>IFERROR('5.1_2021'!F30/'5.1_2020'!F30-1,"-")</f>
        <v>-3.0484213688400263E-2</v>
      </c>
      <c r="G30" s="410">
        <f>IFERROR('5.1_2021'!G30/'5.1_2020'!G30-1,"-")</f>
        <v>5.1502415560725545E-2</v>
      </c>
      <c r="H30" s="259"/>
      <c r="I30" s="411">
        <f>IFERROR('5.1_2021'!B30-'5.1_2020'!B30,"-")</f>
        <v>30.823294999999916</v>
      </c>
      <c r="J30" s="411">
        <f>IFERROR('5.1_2021'!C30-'5.1_2020'!C30,"-")</f>
        <v>49.200197000000003</v>
      </c>
      <c r="K30" s="411">
        <f>IFERROR('5.1_2021'!D30-'5.1_2020'!D30,"-")</f>
        <v>4.1980629999999977</v>
      </c>
      <c r="L30" s="411">
        <f>IFERROR('5.1_2021'!E30-'5.1_2020'!E30,"-")</f>
        <v>32.228522999999996</v>
      </c>
      <c r="M30" s="412">
        <f>IFERROR('5.1_2021'!F30-'5.1_2020'!F30,"-")</f>
        <v>-0.28576599999999885</v>
      </c>
      <c r="N30" s="413">
        <f>IFERROR('5.1_2021'!G30-'5.1_2020'!G30,"-")</f>
        <v>116.16431200000034</v>
      </c>
      <c r="R30" s="3"/>
      <c r="S30" s="3"/>
      <c r="T30" s="3"/>
      <c r="U30" s="3"/>
      <c r="V30" s="3"/>
      <c r="W30" s="3"/>
      <c r="X30" s="3"/>
      <c r="Y30" s="3"/>
      <c r="Z30" s="3"/>
    </row>
    <row r="31" spans="1:31" x14ac:dyDescent="0.2">
      <c r="A31" s="221" t="s">
        <v>116</v>
      </c>
      <c r="B31" s="402" t="str">
        <f>IFERROR('5.1_2021'!B31/'5.1_2020'!B31-1,"-")</f>
        <v>-</v>
      </c>
      <c r="C31" s="402" t="str">
        <f>IFERROR('5.1_2021'!C31/'5.1_2020'!C31-1,"-")</f>
        <v>-</v>
      </c>
      <c r="D31" s="402" t="str">
        <f>IFERROR('5.1_2021'!D31/'5.1_2020'!D31-1,"-")</f>
        <v>-</v>
      </c>
      <c r="E31" s="402" t="str">
        <f>IFERROR('5.1_2021'!E31/'5.1_2020'!E31-1,"-")</f>
        <v>-</v>
      </c>
      <c r="F31" s="403">
        <f>IFERROR('5.1_2021'!F31/'5.1_2020'!F31-1,"-")</f>
        <v>3.4520029351386095E-2</v>
      </c>
      <c r="G31" s="404">
        <f>IFERROR('5.1_2021'!G31/'5.1_2020'!G31-1,"-")</f>
        <v>3.4520029351386095E-2</v>
      </c>
      <c r="H31" s="259"/>
      <c r="I31" s="405">
        <f>IFERROR('5.1_2021'!B31-'5.1_2020'!B31,"-")</f>
        <v>0</v>
      </c>
      <c r="J31" s="405">
        <f>IFERROR('5.1_2021'!C31-'5.1_2020'!C31,"-")</f>
        <v>0</v>
      </c>
      <c r="K31" s="405">
        <f>IFERROR('5.1_2021'!D31-'5.1_2020'!D31,"-")</f>
        <v>0</v>
      </c>
      <c r="L31" s="405">
        <f>IFERROR('5.1_2021'!E31-'5.1_2020'!E31,"-")</f>
        <v>0</v>
      </c>
      <c r="M31" s="406">
        <f>IFERROR('5.1_2021'!F31-'5.1_2020'!F31,"-")</f>
        <v>72.191414999999779</v>
      </c>
      <c r="N31" s="407">
        <f>IFERROR('5.1_2021'!G31-'5.1_2020'!G31,"-")</f>
        <v>72.191414999999779</v>
      </c>
      <c r="R31" s="3"/>
      <c r="S31" s="3"/>
      <c r="T31" s="3"/>
      <c r="U31" s="3"/>
      <c r="V31" s="3"/>
      <c r="W31" s="3"/>
      <c r="X31" s="3"/>
      <c r="Y31" s="3"/>
      <c r="Z31" s="3"/>
    </row>
    <row r="32" spans="1:31" ht="25.5" x14ac:dyDescent="0.2">
      <c r="A32" s="178" t="s">
        <v>103</v>
      </c>
      <c r="B32" s="408" t="str">
        <f>IFERROR('5.1_2021'!B32/'5.1_2020'!B32-1,"-")</f>
        <v>-</v>
      </c>
      <c r="C32" s="408" t="str">
        <f>IFERROR('5.1_2021'!C32/'5.1_2020'!C32-1,"-")</f>
        <v>-</v>
      </c>
      <c r="D32" s="408" t="str">
        <f>IFERROR('5.1_2021'!D32/'5.1_2020'!D32-1,"-")</f>
        <v>-</v>
      </c>
      <c r="E32" s="408">
        <f>IFERROR('5.1_2021'!E32/'5.1_2020'!E32-1,"-")</f>
        <v>0.27141102800860706</v>
      </c>
      <c r="F32" s="409">
        <f>IFERROR('5.1_2021'!F32/'5.1_2020'!F32-1,"-")</f>
        <v>-0.38616415038716001</v>
      </c>
      <c r="G32" s="410">
        <f>IFERROR('5.1_2021'!G32/'5.1_2020'!G32-1,"-")</f>
        <v>-0.37465668524656204</v>
      </c>
      <c r="H32" s="259"/>
      <c r="I32" s="411">
        <f>IFERROR('5.1_2021'!B32-'5.1_2020'!B32,"-")</f>
        <v>0</v>
      </c>
      <c r="J32" s="411">
        <f>IFERROR('5.1_2021'!C32-'5.1_2020'!C32,"-")</f>
        <v>0</v>
      </c>
      <c r="K32" s="411">
        <f>IFERROR('5.1_2021'!D32-'5.1_2020'!D32,"-")</f>
        <v>0</v>
      </c>
      <c r="L32" s="411">
        <f>IFERROR('5.1_2021'!E32-'5.1_2020'!E32,"-")</f>
        <v>3.3355080000000008</v>
      </c>
      <c r="M32" s="412">
        <f>IFERROR('5.1_2021'!F32-'5.1_2020'!F32,"-")</f>
        <v>-266.44331000000005</v>
      </c>
      <c r="N32" s="413">
        <f>IFERROR('5.1_2021'!G32-'5.1_2020'!G32,"-")</f>
        <v>-263.10780199999999</v>
      </c>
      <c r="R32" s="3"/>
      <c r="S32" s="3"/>
      <c r="T32" s="3"/>
      <c r="U32" s="3"/>
      <c r="V32" s="3"/>
      <c r="W32" s="3"/>
      <c r="X32" s="3"/>
      <c r="Y32" s="3"/>
      <c r="Z32" s="3"/>
    </row>
    <row r="33" spans="1:26" x14ac:dyDescent="0.2">
      <c r="A33" s="221" t="s">
        <v>22</v>
      </c>
      <c r="B33" s="402">
        <f>IFERROR('5.1_2021'!B33/'5.1_2020'!B33-1,"-")</f>
        <v>0.42158157407259034</v>
      </c>
      <c r="C33" s="402" t="str">
        <f>IFERROR('5.1_2021'!C33/'5.1_2020'!C33-1,"-")</f>
        <v>-</v>
      </c>
      <c r="D33" s="402">
        <f>IFERROR('5.1_2021'!D33/'5.1_2020'!D33-1,"-")</f>
        <v>7.6648121991294671E-2</v>
      </c>
      <c r="E33" s="402">
        <f>IFERROR('5.1_2021'!E33/'5.1_2020'!E33-1,"-")</f>
        <v>0.12667805718150915</v>
      </c>
      <c r="F33" s="403">
        <f>IFERROR('5.1_2021'!F33/'5.1_2020'!F33-1,"-")</f>
        <v>0.26569575127323497</v>
      </c>
      <c r="G33" s="404">
        <f>IFERROR('5.1_2021'!G33/'5.1_2020'!G33-1,"-")</f>
        <v>0.12992744855225791</v>
      </c>
      <c r="H33" s="259"/>
      <c r="I33" s="405">
        <f>IFERROR('5.1_2021'!B33-'5.1_2020'!B33,"-")</f>
        <v>0.97338000000000013</v>
      </c>
      <c r="J33" s="405">
        <f>IFERROR('5.1_2021'!C33-'5.1_2020'!C33,"-")</f>
        <v>0</v>
      </c>
      <c r="K33" s="405">
        <f>IFERROR('5.1_2021'!D33-'5.1_2020'!D33,"-")</f>
        <v>5.3180000000000033E-3</v>
      </c>
      <c r="L33" s="405">
        <f>IFERROR('5.1_2021'!E33-'5.1_2020'!E33,"-")</f>
        <v>66.906939000000079</v>
      </c>
      <c r="M33" s="406">
        <f>IFERROR('5.1_2021'!F33-'5.1_2020'!F33,"-")</f>
        <v>2.0480149999999995</v>
      </c>
      <c r="N33" s="407">
        <f>IFERROR('5.1_2021'!G33-'5.1_2020'!G33,"-")</f>
        <v>69.933652000000052</v>
      </c>
      <c r="R33" s="3"/>
      <c r="S33" s="3"/>
      <c r="T33" s="3"/>
      <c r="U33" s="3"/>
      <c r="V33" s="3"/>
      <c r="W33" s="3"/>
      <c r="X33" s="3"/>
      <c r="Y33" s="3"/>
      <c r="Z33" s="3"/>
    </row>
    <row r="34" spans="1:26" x14ac:dyDescent="0.2">
      <c r="A34" s="261" t="s">
        <v>23</v>
      </c>
      <c r="B34" s="408">
        <f>IFERROR('5.1_2021'!B34/'5.1_2020'!B34-1,"-")</f>
        <v>-6.3379852402926651E-2</v>
      </c>
      <c r="C34" s="408">
        <f>IFERROR('5.1_2021'!C34/'5.1_2020'!C34-1,"-")</f>
        <v>1.3808382085632953E-2</v>
      </c>
      <c r="D34" s="408">
        <f>IFERROR('5.1_2021'!D34/'5.1_2020'!D34-1,"-")</f>
        <v>0.19039167018662817</v>
      </c>
      <c r="E34" s="408">
        <f>IFERROR('5.1_2021'!E34/'5.1_2020'!E34-1,"-")</f>
        <v>-0.20582393413568767</v>
      </c>
      <c r="F34" s="409">
        <f>IFERROR('5.1_2021'!F34/'5.1_2020'!F34-1,"-")</f>
        <v>-0.67013203054334713</v>
      </c>
      <c r="G34" s="410">
        <f>IFERROR('5.1_2021'!G34/'5.1_2020'!G34-1,"-")</f>
        <v>5.4470811281405407E-2</v>
      </c>
      <c r="H34" s="259"/>
      <c r="I34" s="411">
        <f>IFERROR('5.1_2021'!B34-'5.1_2020'!B34,"-")</f>
        <v>-10.792257000000006</v>
      </c>
      <c r="J34" s="411">
        <f>IFERROR('5.1_2021'!C34-'5.1_2020'!C34,"-")</f>
        <v>8.0098999999999698E-2</v>
      </c>
      <c r="K34" s="411">
        <f>IFERROR('5.1_2021'!D34-'5.1_2020'!D34,"-")</f>
        <v>38.140955000000019</v>
      </c>
      <c r="L34" s="411">
        <f>IFERROR('5.1_2021'!E34-'5.1_2020'!E34,"-")</f>
        <v>-4.8383520000000004</v>
      </c>
      <c r="M34" s="412">
        <f>IFERROR('5.1_2021'!F34-'5.1_2020'!F34,"-")</f>
        <v>-0.74605999999999995</v>
      </c>
      <c r="N34" s="413">
        <f>IFERROR('5.1_2021'!G34-'5.1_2020'!G34,"-")</f>
        <v>21.844385000000045</v>
      </c>
      <c r="R34" s="3"/>
      <c r="S34" s="3"/>
      <c r="T34" s="3"/>
      <c r="U34" s="3"/>
      <c r="V34" s="3"/>
      <c r="W34" s="3"/>
      <c r="X34" s="3"/>
      <c r="Y34" s="3"/>
      <c r="Z34" s="3"/>
    </row>
    <row r="35" spans="1:26" x14ac:dyDescent="0.2">
      <c r="A35" s="221" t="s">
        <v>117</v>
      </c>
      <c r="B35" s="402">
        <f>IFERROR('5.1_2021'!B35/'5.1_2020'!B35-1,"-")</f>
        <v>0.10238037774162745</v>
      </c>
      <c r="C35" s="402">
        <f>IFERROR('5.1_2021'!C35/'5.1_2020'!C35-1,"-")</f>
        <v>-0.75248333333333339</v>
      </c>
      <c r="D35" s="402">
        <f>IFERROR('5.1_2021'!D35/'5.1_2020'!D35-1,"-")</f>
        <v>0.16715762560148417</v>
      </c>
      <c r="E35" s="402">
        <f>IFERROR('5.1_2021'!E35/'5.1_2020'!E35-1,"-")</f>
        <v>0.15360966696936207</v>
      </c>
      <c r="F35" s="403">
        <f>IFERROR('5.1_2021'!F35/'5.1_2020'!F35-1,"-")</f>
        <v>8.0077453072892935E-2</v>
      </c>
      <c r="G35" s="404">
        <f>IFERROR('5.1_2021'!G35/'5.1_2020'!G35-1,"-")</f>
        <v>9.6219799893537683E-2</v>
      </c>
      <c r="H35" s="259"/>
      <c r="I35" s="405">
        <f>IFERROR('5.1_2021'!B35-'5.1_2020'!B35,"-")</f>
        <v>103.69518299999993</v>
      </c>
      <c r="J35" s="405">
        <f>IFERROR('5.1_2021'!C35-'5.1_2020'!C35,"-")</f>
        <v>-4.5148999999999995E-2</v>
      </c>
      <c r="K35" s="405">
        <f>IFERROR('5.1_2021'!D35-'5.1_2020'!D35,"-")</f>
        <v>1.8771340000000016</v>
      </c>
      <c r="L35" s="405">
        <f>IFERROR('5.1_2021'!E35-'5.1_2020'!E35,"-")</f>
        <v>17.638735999999994</v>
      </c>
      <c r="M35" s="406">
        <f>IFERROR('5.1_2021'!F35-'5.1_2020'!F35,"-")</f>
        <v>67.343406999999956</v>
      </c>
      <c r="N35" s="407">
        <f>IFERROR('5.1_2021'!G35-'5.1_2020'!G35,"-")</f>
        <v>190.5093109999998</v>
      </c>
      <c r="R35" s="3"/>
      <c r="S35" s="3"/>
      <c r="T35" s="3"/>
      <c r="U35" s="3"/>
      <c r="V35" s="3"/>
      <c r="W35" s="3"/>
      <c r="X35" s="3"/>
      <c r="Y35" s="3"/>
      <c r="Z35" s="3"/>
    </row>
    <row r="36" spans="1:26" x14ac:dyDescent="0.2">
      <c r="A36" s="319" t="s">
        <v>118</v>
      </c>
      <c r="B36" s="534">
        <f>IFERROR('5.1_2021'!B36/'5.1_2020'!B36-1,"-")</f>
        <v>0.11075445661258443</v>
      </c>
      <c r="C36" s="534">
        <f>IFERROR('5.1_2021'!C36/'5.1_2020'!C36-1,"-")</f>
        <v>-0.77390000000000003</v>
      </c>
      <c r="D36" s="534">
        <f>IFERROR('5.1_2021'!D36/'5.1_2020'!D36-1,"-")</f>
        <v>0.23350694826658747</v>
      </c>
      <c r="E36" s="534">
        <f>IFERROR('5.1_2021'!E36/'5.1_2020'!E36-1,"-")</f>
        <v>0.19845804611785089</v>
      </c>
      <c r="F36" s="317">
        <f>IFERROR('5.1_2021'!F36/'5.1_2020'!F36-1,"-")</f>
        <v>5.5242337825792687E-2</v>
      </c>
      <c r="G36" s="332">
        <f>IFERROR('5.1_2021'!G36/'5.1_2020'!G36-1,"-")</f>
        <v>9.3770494073827981E-2</v>
      </c>
      <c r="H36" s="259"/>
      <c r="I36" s="411">
        <f>IFERROR('5.1_2021'!B36-'5.1_2020'!B36,"-")</f>
        <v>10.78688600000001</v>
      </c>
      <c r="J36" s="411">
        <f>IFERROR('5.1_2021'!C36-'5.1_2020'!C36,"-")</f>
        <v>-4.6433999999999996E-2</v>
      </c>
      <c r="K36" s="411">
        <f>IFERROR('5.1_2021'!D36-'5.1_2020'!D36,"-")</f>
        <v>2.1743240000000004</v>
      </c>
      <c r="L36" s="411">
        <f>IFERROR('5.1_2021'!E36-'5.1_2020'!E36,"-")</f>
        <v>16.134298000000001</v>
      </c>
      <c r="M36" s="412">
        <f>IFERROR('5.1_2021'!F36-'5.1_2020'!F36,"-")</f>
        <v>16.365840999999989</v>
      </c>
      <c r="N36" s="413">
        <f>IFERROR('5.1_2021'!G36-'5.1_2020'!G36,"-")</f>
        <v>45.414915000000065</v>
      </c>
      <c r="R36" s="3"/>
      <c r="S36" s="3"/>
      <c r="T36" s="3"/>
      <c r="U36" s="3"/>
      <c r="V36" s="3"/>
      <c r="W36" s="3"/>
      <c r="X36" s="3"/>
      <c r="Y36" s="3"/>
      <c r="Z36" s="3"/>
    </row>
    <row r="37" spans="1:26" x14ac:dyDescent="0.2">
      <c r="A37" s="318" t="s">
        <v>104</v>
      </c>
      <c r="B37" s="535">
        <f>IFERROR('5.1_2021'!B37/'5.1_2020'!B37-1,"-")</f>
        <v>0.1036140555590892</v>
      </c>
      <c r="C37" s="535" t="str">
        <f>IFERROR('5.1_2021'!C37/'5.1_2020'!C37-1,"-")</f>
        <v>-</v>
      </c>
      <c r="D37" s="535">
        <f>IFERROR('5.1_2021'!D37/'5.1_2020'!D37-1,"-")</f>
        <v>-0.99995050362560944</v>
      </c>
      <c r="E37" s="535">
        <f>IFERROR('5.1_2021'!E37/'5.1_2020'!E37-1,"-")</f>
        <v>0.21715842826468412</v>
      </c>
      <c r="F37" s="316">
        <f>IFERROR('5.1_2021'!F37/'5.1_2020'!F37-1,"-")</f>
        <v>0.12775547284224698</v>
      </c>
      <c r="G37" s="464">
        <f>IFERROR('5.1_2021'!G37/'5.1_2020'!G37-1,"-")</f>
        <v>0.11020730790242039</v>
      </c>
      <c r="H37" s="259"/>
      <c r="I37" s="405">
        <f>IFERROR('5.1_2021'!B37-'5.1_2020'!B37,"-")</f>
        <v>94.599050000000034</v>
      </c>
      <c r="J37" s="405">
        <f>IFERROR('5.1_2021'!C37-'5.1_2020'!C37,"-")</f>
        <v>0</v>
      </c>
      <c r="K37" s="405">
        <f>IFERROR('5.1_2021'!D37-'5.1_2020'!D37,"-")</f>
        <v>-1.2121500000000001</v>
      </c>
      <c r="L37" s="405">
        <f>IFERROR('5.1_2021'!E37-'5.1_2020'!E37,"-")</f>
        <v>4.406051999999999</v>
      </c>
      <c r="M37" s="406">
        <f>IFERROR('5.1_2021'!F37-'5.1_2020'!F37,"-")</f>
        <v>37.823608000000036</v>
      </c>
      <c r="N37" s="407">
        <f>IFERROR('5.1_2021'!G37-'5.1_2020'!G37,"-")</f>
        <v>135.61655999999994</v>
      </c>
      <c r="R37" s="3"/>
      <c r="S37" s="3"/>
      <c r="T37" s="3"/>
      <c r="U37" s="3"/>
      <c r="V37" s="3"/>
      <c r="W37" s="3"/>
      <c r="X37" s="3"/>
      <c r="Y37" s="3"/>
      <c r="Z37" s="3"/>
    </row>
    <row r="38" spans="1:26" x14ac:dyDescent="0.2">
      <c r="A38" s="261" t="s">
        <v>121</v>
      </c>
      <c r="B38" s="408">
        <f>IFERROR('5.1_2021'!B38/'5.1_2020'!B38-1,"-")</f>
        <v>2.4993321635312649E-2</v>
      </c>
      <c r="C38" s="408">
        <f>IFERROR('5.1_2021'!C38/'5.1_2020'!C38-1,"-")</f>
        <v>1.4579808431797527</v>
      </c>
      <c r="D38" s="408">
        <f>IFERROR('5.1_2021'!D38/'5.1_2020'!D38-1,"-")</f>
        <v>-0.48606147248034304</v>
      </c>
      <c r="E38" s="408" t="str">
        <f>IFERROR('5.1_2021'!E38/'5.1_2020'!E38-1,"-")</f>
        <v>-</v>
      </c>
      <c r="F38" s="409" t="str">
        <f>IFERROR('5.1_2021'!F38/'5.1_2020'!F38-1,"-")</f>
        <v>-</v>
      </c>
      <c r="G38" s="410">
        <f>IFERROR('5.1_2021'!G38/'5.1_2020'!G38-1,"-")</f>
        <v>2.5262780774673477E-2</v>
      </c>
      <c r="H38" s="259"/>
      <c r="I38" s="411">
        <f>IFERROR('5.1_2021'!B38-'5.1_2020'!B38,"-")</f>
        <v>7.005738000000008</v>
      </c>
      <c r="J38" s="411">
        <f>IFERROR('5.1_2021'!C38-'5.1_2020'!C38,"-")</f>
        <v>8.3414000000000002E-2</v>
      </c>
      <c r="K38" s="411">
        <f>IFERROR('5.1_2021'!D38-'5.1_2020'!D38,"-")</f>
        <v>-6.1199999999999996E-3</v>
      </c>
      <c r="L38" s="411">
        <f>IFERROR('5.1_2021'!E38-'5.1_2020'!E38,"-")</f>
        <v>0</v>
      </c>
      <c r="M38" s="412">
        <f>IFERROR('5.1_2021'!F38-'5.1_2020'!F38,"-")</f>
        <v>0</v>
      </c>
      <c r="N38" s="413">
        <f>IFERROR('5.1_2021'!G38-'5.1_2020'!G38,"-")</f>
        <v>7.0830320000000029</v>
      </c>
      <c r="R38" s="3"/>
      <c r="S38" s="3"/>
      <c r="T38" s="3"/>
      <c r="U38" s="3"/>
      <c r="V38" s="3"/>
      <c r="W38" s="3"/>
      <c r="X38" s="3"/>
      <c r="Y38" s="3"/>
      <c r="Z38" s="3"/>
    </row>
    <row r="39" spans="1:26" x14ac:dyDescent="0.2">
      <c r="A39" s="328" t="s">
        <v>122</v>
      </c>
      <c r="B39" s="402">
        <f>IFERROR('5.1_2021'!B39/'5.1_2020'!B39-1,"-")</f>
        <v>2.3851939418562784E-2</v>
      </c>
      <c r="C39" s="402" t="str">
        <f>IFERROR('5.1_2021'!C39/'5.1_2020'!C39-1,"-")</f>
        <v>-</v>
      </c>
      <c r="D39" s="402" t="str">
        <f>IFERROR('5.1_2021'!D39/'5.1_2020'!D39-1,"-")</f>
        <v>-</v>
      </c>
      <c r="E39" s="402" t="str">
        <f>IFERROR('5.1_2021'!E39/'5.1_2020'!E39-1,"-")</f>
        <v>-</v>
      </c>
      <c r="F39" s="403" t="str">
        <f>IFERROR('5.1_2021'!F39/'5.1_2020'!F39-1,"-")</f>
        <v>-</v>
      </c>
      <c r="G39" s="404">
        <f>IFERROR('5.1_2021'!G39/'5.1_2020'!G39-1,"-")</f>
        <v>2.3851939418562784E-2</v>
      </c>
      <c r="H39" s="259"/>
      <c r="I39" s="405">
        <f>IFERROR('5.1_2021'!B39-'5.1_2020'!B39,"-")</f>
        <v>2.6432329999999951</v>
      </c>
      <c r="J39" s="405">
        <f>IFERROR('5.1_2021'!C39-'5.1_2020'!C39,"-")</f>
        <v>0</v>
      </c>
      <c r="K39" s="405">
        <f>IFERROR('5.1_2021'!D39-'5.1_2020'!D39,"-")</f>
        <v>0</v>
      </c>
      <c r="L39" s="405">
        <f>IFERROR('5.1_2021'!E39-'5.1_2020'!E39,"-")</f>
        <v>0</v>
      </c>
      <c r="M39" s="406">
        <f>IFERROR('5.1_2021'!F39-'5.1_2020'!F39,"-")</f>
        <v>0</v>
      </c>
      <c r="N39" s="407">
        <f>IFERROR('5.1_2021'!G39-'5.1_2020'!G39,"-")</f>
        <v>2.6432329999999951</v>
      </c>
      <c r="R39" s="3"/>
      <c r="S39" s="3"/>
      <c r="T39" s="3"/>
      <c r="U39" s="3"/>
      <c r="V39" s="3"/>
      <c r="W39" s="3"/>
      <c r="X39" s="3"/>
      <c r="Y39" s="3"/>
      <c r="Z39" s="3"/>
    </row>
    <row r="40" spans="1:26" x14ac:dyDescent="0.2">
      <c r="A40" s="261" t="s">
        <v>123</v>
      </c>
      <c r="B40" s="408">
        <f>IFERROR('5.1_2021'!B40/'5.1_2020'!B40-1,"-")</f>
        <v>-0.85527882737877747</v>
      </c>
      <c r="C40" s="408">
        <f>IFERROR('5.1_2021'!C40/'5.1_2020'!C40-1,"-")</f>
        <v>-1</v>
      </c>
      <c r="D40" s="408">
        <f>IFERROR('5.1_2021'!D40/'5.1_2020'!D40-1,"-")</f>
        <v>-0.82563372696849635</v>
      </c>
      <c r="E40" s="408" t="str">
        <f>IFERROR('5.1_2021'!E40/'5.1_2020'!E40-1,"-")</f>
        <v>-</v>
      </c>
      <c r="F40" s="409" t="str">
        <f>IFERROR('5.1_2021'!F40/'5.1_2020'!F40-1,"-")</f>
        <v>-</v>
      </c>
      <c r="G40" s="410">
        <f>IFERROR('5.1_2021'!G40/'5.1_2020'!G40-1,"-")</f>
        <v>-0.85959717240371536</v>
      </c>
      <c r="H40" s="259"/>
      <c r="I40" s="411">
        <f>IFERROR('5.1_2021'!B40-'5.1_2020'!B40,"-")</f>
        <v>-5.632047</v>
      </c>
      <c r="J40" s="411">
        <f>IFERROR('5.1_2021'!C40-'5.1_2020'!C40,"-")</f>
        <v>-0.22140099999999999</v>
      </c>
      <c r="K40" s="411">
        <f>IFERROR('5.1_2021'!D40-'5.1_2020'!D40,"-")</f>
        <v>-6.4392000000000005E-2</v>
      </c>
      <c r="L40" s="411">
        <f>IFERROR('5.1_2021'!E40-'5.1_2020'!E40,"-")</f>
        <v>0</v>
      </c>
      <c r="M40" s="412">
        <f>IFERROR('5.1_2021'!F40-'5.1_2020'!F40,"-")</f>
        <v>0</v>
      </c>
      <c r="N40" s="413">
        <f>IFERROR('5.1_2021'!G40-'5.1_2020'!G40,"-")</f>
        <v>-5.91784</v>
      </c>
      <c r="R40" s="3"/>
      <c r="S40" s="3"/>
      <c r="T40" s="3"/>
      <c r="U40" s="3"/>
      <c r="V40" s="3"/>
      <c r="W40" s="3"/>
      <c r="X40" s="3"/>
      <c r="Y40" s="3"/>
      <c r="Z40" s="3"/>
    </row>
    <row r="41" spans="1:26" x14ac:dyDescent="0.2">
      <c r="A41" s="328" t="s">
        <v>124</v>
      </c>
      <c r="B41" s="402">
        <f>IFERROR('5.1_2021'!B41/'5.1_2020'!B41-1,"-")</f>
        <v>6.6215372013510354E-2</v>
      </c>
      <c r="C41" s="402">
        <f>IFERROR('5.1_2021'!C41/'5.1_2020'!C41-1,"-")</f>
        <v>0.49467362083027089</v>
      </c>
      <c r="D41" s="402">
        <f>IFERROR('5.1_2021'!D41/'5.1_2020'!D41-1,"-")</f>
        <v>1.2884301756674899</v>
      </c>
      <c r="E41" s="402" t="str">
        <f>IFERROR('5.1_2021'!E41/'5.1_2020'!E41-1,"-")</f>
        <v>-</v>
      </c>
      <c r="F41" s="403">
        <f>IFERROR('5.1_2021'!F41/'5.1_2020'!F41-1,"-")</f>
        <v>-7.4349955281273417E-2</v>
      </c>
      <c r="G41" s="404">
        <f>IFERROR('5.1_2021'!G41/'5.1_2020'!G41-1,"-")</f>
        <v>0.12933052898924546</v>
      </c>
      <c r="H41" s="259"/>
      <c r="I41" s="405">
        <f>IFERROR('5.1_2021'!B41-'5.1_2020'!B41,"-")</f>
        <v>0.15326700000000004</v>
      </c>
      <c r="J41" s="405">
        <f>IFERROR('5.1_2021'!C41-'5.1_2020'!C41,"-")</f>
        <v>9.8259000000000013E-2</v>
      </c>
      <c r="K41" s="405">
        <f>IFERROR('5.1_2021'!D41-'5.1_2020'!D41,"-")</f>
        <v>0.22120800000000002</v>
      </c>
      <c r="L41" s="405">
        <f>IFERROR('5.1_2021'!E41-'5.1_2020'!E41,"-")</f>
        <v>0</v>
      </c>
      <c r="M41" s="406">
        <f>IFERROR('5.1_2021'!F41-'5.1_2020'!F41,"-")</f>
        <v>-4.5804999999999985E-2</v>
      </c>
      <c r="N41" s="407">
        <f>IFERROR('5.1_2021'!G41-'5.1_2020'!G41,"-")</f>
        <v>0.42692899999999945</v>
      </c>
      <c r="R41" s="3"/>
      <c r="S41" s="3"/>
      <c r="T41" s="3"/>
      <c r="U41" s="3"/>
      <c r="V41" s="3"/>
      <c r="W41" s="3"/>
      <c r="X41" s="3"/>
      <c r="Y41" s="3"/>
      <c r="Z41" s="3"/>
    </row>
    <row r="42" spans="1:26" x14ac:dyDescent="0.2">
      <c r="A42" s="261" t="s">
        <v>125</v>
      </c>
      <c r="B42" s="408">
        <f>IFERROR('5.1_2021'!B42/'5.1_2020'!B42-1,"-")</f>
        <v>0.41676915089048361</v>
      </c>
      <c r="C42" s="408">
        <f>IFERROR('5.1_2021'!C42/'5.1_2020'!C42-1,"-")</f>
        <v>10.43631714672844</v>
      </c>
      <c r="D42" s="408">
        <f>IFERROR('5.1_2021'!D42/'5.1_2020'!D42-1,"-")</f>
        <v>0.20597732967337756</v>
      </c>
      <c r="E42" s="408" t="str">
        <f>IFERROR('5.1_2021'!E42/'5.1_2020'!E42-1,"-")</f>
        <v>-</v>
      </c>
      <c r="F42" s="409" t="str">
        <f>IFERROR('5.1_2021'!F42/'5.1_2020'!F42-1,"-")</f>
        <v>-</v>
      </c>
      <c r="G42" s="410">
        <f>IFERROR('5.1_2021'!G42/'5.1_2020'!G42-1,"-")</f>
        <v>0.42179011010154532</v>
      </c>
      <c r="H42" s="259"/>
      <c r="I42" s="411">
        <f>IFERROR('5.1_2021'!B42-'5.1_2020'!B42,"-")</f>
        <v>37.452981000000008</v>
      </c>
      <c r="J42" s="411">
        <f>IFERROR('5.1_2021'!C42-'5.1_2020'!C42,"-")</f>
        <v>0.95508999999999988</v>
      </c>
      <c r="K42" s="411">
        <f>IFERROR('5.1_2021'!D42-'5.1_2020'!D42,"-")</f>
        <v>0.44407599999999992</v>
      </c>
      <c r="L42" s="411">
        <f>IFERROR('5.1_2021'!E42-'5.1_2020'!E42,"-")</f>
        <v>0</v>
      </c>
      <c r="M42" s="412">
        <f>IFERROR('5.1_2021'!F42-'5.1_2020'!F42,"-")</f>
        <v>0</v>
      </c>
      <c r="N42" s="413">
        <f>IFERROR('5.1_2021'!G42-'5.1_2020'!G42,"-")</f>
        <v>38.852147000000016</v>
      </c>
      <c r="R42" s="3"/>
      <c r="S42" s="3"/>
      <c r="T42" s="3"/>
      <c r="U42" s="3"/>
      <c r="V42" s="3"/>
      <c r="W42" s="3"/>
      <c r="X42" s="3"/>
      <c r="Y42" s="3"/>
      <c r="Z42" s="3"/>
    </row>
    <row r="43" spans="1:26" x14ac:dyDescent="0.2">
      <c r="A43" s="328" t="s">
        <v>126</v>
      </c>
      <c r="B43" s="402" t="str">
        <f>IFERROR('5.1_2021'!B43/'5.1_2020'!B43-1,"-")</f>
        <v>-</v>
      </c>
      <c r="C43" s="402" t="str">
        <f>IFERROR('5.1_2021'!C43/'5.1_2020'!C43-1,"-")</f>
        <v>-</v>
      </c>
      <c r="D43" s="402" t="str">
        <f>IFERROR('5.1_2021'!D43/'5.1_2020'!D43-1,"-")</f>
        <v>-</v>
      </c>
      <c r="E43" s="402" t="str">
        <f>IFERROR('5.1_2021'!E43/'5.1_2020'!E43-1,"-")</f>
        <v>-</v>
      </c>
      <c r="F43" s="403">
        <f>IFERROR('5.1_2021'!F43/'5.1_2020'!F43-1,"-")</f>
        <v>-0.98367800553189544</v>
      </c>
      <c r="G43" s="404">
        <f>IFERROR('5.1_2021'!G43/'5.1_2020'!G43-1,"-")</f>
        <v>-0.98367800553189544</v>
      </c>
      <c r="H43" s="259"/>
      <c r="I43" s="405">
        <f>IFERROR('5.1_2021'!B43-'5.1_2020'!B43,"-")</f>
        <v>0</v>
      </c>
      <c r="J43" s="405">
        <f>IFERROR('5.1_2021'!C43-'5.1_2020'!C43,"-")</f>
        <v>0</v>
      </c>
      <c r="K43" s="405">
        <f>IFERROR('5.1_2021'!D43-'5.1_2020'!D43,"-")</f>
        <v>0</v>
      </c>
      <c r="L43" s="405">
        <f>IFERROR('5.1_2021'!E43-'5.1_2020'!E43,"-")</f>
        <v>0</v>
      </c>
      <c r="M43" s="406">
        <f>IFERROR('5.1_2021'!F43-'5.1_2020'!F43,"-")</f>
        <v>-0.23721100000000001</v>
      </c>
      <c r="N43" s="407">
        <f>IFERROR('5.1_2021'!G43-'5.1_2020'!G43,"-")</f>
        <v>-0.23721100000000001</v>
      </c>
      <c r="R43" s="3"/>
      <c r="S43" s="3"/>
      <c r="T43" s="3"/>
      <c r="U43" s="3"/>
      <c r="V43" s="3"/>
      <c r="W43" s="3"/>
      <c r="X43" s="3"/>
      <c r="Y43" s="3"/>
      <c r="Z43" s="3"/>
    </row>
    <row r="44" spans="1:26" x14ac:dyDescent="0.2">
      <c r="A44" s="261" t="s">
        <v>127</v>
      </c>
      <c r="B44" s="408">
        <f>IFERROR('5.1_2021'!B44/'5.1_2020'!B44-1,"-")</f>
        <v>7.1354649743714909</v>
      </c>
      <c r="C44" s="408">
        <f>IFERROR('5.1_2021'!C44/'5.1_2020'!C44-1,"-")</f>
        <v>-8.5447875267502527E-3</v>
      </c>
      <c r="D44" s="408" t="str">
        <f>IFERROR('5.1_2021'!D44/'5.1_2020'!D44-1,"-")</f>
        <v>-</v>
      </c>
      <c r="E44" s="408" t="str">
        <f>IFERROR('5.1_2021'!E44/'5.1_2020'!E44-1,"-")</f>
        <v>-</v>
      </c>
      <c r="F44" s="409" t="str">
        <f>IFERROR('5.1_2021'!F44/'5.1_2020'!F44-1,"-")</f>
        <v>-</v>
      </c>
      <c r="G44" s="410">
        <f>IFERROR('5.1_2021'!G44/'5.1_2020'!G44-1,"-")</f>
        <v>0.21150611025886157</v>
      </c>
      <c r="H44" s="259"/>
      <c r="I44" s="411">
        <f>IFERROR('5.1_2021'!B44-'5.1_2020'!B44,"-")</f>
        <v>2.9234E-2</v>
      </c>
      <c r="J44" s="411">
        <f>IFERROR('5.1_2021'!C44-'5.1_2020'!C44,"-")</f>
        <v>-1.1180000000000079E-3</v>
      </c>
      <c r="K44" s="411">
        <f>IFERROR('5.1_2021'!D44-'5.1_2020'!D44,"-")</f>
        <v>4.2400000000000001E-4</v>
      </c>
      <c r="L44" s="411">
        <f>IFERROR('5.1_2021'!E44-'5.1_2020'!E44,"-")</f>
        <v>0</v>
      </c>
      <c r="M44" s="412">
        <f>IFERROR('5.1_2021'!F44-'5.1_2020'!F44,"-")</f>
        <v>0</v>
      </c>
      <c r="N44" s="413">
        <f>IFERROR('5.1_2021'!G44-'5.1_2020'!G44,"-")</f>
        <v>2.854000000000001E-2</v>
      </c>
      <c r="R44" s="3"/>
      <c r="S44" s="3"/>
      <c r="T44" s="3"/>
      <c r="U44" s="3"/>
      <c r="V44" s="3"/>
      <c r="W44" s="3"/>
      <c r="X44" s="3"/>
      <c r="Y44" s="3"/>
      <c r="Z44" s="3"/>
    </row>
    <row r="45" spans="1:26" x14ac:dyDescent="0.2">
      <c r="A45" s="328" t="s">
        <v>128</v>
      </c>
      <c r="B45" s="402">
        <f>IFERROR('5.1_2021'!B45/'5.1_2020'!B45-1,"-")</f>
        <v>1.2370667033427818E-2</v>
      </c>
      <c r="C45" s="402">
        <f>IFERROR('5.1_2021'!C45/'5.1_2020'!C45-1,"-")</f>
        <v>0.63739433082653996</v>
      </c>
      <c r="D45" s="402">
        <f>IFERROR('5.1_2021'!D45/'5.1_2020'!D45-1,"-")</f>
        <v>-0.27784673870006327</v>
      </c>
      <c r="E45" s="402" t="str">
        <f>IFERROR('5.1_2021'!E45/'5.1_2020'!E45-1,"-")</f>
        <v>-</v>
      </c>
      <c r="F45" s="403" t="str">
        <f>IFERROR('5.1_2021'!F45/'5.1_2020'!F45-1,"-")</f>
        <v>-</v>
      </c>
      <c r="G45" s="404">
        <f>IFERROR('5.1_2021'!G45/'5.1_2020'!G45-1,"-")</f>
        <v>9.1435641272356039E-2</v>
      </c>
      <c r="H45" s="259"/>
      <c r="I45" s="405">
        <f>IFERROR('5.1_2021'!B45-'5.1_2020'!B45,"-")</f>
        <v>0.19886899999999841</v>
      </c>
      <c r="J45" s="405">
        <f>IFERROR('5.1_2021'!C45-'5.1_2020'!C45,"-")</f>
        <v>2.1611829999999999</v>
      </c>
      <c r="K45" s="405">
        <f>IFERROR('5.1_2021'!D45-'5.1_2020'!D45,"-")</f>
        <v>-0.43647999999999998</v>
      </c>
      <c r="L45" s="405">
        <f>IFERROR('5.1_2021'!E45-'5.1_2020'!E45,"-")</f>
        <v>0</v>
      </c>
      <c r="M45" s="406">
        <f>IFERROR('5.1_2021'!F45-'5.1_2020'!F45,"-")</f>
        <v>0</v>
      </c>
      <c r="N45" s="407">
        <f>IFERROR('5.1_2021'!G45-'5.1_2020'!G45,"-")</f>
        <v>1.9235719999999965</v>
      </c>
      <c r="R45" s="3"/>
      <c r="S45" s="3"/>
      <c r="T45" s="3"/>
      <c r="U45" s="3"/>
      <c r="V45" s="3"/>
      <c r="W45" s="3"/>
      <c r="X45" s="3"/>
      <c r="Y45" s="3"/>
      <c r="Z45" s="3"/>
    </row>
    <row r="46" spans="1:26" x14ac:dyDescent="0.2">
      <c r="A46" s="261" t="s">
        <v>129</v>
      </c>
      <c r="B46" s="408" t="str">
        <f>IFERROR('5.1_2021'!B46/'5.1_2020'!B46-1,"-")</f>
        <v>-</v>
      </c>
      <c r="C46" s="408" t="str">
        <f>IFERROR('5.1_2021'!C46/'5.1_2020'!C46-1,"-")</f>
        <v>-</v>
      </c>
      <c r="D46" s="408" t="str">
        <f>IFERROR('5.1_2021'!D46/'5.1_2020'!D46-1,"-")</f>
        <v>-</v>
      </c>
      <c r="E46" s="408" t="str">
        <f>IFERROR('5.1_2021'!E46/'5.1_2020'!E46-1,"-")</f>
        <v>-</v>
      </c>
      <c r="F46" s="409">
        <f>IFERROR('5.1_2021'!F46/'5.1_2020'!F46-1,"-")</f>
        <v>0</v>
      </c>
      <c r="G46" s="410">
        <f>IFERROR('5.1_2021'!G46/'5.1_2020'!G46-1,"-")</f>
        <v>0</v>
      </c>
      <c r="H46" s="259"/>
      <c r="I46" s="411">
        <f>IFERROR('5.1_2021'!B46-'5.1_2020'!B46,"-")</f>
        <v>0</v>
      </c>
      <c r="J46" s="411">
        <f>IFERROR('5.1_2021'!C46-'5.1_2020'!C46,"-")</f>
        <v>0</v>
      </c>
      <c r="K46" s="411">
        <f>IFERROR('5.1_2021'!D46-'5.1_2020'!D46,"-")</f>
        <v>0</v>
      </c>
      <c r="L46" s="411">
        <f>IFERROR('5.1_2021'!E46-'5.1_2020'!E46,"-")</f>
        <v>0</v>
      </c>
      <c r="M46" s="412">
        <f>IFERROR('5.1_2021'!F46-'5.1_2020'!F46,"-")</f>
        <v>0</v>
      </c>
      <c r="N46" s="413">
        <f>IFERROR('5.1_2021'!G46-'5.1_2020'!G46,"-")</f>
        <v>0</v>
      </c>
      <c r="R46" s="3"/>
      <c r="S46" s="3"/>
      <c r="T46" s="3"/>
      <c r="U46" s="3"/>
      <c r="V46" s="3"/>
      <c r="W46" s="3"/>
      <c r="X46" s="3"/>
      <c r="Y46" s="3"/>
      <c r="Z46" s="3"/>
    </row>
    <row r="47" spans="1:26" x14ac:dyDescent="0.2">
      <c r="A47" s="328" t="s">
        <v>130</v>
      </c>
      <c r="B47" s="402">
        <f>IFERROR('5.1_2021'!B47/'5.1_2020'!B47-1,"-")</f>
        <v>-0.18842195912611204</v>
      </c>
      <c r="C47" s="402" t="str">
        <f>IFERROR('5.1_2021'!C47/'5.1_2020'!C47-1,"-")</f>
        <v>-</v>
      </c>
      <c r="D47" s="402">
        <f>IFERROR('5.1_2021'!D47/'5.1_2020'!D47-1,"-")</f>
        <v>-1.3547681459620375E-2</v>
      </c>
      <c r="E47" s="402">
        <f>IFERROR('5.1_2021'!E47/'5.1_2020'!E47-1,"-")</f>
        <v>-2.3188312962887703E-2</v>
      </c>
      <c r="F47" s="403" t="str">
        <f>IFERROR('5.1_2021'!F47/'5.1_2020'!F47-1,"-")</f>
        <v>-</v>
      </c>
      <c r="G47" s="404">
        <f>IFERROR('5.1_2021'!G47/'5.1_2020'!G47-1,"-")</f>
        <v>-9.014666798884452E-2</v>
      </c>
      <c r="H47" s="259"/>
      <c r="I47" s="405">
        <f>IFERROR('5.1_2021'!B47-'5.1_2020'!B47,"-")</f>
        <v>-1.605974999999999</v>
      </c>
      <c r="J47" s="405">
        <f>IFERROR('5.1_2021'!C47-'5.1_2020'!C47,"-")</f>
        <v>7.6920000000000001E-3</v>
      </c>
      <c r="K47" s="405">
        <f>IFERROR('5.1_2021'!D47-'5.1_2020'!D47,"-")</f>
        <v>-1.108600000000004E-2</v>
      </c>
      <c r="L47" s="405">
        <f>IFERROR('5.1_2021'!E47-'5.1_2020'!E47,"-")</f>
        <v>-0.25340200000000124</v>
      </c>
      <c r="M47" s="406">
        <f>IFERROR('5.1_2021'!F47-'5.1_2020'!F47,"-")</f>
        <v>3.5534999999999997E-2</v>
      </c>
      <c r="N47" s="407">
        <f>IFERROR('5.1_2021'!G47-'5.1_2020'!G47,"-")</f>
        <v>-1.8272360000000027</v>
      </c>
      <c r="R47" s="3"/>
      <c r="S47" s="3"/>
      <c r="T47" s="3"/>
      <c r="U47" s="3"/>
      <c r="V47" s="3"/>
      <c r="W47" s="3"/>
      <c r="X47" s="3"/>
      <c r="Y47" s="3"/>
      <c r="Z47" s="3"/>
    </row>
    <row r="48" spans="1:26" x14ac:dyDescent="0.2">
      <c r="A48" s="261" t="s">
        <v>131</v>
      </c>
      <c r="B48" s="408">
        <f>IFERROR('5.1_2021'!B48/'5.1_2020'!B48-1,"-")</f>
        <v>1.8398736972228935E-2</v>
      </c>
      <c r="C48" s="408" t="str">
        <f>IFERROR('5.1_2021'!C48/'5.1_2020'!C48-1,"-")</f>
        <v>-</v>
      </c>
      <c r="D48" s="408">
        <f>IFERROR('5.1_2021'!D48/'5.1_2020'!D48-1,"-")</f>
        <v>-1</v>
      </c>
      <c r="E48" s="408" t="str">
        <f>IFERROR('5.1_2021'!E48/'5.1_2020'!E48-1,"-")</f>
        <v>-</v>
      </c>
      <c r="F48" s="409" t="str">
        <f>IFERROR('5.1_2021'!F48/'5.1_2020'!F48-1,"-")</f>
        <v>-</v>
      </c>
      <c r="G48" s="410">
        <f>IFERROR('5.1_2021'!G48/'5.1_2020'!G48-1,"-")</f>
        <v>1.8395098488943162E-2</v>
      </c>
      <c r="H48" s="259"/>
      <c r="I48" s="411">
        <f>IFERROR('5.1_2021'!B48-'5.1_2020'!B48,"-")</f>
        <v>0.39137899999999703</v>
      </c>
      <c r="J48" s="411">
        <f>IFERROR('5.1_2021'!C48-'5.1_2020'!C48,"-")</f>
        <v>0</v>
      </c>
      <c r="K48" s="411">
        <f>IFERROR('5.1_2021'!D48-'5.1_2020'!D48,"-")</f>
        <v>-7.6000000000000004E-5</v>
      </c>
      <c r="L48" s="411">
        <f>IFERROR('5.1_2021'!E48-'5.1_2020'!E48,"-")</f>
        <v>0</v>
      </c>
      <c r="M48" s="412">
        <f>IFERROR('5.1_2021'!F48-'5.1_2020'!F48,"-")</f>
        <v>0</v>
      </c>
      <c r="N48" s="413">
        <f>IFERROR('5.1_2021'!G48-'5.1_2020'!G48,"-")</f>
        <v>0.39130299999999707</v>
      </c>
      <c r="R48" s="3"/>
      <c r="S48" s="3"/>
      <c r="T48" s="3"/>
      <c r="U48" s="3"/>
      <c r="V48" s="3"/>
      <c r="W48" s="3"/>
      <c r="X48" s="3"/>
      <c r="Y48" s="3"/>
      <c r="Z48" s="3"/>
    </row>
    <row r="49" spans="1:26" x14ac:dyDescent="0.2">
      <c r="A49" s="328" t="s">
        <v>139</v>
      </c>
      <c r="B49" s="402">
        <f>IFERROR('5.1_2021'!B49/'5.1_2020'!B49-1,"-")</f>
        <v>-0.15554537412886971</v>
      </c>
      <c r="C49" s="402">
        <f>IFERROR('5.1_2021'!C49/'5.1_2020'!C49-1,"-")</f>
        <v>-0.23605506599146697</v>
      </c>
      <c r="D49" s="402">
        <f>IFERROR('5.1_2021'!D49/'5.1_2020'!D49-1,"-")</f>
        <v>-0.46180784618412207</v>
      </c>
      <c r="E49" s="402" t="str">
        <f>IFERROR('5.1_2021'!E49/'5.1_2020'!E49-1,"-")</f>
        <v>-</v>
      </c>
      <c r="F49" s="403" t="str">
        <f>IFERROR('5.1_2021'!F49/'5.1_2020'!F49-1,"-")</f>
        <v>-</v>
      </c>
      <c r="G49" s="404">
        <f>IFERROR('5.1_2021'!G49/'5.1_2020'!G49-1,"-")</f>
        <v>-0.17782013545242514</v>
      </c>
      <c r="H49" s="259"/>
      <c r="I49" s="405">
        <f>IFERROR('5.1_2021'!B49-'5.1_2020'!B49,"-")</f>
        <v>-29.701913999999988</v>
      </c>
      <c r="J49" s="405">
        <f>IFERROR('5.1_2021'!C49-'5.1_2020'!C49,"-")</f>
        <v>-0.23680100000000004</v>
      </c>
      <c r="K49" s="405">
        <f>IFERROR('5.1_2021'!D49-'5.1_2020'!D49,"-")</f>
        <v>-6.8217530000000002</v>
      </c>
      <c r="L49" s="405">
        <f>IFERROR('5.1_2021'!E49-'5.1_2020'!E49,"-")</f>
        <v>0</v>
      </c>
      <c r="M49" s="406">
        <f>IFERROR('5.1_2021'!F49-'5.1_2020'!F49,"-")</f>
        <v>0</v>
      </c>
      <c r="N49" s="407">
        <f>IFERROR('5.1_2021'!G49-'5.1_2020'!G49,"-")</f>
        <v>-36.760468000000003</v>
      </c>
      <c r="R49" s="3"/>
      <c r="S49" s="3"/>
      <c r="T49" s="3"/>
      <c r="U49" s="3"/>
      <c r="V49" s="3"/>
      <c r="W49" s="3"/>
      <c r="X49" s="3"/>
      <c r="Y49" s="3"/>
      <c r="Z49" s="3"/>
    </row>
    <row r="50" spans="1:26" x14ac:dyDescent="0.2">
      <c r="A50" s="261" t="s">
        <v>132</v>
      </c>
      <c r="B50" s="408">
        <f>IFERROR('5.1_2021'!B50/'5.1_2020'!B50-1,"-")</f>
        <v>-0.83228441930166941</v>
      </c>
      <c r="C50" s="408">
        <f>IFERROR('5.1_2021'!C50/'5.1_2020'!C50-1,"-")</f>
        <v>-0.96531807301608152</v>
      </c>
      <c r="D50" s="408">
        <f>IFERROR('5.1_2021'!D50/'5.1_2020'!D50-1,"-")</f>
        <v>-0.85934768499793734</v>
      </c>
      <c r="E50" s="408">
        <f>IFERROR('5.1_2021'!E50/'5.1_2020'!E50-1,"-")</f>
        <v>-0.95907876579480822</v>
      </c>
      <c r="F50" s="409" t="str">
        <f>IFERROR('5.1_2021'!F50/'5.1_2020'!F50-1,"-")</f>
        <v>-</v>
      </c>
      <c r="G50" s="410">
        <f>IFERROR('5.1_2021'!G50/'5.1_2020'!G50-1,"-")</f>
        <v>-0.87888272781667787</v>
      </c>
      <c r="H50" s="259"/>
      <c r="I50" s="411">
        <f>IFERROR('5.1_2021'!B50-'5.1_2020'!B50,"-")</f>
        <v>-26.209983000000001</v>
      </c>
      <c r="J50" s="411">
        <f>IFERROR('5.1_2021'!C50-'5.1_2020'!C50,"-")</f>
        <v>-2.1023170000000002</v>
      </c>
      <c r="K50" s="411">
        <f>IFERROR('5.1_2021'!D50-'5.1_2020'!D50,"-")</f>
        <v>-0.63953599999999999</v>
      </c>
      <c r="L50" s="411">
        <f>IFERROR('5.1_2021'!E50-'5.1_2020'!E50,"-")</f>
        <v>-15.472201999999999</v>
      </c>
      <c r="M50" s="412">
        <f>IFERROR('5.1_2021'!F50-'5.1_2020'!F50,"-")</f>
        <v>0</v>
      </c>
      <c r="N50" s="413">
        <f>IFERROR('5.1_2021'!G50-'5.1_2020'!G50,"-")</f>
        <v>-44.424038000000003</v>
      </c>
      <c r="R50" s="3"/>
      <c r="S50" s="3"/>
      <c r="T50" s="3"/>
      <c r="U50" s="3"/>
      <c r="V50" s="3"/>
      <c r="W50" s="3"/>
      <c r="X50" s="3"/>
      <c r="Y50" s="3"/>
      <c r="Z50" s="3"/>
    </row>
    <row r="51" spans="1:26" x14ac:dyDescent="0.2">
      <c r="A51" s="328" t="s">
        <v>133</v>
      </c>
      <c r="B51" s="402">
        <f>IFERROR('5.1_2021'!B51/'5.1_2020'!B51-1,"-")</f>
        <v>0.18690504369994687</v>
      </c>
      <c r="C51" s="402" t="str">
        <f>IFERROR('5.1_2021'!C51/'5.1_2020'!C51-1,"-")</f>
        <v>-</v>
      </c>
      <c r="D51" s="402">
        <f>IFERROR('5.1_2021'!D51/'5.1_2020'!D51-1,"-")</f>
        <v>0.2542741012866494</v>
      </c>
      <c r="E51" s="402" t="str">
        <f>IFERROR('5.1_2021'!E51/'5.1_2020'!E51-1,"-")</f>
        <v>-</v>
      </c>
      <c r="F51" s="403" t="str">
        <f>IFERROR('5.1_2021'!F51/'5.1_2020'!F51-1,"-")</f>
        <v>-</v>
      </c>
      <c r="G51" s="404">
        <f>IFERROR('5.1_2021'!G51/'5.1_2020'!G51-1,"-")</f>
        <v>0.18770243996777092</v>
      </c>
      <c r="H51" s="259"/>
      <c r="I51" s="405">
        <f>IFERROR('5.1_2021'!B51-'5.1_2020'!B51,"-")</f>
        <v>30.101991999999996</v>
      </c>
      <c r="J51" s="405">
        <f>IFERROR('5.1_2021'!C51-'5.1_2020'!C51,"-")</f>
        <v>0</v>
      </c>
      <c r="K51" s="405">
        <f>IFERROR('5.1_2021'!D51-'5.1_2020'!D51,"-")</f>
        <v>0.49052499999999988</v>
      </c>
      <c r="L51" s="405">
        <f>IFERROR('5.1_2021'!E51-'5.1_2020'!E51,"-")</f>
        <v>0</v>
      </c>
      <c r="M51" s="406">
        <f>IFERROR('5.1_2021'!F51-'5.1_2020'!F51,"-")</f>
        <v>0</v>
      </c>
      <c r="N51" s="407">
        <f>IFERROR('5.1_2021'!G51-'5.1_2020'!G51,"-")</f>
        <v>30.592516999999987</v>
      </c>
      <c r="R51" s="3"/>
      <c r="S51" s="3"/>
      <c r="T51" s="3"/>
      <c r="U51" s="3"/>
      <c r="V51" s="3"/>
      <c r="W51" s="3"/>
      <c r="X51" s="3"/>
      <c r="Y51" s="3"/>
      <c r="Z51" s="3"/>
    </row>
    <row r="52" spans="1:26" x14ac:dyDescent="0.2">
      <c r="A52" s="503" t="s">
        <v>120</v>
      </c>
      <c r="B52" s="472">
        <f>IFERROR('5.1_2021'!B52/'5.1_2020'!B52-1,"-")</f>
        <v>1.2379523020895973</v>
      </c>
      <c r="C52" s="472">
        <f>IFERROR('5.1_2021'!C52/'5.1_2020'!C52-1,"-")</f>
        <v>7.3332424527448703E-2</v>
      </c>
      <c r="D52" s="472">
        <f>IFERROR('5.1_2021'!D52/'5.1_2020'!D52-1,"-")</f>
        <v>7.5951092698723244E-2</v>
      </c>
      <c r="E52" s="472">
        <f>IFERROR('5.1_2021'!E52/'5.1_2020'!E52-1,"-")</f>
        <v>0.21220249959797854</v>
      </c>
      <c r="F52" s="473">
        <f>IFERROR('5.1_2021'!F52/'5.1_2020'!F52-1,"-")</f>
        <v>-0.34391955034839206</v>
      </c>
      <c r="G52" s="473">
        <f>IFERROR('5.1_2021'!G52/'5.1_2020'!G52-1,"-")</f>
        <v>8.0624111471379045E-3</v>
      </c>
      <c r="H52" s="259"/>
      <c r="I52" s="411">
        <f>IFERROR('5.1_2021'!B52-'5.1_2020'!B52,"-")</f>
        <v>21.12059900000272</v>
      </c>
      <c r="J52" s="411">
        <f>IFERROR('5.1_2021'!C52-'5.1_2020'!C52,"-")</f>
        <v>-13.120888999999664</v>
      </c>
      <c r="K52" s="411">
        <f>IFERROR('5.1_2021'!D52-'5.1_2020'!D52,"-")</f>
        <v>-29.575213999997118</v>
      </c>
      <c r="L52" s="411">
        <f>IFERROR('5.1_2021'!E52-'5.1_2020'!E52,"-")</f>
        <v>32.41410199999649</v>
      </c>
      <c r="M52" s="412">
        <f>IFERROR('5.1_2021'!F52-'5.1_2020'!F52,"-")</f>
        <v>-13.729687000000922</v>
      </c>
      <c r="N52" s="413">
        <f>IFERROR('5.1_2021'!G52-'5.1_2020'!G52,"-")</f>
        <v>-2.8910889999985443</v>
      </c>
      <c r="R52" s="3"/>
      <c r="S52" s="3"/>
      <c r="T52" s="3"/>
      <c r="U52" s="3"/>
      <c r="V52" s="3"/>
      <c r="W52" s="3"/>
      <c r="X52" s="3"/>
      <c r="Y52" s="3"/>
      <c r="Z52" s="3"/>
    </row>
    <row r="53" spans="1:26" ht="27" x14ac:dyDescent="0.2">
      <c r="A53" s="504" t="s">
        <v>62</v>
      </c>
      <c r="B53" s="515">
        <f>IFERROR('5.1_2021'!B53/'5.1_2020'!B53-1,"-")</f>
        <v>0.11773492142303588</v>
      </c>
      <c r="C53" s="516">
        <f>IFERROR('5.1_2021'!C53/'5.1_2020'!C53-1,"-")</f>
        <v>1.5375129755303667</v>
      </c>
      <c r="D53" s="515">
        <f>IFERROR('5.1_2021'!D53/'5.1_2020'!D53-1,"-")</f>
        <v>0.21387937792515377</v>
      </c>
      <c r="E53" s="517" t="str">
        <f>IFERROR('5.1_2021'!E53/'5.1_2020'!E53-1,"-")</f>
        <v>-</v>
      </c>
      <c r="F53" s="518">
        <f>IFERROR('5.1_2021'!F53/'5.1_2020'!F53-1,"-")</f>
        <v>-0.12449149812602589</v>
      </c>
      <c r="G53" s="518">
        <f>IFERROR('5.1_2021'!G53/'5.1_2020'!G53-1,"-")</f>
        <v>7.7728249537178939E-2</v>
      </c>
      <c r="H53" s="259"/>
      <c r="I53" s="519">
        <f>IFERROR('5.1_2021'!B53-'5.1_2020'!B53,"-")</f>
        <v>104.43283499999995</v>
      </c>
      <c r="J53" s="519">
        <f>IFERROR('5.1_2021'!C53-'5.1_2020'!C53,"-")</f>
        <v>0.29475200000000001</v>
      </c>
      <c r="K53" s="519">
        <f>IFERROR('5.1_2021'!D53-'5.1_2020'!D53,"-")</f>
        <v>53.422386999999986</v>
      </c>
      <c r="L53" s="519">
        <f>IFERROR('5.1_2021'!E53-'5.1_2020'!E53,"-")</f>
        <v>0</v>
      </c>
      <c r="M53" s="520">
        <f>IFERROR('5.1_2021'!F53-'5.1_2020'!F53,"-")</f>
        <v>-42.954611</v>
      </c>
      <c r="N53" s="521">
        <f>IFERROR('5.1_2021'!G53-'5.1_2020'!G53,"-")</f>
        <v>115.19536299999982</v>
      </c>
      <c r="R53" s="3"/>
      <c r="S53" s="3"/>
      <c r="T53" s="3"/>
      <c r="U53" s="3"/>
      <c r="V53" s="3"/>
      <c r="W53" s="3"/>
      <c r="X53" s="3"/>
      <c r="Y53" s="3"/>
      <c r="Z53" s="3"/>
    </row>
    <row r="54" spans="1:26" x14ac:dyDescent="0.2">
      <c r="A54" s="178" t="s">
        <v>22</v>
      </c>
      <c r="B54" s="408">
        <f>IFERROR('5.1_2021'!B54/'5.1_2020'!B54-1,"-")</f>
        <v>0.12960620547843216</v>
      </c>
      <c r="C54" s="408">
        <f>IFERROR('5.1_2021'!C54/'5.1_2020'!C54-1,"-")</f>
        <v>1.3958121639619199</v>
      </c>
      <c r="D54" s="408">
        <f>IFERROR('5.1_2021'!D54/'5.1_2020'!D54-1,"-")</f>
        <v>0.21347472780154764</v>
      </c>
      <c r="E54" s="408" t="str">
        <f>IFERROR('5.1_2021'!E54/'5.1_2020'!E54-1,"-")</f>
        <v>-</v>
      </c>
      <c r="F54" s="409">
        <f>IFERROR('5.1_2021'!F54/'5.1_2020'!F54-1,"-")</f>
        <v>9.8235726725544037E-2</v>
      </c>
      <c r="G54" s="410">
        <f>IFERROR('5.1_2021'!G54/'5.1_2020'!G54-1,"-")</f>
        <v>0.14661702530680309</v>
      </c>
      <c r="H54" s="259"/>
      <c r="I54" s="522">
        <f>IFERROR('5.1_2021'!B54-'5.1_2020'!B54,"-")</f>
        <v>110.87313800000004</v>
      </c>
      <c r="J54" s="465">
        <f>IFERROR('5.1_2021'!C54-'5.1_2020'!C54,"-")</f>
        <v>0.28297300000000003</v>
      </c>
      <c r="K54" s="522">
        <f>IFERROR('5.1_2021'!D54-'5.1_2020'!D54,"-")</f>
        <v>53.249463999999961</v>
      </c>
      <c r="L54" s="523">
        <f>IFERROR('5.1_2021'!E54-'5.1_2020'!E54,"-")</f>
        <v>0</v>
      </c>
      <c r="M54" s="524">
        <f>IFERROR('5.1_2021'!F54-'5.1_2020'!F54,"-")</f>
        <v>4.8288799999999981</v>
      </c>
      <c r="N54" s="524">
        <f>IFERROR('5.1_2021'!G54-'5.1_2020'!G54,"-")</f>
        <v>169.23445500000003</v>
      </c>
      <c r="O54" s="3"/>
      <c r="P54" s="3"/>
      <c r="Q54" s="3"/>
      <c r="R54" s="3"/>
      <c r="S54" s="3"/>
      <c r="T54" s="3"/>
      <c r="U54" s="3"/>
      <c r="V54" s="3"/>
      <c r="W54" s="3"/>
      <c r="X54" s="3"/>
      <c r="Y54" s="3"/>
      <c r="Z54" s="3"/>
    </row>
    <row r="55" spans="1:26" x14ac:dyDescent="0.2">
      <c r="A55" s="221" t="s">
        <v>113</v>
      </c>
      <c r="B55" s="402">
        <f>IFERROR('5.1_2021'!B55/'5.1_2020'!B55-1,"-")</f>
        <v>272.78519195612432</v>
      </c>
      <c r="C55" s="402" t="str">
        <f>IFERROR('5.1_2021'!C55/'5.1_2020'!C55-1,"-")</f>
        <v>-</v>
      </c>
      <c r="D55" s="402" t="str">
        <f>IFERROR('5.1_2021'!D55/'5.1_2020'!D55-1,"-")</f>
        <v>-</v>
      </c>
      <c r="E55" s="402" t="str">
        <f>IFERROR('5.1_2021'!E55/'5.1_2020'!E55-1,"-")</f>
        <v>-</v>
      </c>
      <c r="F55" s="403">
        <f>IFERROR('5.1_2021'!F55/'5.1_2020'!F55-1,"-")</f>
        <v>-0.16149374395522098</v>
      </c>
      <c r="G55" s="404">
        <f>IFERROR('5.1_2021'!G55/'5.1_2020'!G55-1,"-")</f>
        <v>-0.16048455760253133</v>
      </c>
      <c r="H55" s="259"/>
      <c r="I55" s="405">
        <f>IFERROR('5.1_2021'!B55-'5.1_2020'!B55,"-")</f>
        <v>0.298427</v>
      </c>
      <c r="J55" s="405">
        <f>IFERROR('5.1_2021'!C55-'5.1_2020'!C55,"-")</f>
        <v>0</v>
      </c>
      <c r="K55" s="405">
        <f>IFERROR('5.1_2021'!D55-'5.1_2020'!D55,"-")</f>
        <v>0</v>
      </c>
      <c r="L55" s="405">
        <f>IFERROR('5.1_2021'!E55-'5.1_2020'!E55,"-")</f>
        <v>0</v>
      </c>
      <c r="M55" s="406">
        <f>IFERROR('5.1_2021'!F55-'5.1_2020'!F55,"-")</f>
        <v>-47.783491000000026</v>
      </c>
      <c r="N55" s="407">
        <f>IFERROR('5.1_2021'!G55-'5.1_2020'!G55,"-")</f>
        <v>-47.485064000000051</v>
      </c>
      <c r="O55" s="3"/>
      <c r="P55" s="3"/>
      <c r="Q55" s="3"/>
      <c r="R55" s="3"/>
      <c r="S55" s="3"/>
      <c r="T55" s="3"/>
      <c r="U55" s="3"/>
      <c r="V55" s="3"/>
      <c r="W55" s="3"/>
      <c r="X55" s="3"/>
      <c r="Y55" s="3"/>
      <c r="Z55" s="3"/>
    </row>
    <row r="56" spans="1:26" x14ac:dyDescent="0.2">
      <c r="A56" s="238" t="s">
        <v>24</v>
      </c>
      <c r="B56" s="472">
        <f>IFERROR('5.1_2021'!B56/'5.1_2020'!B56-1,"-")</f>
        <v>-0.2135624802560111</v>
      </c>
      <c r="C56" s="472">
        <f>IFERROR('5.1_2021'!C56/'5.1_2020'!C56-1,"-")</f>
        <v>-1.0685838700898103</v>
      </c>
      <c r="D56" s="472">
        <f>IFERROR('5.1_2021'!D56/'5.1_2020'!D56-1,"-")</f>
        <v>0.5137725618362472</v>
      </c>
      <c r="E56" s="472" t="str">
        <f>IFERROR('5.1_2021'!E56/'5.1_2020'!E56-1,"-")</f>
        <v>-</v>
      </c>
      <c r="F56" s="473" t="str">
        <f>IFERROR('5.1_2021'!F56/'5.1_2020'!F56-1,"-")</f>
        <v>-</v>
      </c>
      <c r="G56" s="474">
        <f>IFERROR('5.1_2021'!G56/'5.1_2020'!G56-1,"-")</f>
        <v>-0.2055878243342687</v>
      </c>
      <c r="H56" s="259"/>
      <c r="I56" s="510">
        <f>IFERROR('5.1_2021'!B56-'5.1_2020'!B56,"-")</f>
        <v>-6.7387300000000856</v>
      </c>
      <c r="J56" s="510">
        <f>IFERROR('5.1_2021'!C56-'5.1_2020'!C56,"-")</f>
        <v>1.1778999999999984E-2</v>
      </c>
      <c r="K56" s="510">
        <f>IFERROR('5.1_2021'!D56-'5.1_2020'!D56,"-")</f>
        <v>0.1729230000000257</v>
      </c>
      <c r="L56" s="510">
        <f>IFERROR('5.1_2021'!E56-'5.1_2020'!E56,"-")</f>
        <v>0</v>
      </c>
      <c r="M56" s="511">
        <f>IFERROR('5.1_2021'!F56-'5.1_2020'!F56,"-")</f>
        <v>0</v>
      </c>
      <c r="N56" s="512">
        <f>IFERROR('5.1_2021'!G56-'5.1_2020'!G56,"-")</f>
        <v>-6.5540280000000593</v>
      </c>
      <c r="O56" s="3"/>
      <c r="P56" s="3"/>
      <c r="Q56" s="3"/>
      <c r="R56" s="3"/>
      <c r="S56" s="3"/>
      <c r="T56" s="3"/>
      <c r="U56" s="3"/>
      <c r="V56" s="3"/>
      <c r="W56" s="3"/>
      <c r="X56" s="3"/>
      <c r="Y56" s="3"/>
      <c r="Z56" s="3"/>
    </row>
    <row r="57" spans="1:26" x14ac:dyDescent="0.2">
      <c r="A57" s="133" t="s">
        <v>137</v>
      </c>
      <c r="B57" s="109"/>
      <c r="C57" s="56"/>
      <c r="D57" s="109"/>
      <c r="E57" s="56"/>
      <c r="F57" s="56"/>
      <c r="G57" s="56"/>
      <c r="H57" s="259"/>
      <c r="I57" s="311"/>
      <c r="O57" s="3"/>
      <c r="P57" s="3"/>
      <c r="Q57" s="3"/>
      <c r="R57" s="3"/>
      <c r="S57" s="3"/>
      <c r="T57" s="3"/>
      <c r="U57" s="3"/>
      <c r="V57" s="3"/>
      <c r="W57" s="3"/>
      <c r="X57" s="3"/>
      <c r="Y57" s="3"/>
      <c r="Z57" s="3"/>
    </row>
    <row r="58" spans="1:26" x14ac:dyDescent="0.2">
      <c r="A58" s="133" t="s">
        <v>136</v>
      </c>
      <c r="B58" s="109"/>
      <c r="C58" s="184"/>
      <c r="D58" s="109"/>
      <c r="E58" s="56"/>
      <c r="F58" s="56"/>
      <c r="G58" s="184"/>
      <c r="H58" s="259"/>
      <c r="I58" s="311"/>
      <c r="O58" s="3"/>
      <c r="P58" s="3"/>
      <c r="Q58" s="3"/>
      <c r="R58" s="3"/>
      <c r="S58" s="3"/>
      <c r="T58" s="3"/>
      <c r="U58" s="3"/>
      <c r="V58" s="3"/>
      <c r="W58" s="3"/>
      <c r="X58" s="3"/>
      <c r="Y58" s="3"/>
      <c r="Z58" s="3"/>
    </row>
    <row r="59" spans="1:26" x14ac:dyDescent="0.2">
      <c r="A59" s="133" t="s">
        <v>234</v>
      </c>
      <c r="B59" s="109"/>
      <c r="C59" s="184"/>
      <c r="D59" s="109"/>
      <c r="E59" s="56"/>
      <c r="F59" s="56"/>
      <c r="G59" s="184"/>
      <c r="H59" s="259"/>
      <c r="I59" s="311"/>
      <c r="O59" s="3"/>
      <c r="P59" s="3"/>
      <c r="Q59" s="3"/>
      <c r="R59" s="3"/>
      <c r="S59" s="3"/>
      <c r="T59" s="3"/>
      <c r="U59" s="3"/>
      <c r="V59" s="3"/>
      <c r="W59" s="3"/>
      <c r="X59" s="3"/>
      <c r="Y59" s="3"/>
      <c r="Z59" s="3"/>
    </row>
    <row r="60" spans="1:26" x14ac:dyDescent="0.2">
      <c r="A60" s="232" t="s">
        <v>235</v>
      </c>
      <c r="B60" s="109"/>
      <c r="C60" s="184"/>
      <c r="D60" s="109"/>
      <c r="E60" s="56"/>
      <c r="F60" s="56"/>
      <c r="G60" s="184"/>
      <c r="H60" s="37"/>
      <c r="I60" s="311"/>
      <c r="O60" s="3"/>
      <c r="P60" s="3"/>
      <c r="Q60" s="3"/>
      <c r="R60" s="3"/>
      <c r="S60" s="3"/>
      <c r="T60" s="3"/>
      <c r="U60" s="3"/>
      <c r="V60" s="3"/>
      <c r="W60" s="3"/>
      <c r="X60" s="3"/>
      <c r="Y60" s="3"/>
      <c r="Z60" s="3"/>
    </row>
    <row r="61" spans="1:26" x14ac:dyDescent="0.2">
      <c r="A61" s="133" t="s">
        <v>30</v>
      </c>
      <c r="B61" s="109"/>
      <c r="C61" s="184"/>
      <c r="D61" s="109"/>
      <c r="E61" s="56"/>
      <c r="F61" s="56"/>
      <c r="G61" s="184"/>
      <c r="H61" s="37"/>
      <c r="I61" s="311"/>
      <c r="O61" s="3"/>
      <c r="P61" s="3"/>
      <c r="Q61" s="3"/>
      <c r="R61" s="3"/>
      <c r="S61" s="3"/>
      <c r="T61" s="3"/>
      <c r="U61" s="3"/>
      <c r="V61" s="3"/>
      <c r="W61" s="3"/>
      <c r="X61" s="3"/>
      <c r="Y61" s="3"/>
      <c r="Z61" s="3"/>
    </row>
    <row r="62" spans="1:26" x14ac:dyDescent="0.2">
      <c r="A62" s="133" t="s">
        <v>67</v>
      </c>
      <c r="B62" s="109"/>
      <c r="C62" s="184"/>
      <c r="D62" s="109"/>
      <c r="E62" s="56"/>
      <c r="F62" s="56"/>
      <c r="G62" s="184"/>
      <c r="H62" s="37"/>
      <c r="I62" s="311"/>
      <c r="O62" s="3"/>
      <c r="P62" s="3"/>
      <c r="Q62" s="3"/>
      <c r="R62" s="3"/>
      <c r="S62" s="3"/>
      <c r="T62" s="3"/>
      <c r="U62" s="3"/>
      <c r="V62" s="3"/>
      <c r="W62" s="3"/>
      <c r="X62" s="3"/>
      <c r="Y62" s="3"/>
      <c r="Z62" s="3"/>
    </row>
    <row r="63" spans="1:26" x14ac:dyDescent="0.2">
      <c r="A63" s="40"/>
      <c r="B63" s="40"/>
      <c r="C63" s="40"/>
      <c r="D63" s="40"/>
      <c r="E63" s="55"/>
      <c r="F63" s="40"/>
      <c r="G63" s="40"/>
      <c r="H63" s="37"/>
      <c r="O63" s="3"/>
      <c r="P63" s="3"/>
      <c r="Q63" s="3"/>
      <c r="R63" s="3"/>
      <c r="S63" s="3"/>
      <c r="T63" s="3"/>
      <c r="U63" s="3"/>
      <c r="V63" s="3"/>
      <c r="W63" s="3"/>
      <c r="X63" s="3"/>
      <c r="Y63" s="3"/>
      <c r="Z63" s="3"/>
    </row>
    <row r="64" spans="1:26" x14ac:dyDescent="0.2">
      <c r="A64" s="5"/>
      <c r="B64" s="5"/>
      <c r="C64" s="6"/>
      <c r="D64" s="5"/>
      <c r="E64" s="6"/>
      <c r="F64" s="60"/>
      <c r="G64" s="40"/>
      <c r="H64" s="37"/>
      <c r="U64" s="3"/>
      <c r="V64" s="3"/>
      <c r="W64" s="3"/>
      <c r="X64" s="3"/>
      <c r="Y64" s="3"/>
      <c r="Z64" s="3"/>
    </row>
    <row r="65" spans="1:40" x14ac:dyDescent="0.2">
      <c r="A65" s="7"/>
      <c r="B65" s="7"/>
      <c r="C65" s="8"/>
      <c r="D65" s="7"/>
      <c r="E65" s="9"/>
      <c r="F65" s="8"/>
      <c r="G65" s="39"/>
      <c r="H65" s="37"/>
      <c r="X65" s="3"/>
      <c r="Y65" s="3"/>
      <c r="Z65" s="3"/>
    </row>
    <row r="66" spans="1:40" x14ac:dyDescent="0.2">
      <c r="A66" s="10"/>
      <c r="B66" s="10"/>
      <c r="C66" s="182"/>
      <c r="D66" s="10"/>
      <c r="E66" s="10"/>
      <c r="F66" s="10"/>
    </row>
    <row r="67" spans="1:40" ht="15.75" x14ac:dyDescent="0.25">
      <c r="A67" s="12"/>
      <c r="B67" s="12"/>
      <c r="C67" s="13"/>
      <c r="D67" s="12"/>
      <c r="E67" s="13"/>
      <c r="F67" s="14"/>
    </row>
    <row r="68" spans="1:40" x14ac:dyDescent="0.2">
      <c r="A68" s="15"/>
      <c r="B68" s="15"/>
      <c r="C68" s="37"/>
      <c r="D68" s="15"/>
      <c r="E68" s="37"/>
      <c r="F68" s="16"/>
      <c r="G68" s="61"/>
      <c r="H68" s="37"/>
      <c r="Y68" s="3"/>
      <c r="Z68" s="3"/>
    </row>
    <row r="69" spans="1:40" x14ac:dyDescent="0.2">
      <c r="A69" s="1"/>
      <c r="B69" s="1"/>
      <c r="C69" s="17"/>
      <c r="D69" s="1"/>
      <c r="E69" s="18"/>
      <c r="F69" s="18"/>
      <c r="G69" s="61"/>
      <c r="H69" s="37"/>
      <c r="Y69" s="3"/>
      <c r="Z69" s="3"/>
    </row>
    <row r="70" spans="1:40" x14ac:dyDescent="0.2">
      <c r="A70" s="37"/>
      <c r="B70" s="37"/>
      <c r="C70" s="17"/>
      <c r="D70" s="37"/>
      <c r="E70" s="17"/>
      <c r="F70" s="17"/>
      <c r="G70" s="61"/>
      <c r="H70" s="37"/>
      <c r="Y70" s="3"/>
      <c r="Z70" s="3"/>
    </row>
    <row r="71" spans="1:40" x14ac:dyDescent="0.2">
      <c r="A71" s="19"/>
      <c r="B71" s="19"/>
      <c r="C71" s="20"/>
      <c r="D71" s="19"/>
      <c r="E71" s="20"/>
      <c r="F71" s="20"/>
      <c r="G71" s="61"/>
      <c r="H71" s="37"/>
      <c r="Y71" s="3"/>
      <c r="Z71" s="3"/>
    </row>
    <row r="72" spans="1:40" s="21" customFormat="1" x14ac:dyDescent="0.2">
      <c r="C72" s="62"/>
      <c r="E72" s="62"/>
      <c r="F72" s="62"/>
      <c r="G72" s="39"/>
      <c r="I72" s="327"/>
    </row>
    <row r="73" spans="1:40" x14ac:dyDescent="0.2">
      <c r="A73" s="21"/>
      <c r="B73" s="21"/>
      <c r="C73" s="62"/>
      <c r="D73" s="21"/>
      <c r="E73" s="63"/>
      <c r="F73" s="62"/>
      <c r="G73" s="21"/>
      <c r="H73" s="37"/>
      <c r="Y73" s="3"/>
      <c r="Z73" s="3"/>
    </row>
    <row r="74" spans="1:40" s="40" customFormat="1" x14ac:dyDescent="0.2">
      <c r="A74" s="21"/>
      <c r="B74" s="21"/>
      <c r="C74" s="63"/>
      <c r="D74" s="21"/>
      <c r="E74" s="62"/>
      <c r="F74" s="62"/>
      <c r="G74" s="22"/>
      <c r="H74" s="258"/>
      <c r="I74" s="259"/>
      <c r="J74" s="37"/>
      <c r="K74" s="37"/>
      <c r="AA74" s="3"/>
      <c r="AB74" s="3"/>
      <c r="AC74" s="3"/>
      <c r="AD74" s="3"/>
      <c r="AE74" s="3"/>
      <c r="AF74" s="3"/>
      <c r="AG74" s="3"/>
      <c r="AH74" s="3"/>
      <c r="AI74" s="3"/>
      <c r="AJ74" s="3"/>
      <c r="AK74" s="3"/>
      <c r="AL74" s="3"/>
      <c r="AM74" s="3"/>
      <c r="AN74" s="3"/>
    </row>
    <row r="75" spans="1:40" s="40" customFormat="1" x14ac:dyDescent="0.2">
      <c r="A75" s="21"/>
      <c r="B75" s="21"/>
      <c r="C75" s="63"/>
      <c r="D75" s="21"/>
      <c r="E75" s="63"/>
      <c r="F75" s="62"/>
      <c r="G75" s="2"/>
      <c r="H75" s="258"/>
      <c r="I75" s="259"/>
      <c r="J75" s="37"/>
      <c r="K75" s="37"/>
      <c r="AA75" s="3"/>
      <c r="AB75" s="3"/>
      <c r="AC75" s="3"/>
      <c r="AD75" s="3"/>
      <c r="AE75" s="3"/>
      <c r="AF75" s="3"/>
      <c r="AG75" s="3"/>
      <c r="AH75" s="3"/>
      <c r="AI75" s="3"/>
      <c r="AJ75" s="3"/>
      <c r="AK75" s="3"/>
      <c r="AL75" s="3"/>
      <c r="AM75" s="3"/>
      <c r="AN75" s="3"/>
    </row>
    <row r="76" spans="1:40" s="40" customFormat="1" x14ac:dyDescent="0.2">
      <c r="A76" s="23"/>
      <c r="B76" s="23"/>
      <c r="C76" s="63"/>
      <c r="D76" s="23"/>
      <c r="E76" s="63"/>
      <c r="F76" s="62"/>
      <c r="G76" s="2"/>
      <c r="H76" s="258"/>
      <c r="I76" s="259"/>
      <c r="J76" s="37"/>
      <c r="K76" s="37"/>
      <c r="AA76" s="3"/>
      <c r="AB76" s="3"/>
      <c r="AC76" s="3"/>
      <c r="AD76" s="3"/>
      <c r="AE76" s="3"/>
      <c r="AF76" s="3"/>
      <c r="AG76" s="3"/>
      <c r="AH76" s="3"/>
      <c r="AI76" s="3"/>
      <c r="AJ76" s="3"/>
      <c r="AK76" s="3"/>
      <c r="AL76" s="3"/>
      <c r="AM76" s="3"/>
      <c r="AN76" s="3"/>
    </row>
    <row r="77" spans="1:40" s="40" customFormat="1" x14ac:dyDescent="0.2">
      <c r="A77" s="21"/>
      <c r="B77" s="21"/>
      <c r="C77" s="62"/>
      <c r="D77" s="21"/>
      <c r="E77" s="63"/>
      <c r="F77" s="62"/>
      <c r="G77" s="2"/>
      <c r="H77" s="258"/>
      <c r="I77" s="259"/>
      <c r="J77" s="37"/>
      <c r="K77" s="37"/>
      <c r="AA77" s="3"/>
      <c r="AB77" s="3"/>
      <c r="AC77" s="3"/>
      <c r="AD77" s="3"/>
      <c r="AE77" s="3"/>
      <c r="AF77" s="3"/>
      <c r="AG77" s="3"/>
      <c r="AH77" s="3"/>
      <c r="AI77" s="3"/>
      <c r="AJ77" s="3"/>
      <c r="AK77" s="3"/>
      <c r="AL77" s="3"/>
      <c r="AM77" s="3"/>
      <c r="AN77" s="3"/>
    </row>
    <row r="78" spans="1:40" s="40" customFormat="1" x14ac:dyDescent="0.2">
      <c r="A78" s="21"/>
      <c r="B78" s="21"/>
      <c r="C78" s="62"/>
      <c r="D78" s="21"/>
      <c r="E78" s="63"/>
      <c r="F78" s="62"/>
      <c r="G78" s="2"/>
      <c r="H78" s="258"/>
      <c r="I78" s="259"/>
      <c r="J78" s="37"/>
      <c r="K78" s="37"/>
      <c r="AA78" s="3"/>
      <c r="AB78" s="3"/>
      <c r="AC78" s="3"/>
      <c r="AD78" s="3"/>
      <c r="AE78" s="3"/>
      <c r="AF78" s="3"/>
      <c r="AG78" s="3"/>
      <c r="AH78" s="3"/>
      <c r="AI78" s="3"/>
      <c r="AJ78" s="3"/>
      <c r="AK78" s="3"/>
      <c r="AL78" s="3"/>
      <c r="AM78" s="3"/>
      <c r="AN78" s="3"/>
    </row>
    <row r="79" spans="1:40" s="40" customFormat="1" x14ac:dyDescent="0.2">
      <c r="A79" s="21"/>
      <c r="B79" s="21"/>
      <c r="C79" s="62"/>
      <c r="D79" s="21"/>
      <c r="E79" s="63"/>
      <c r="F79" s="62"/>
      <c r="G79" s="2"/>
      <c r="H79" s="258"/>
      <c r="I79" s="259"/>
      <c r="J79" s="37"/>
      <c r="K79" s="37"/>
      <c r="AA79" s="3"/>
      <c r="AB79" s="3"/>
      <c r="AC79" s="3"/>
      <c r="AD79" s="3"/>
      <c r="AE79" s="3"/>
      <c r="AF79" s="3"/>
      <c r="AG79" s="3"/>
      <c r="AH79" s="3"/>
      <c r="AI79" s="3"/>
      <c r="AJ79" s="3"/>
      <c r="AK79" s="3"/>
      <c r="AL79" s="3"/>
      <c r="AM79" s="3"/>
      <c r="AN79" s="3"/>
    </row>
    <row r="80" spans="1:40" s="40" customFormat="1" x14ac:dyDescent="0.2">
      <c r="A80" s="21"/>
      <c r="B80" s="21"/>
      <c r="C80" s="62"/>
      <c r="D80" s="21"/>
      <c r="E80" s="63"/>
      <c r="F80" s="62"/>
      <c r="G80" s="2"/>
      <c r="H80" s="258"/>
      <c r="I80" s="259"/>
      <c r="J80" s="37"/>
      <c r="K80" s="37"/>
      <c r="AA80" s="3"/>
      <c r="AB80" s="3"/>
      <c r="AC80" s="3"/>
      <c r="AD80" s="3"/>
      <c r="AE80" s="3"/>
      <c r="AF80" s="3"/>
      <c r="AG80" s="3"/>
      <c r="AH80" s="3"/>
      <c r="AI80" s="3"/>
      <c r="AJ80" s="3"/>
      <c r="AK80" s="3"/>
      <c r="AL80" s="3"/>
      <c r="AM80" s="3"/>
      <c r="AN80" s="3"/>
    </row>
    <row r="81" spans="1:40" s="40" customFormat="1" x14ac:dyDescent="0.2">
      <c r="A81" s="21"/>
      <c r="B81" s="21"/>
      <c r="C81" s="62"/>
      <c r="D81" s="21"/>
      <c r="E81" s="63"/>
      <c r="F81" s="62"/>
      <c r="G81" s="2"/>
      <c r="H81" s="64"/>
      <c r="I81" s="259"/>
      <c r="J81" s="37"/>
      <c r="K81" s="37"/>
      <c r="AA81" s="3"/>
      <c r="AB81" s="3"/>
      <c r="AC81" s="3"/>
      <c r="AD81" s="3"/>
      <c r="AE81" s="3"/>
      <c r="AF81" s="3"/>
      <c r="AG81" s="3"/>
      <c r="AH81" s="3"/>
      <c r="AI81" s="3"/>
      <c r="AJ81" s="3"/>
      <c r="AK81" s="3"/>
      <c r="AL81" s="3"/>
      <c r="AM81" s="3"/>
      <c r="AN81" s="3"/>
    </row>
    <row r="82" spans="1:40" s="40" customFormat="1" x14ac:dyDescent="0.2">
      <c r="A82" s="21"/>
      <c r="B82" s="21"/>
      <c r="C82" s="63"/>
      <c r="D82" s="21"/>
      <c r="E82" s="62"/>
      <c r="F82" s="62"/>
      <c r="G82" s="2"/>
      <c r="H82" s="64"/>
      <c r="I82" s="259"/>
      <c r="J82" s="37"/>
      <c r="K82" s="37"/>
      <c r="AA82" s="3"/>
      <c r="AB82" s="3"/>
      <c r="AC82" s="3"/>
      <c r="AD82" s="3"/>
      <c r="AE82" s="3"/>
      <c r="AF82" s="3"/>
      <c r="AG82" s="3"/>
      <c r="AH82" s="3"/>
      <c r="AI82" s="3"/>
      <c r="AJ82" s="3"/>
      <c r="AK82" s="3"/>
      <c r="AL82" s="3"/>
      <c r="AM82" s="3"/>
      <c r="AN82" s="3"/>
    </row>
    <row r="83" spans="1:40" s="40" customFormat="1" x14ac:dyDescent="0.2">
      <c r="A83" s="24"/>
      <c r="B83" s="24"/>
      <c r="D83" s="24"/>
      <c r="G83" s="2"/>
      <c r="H83" s="258"/>
      <c r="I83" s="259"/>
      <c r="J83" s="37"/>
      <c r="K83" s="37"/>
      <c r="AA83" s="3"/>
      <c r="AB83" s="3"/>
      <c r="AC83" s="3"/>
      <c r="AD83" s="3"/>
      <c r="AE83" s="3"/>
      <c r="AF83" s="3"/>
      <c r="AG83" s="3"/>
      <c r="AH83" s="3"/>
      <c r="AI83" s="3"/>
      <c r="AJ83" s="3"/>
      <c r="AK83" s="3"/>
      <c r="AL83" s="3"/>
      <c r="AM83" s="3"/>
      <c r="AN83" s="3"/>
    </row>
    <row r="84" spans="1:40" s="40" customFormat="1" x14ac:dyDescent="0.2">
      <c r="A84" s="25"/>
      <c r="B84" s="25"/>
      <c r="C84" s="3"/>
      <c r="D84" s="25"/>
      <c r="E84" s="3"/>
      <c r="F84" s="3"/>
      <c r="G84" s="2"/>
      <c r="H84" s="258"/>
      <c r="I84" s="259"/>
      <c r="J84" s="37"/>
      <c r="K84" s="37"/>
      <c r="AA84" s="3"/>
      <c r="AB84" s="3"/>
      <c r="AC84" s="3"/>
      <c r="AD84" s="3"/>
      <c r="AE84" s="3"/>
      <c r="AF84" s="3"/>
      <c r="AG84" s="3"/>
      <c r="AH84" s="3"/>
      <c r="AI84" s="3"/>
      <c r="AJ84" s="3"/>
      <c r="AK84" s="3"/>
      <c r="AL84" s="3"/>
      <c r="AM84" s="3"/>
      <c r="AN84" s="3"/>
    </row>
    <row r="85" spans="1:40" s="40" customFormat="1" x14ac:dyDescent="0.2">
      <c r="A85" s="3"/>
      <c r="B85" s="3"/>
      <c r="C85" s="3"/>
      <c r="D85" s="3"/>
      <c r="E85" s="3"/>
      <c r="F85" s="3"/>
      <c r="G85" s="2"/>
      <c r="H85" s="258"/>
      <c r="I85" s="259"/>
      <c r="J85" s="37"/>
      <c r="K85" s="37"/>
      <c r="AA85" s="3"/>
      <c r="AB85" s="3"/>
      <c r="AC85" s="3"/>
      <c r="AD85" s="3"/>
      <c r="AE85" s="3"/>
      <c r="AF85" s="3"/>
      <c r="AG85" s="3"/>
      <c r="AH85" s="3"/>
      <c r="AI85" s="3"/>
      <c r="AJ85" s="3"/>
      <c r="AK85" s="3"/>
      <c r="AL85" s="3"/>
      <c r="AM85" s="3"/>
      <c r="AN85" s="3"/>
    </row>
    <row r="86" spans="1:40" s="40" customFormat="1" x14ac:dyDescent="0.2">
      <c r="A86" s="3"/>
      <c r="B86" s="3"/>
      <c r="C86" s="3"/>
      <c r="D86" s="3"/>
      <c r="E86" s="3"/>
      <c r="F86" s="3"/>
      <c r="G86" s="2"/>
      <c r="H86" s="258"/>
      <c r="I86" s="259"/>
      <c r="J86" s="37"/>
      <c r="K86" s="37"/>
      <c r="AA86" s="3"/>
      <c r="AB86" s="3"/>
      <c r="AC86" s="3"/>
      <c r="AD86" s="3"/>
      <c r="AE86" s="3"/>
      <c r="AF86" s="3"/>
      <c r="AG86" s="3"/>
      <c r="AH86" s="3"/>
      <c r="AI86" s="3"/>
      <c r="AJ86" s="3"/>
      <c r="AK86" s="3"/>
      <c r="AL86" s="3"/>
      <c r="AM86" s="3"/>
      <c r="AN86" s="3"/>
    </row>
    <row r="87" spans="1:40" s="40" customFormat="1" x14ac:dyDescent="0.2">
      <c r="A87" s="3"/>
      <c r="B87" s="3"/>
      <c r="C87" s="3"/>
      <c r="D87" s="3"/>
      <c r="E87" s="3"/>
      <c r="F87" s="3"/>
      <c r="G87" s="2"/>
      <c r="H87" s="258"/>
      <c r="I87" s="259"/>
      <c r="J87" s="37"/>
      <c r="K87" s="37"/>
      <c r="AA87" s="3"/>
      <c r="AB87" s="3"/>
      <c r="AC87" s="3"/>
      <c r="AD87" s="3"/>
      <c r="AE87" s="3"/>
      <c r="AF87" s="3"/>
      <c r="AG87" s="3"/>
      <c r="AH87" s="3"/>
      <c r="AI87" s="3"/>
      <c r="AJ87" s="3"/>
      <c r="AK87" s="3"/>
      <c r="AL87" s="3"/>
      <c r="AM87" s="3"/>
      <c r="AN87" s="3"/>
    </row>
    <row r="88" spans="1:40" s="40" customFormat="1" x14ac:dyDescent="0.2">
      <c r="A88" s="3"/>
      <c r="B88" s="3"/>
      <c r="C88" s="3"/>
      <c r="D88" s="3"/>
      <c r="E88" s="3"/>
      <c r="F88" s="3"/>
      <c r="G88" s="2"/>
      <c r="H88" s="258"/>
      <c r="I88" s="259"/>
      <c r="J88" s="37"/>
      <c r="K88" s="37"/>
      <c r="AA88" s="3"/>
      <c r="AB88" s="3"/>
      <c r="AC88" s="3"/>
      <c r="AD88" s="3"/>
      <c r="AE88" s="3"/>
      <c r="AF88" s="3"/>
      <c r="AG88" s="3"/>
      <c r="AH88" s="3"/>
      <c r="AI88" s="3"/>
      <c r="AJ88" s="3"/>
      <c r="AK88" s="3"/>
      <c r="AL88" s="3"/>
      <c r="AM88" s="3"/>
      <c r="AN88" s="3"/>
    </row>
    <row r="93" spans="1:40" s="2" customFormat="1" x14ac:dyDescent="0.2">
      <c r="A93" s="3"/>
      <c r="B93" s="3"/>
      <c r="C93" s="3"/>
      <c r="D93" s="3"/>
      <c r="E93" s="3"/>
      <c r="F93" s="3"/>
      <c r="H93" s="258"/>
      <c r="I93" s="259"/>
      <c r="J93" s="37"/>
      <c r="K93" s="37"/>
      <c r="L93" s="40"/>
      <c r="M93" s="40"/>
      <c r="N93" s="40"/>
      <c r="O93" s="40"/>
      <c r="P93" s="40"/>
      <c r="Q93" s="40"/>
      <c r="R93" s="40"/>
      <c r="S93" s="40"/>
      <c r="T93" s="40"/>
      <c r="U93" s="40"/>
      <c r="V93" s="40"/>
      <c r="W93" s="40"/>
      <c r="X93" s="40"/>
      <c r="Y93" s="40"/>
      <c r="Z93" s="40"/>
      <c r="AA93" s="3"/>
      <c r="AB93" s="3"/>
      <c r="AC93" s="3"/>
      <c r="AD93" s="3"/>
      <c r="AE93" s="3"/>
      <c r="AF93" s="3"/>
      <c r="AG93" s="3"/>
      <c r="AH93" s="3"/>
      <c r="AI93" s="3"/>
      <c r="AJ93" s="3"/>
      <c r="AK93" s="3"/>
      <c r="AL93" s="3"/>
      <c r="AM93" s="3"/>
      <c r="AN93" s="3"/>
    </row>
  </sheetData>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showGridLines="0" zoomScaleNormal="100" workbookViewId="0">
      <pane xSplit="1" ySplit="6" topLeftCell="B7" activePane="bottomRight" state="frozen"/>
      <selection activeCell="A50" sqref="A50"/>
      <selection pane="topRight" activeCell="A50" sqref="A50"/>
      <selection pane="bottomLeft" activeCell="A50" sqref="A50"/>
      <selection pane="bottomRight" activeCell="A6" sqref="A6"/>
    </sheetView>
  </sheetViews>
  <sheetFormatPr baseColWidth="10" defaultColWidth="11.42578125" defaultRowHeight="12.75" x14ac:dyDescent="0.2"/>
  <cols>
    <col min="1" max="1" width="38.5703125" style="3" customWidth="1"/>
    <col min="2" max="2" width="13.140625" style="3" customWidth="1"/>
    <col min="3" max="3" width="11.42578125" style="259"/>
    <col min="4" max="4" width="11.42578125" style="37"/>
    <col min="5" max="8" width="11.42578125" style="40"/>
    <col min="9" max="9" width="11.42578125" style="40" customWidth="1"/>
    <col min="10" max="10" width="12.42578125" style="40" bestFit="1" customWidth="1"/>
    <col min="11" max="14" width="11.42578125" style="40"/>
    <col min="15" max="16384" width="11.42578125" style="3"/>
  </cols>
  <sheetData>
    <row r="1" spans="1:14" ht="18" x14ac:dyDescent="0.25">
      <c r="A1" s="26" t="s">
        <v>18</v>
      </c>
      <c r="B1" s="26"/>
      <c r="C1" s="442"/>
      <c r="D1" s="443"/>
      <c r="E1" s="444"/>
      <c r="F1" s="444"/>
      <c r="G1" s="444"/>
      <c r="H1" s="444"/>
      <c r="I1" s="444"/>
    </row>
    <row r="2" spans="1:14" ht="15.75" x14ac:dyDescent="0.25">
      <c r="A2" s="41"/>
      <c r="B2" s="41"/>
      <c r="C2" s="445"/>
      <c r="D2" s="70"/>
      <c r="E2" s="46"/>
      <c r="F2" s="46"/>
      <c r="G2" s="46"/>
      <c r="H2" s="46"/>
      <c r="I2" s="46"/>
    </row>
    <row r="3" spans="1:14" ht="18" x14ac:dyDescent="0.25">
      <c r="A3" s="43" t="s">
        <v>102</v>
      </c>
      <c r="B3" s="43"/>
      <c r="C3" s="446"/>
      <c r="D3" s="70"/>
      <c r="E3" s="46"/>
      <c r="F3" s="46"/>
      <c r="G3" s="46"/>
      <c r="H3" s="46"/>
      <c r="I3" s="46"/>
    </row>
    <row r="4" spans="1:14" x14ac:dyDescent="0.2">
      <c r="A4" s="38"/>
      <c r="B4" s="218"/>
      <c r="C4" s="445"/>
      <c r="D4" s="70"/>
      <c r="E4" s="46"/>
      <c r="F4" s="46"/>
      <c r="G4" s="46"/>
      <c r="H4" s="46"/>
      <c r="I4" s="46"/>
      <c r="J4" s="3"/>
      <c r="K4" s="3"/>
      <c r="L4" s="3"/>
      <c r="M4" s="3"/>
      <c r="N4" s="3"/>
    </row>
    <row r="5" spans="1:14" x14ac:dyDescent="0.2">
      <c r="A5" s="440" t="s">
        <v>13</v>
      </c>
      <c r="B5" s="219"/>
      <c r="C5" s="219"/>
      <c r="D5" s="219"/>
      <c r="E5" s="219"/>
      <c r="F5" s="219"/>
      <c r="G5" s="219"/>
      <c r="H5" s="219"/>
      <c r="I5" s="219"/>
      <c r="J5" s="3"/>
      <c r="K5" s="3"/>
      <c r="L5" s="3"/>
      <c r="M5" s="3"/>
      <c r="N5" s="3"/>
    </row>
    <row r="6" spans="1:14" x14ac:dyDescent="0.2">
      <c r="A6" s="414"/>
      <c r="B6" s="441">
        <v>2014</v>
      </c>
      <c r="C6" s="441">
        <v>2015</v>
      </c>
      <c r="D6" s="441">
        <v>2016</v>
      </c>
      <c r="E6" s="441">
        <v>2017</v>
      </c>
      <c r="F6" s="441">
        <v>2018</v>
      </c>
      <c r="G6" s="441">
        <v>2019</v>
      </c>
      <c r="H6" s="449">
        <v>2020</v>
      </c>
      <c r="I6" s="441">
        <v>2021</v>
      </c>
      <c r="J6" s="3"/>
      <c r="K6" s="3"/>
      <c r="L6" s="3"/>
      <c r="M6" s="3"/>
      <c r="N6" s="3"/>
    </row>
    <row r="7" spans="1:14" x14ac:dyDescent="0.2">
      <c r="A7" s="185" t="s">
        <v>61</v>
      </c>
      <c r="B7" s="193">
        <v>124710.12387000001</v>
      </c>
      <c r="C7" s="193">
        <v>131367.63535599998</v>
      </c>
      <c r="D7" s="193">
        <v>135242.26366700002</v>
      </c>
      <c r="E7" s="193">
        <v>140525.18664099998</v>
      </c>
      <c r="F7" s="193">
        <v>147793.26274000001</v>
      </c>
      <c r="G7" s="193">
        <v>152901.59448999996</v>
      </c>
      <c r="H7" s="193">
        <f>'5.1_2020'!G7</f>
        <v>151220.18044299999</v>
      </c>
      <c r="I7" s="193">
        <f>'5.1_2021'!G7</f>
        <v>157407.49632999999</v>
      </c>
      <c r="J7" s="3"/>
      <c r="K7" s="3"/>
      <c r="L7" s="3"/>
      <c r="M7" s="3"/>
      <c r="N7" s="3"/>
    </row>
    <row r="8" spans="1:14" ht="25.5" x14ac:dyDescent="0.2">
      <c r="A8" s="223" t="s">
        <v>19</v>
      </c>
      <c r="B8" s="224">
        <v>123773.71228400001</v>
      </c>
      <c r="C8" s="224">
        <v>130224.579321</v>
      </c>
      <c r="D8" s="224">
        <v>133974.45970100001</v>
      </c>
      <c r="E8" s="224">
        <v>139164.59952799999</v>
      </c>
      <c r="F8" s="224">
        <v>146262.91283099999</v>
      </c>
      <c r="G8" s="224">
        <v>151335.10191799997</v>
      </c>
      <c r="H8" s="224">
        <f>'5.1_2020'!G8</f>
        <v>149738.15346199999</v>
      </c>
      <c r="I8" s="224">
        <f>'5.1_2021'!G8</f>
        <v>155810.27398599999</v>
      </c>
      <c r="J8" s="3"/>
      <c r="K8" s="3"/>
      <c r="L8" s="3"/>
      <c r="M8" s="3"/>
      <c r="N8" s="3"/>
    </row>
    <row r="9" spans="1:14" ht="14.25" x14ac:dyDescent="0.2">
      <c r="A9" s="186" t="s">
        <v>87</v>
      </c>
      <c r="B9" s="187">
        <v>82346.973262000014</v>
      </c>
      <c r="C9" s="187">
        <v>85946.665296000006</v>
      </c>
      <c r="D9" s="187">
        <v>88156.181398000001</v>
      </c>
      <c r="E9" s="187">
        <v>90667.716935000004</v>
      </c>
      <c r="F9" s="187">
        <v>92611.681298999989</v>
      </c>
      <c r="G9" s="187">
        <v>95695.765981999983</v>
      </c>
      <c r="H9" s="187">
        <f>'5.1_2020'!G9</f>
        <v>97839.730456000005</v>
      </c>
      <c r="I9" s="187">
        <f>'5.1_2021'!G9</f>
        <v>65552.911942000006</v>
      </c>
      <c r="J9" s="563"/>
      <c r="K9" s="3"/>
      <c r="L9" s="3"/>
      <c r="M9" s="3"/>
      <c r="N9" s="3"/>
    </row>
    <row r="10" spans="1:14" ht="14.25" x14ac:dyDescent="0.2">
      <c r="A10" s="178" t="s">
        <v>213</v>
      </c>
      <c r="B10" s="51">
        <v>20556.067476</v>
      </c>
      <c r="C10" s="51">
        <v>21718.349774999999</v>
      </c>
      <c r="D10" s="51">
        <v>21793.180059999999</v>
      </c>
      <c r="E10" s="51">
        <v>22218.030773999999</v>
      </c>
      <c r="F10" s="51">
        <v>22696.573219999998</v>
      </c>
      <c r="G10" s="51">
        <v>23443.203732999998</v>
      </c>
      <c r="H10" s="51">
        <f>'5.1_2020'!G10</f>
        <v>23793.444012</v>
      </c>
      <c r="I10" s="51">
        <f>'5.1_2021'!G10</f>
        <v>2759.1212989999999</v>
      </c>
      <c r="J10" s="3"/>
      <c r="K10" s="3"/>
      <c r="L10" s="3"/>
      <c r="M10" s="3"/>
      <c r="N10" s="3"/>
    </row>
    <row r="11" spans="1:14" x14ac:dyDescent="0.2">
      <c r="A11" s="221" t="s">
        <v>105</v>
      </c>
      <c r="B11" s="174">
        <v>59.072177000000003</v>
      </c>
      <c r="C11" s="174">
        <v>60.038451000000002</v>
      </c>
      <c r="D11" s="174">
        <v>68.857061999999999</v>
      </c>
      <c r="E11" s="174">
        <v>63.542954000000002</v>
      </c>
      <c r="F11" s="174">
        <v>70.678078999999997</v>
      </c>
      <c r="G11" s="174">
        <v>74.729536999999993</v>
      </c>
      <c r="H11" s="174">
        <f>'5.1_2020'!G11</f>
        <v>84.02681299999999</v>
      </c>
      <c r="I11" s="174">
        <f>'5.1_2021'!G11</f>
        <v>82.030301999999992</v>
      </c>
      <c r="K11" s="3"/>
      <c r="L11" s="3"/>
      <c r="M11" s="3"/>
      <c r="N11" s="3"/>
    </row>
    <row r="12" spans="1:14" x14ac:dyDescent="0.2">
      <c r="A12" s="178" t="s">
        <v>106</v>
      </c>
      <c r="B12" s="53">
        <v>29311.928551000001</v>
      </c>
      <c r="C12" s="53">
        <v>30428.661582000001</v>
      </c>
      <c r="D12" s="53">
        <v>31940.119030000002</v>
      </c>
      <c r="E12" s="53">
        <v>32722.913383999999</v>
      </c>
      <c r="F12" s="53">
        <v>33627.877290999997</v>
      </c>
      <c r="G12" s="53">
        <v>34525.962735000001</v>
      </c>
      <c r="H12" s="53">
        <f>'5.1_2020'!G12</f>
        <v>35263.726095000005</v>
      </c>
      <c r="I12" s="53">
        <f>'5.1_2021'!G12</f>
        <v>34298.171539000003</v>
      </c>
      <c r="J12" s="477"/>
      <c r="K12" s="3"/>
      <c r="L12" s="3"/>
      <c r="M12" s="3"/>
      <c r="N12" s="3"/>
    </row>
    <row r="13" spans="1:14" s="357" customFormat="1" ht="25.5" x14ac:dyDescent="0.2">
      <c r="A13" s="491" t="s">
        <v>207</v>
      </c>
      <c r="B13" s="493" t="s">
        <v>59</v>
      </c>
      <c r="C13" s="493" t="s">
        <v>59</v>
      </c>
      <c r="D13" s="493" t="s">
        <v>59</v>
      </c>
      <c r="E13" s="493" t="s">
        <v>59</v>
      </c>
      <c r="F13" s="493" t="s">
        <v>59</v>
      </c>
      <c r="G13" s="493" t="s">
        <v>59</v>
      </c>
      <c r="H13" s="493" t="str">
        <f>IFERROR(G13/'5.1_2020'!G13-1,"-")</f>
        <v>-</v>
      </c>
      <c r="I13" s="493">
        <f>'5.1_2021'!G13</f>
        <v>581.10927099999981</v>
      </c>
      <c r="J13" s="455"/>
      <c r="K13" s="455"/>
    </row>
    <row r="14" spans="1:14" x14ac:dyDescent="0.2">
      <c r="A14" s="501" t="s">
        <v>214</v>
      </c>
      <c r="B14" s="456" t="s">
        <v>59</v>
      </c>
      <c r="C14" s="456" t="s">
        <v>59</v>
      </c>
      <c r="D14" s="456" t="s">
        <v>59</v>
      </c>
      <c r="E14" s="456" t="s">
        <v>59</v>
      </c>
      <c r="F14" s="456" t="s">
        <v>59</v>
      </c>
      <c r="G14" s="456" t="s">
        <v>59</v>
      </c>
      <c r="H14" s="456" t="str">
        <f>IFERROR(G14/'5.1_2020'!G14-1,"-")</f>
        <v>-</v>
      </c>
      <c r="I14" s="456">
        <f>'5.1_2021'!G14</f>
        <v>3705.8733729999999</v>
      </c>
      <c r="L14" s="3"/>
      <c r="M14" s="3"/>
      <c r="N14" s="3"/>
    </row>
    <row r="15" spans="1:14" x14ac:dyDescent="0.2">
      <c r="A15" s="502" t="s">
        <v>215</v>
      </c>
      <c r="B15" s="497" t="s">
        <v>59</v>
      </c>
      <c r="C15" s="497" t="s">
        <v>59</v>
      </c>
      <c r="D15" s="497" t="s">
        <v>59</v>
      </c>
      <c r="E15" s="497" t="s">
        <v>59</v>
      </c>
      <c r="F15" s="497" t="s">
        <v>59</v>
      </c>
      <c r="G15" s="497" t="s">
        <v>59</v>
      </c>
      <c r="H15" s="497" t="str">
        <f>IFERROR(G15/'5.1_2020'!G15-1,"-")</f>
        <v>-</v>
      </c>
      <c r="I15" s="497">
        <f>'5.1_2021'!G15</f>
        <v>-3124.7641020000001</v>
      </c>
      <c r="L15" s="3"/>
      <c r="M15" s="3"/>
      <c r="N15" s="3"/>
    </row>
    <row r="16" spans="1:14" ht="14.25" x14ac:dyDescent="0.2">
      <c r="A16" s="221" t="s">
        <v>208</v>
      </c>
      <c r="B16" s="174">
        <v>1013.852848</v>
      </c>
      <c r="C16" s="174">
        <v>1039.921374</v>
      </c>
      <c r="D16" s="174">
        <v>1045.686391</v>
      </c>
      <c r="E16" s="174">
        <v>1053.6099650000001</v>
      </c>
      <c r="F16" s="174">
        <v>1067.0455400000001</v>
      </c>
      <c r="G16" s="174">
        <v>1091.6584809999999</v>
      </c>
      <c r="H16" s="174">
        <f>'5.1_2020'!G16</f>
        <v>1105.946551</v>
      </c>
      <c r="I16" s="174">
        <f>'5.1_2021'!G16</f>
        <v>1116.2045669999998</v>
      </c>
      <c r="J16" s="37"/>
      <c r="K16" s="3"/>
      <c r="L16" s="3"/>
      <c r="M16" s="3"/>
      <c r="N16" s="3"/>
    </row>
    <row r="17" spans="1:19" x14ac:dyDescent="0.2">
      <c r="A17" s="178" t="s">
        <v>107</v>
      </c>
      <c r="B17" s="53">
        <v>6973.8587420000003</v>
      </c>
      <c r="C17" s="53">
        <v>7234.1384529999996</v>
      </c>
      <c r="D17" s="53">
        <v>7426.2889160000004</v>
      </c>
      <c r="E17" s="53">
        <v>7663.2360589999998</v>
      </c>
      <c r="F17" s="53">
        <v>7954.0907079999997</v>
      </c>
      <c r="G17" s="53">
        <v>8005.7612419999996</v>
      </c>
      <c r="H17" s="53">
        <f>'5.1_2020'!G17</f>
        <v>8264.7013980000011</v>
      </c>
      <c r="I17" s="53">
        <f>'5.1_2021'!G17</f>
        <v>6852.8352580000001</v>
      </c>
      <c r="J17" s="3"/>
      <c r="K17" s="3"/>
      <c r="L17" s="3"/>
      <c r="M17" s="3"/>
      <c r="N17" s="3"/>
    </row>
    <row r="18" spans="1:19" x14ac:dyDescent="0.2">
      <c r="A18" s="221" t="s">
        <v>108</v>
      </c>
      <c r="B18" s="174">
        <v>15917.229105</v>
      </c>
      <c r="C18" s="174">
        <v>16626.867104000001</v>
      </c>
      <c r="D18" s="174">
        <v>16860.520241999999</v>
      </c>
      <c r="E18" s="174">
        <v>17581.173489000001</v>
      </c>
      <c r="F18" s="174">
        <v>17724.853929000001</v>
      </c>
      <c r="G18" s="174">
        <v>18924.924317000001</v>
      </c>
      <c r="H18" s="174">
        <f>'5.1_2020'!G18</f>
        <v>19490.456426000001</v>
      </c>
      <c r="I18" s="174">
        <f>'5.1_2021'!G18</f>
        <v>9639.1450640000003</v>
      </c>
      <c r="J18" s="3"/>
      <c r="K18" s="3"/>
      <c r="L18" s="3"/>
      <c r="M18" s="3"/>
      <c r="N18" s="3"/>
    </row>
    <row r="19" spans="1:19" x14ac:dyDescent="0.2">
      <c r="A19" s="178" t="s">
        <v>109</v>
      </c>
      <c r="B19" s="53">
        <v>1447.1260420000001</v>
      </c>
      <c r="C19" s="53">
        <v>1467.481205</v>
      </c>
      <c r="D19" s="53">
        <v>1493.910095</v>
      </c>
      <c r="E19" s="53">
        <v>1526.5980529999999</v>
      </c>
      <c r="F19" s="53">
        <v>1538.3173039999999</v>
      </c>
      <c r="G19" s="53">
        <v>1556.833871</v>
      </c>
      <c r="H19" s="53">
        <f>'5.1_2020'!G19</f>
        <v>1616.832879</v>
      </c>
      <c r="I19" s="53">
        <f>'5.1_2021'!G19</f>
        <v>1646.546705</v>
      </c>
      <c r="J19" s="3"/>
      <c r="K19" s="3"/>
      <c r="L19" s="3"/>
      <c r="M19" s="3"/>
      <c r="N19" s="3"/>
    </row>
    <row r="20" spans="1:19" x14ac:dyDescent="0.2">
      <c r="A20" s="221" t="s">
        <v>110</v>
      </c>
      <c r="B20" s="174">
        <v>712.19442800000002</v>
      </c>
      <c r="C20" s="174">
        <v>737.09862599999997</v>
      </c>
      <c r="D20" s="174">
        <v>752.79978400000005</v>
      </c>
      <c r="E20" s="174">
        <v>941.62311</v>
      </c>
      <c r="F20" s="174">
        <v>774.48542999999995</v>
      </c>
      <c r="G20" s="174">
        <v>790.57489299999997</v>
      </c>
      <c r="H20" s="174">
        <f>'5.1_2020'!G20</f>
        <v>798.8044339999999</v>
      </c>
      <c r="I20" s="174">
        <f>'5.1_2021'!G20</f>
        <v>794.18297599999994</v>
      </c>
      <c r="J20" s="3"/>
      <c r="K20" s="3"/>
      <c r="L20" s="3"/>
      <c r="M20" s="3"/>
      <c r="N20" s="3"/>
    </row>
    <row r="21" spans="1:19" x14ac:dyDescent="0.2">
      <c r="A21" s="178" t="s">
        <v>111</v>
      </c>
      <c r="B21" s="53">
        <v>6355.6438930000004</v>
      </c>
      <c r="C21" s="53">
        <v>6553.4701429999996</v>
      </c>
      <c r="D21" s="53">
        <v>6687.8752430000004</v>
      </c>
      <c r="E21" s="53">
        <v>6791.766482</v>
      </c>
      <c r="F21" s="53">
        <v>6923.5509439999996</v>
      </c>
      <c r="G21" s="53">
        <v>7011.8429829999995</v>
      </c>
      <c r="H21" s="53">
        <f>'5.1_2020'!G21</f>
        <v>7137.3654770000003</v>
      </c>
      <c r="I21" s="53">
        <f>'5.1_2021'!G21</f>
        <v>7431.7290680000006</v>
      </c>
      <c r="J21" s="3"/>
      <c r="K21" s="3"/>
      <c r="L21" s="3"/>
      <c r="M21" s="3"/>
      <c r="N21" s="3"/>
    </row>
    <row r="22" spans="1:19" x14ac:dyDescent="0.2">
      <c r="A22" s="222" t="s">
        <v>138</v>
      </c>
      <c r="B22" s="188">
        <v>0</v>
      </c>
      <c r="C22" s="188">
        <v>80.638582999999997</v>
      </c>
      <c r="D22" s="188">
        <v>86.944575</v>
      </c>
      <c r="E22" s="188">
        <v>105.22266499999999</v>
      </c>
      <c r="F22" s="188">
        <v>234.208854</v>
      </c>
      <c r="G22" s="188">
        <v>270.27419000000003</v>
      </c>
      <c r="H22" s="188">
        <f>'5.1_2020'!G22</f>
        <v>284.42637100000002</v>
      </c>
      <c r="I22" s="188">
        <f>'5.1_2021'!G22</f>
        <v>351.83589300000006</v>
      </c>
      <c r="J22" s="3"/>
      <c r="K22" s="3"/>
      <c r="L22" s="3"/>
      <c r="M22" s="3"/>
      <c r="N22" s="3"/>
    </row>
    <row r="23" spans="1:19" ht="14.25" x14ac:dyDescent="0.2">
      <c r="A23" s="270" t="s">
        <v>60</v>
      </c>
      <c r="B23" s="271">
        <v>41426.739022000002</v>
      </c>
      <c r="C23" s="271">
        <v>44277.914024999998</v>
      </c>
      <c r="D23" s="271">
        <v>45818.278302999999</v>
      </c>
      <c r="E23" s="271">
        <v>48496.882593000002</v>
      </c>
      <c r="F23" s="271">
        <v>53651.231531999998</v>
      </c>
      <c r="G23" s="271">
        <v>55639.335936000003</v>
      </c>
      <c r="H23" s="271">
        <f>'5.1_2020'!G23</f>
        <v>51898.423005999997</v>
      </c>
      <c r="I23" s="271">
        <f>'5.1_2021'!G23</f>
        <v>90257.36204399998</v>
      </c>
      <c r="J23" s="563"/>
      <c r="K23" s="3"/>
      <c r="L23" s="3"/>
      <c r="M23" s="3"/>
      <c r="N23" s="3"/>
    </row>
    <row r="24" spans="1:19" x14ac:dyDescent="0.2">
      <c r="A24" s="531" t="s">
        <v>66</v>
      </c>
      <c r="B24" s="532">
        <v>0</v>
      </c>
      <c r="C24" s="532">
        <v>0</v>
      </c>
      <c r="D24" s="532">
        <v>0</v>
      </c>
      <c r="E24" s="532">
        <v>0</v>
      </c>
      <c r="F24" s="532">
        <v>4196.9475769999999</v>
      </c>
      <c r="G24" s="532">
        <v>4291.4789559999999</v>
      </c>
      <c r="H24" s="532">
        <f>'5.1_2020'!G24</f>
        <v>4025.2403669999999</v>
      </c>
      <c r="I24" s="532">
        <f>'5.1_2021'!G24</f>
        <v>37436.169911000005</v>
      </c>
      <c r="L24" s="3"/>
      <c r="M24" s="3"/>
      <c r="N24" s="3"/>
    </row>
    <row r="25" spans="1:19" x14ac:dyDescent="0.2">
      <c r="A25" s="221" t="s">
        <v>112</v>
      </c>
      <c r="B25" s="174">
        <v>9856.3033450000003</v>
      </c>
      <c r="C25" s="174">
        <v>11223.433967999999</v>
      </c>
      <c r="D25" s="174">
        <v>12166.848026</v>
      </c>
      <c r="E25" s="174">
        <v>14145.302046999999</v>
      </c>
      <c r="F25" s="174">
        <v>14860.513751</v>
      </c>
      <c r="G25" s="174">
        <v>16363.453014999999</v>
      </c>
      <c r="H25" s="174">
        <f>'5.1_2020'!G25</f>
        <v>16046.992104999999</v>
      </c>
      <c r="I25" s="174">
        <f>'5.1_2021'!G25</f>
        <v>19975.022601000001</v>
      </c>
      <c r="J25" s="3"/>
      <c r="K25" s="3"/>
      <c r="L25" s="3"/>
      <c r="M25" s="3"/>
      <c r="N25" s="3"/>
    </row>
    <row r="26" spans="1:19" x14ac:dyDescent="0.2">
      <c r="A26" s="261" t="s">
        <v>119</v>
      </c>
      <c r="B26" s="53"/>
      <c r="C26" s="53">
        <v>6.9865130000000004</v>
      </c>
      <c r="D26" s="53">
        <v>0.39502500000000002</v>
      </c>
      <c r="E26" s="53">
        <v>-11.098677</v>
      </c>
      <c r="F26" s="53">
        <v>-123.778786</v>
      </c>
      <c r="G26" s="53">
        <v>-73.976867999999996</v>
      </c>
      <c r="H26" s="53">
        <f>'5.1_2020'!G26</f>
        <v>132</v>
      </c>
      <c r="I26" s="53">
        <f>'5.1_2021'!G26</f>
        <v>-45.925538999999965</v>
      </c>
      <c r="J26" s="3"/>
      <c r="K26" s="3"/>
      <c r="L26" s="3"/>
      <c r="M26" s="3"/>
      <c r="N26" s="3"/>
    </row>
    <row r="27" spans="1:19" x14ac:dyDescent="0.2">
      <c r="A27" s="221" t="s">
        <v>113</v>
      </c>
      <c r="B27" s="174">
        <v>10738.201918999999</v>
      </c>
      <c r="C27" s="174">
        <v>11716.477449</v>
      </c>
      <c r="D27" s="174">
        <v>11788.898192000001</v>
      </c>
      <c r="E27" s="174">
        <v>11733.208022000001</v>
      </c>
      <c r="F27" s="174">
        <v>11744.697689000001</v>
      </c>
      <c r="G27" s="174">
        <v>11658.701202</v>
      </c>
      <c r="H27" s="174">
        <f>'5.1_2020'!G27</f>
        <v>10759.669763</v>
      </c>
      <c r="I27" s="174">
        <f>'5.1_2021'!G27</f>
        <v>10956.508053</v>
      </c>
      <c r="J27" s="3"/>
      <c r="K27" s="3"/>
      <c r="L27" s="3"/>
      <c r="M27" s="3"/>
      <c r="N27" s="3"/>
    </row>
    <row r="28" spans="1:19" x14ac:dyDescent="0.2">
      <c r="A28" s="261" t="s">
        <v>114</v>
      </c>
      <c r="B28" s="53">
        <v>6737.952687</v>
      </c>
      <c r="C28" s="53">
        <v>6812.95046</v>
      </c>
      <c r="D28" s="53">
        <v>6960.4789030000002</v>
      </c>
      <c r="E28" s="53">
        <v>7076.3800190000002</v>
      </c>
      <c r="F28" s="53">
        <v>7295.741317</v>
      </c>
      <c r="G28" s="53">
        <v>7520.2509950000003</v>
      </c>
      <c r="H28" s="53">
        <f>'5.1_2020'!G28</f>
        <v>7767.3299150000003</v>
      </c>
      <c r="I28" s="53">
        <f>'5.1_2021'!G28</f>
        <v>8191.5516130000005</v>
      </c>
      <c r="J28" s="3"/>
      <c r="K28" s="3"/>
      <c r="L28" s="3"/>
      <c r="M28" s="3"/>
      <c r="N28" s="3"/>
    </row>
    <row r="29" spans="1:19" s="40" customFormat="1" x14ac:dyDescent="0.2">
      <c r="A29" s="221" t="s">
        <v>88</v>
      </c>
      <c r="B29" s="174">
        <v>3861.186459</v>
      </c>
      <c r="C29" s="174">
        <v>3915.789327</v>
      </c>
      <c r="D29" s="174">
        <v>4056.7939879999999</v>
      </c>
      <c r="E29" s="174">
        <v>4276.6998720000001</v>
      </c>
      <c r="F29" s="174">
        <v>4370.2504520000002</v>
      </c>
      <c r="G29" s="174">
        <v>4616.0668210000003</v>
      </c>
      <c r="H29" s="174">
        <f>'5.1_2020'!G29</f>
        <v>4367.8505100000002</v>
      </c>
      <c r="I29" s="174">
        <f>'5.1_2021'!G29</f>
        <v>4747.2763949999999</v>
      </c>
      <c r="J29" s="3"/>
      <c r="K29" s="3"/>
      <c r="L29" s="3"/>
      <c r="M29" s="3"/>
      <c r="N29" s="3"/>
      <c r="O29" s="3"/>
      <c r="P29" s="3"/>
      <c r="Q29" s="3"/>
      <c r="R29" s="3"/>
      <c r="S29" s="3"/>
    </row>
    <row r="30" spans="1:19" x14ac:dyDescent="0.2">
      <c r="A30" s="261" t="s">
        <v>115</v>
      </c>
      <c r="B30" s="53">
        <v>2216.5972099999999</v>
      </c>
      <c r="C30" s="53">
        <v>2197.1263389999999</v>
      </c>
      <c r="D30" s="53">
        <v>2246.0386400000002</v>
      </c>
      <c r="E30" s="53">
        <v>2298.6474790000002</v>
      </c>
      <c r="F30" s="53">
        <v>2307.6153020000002</v>
      </c>
      <c r="G30" s="53">
        <v>2303.48486</v>
      </c>
      <c r="H30" s="53">
        <f>'5.1_2020'!G30</f>
        <v>2255.5119159999999</v>
      </c>
      <c r="I30" s="53">
        <f>'5.1_2021'!G30</f>
        <v>2371.6762280000003</v>
      </c>
      <c r="J30" s="3"/>
      <c r="K30" s="3"/>
      <c r="L30" s="3"/>
      <c r="M30" s="3"/>
      <c r="N30" s="3"/>
    </row>
    <row r="31" spans="1:19" x14ac:dyDescent="0.2">
      <c r="A31" s="221" t="s">
        <v>116</v>
      </c>
      <c r="B31" s="174">
        <v>2076.8074459999998</v>
      </c>
      <c r="C31" s="174">
        <v>2086.3377949999999</v>
      </c>
      <c r="D31" s="174">
        <v>2186.7167169999998</v>
      </c>
      <c r="E31" s="174">
        <v>2228.536885</v>
      </c>
      <c r="F31" s="174">
        <v>2326.2298099999998</v>
      </c>
      <c r="G31" s="174">
        <v>2298.6395699999998</v>
      </c>
      <c r="H31" s="174">
        <f>'5.1_2020'!G31</f>
        <v>2091.290661</v>
      </c>
      <c r="I31" s="174">
        <f>'5.1_2021'!G31</f>
        <v>2163.4820759999998</v>
      </c>
      <c r="J31" s="3"/>
      <c r="K31" s="3"/>
      <c r="L31" s="3"/>
      <c r="M31" s="3"/>
      <c r="N31" s="3"/>
    </row>
    <row r="32" spans="1:19" ht="25.5" x14ac:dyDescent="0.2">
      <c r="A32" s="178" t="s">
        <v>103</v>
      </c>
      <c r="B32" s="53">
        <v>1814.740301</v>
      </c>
      <c r="C32" s="53">
        <v>2018.02574</v>
      </c>
      <c r="D32" s="53">
        <v>2136.7106899999999</v>
      </c>
      <c r="E32" s="53">
        <v>2221.6631739999998</v>
      </c>
      <c r="F32" s="53">
        <v>2320.4636399999999</v>
      </c>
      <c r="G32" s="53">
        <v>2360.2877309999999</v>
      </c>
      <c r="H32" s="53">
        <f>'5.1_2020'!G32</f>
        <v>702.263732</v>
      </c>
      <c r="I32" s="53">
        <f>'5.1_2021'!G32</f>
        <v>439.15593000000001</v>
      </c>
      <c r="J32" s="3"/>
      <c r="K32" s="3"/>
      <c r="L32" s="3"/>
      <c r="M32" s="3"/>
      <c r="N32" s="3"/>
    </row>
    <row r="33" spans="1:14" x14ac:dyDescent="0.2">
      <c r="A33" s="221" t="s">
        <v>22</v>
      </c>
      <c r="B33" s="174">
        <v>275.47797700000001</v>
      </c>
      <c r="C33" s="174">
        <v>461.491108</v>
      </c>
      <c r="D33" s="174">
        <v>494.127027</v>
      </c>
      <c r="E33" s="174">
        <v>543.95822699999997</v>
      </c>
      <c r="F33" s="174">
        <v>581.43213300000002</v>
      </c>
      <c r="G33" s="174">
        <v>567.44663600000001</v>
      </c>
      <c r="H33" s="174">
        <f>'5.1_2020'!G33</f>
        <v>538.25156099999992</v>
      </c>
      <c r="I33" s="174">
        <f>'5.1_2021'!G33</f>
        <v>608.18521299999998</v>
      </c>
      <c r="J33" s="3"/>
      <c r="K33" s="3"/>
      <c r="L33" s="3"/>
      <c r="M33" s="3"/>
      <c r="N33" s="3"/>
    </row>
    <row r="34" spans="1:14" x14ac:dyDescent="0.2">
      <c r="A34" s="261" t="s">
        <v>23</v>
      </c>
      <c r="B34" s="53">
        <v>273.832921</v>
      </c>
      <c r="C34" s="53">
        <v>321.16130099999998</v>
      </c>
      <c r="D34" s="53">
        <v>367.813356</v>
      </c>
      <c r="E34" s="53">
        <v>419.60591799999997</v>
      </c>
      <c r="F34" s="53">
        <v>461.03264999999999</v>
      </c>
      <c r="G34" s="53">
        <v>552.33744300000001</v>
      </c>
      <c r="H34" s="53">
        <f>'5.1_2020'!G34</f>
        <v>401.02918399999993</v>
      </c>
      <c r="I34" s="53">
        <f>'5.1_2021'!G34</f>
        <v>422.87356899999997</v>
      </c>
      <c r="J34" s="3"/>
      <c r="K34" s="3"/>
      <c r="L34" s="3"/>
      <c r="M34" s="3"/>
      <c r="N34" s="3"/>
    </row>
    <row r="35" spans="1:14" x14ac:dyDescent="0.2">
      <c r="A35" s="221" t="s">
        <v>117</v>
      </c>
      <c r="B35" s="174">
        <v>1742.0080149999999</v>
      </c>
      <c r="C35" s="174">
        <v>1769.970026</v>
      </c>
      <c r="D35" s="174">
        <v>1856.2183910000001</v>
      </c>
      <c r="E35" s="174">
        <v>1876.1467250000001</v>
      </c>
      <c r="F35" s="174">
        <v>1998.7400929999999</v>
      </c>
      <c r="G35" s="174">
        <v>2051.0994249999999</v>
      </c>
      <c r="H35" s="174">
        <f>'5.1_2020'!G35</f>
        <v>1979.9387569999999</v>
      </c>
      <c r="I35" s="174">
        <f>'5.1_2021'!G35</f>
        <v>2170.4480679999997</v>
      </c>
      <c r="J35" s="3"/>
      <c r="K35" s="3"/>
      <c r="L35" s="3"/>
      <c r="M35" s="3"/>
      <c r="N35" s="3"/>
    </row>
    <row r="36" spans="1:14" x14ac:dyDescent="0.2">
      <c r="A36" s="319" t="s">
        <v>118</v>
      </c>
      <c r="B36" s="456">
        <v>472.30912999999998</v>
      </c>
      <c r="C36" s="456">
        <v>478.402984</v>
      </c>
      <c r="D36" s="456">
        <v>515.63854600000002</v>
      </c>
      <c r="E36" s="456">
        <v>526.726045</v>
      </c>
      <c r="F36" s="456">
        <v>540.65813300000002</v>
      </c>
      <c r="G36" s="456">
        <v>540.21316899999999</v>
      </c>
      <c r="H36" s="456">
        <f>'5.1_2020'!G36</f>
        <v>484.319886</v>
      </c>
      <c r="I36" s="456">
        <f>'5.1_2021'!G36</f>
        <v>529.73480100000006</v>
      </c>
      <c r="J36" s="3"/>
      <c r="K36" s="3"/>
      <c r="L36" s="3"/>
      <c r="M36" s="3"/>
      <c r="N36" s="3"/>
    </row>
    <row r="37" spans="1:14" x14ac:dyDescent="0.2">
      <c r="A37" s="318" t="s">
        <v>104</v>
      </c>
      <c r="B37" s="459">
        <v>1082.497756</v>
      </c>
      <c r="C37" s="459">
        <v>1099.8521929999999</v>
      </c>
      <c r="D37" s="459">
        <v>1145.0680139999999</v>
      </c>
      <c r="E37" s="459">
        <v>1145.810962</v>
      </c>
      <c r="F37" s="459">
        <v>1193.9237129999999</v>
      </c>
      <c r="G37" s="459">
        <v>1231.473937</v>
      </c>
      <c r="H37" s="459">
        <f>'5.1_2020'!G37</f>
        <v>1230.5586860000001</v>
      </c>
      <c r="I37" s="459">
        <f>'5.1_2021'!G37</f>
        <v>1366.175246</v>
      </c>
      <c r="J37" s="3"/>
      <c r="K37" s="3"/>
      <c r="L37" s="3"/>
      <c r="M37" s="3"/>
      <c r="N37" s="3"/>
    </row>
    <row r="38" spans="1:14" x14ac:dyDescent="0.2">
      <c r="A38" s="328" t="s">
        <v>121</v>
      </c>
      <c r="B38" s="174">
        <v>212.09170700000001</v>
      </c>
      <c r="C38" s="174">
        <v>228.868639</v>
      </c>
      <c r="D38" s="174">
        <v>238.66462799999999</v>
      </c>
      <c r="E38" s="174">
        <v>248.797268</v>
      </c>
      <c r="F38" s="174">
        <v>255.58301900000001</v>
      </c>
      <c r="G38" s="174">
        <v>269.202787</v>
      </c>
      <c r="H38" s="174">
        <f>'5.1_2020'!G38</f>
        <v>280.37420199999997</v>
      </c>
      <c r="I38" s="174">
        <f>'5.1_2021'!G38</f>
        <v>287.45723399999997</v>
      </c>
      <c r="J38" s="3"/>
      <c r="K38" s="3"/>
      <c r="L38" s="3"/>
      <c r="M38" s="3"/>
      <c r="N38" s="3"/>
    </row>
    <row r="39" spans="1:14" x14ac:dyDescent="0.2">
      <c r="A39" s="261" t="s">
        <v>122</v>
      </c>
      <c r="B39" s="53">
        <v>108.58551</v>
      </c>
      <c r="C39" s="53">
        <v>109.15458099999999</v>
      </c>
      <c r="D39" s="53">
        <v>109.52315</v>
      </c>
      <c r="E39" s="53">
        <v>113.024643</v>
      </c>
      <c r="F39" s="53">
        <v>113.98323600000001</v>
      </c>
      <c r="G39" s="53">
        <v>110.34010000000001</v>
      </c>
      <c r="H39" s="53">
        <f>'5.1_2020'!G39</f>
        <v>110.81836800000001</v>
      </c>
      <c r="I39" s="53">
        <f>'5.1_2021'!G39</f>
        <v>113.461601</v>
      </c>
      <c r="J39" s="3"/>
      <c r="K39" s="3"/>
      <c r="L39" s="3"/>
      <c r="M39" s="3"/>
      <c r="N39" s="3"/>
    </row>
    <row r="40" spans="1:14" x14ac:dyDescent="0.2">
      <c r="A40" s="328" t="s">
        <v>123</v>
      </c>
      <c r="B40" s="174">
        <v>4.7413290000000003</v>
      </c>
      <c r="C40" s="174">
        <v>5.8179509999999999</v>
      </c>
      <c r="D40" s="174">
        <v>5.740577</v>
      </c>
      <c r="E40" s="174">
        <v>6.0253870000000003</v>
      </c>
      <c r="F40" s="174">
        <v>6.2872729999999999</v>
      </c>
      <c r="G40" s="174">
        <v>6.3422919999999996</v>
      </c>
      <c r="H40" s="174">
        <f>'5.1_2020'!G40</f>
        <v>6.8844339999999997</v>
      </c>
      <c r="I40" s="174">
        <f>'5.1_2021'!G40</f>
        <v>0.96659400000000006</v>
      </c>
      <c r="J40" s="3"/>
      <c r="K40" s="3"/>
      <c r="L40" s="3"/>
      <c r="M40" s="3"/>
      <c r="N40" s="3"/>
    </row>
    <row r="41" spans="1:14" x14ac:dyDescent="0.2">
      <c r="A41" s="261" t="s">
        <v>124</v>
      </c>
      <c r="B41" s="53">
        <v>4.3631310000000001</v>
      </c>
      <c r="C41" s="53">
        <v>4.4814280000000002</v>
      </c>
      <c r="D41" s="53">
        <v>4.2076089999999997</v>
      </c>
      <c r="E41" s="53">
        <v>4.2052240000000003</v>
      </c>
      <c r="F41" s="53">
        <v>4.6676149999999996</v>
      </c>
      <c r="G41" s="53">
        <v>4.8281080000000003</v>
      </c>
      <c r="H41" s="53">
        <f>'5.1_2020'!G41</f>
        <v>3.3010690000000005</v>
      </c>
      <c r="I41" s="53">
        <f>'5.1_2021'!G41</f>
        <v>3.7279979999999999</v>
      </c>
      <c r="J41" s="3"/>
      <c r="K41" s="3"/>
      <c r="L41" s="3"/>
      <c r="M41" s="3"/>
      <c r="N41" s="3"/>
    </row>
    <row r="42" spans="1:14" x14ac:dyDescent="0.2">
      <c r="A42" s="328" t="s">
        <v>125</v>
      </c>
      <c r="B42" s="174">
        <v>150.96048300000001</v>
      </c>
      <c r="C42" s="174">
        <v>154.311646</v>
      </c>
      <c r="D42" s="174">
        <v>157.63995600000001</v>
      </c>
      <c r="E42" s="174">
        <v>157.00484700000001</v>
      </c>
      <c r="F42" s="174">
        <v>157.85914700000001</v>
      </c>
      <c r="G42" s="174">
        <v>160.290885</v>
      </c>
      <c r="H42" s="174">
        <f>'5.1_2020'!G42</f>
        <v>92.112512999999993</v>
      </c>
      <c r="I42" s="174">
        <f>'5.1_2021'!G42</f>
        <v>130.96466000000001</v>
      </c>
      <c r="J42" s="3"/>
      <c r="K42" s="3"/>
      <c r="L42" s="3"/>
      <c r="M42" s="3"/>
      <c r="N42" s="3"/>
    </row>
    <row r="43" spans="1:14" x14ac:dyDescent="0.2">
      <c r="A43" s="328" t="s">
        <v>195</v>
      </c>
      <c r="B43" s="174">
        <v>322.54034100000001</v>
      </c>
      <c r="C43" s="174">
        <v>380.54261300000002</v>
      </c>
      <c r="D43" s="174">
        <v>397.594719</v>
      </c>
      <c r="E43" s="174">
        <v>396.69683600000002</v>
      </c>
      <c r="F43" s="174">
        <v>223.621836</v>
      </c>
      <c r="G43" s="174">
        <v>0</v>
      </c>
      <c r="H43" s="174">
        <v>0</v>
      </c>
      <c r="I43" s="174">
        <v>0</v>
      </c>
      <c r="J43" s="3"/>
      <c r="K43" s="3"/>
      <c r="L43" s="3"/>
      <c r="M43" s="3"/>
      <c r="N43" s="3"/>
    </row>
    <row r="44" spans="1:14" x14ac:dyDescent="0.2">
      <c r="A44" s="261" t="s">
        <v>126</v>
      </c>
      <c r="B44" s="53">
        <v>3.1070609999999999</v>
      </c>
      <c r="C44" s="53">
        <v>2.9224700000000001</v>
      </c>
      <c r="D44" s="53">
        <v>2.2781380000000002</v>
      </c>
      <c r="E44" s="53">
        <v>1.7349060000000001</v>
      </c>
      <c r="F44" s="53">
        <v>2.5300630000000002</v>
      </c>
      <c r="G44" s="53">
        <v>2.8297400000000001</v>
      </c>
      <c r="H44" s="53">
        <f>'5.1_2020'!G43</f>
        <v>0.241147</v>
      </c>
      <c r="I44" s="53">
        <f>'5.1_2021'!G43</f>
        <v>3.9360000000000003E-3</v>
      </c>
      <c r="J44" s="3"/>
      <c r="K44" s="3"/>
      <c r="L44" s="3"/>
      <c r="M44" s="3"/>
      <c r="N44" s="3"/>
    </row>
    <row r="45" spans="1:14" x14ac:dyDescent="0.2">
      <c r="A45" s="328" t="s">
        <v>127</v>
      </c>
      <c r="B45" s="174">
        <v>0.285825</v>
      </c>
      <c r="C45" s="174">
        <v>0.29544999999999999</v>
      </c>
      <c r="D45" s="174">
        <v>0.41309000000000001</v>
      </c>
      <c r="E45" s="174">
        <v>0.19175600000000001</v>
      </c>
      <c r="F45" s="174">
        <v>0.151195</v>
      </c>
      <c r="G45" s="174">
        <v>0.43893500000000002</v>
      </c>
      <c r="H45" s="174">
        <f>'5.1_2020'!G44</f>
        <v>0.134937</v>
      </c>
      <c r="I45" s="174">
        <f>'5.1_2021'!G44</f>
        <v>0.16347700000000001</v>
      </c>
      <c r="J45" s="3"/>
      <c r="K45" s="3"/>
      <c r="L45" s="3"/>
      <c r="M45" s="3"/>
      <c r="N45" s="3"/>
    </row>
    <row r="46" spans="1:14" x14ac:dyDescent="0.2">
      <c r="A46" s="261" t="s">
        <v>128</v>
      </c>
      <c r="B46" s="53">
        <v>18.024083000000001</v>
      </c>
      <c r="C46" s="53">
        <v>16.538927000000001</v>
      </c>
      <c r="D46" s="53">
        <v>19.713476</v>
      </c>
      <c r="E46" s="53">
        <v>20.143694</v>
      </c>
      <c r="F46" s="53">
        <v>20.450140999999999</v>
      </c>
      <c r="G46" s="53">
        <v>21.735457</v>
      </c>
      <c r="H46" s="53">
        <f>'5.1_2020'!G45</f>
        <v>21.037441999999999</v>
      </c>
      <c r="I46" s="53">
        <f>'5.1_2021'!G45</f>
        <v>22.961013999999995</v>
      </c>
      <c r="J46" s="3"/>
      <c r="K46" s="3"/>
      <c r="L46" s="3"/>
      <c r="M46" s="3"/>
      <c r="N46" s="3"/>
    </row>
    <row r="47" spans="1:14" x14ac:dyDescent="0.2">
      <c r="A47" s="328" t="s">
        <v>129</v>
      </c>
      <c r="B47" s="174">
        <v>182.93879999999999</v>
      </c>
      <c r="C47" s="174">
        <v>182.93879999999999</v>
      </c>
      <c r="D47" s="174">
        <v>182.93879999999999</v>
      </c>
      <c r="E47" s="174">
        <v>212.93879999999999</v>
      </c>
      <c r="F47" s="174">
        <v>212.93879999999999</v>
      </c>
      <c r="G47" s="174">
        <v>212.93879999999999</v>
      </c>
      <c r="H47" s="174">
        <f>'5.1_2020'!G46</f>
        <v>212.93879999999999</v>
      </c>
      <c r="I47" s="174">
        <f>'5.1_2021'!G46</f>
        <v>212.93879999999999</v>
      </c>
      <c r="J47" s="3"/>
      <c r="K47" s="3"/>
      <c r="L47" s="3"/>
      <c r="M47" s="3"/>
      <c r="N47" s="3"/>
    </row>
    <row r="48" spans="1:14" x14ac:dyDescent="0.2">
      <c r="A48" s="261" t="s">
        <v>130</v>
      </c>
      <c r="B48" s="53">
        <v>18.548766000000001</v>
      </c>
      <c r="C48" s="53">
        <v>15.892759</v>
      </c>
      <c r="D48" s="53">
        <v>16.015747999999999</v>
      </c>
      <c r="E48" s="53">
        <v>16.231463999999999</v>
      </c>
      <c r="F48" s="53">
        <v>19.251365</v>
      </c>
      <c r="G48" s="53">
        <v>19.394891999999999</v>
      </c>
      <c r="H48" s="53">
        <f>'5.1_2020'!G47</f>
        <v>20.269590000000001</v>
      </c>
      <c r="I48" s="53">
        <f>'5.1_2021'!G47</f>
        <v>18.442353999999998</v>
      </c>
      <c r="J48" s="3"/>
      <c r="K48" s="3"/>
      <c r="L48" s="3"/>
      <c r="M48" s="3"/>
      <c r="N48" s="3"/>
    </row>
    <row r="49" spans="1:14" x14ac:dyDescent="0.2">
      <c r="A49" s="328" t="s">
        <v>131</v>
      </c>
      <c r="B49" s="174">
        <v>21.001591999999999</v>
      </c>
      <c r="C49" s="174">
        <v>21.959168999999999</v>
      </c>
      <c r="D49" s="174">
        <v>22.489460000000001</v>
      </c>
      <c r="E49" s="174">
        <v>23.578434999999999</v>
      </c>
      <c r="F49" s="174">
        <v>23.623266999999998</v>
      </c>
      <c r="G49" s="174">
        <v>22.586998999999999</v>
      </c>
      <c r="H49" s="174">
        <f>'5.1_2020'!G48</f>
        <v>21.272134000000001</v>
      </c>
      <c r="I49" s="174">
        <f>'5.1_2021'!G48</f>
        <v>21.663436999999998</v>
      </c>
      <c r="J49" s="3"/>
      <c r="K49" s="3"/>
      <c r="L49" s="3"/>
      <c r="M49" s="3"/>
      <c r="N49" s="3"/>
    </row>
    <row r="50" spans="1:14" x14ac:dyDescent="0.2">
      <c r="A50" s="261" t="s">
        <v>139</v>
      </c>
      <c r="B50" s="53">
        <v>279.76497899999998</v>
      </c>
      <c r="C50" s="53">
        <v>265.16967899999997</v>
      </c>
      <c r="D50" s="53">
        <v>270.41983199999999</v>
      </c>
      <c r="E50" s="53">
        <v>388.190043</v>
      </c>
      <c r="F50" s="53">
        <v>318.455985</v>
      </c>
      <c r="G50" s="53">
        <v>315.18893000000003</v>
      </c>
      <c r="H50" s="53">
        <f>'5.1_2020'!G49</f>
        <v>206.72837699999999</v>
      </c>
      <c r="I50" s="53">
        <f>'5.1_2021'!G49</f>
        <v>169.96790899999999</v>
      </c>
      <c r="J50" s="3"/>
      <c r="K50" s="3"/>
      <c r="L50" s="3"/>
      <c r="M50" s="3"/>
      <c r="N50" s="3"/>
    </row>
    <row r="51" spans="1:14" x14ac:dyDescent="0.2">
      <c r="A51" s="328" t="s">
        <v>132</v>
      </c>
      <c r="B51" s="174">
        <v>55.653554</v>
      </c>
      <c r="C51" s="174">
        <v>54.216445</v>
      </c>
      <c r="D51" s="174">
        <v>56.693711999999998</v>
      </c>
      <c r="E51" s="174">
        <v>56.99306</v>
      </c>
      <c r="F51" s="174">
        <v>58.540788999999997</v>
      </c>
      <c r="G51" s="174">
        <v>61.608455999999997</v>
      </c>
      <c r="H51" s="174">
        <f>'5.1_2020'!G50</f>
        <v>50.546036000000001</v>
      </c>
      <c r="I51" s="174">
        <f>'5.1_2021'!G50</f>
        <v>6.1219979999999996</v>
      </c>
      <c r="J51" s="3"/>
      <c r="K51" s="3"/>
      <c r="L51" s="3"/>
      <c r="M51" s="3"/>
      <c r="N51" s="3"/>
    </row>
    <row r="52" spans="1:14" x14ac:dyDescent="0.2">
      <c r="A52" s="261" t="s">
        <v>133</v>
      </c>
      <c r="B52" s="53">
        <v>172.016042</v>
      </c>
      <c r="C52" s="53">
        <v>178.63782599999999</v>
      </c>
      <c r="D52" s="53">
        <v>183.79280399999999</v>
      </c>
      <c r="E52" s="53">
        <v>191.01080300000001</v>
      </c>
      <c r="F52" s="53">
        <v>197.38664399999999</v>
      </c>
      <c r="G52" s="53">
        <v>200.42967999999999</v>
      </c>
      <c r="H52" s="53">
        <f>'5.1_2020'!G51</f>
        <v>162.98412000000002</v>
      </c>
      <c r="I52" s="53">
        <f>'5.1_2021'!G51</f>
        <v>193.57663700000001</v>
      </c>
      <c r="J52" s="3"/>
      <c r="K52" s="3"/>
      <c r="L52" s="3"/>
      <c r="M52" s="3"/>
      <c r="N52" s="3"/>
    </row>
    <row r="53" spans="1:14" x14ac:dyDescent="0.2">
      <c r="A53" s="329" t="s">
        <v>120</v>
      </c>
      <c r="B53" s="188">
        <v>279.00753900000086</v>
      </c>
      <c r="C53" s="188">
        <v>133.40212899999301</v>
      </c>
      <c r="D53" s="188">
        <v>-110.49132600000644</v>
      </c>
      <c r="E53" s="188">
        <v>-160.03294099999994</v>
      </c>
      <c r="F53" s="188">
        <v>-427.76325700000234</v>
      </c>
      <c r="G53" s="188">
        <v>-352.06677899998704</v>
      </c>
      <c r="H53" s="188">
        <f>'5.1_2020'!G52</f>
        <v>-358.58863399999842</v>
      </c>
      <c r="I53" s="188">
        <f>'5.1_2021'!G52</f>
        <v>-361.47972299999697</v>
      </c>
      <c r="J53" s="3"/>
      <c r="K53" s="3"/>
      <c r="L53" s="3"/>
      <c r="M53" s="3"/>
      <c r="N53" s="3"/>
    </row>
    <row r="54" spans="1:14" ht="27" x14ac:dyDescent="0.2">
      <c r="A54" s="223" t="s">
        <v>62</v>
      </c>
      <c r="B54" s="272">
        <v>936.41158600000006</v>
      </c>
      <c r="C54" s="272">
        <v>1143.0560350000001</v>
      </c>
      <c r="D54" s="272">
        <v>1267.8039659999999</v>
      </c>
      <c r="E54" s="272">
        <v>1360.587113</v>
      </c>
      <c r="F54" s="272">
        <v>1530.349909</v>
      </c>
      <c r="G54" s="272">
        <v>1566.4925720000001</v>
      </c>
      <c r="H54" s="272">
        <f>'5.1_2020'!G53</f>
        <v>1482.026981</v>
      </c>
      <c r="I54" s="272">
        <f>'5.1_2021'!G54</f>
        <v>1323.4964149999998</v>
      </c>
      <c r="J54" s="3"/>
      <c r="K54" s="3"/>
      <c r="L54" s="3"/>
      <c r="M54" s="3"/>
      <c r="N54" s="3"/>
    </row>
    <row r="55" spans="1:14" x14ac:dyDescent="0.2">
      <c r="A55" s="221" t="s">
        <v>22</v>
      </c>
      <c r="B55" s="174">
        <v>357.97788400000002</v>
      </c>
      <c r="C55" s="174">
        <v>683.50998700000002</v>
      </c>
      <c r="D55" s="174">
        <v>792.53019600000005</v>
      </c>
      <c r="E55" s="174">
        <v>947.88930500000004</v>
      </c>
      <c r="F55" s="174">
        <v>1135.0514459999999</v>
      </c>
      <c r="G55" s="174">
        <v>1216.967114</v>
      </c>
      <c r="H55" s="174">
        <f>'5.1_2020'!G54</f>
        <v>1154.2619599999998</v>
      </c>
      <c r="I55" s="174">
        <f>'5.1_2021'!G55</f>
        <v>248.40050099999999</v>
      </c>
      <c r="J55" s="3"/>
      <c r="K55" s="3"/>
      <c r="L55" s="3"/>
      <c r="M55" s="3"/>
      <c r="N55" s="3"/>
    </row>
    <row r="56" spans="1:14" x14ac:dyDescent="0.2">
      <c r="A56" s="178" t="s">
        <v>113</v>
      </c>
      <c r="B56" s="53">
        <v>193.149655</v>
      </c>
      <c r="C56" s="53">
        <v>203.054395</v>
      </c>
      <c r="D56" s="53">
        <v>330.40382499999998</v>
      </c>
      <c r="E56" s="53">
        <v>312.59504099999998</v>
      </c>
      <c r="F56" s="53">
        <v>323.58792599999998</v>
      </c>
      <c r="G56" s="53">
        <v>300.31939799999998</v>
      </c>
      <c r="H56" s="53">
        <f>'5.1_2020'!G55</f>
        <v>295.88556500000004</v>
      </c>
      <c r="I56" s="53">
        <f>'5.1_2021'!G56</f>
        <v>25.325427999999992</v>
      </c>
      <c r="J56" s="3"/>
      <c r="K56" s="3"/>
      <c r="L56" s="3"/>
      <c r="M56" s="3"/>
      <c r="N56" s="3"/>
    </row>
    <row r="57" spans="1:14" x14ac:dyDescent="0.2">
      <c r="A57" s="222" t="s">
        <v>24</v>
      </c>
      <c r="B57" s="188">
        <v>385.28404700000004</v>
      </c>
      <c r="C57" s="188">
        <v>256.49165300000004</v>
      </c>
      <c r="D57" s="188">
        <v>144.86994499999992</v>
      </c>
      <c r="E57" s="188">
        <v>100.10276700000003</v>
      </c>
      <c r="F57" s="188">
        <v>71.710537000000102</v>
      </c>
      <c r="G57" s="188">
        <v>49.206060000000093</v>
      </c>
      <c r="H57" s="188">
        <f>'5.1_2020'!G56</f>
        <v>31.879456000000051</v>
      </c>
      <c r="I57" s="188">
        <f>'5.1_2021'!G57</f>
        <v>0</v>
      </c>
      <c r="J57" s="3"/>
      <c r="K57" s="3"/>
      <c r="L57" s="3"/>
      <c r="M57" s="3"/>
      <c r="N57" s="3"/>
    </row>
    <row r="58" spans="1:14" x14ac:dyDescent="0.2">
      <c r="A58" s="133" t="s">
        <v>137</v>
      </c>
      <c r="B58" s="109"/>
      <c r="C58" s="311"/>
      <c r="H58" s="3"/>
      <c r="I58" s="3"/>
      <c r="J58" s="3"/>
      <c r="K58" s="3"/>
      <c r="L58" s="3"/>
      <c r="M58" s="3"/>
      <c r="N58" s="3"/>
    </row>
    <row r="59" spans="1:14" x14ac:dyDescent="0.2">
      <c r="A59" s="133" t="s">
        <v>136</v>
      </c>
      <c r="B59" s="109"/>
      <c r="C59" s="311"/>
      <c r="H59" s="3"/>
      <c r="I59" s="3"/>
      <c r="J59" s="3"/>
      <c r="K59" s="3"/>
      <c r="L59" s="3"/>
      <c r="M59" s="3"/>
      <c r="N59" s="3"/>
    </row>
    <row r="60" spans="1:14" x14ac:dyDescent="0.2">
      <c r="A60" s="558" t="s">
        <v>234</v>
      </c>
      <c r="B60" s="109"/>
      <c r="C60" s="311"/>
      <c r="H60" s="3"/>
      <c r="I60" s="3"/>
      <c r="J60" s="3"/>
      <c r="K60" s="3"/>
      <c r="L60" s="3"/>
      <c r="M60" s="3"/>
      <c r="N60" s="3"/>
    </row>
    <row r="61" spans="1:14" x14ac:dyDescent="0.2">
      <c r="A61" s="232" t="s">
        <v>235</v>
      </c>
      <c r="B61" s="57"/>
      <c r="C61" s="311"/>
      <c r="H61" s="3"/>
      <c r="I61" s="3"/>
      <c r="J61" s="3"/>
      <c r="K61" s="3"/>
      <c r="L61" s="3"/>
      <c r="M61" s="3"/>
      <c r="N61" s="3"/>
    </row>
    <row r="62" spans="1:14" x14ac:dyDescent="0.2">
      <c r="A62" s="133" t="s">
        <v>30</v>
      </c>
      <c r="B62" s="57"/>
      <c r="C62" s="311"/>
      <c r="H62" s="3"/>
      <c r="I62" s="3"/>
      <c r="J62" s="3"/>
      <c r="K62" s="3"/>
      <c r="L62" s="3"/>
      <c r="M62" s="3"/>
      <c r="N62" s="3"/>
    </row>
    <row r="63" spans="1:14" x14ac:dyDescent="0.2">
      <c r="A63" s="133" t="s">
        <v>67</v>
      </c>
      <c r="B63" s="58"/>
      <c r="H63" s="3"/>
      <c r="I63" s="3"/>
      <c r="J63" s="3"/>
      <c r="K63" s="3"/>
      <c r="L63" s="3"/>
      <c r="M63" s="3"/>
      <c r="N63" s="3"/>
    </row>
    <row r="64" spans="1:14" x14ac:dyDescent="0.2">
      <c r="A64" s="4"/>
      <c r="B64" s="320"/>
      <c r="H64" s="3"/>
      <c r="I64" s="3"/>
      <c r="J64" s="3"/>
      <c r="K64" s="3"/>
      <c r="L64" s="3"/>
      <c r="M64" s="3"/>
      <c r="N64" s="3"/>
    </row>
    <row r="65" spans="1:14" x14ac:dyDescent="0.2">
      <c r="H65" s="3"/>
      <c r="I65" s="3"/>
      <c r="J65" s="3"/>
      <c r="K65" s="3"/>
      <c r="L65" s="3"/>
      <c r="M65" s="3"/>
      <c r="N65" s="3"/>
    </row>
    <row r="66" spans="1:14" x14ac:dyDescent="0.2">
      <c r="J66" s="3"/>
      <c r="K66" s="3"/>
      <c r="L66" s="3"/>
      <c r="M66" s="3"/>
      <c r="N66" s="3"/>
    </row>
    <row r="67" spans="1:14" x14ac:dyDescent="0.2">
      <c r="H67" s="3"/>
      <c r="I67" s="3"/>
      <c r="J67" s="3"/>
      <c r="K67" s="3"/>
      <c r="L67" s="3"/>
      <c r="M67" s="3"/>
      <c r="N67" s="3"/>
    </row>
    <row r="68" spans="1:14" x14ac:dyDescent="0.2">
      <c r="H68" s="3"/>
      <c r="I68" s="3"/>
      <c r="J68" s="3"/>
      <c r="K68" s="3"/>
      <c r="L68" s="3"/>
      <c r="M68" s="3"/>
      <c r="N68" s="3"/>
    </row>
    <row r="69" spans="1:14" x14ac:dyDescent="0.2">
      <c r="A69" s="322"/>
      <c r="B69" s="55"/>
      <c r="H69" s="3"/>
      <c r="I69" s="3"/>
      <c r="J69" s="3"/>
      <c r="K69" s="3"/>
      <c r="L69" s="3"/>
      <c r="M69" s="3"/>
      <c r="N69" s="3"/>
    </row>
    <row r="70" spans="1:14" x14ac:dyDescent="0.2">
      <c r="A70" s="258"/>
      <c r="B70" s="323"/>
      <c r="H70" s="3"/>
      <c r="I70" s="3"/>
      <c r="J70" s="3"/>
      <c r="K70" s="3"/>
      <c r="L70" s="3"/>
      <c r="M70" s="3"/>
      <c r="N70" s="3"/>
    </row>
    <row r="71" spans="1:14" x14ac:dyDescent="0.2">
      <c r="A71" s="325"/>
      <c r="B71" s="326"/>
      <c r="H71" s="3"/>
      <c r="I71" s="3"/>
      <c r="J71" s="3"/>
      <c r="K71" s="3"/>
      <c r="L71" s="3"/>
      <c r="M71" s="3"/>
      <c r="N71" s="3"/>
    </row>
    <row r="72" spans="1:14" x14ac:dyDescent="0.2">
      <c r="A72" s="40"/>
      <c r="B72" s="40"/>
      <c r="H72" s="3"/>
      <c r="I72" s="3"/>
      <c r="J72" s="3"/>
      <c r="K72" s="3"/>
      <c r="L72" s="3"/>
      <c r="M72" s="3"/>
      <c r="N72" s="3"/>
    </row>
    <row r="73" spans="1:14" x14ac:dyDescent="0.2">
      <c r="A73" s="40"/>
      <c r="B73" s="40"/>
      <c r="H73" s="3"/>
      <c r="I73" s="3"/>
      <c r="J73" s="3"/>
      <c r="K73" s="3"/>
      <c r="L73" s="3"/>
      <c r="M73" s="3"/>
      <c r="N73" s="3"/>
    </row>
    <row r="74" spans="1:14" x14ac:dyDescent="0.2">
      <c r="A74" s="40"/>
      <c r="B74" s="40"/>
      <c r="H74" s="3"/>
      <c r="I74" s="3"/>
      <c r="J74" s="3"/>
      <c r="K74" s="3"/>
      <c r="L74" s="3"/>
      <c r="M74" s="3"/>
      <c r="N74" s="3"/>
    </row>
    <row r="75" spans="1:14" x14ac:dyDescent="0.2">
      <c r="A75" s="5"/>
      <c r="B75" s="5"/>
      <c r="J75" s="3"/>
      <c r="K75" s="3"/>
      <c r="L75" s="3"/>
      <c r="M75" s="3"/>
      <c r="N75" s="3"/>
    </row>
    <row r="76" spans="1:14" x14ac:dyDescent="0.2">
      <c r="A76" s="7"/>
      <c r="B76" s="7"/>
      <c r="L76" s="3"/>
      <c r="M76" s="3"/>
      <c r="N76" s="3"/>
    </row>
    <row r="77" spans="1:14" x14ac:dyDescent="0.2">
      <c r="A77" s="10"/>
      <c r="B77" s="10"/>
    </row>
    <row r="78" spans="1:14" ht="15.75" x14ac:dyDescent="0.25">
      <c r="A78" s="12"/>
      <c r="B78" s="12"/>
    </row>
    <row r="79" spans="1:14" x14ac:dyDescent="0.2">
      <c r="A79" s="15"/>
      <c r="B79" s="15"/>
      <c r="M79" s="3"/>
      <c r="N79" s="3"/>
    </row>
    <row r="80" spans="1:14" x14ac:dyDescent="0.2">
      <c r="A80" s="1"/>
      <c r="B80" s="1"/>
      <c r="M80" s="3"/>
      <c r="N80" s="3"/>
    </row>
    <row r="81" spans="1:28" x14ac:dyDescent="0.2">
      <c r="A81" s="37"/>
      <c r="B81" s="37"/>
      <c r="M81" s="3"/>
      <c r="N81" s="3"/>
    </row>
    <row r="82" spans="1:28" x14ac:dyDescent="0.2">
      <c r="A82" s="19"/>
      <c r="B82" s="19"/>
      <c r="M82" s="3"/>
      <c r="N82" s="3"/>
    </row>
    <row r="83" spans="1:28" s="21" customFormat="1" ht="12" x14ac:dyDescent="0.2">
      <c r="C83" s="327"/>
    </row>
    <row r="84" spans="1:28" x14ac:dyDescent="0.2">
      <c r="A84" s="21"/>
      <c r="B84" s="21"/>
      <c r="M84" s="3"/>
      <c r="N84" s="3"/>
    </row>
    <row r="85" spans="1:28" s="40" customFormat="1" x14ac:dyDescent="0.2">
      <c r="A85" s="21"/>
      <c r="B85" s="21"/>
      <c r="C85" s="259"/>
      <c r="D85" s="37"/>
      <c r="O85" s="3"/>
      <c r="P85" s="3"/>
      <c r="Q85" s="3"/>
      <c r="R85" s="3"/>
      <c r="S85" s="3"/>
      <c r="T85" s="3"/>
      <c r="U85" s="3"/>
      <c r="V85" s="3"/>
      <c r="W85" s="3"/>
      <c r="X85" s="3"/>
      <c r="Y85" s="3"/>
      <c r="Z85" s="3"/>
      <c r="AA85" s="3"/>
      <c r="AB85" s="3"/>
    </row>
    <row r="86" spans="1:28" s="40" customFormat="1" x14ac:dyDescent="0.2">
      <c r="A86" s="21"/>
      <c r="B86" s="21"/>
      <c r="C86" s="259"/>
      <c r="D86" s="37"/>
      <c r="O86" s="3"/>
      <c r="P86" s="3"/>
      <c r="Q86" s="3"/>
      <c r="R86" s="3"/>
      <c r="S86" s="3"/>
      <c r="T86" s="3"/>
      <c r="U86" s="3"/>
      <c r="V86" s="3"/>
      <c r="W86" s="3"/>
      <c r="X86" s="3"/>
      <c r="Y86" s="3"/>
      <c r="Z86" s="3"/>
      <c r="AA86" s="3"/>
      <c r="AB86" s="3"/>
    </row>
    <row r="87" spans="1:28" s="40" customFormat="1" x14ac:dyDescent="0.2">
      <c r="A87" s="23"/>
      <c r="B87" s="23"/>
      <c r="C87" s="259"/>
      <c r="D87" s="37"/>
      <c r="O87" s="3"/>
      <c r="P87" s="3"/>
      <c r="Q87" s="3"/>
      <c r="R87" s="3"/>
      <c r="S87" s="3"/>
      <c r="T87" s="3"/>
      <c r="U87" s="3"/>
      <c r="V87" s="3"/>
      <c r="W87" s="3"/>
      <c r="X87" s="3"/>
      <c r="Y87" s="3"/>
      <c r="Z87" s="3"/>
      <c r="AA87" s="3"/>
      <c r="AB87" s="3"/>
    </row>
    <row r="88" spans="1:28" s="40" customFormat="1" x14ac:dyDescent="0.2">
      <c r="A88" s="21"/>
      <c r="B88" s="21"/>
      <c r="C88" s="259"/>
      <c r="D88" s="37"/>
      <c r="O88" s="3"/>
      <c r="P88" s="3"/>
      <c r="Q88" s="3"/>
      <c r="R88" s="3"/>
      <c r="S88" s="3"/>
      <c r="T88" s="3"/>
      <c r="U88" s="3"/>
      <c r="V88" s="3"/>
      <c r="W88" s="3"/>
      <c r="X88" s="3"/>
      <c r="Y88" s="3"/>
      <c r="Z88" s="3"/>
      <c r="AA88" s="3"/>
      <c r="AB88" s="3"/>
    </row>
    <row r="89" spans="1:28" s="40" customFormat="1" x14ac:dyDescent="0.2">
      <c r="A89" s="21"/>
      <c r="B89" s="21"/>
      <c r="C89" s="259"/>
      <c r="D89" s="37"/>
      <c r="O89" s="3"/>
      <c r="P89" s="3"/>
      <c r="Q89" s="3"/>
      <c r="R89" s="3"/>
      <c r="S89" s="3"/>
      <c r="T89" s="3"/>
      <c r="U89" s="3"/>
      <c r="V89" s="3"/>
      <c r="W89" s="3"/>
      <c r="X89" s="3"/>
      <c r="Y89" s="3"/>
      <c r="Z89" s="3"/>
      <c r="AA89" s="3"/>
      <c r="AB89" s="3"/>
    </row>
    <row r="90" spans="1:28" s="40" customFormat="1" x14ac:dyDescent="0.2">
      <c r="A90" s="21"/>
      <c r="B90" s="21"/>
      <c r="C90" s="259"/>
      <c r="D90" s="37"/>
      <c r="O90" s="3"/>
      <c r="P90" s="3"/>
      <c r="Q90" s="3"/>
      <c r="R90" s="3"/>
      <c r="S90" s="3"/>
      <c r="T90" s="3"/>
      <c r="U90" s="3"/>
      <c r="V90" s="3"/>
      <c r="W90" s="3"/>
      <c r="X90" s="3"/>
      <c r="Y90" s="3"/>
      <c r="Z90" s="3"/>
      <c r="AA90" s="3"/>
      <c r="AB90" s="3"/>
    </row>
    <row r="91" spans="1:28" s="40" customFormat="1" x14ac:dyDescent="0.2">
      <c r="A91" s="21"/>
      <c r="B91" s="21"/>
      <c r="C91" s="259"/>
      <c r="D91" s="37"/>
      <c r="O91" s="3"/>
      <c r="P91" s="3"/>
      <c r="Q91" s="3"/>
      <c r="R91" s="3"/>
      <c r="S91" s="3"/>
      <c r="T91" s="3"/>
      <c r="U91" s="3"/>
      <c r="V91" s="3"/>
      <c r="W91" s="3"/>
      <c r="X91" s="3"/>
      <c r="Y91" s="3"/>
      <c r="Z91" s="3"/>
      <c r="AA91" s="3"/>
      <c r="AB91" s="3"/>
    </row>
    <row r="92" spans="1:28" s="40" customFormat="1" x14ac:dyDescent="0.2">
      <c r="A92" s="21"/>
      <c r="B92" s="21"/>
      <c r="C92" s="259"/>
      <c r="D92" s="37"/>
      <c r="O92" s="3"/>
      <c r="P92" s="3"/>
      <c r="Q92" s="3"/>
      <c r="R92" s="3"/>
      <c r="S92" s="3"/>
      <c r="T92" s="3"/>
      <c r="U92" s="3"/>
      <c r="V92" s="3"/>
      <c r="W92" s="3"/>
      <c r="X92" s="3"/>
      <c r="Y92" s="3"/>
      <c r="Z92" s="3"/>
      <c r="AA92" s="3"/>
      <c r="AB92" s="3"/>
    </row>
    <row r="93" spans="1:28" s="40" customFormat="1" x14ac:dyDescent="0.2">
      <c r="A93" s="21"/>
      <c r="B93" s="21"/>
      <c r="C93" s="259"/>
      <c r="D93" s="37"/>
      <c r="O93" s="3"/>
      <c r="P93" s="3"/>
      <c r="Q93" s="3"/>
      <c r="R93" s="3"/>
      <c r="S93" s="3"/>
      <c r="T93" s="3"/>
      <c r="U93" s="3"/>
      <c r="V93" s="3"/>
      <c r="W93" s="3"/>
      <c r="X93" s="3"/>
      <c r="Y93" s="3"/>
      <c r="Z93" s="3"/>
      <c r="AA93" s="3"/>
      <c r="AB93" s="3"/>
    </row>
    <row r="94" spans="1:28" s="40" customFormat="1" x14ac:dyDescent="0.2">
      <c r="A94" s="24"/>
      <c r="B94" s="24"/>
      <c r="C94" s="259"/>
      <c r="D94" s="37"/>
      <c r="O94" s="3"/>
      <c r="P94" s="3"/>
      <c r="Q94" s="3"/>
      <c r="R94" s="3"/>
      <c r="S94" s="3"/>
      <c r="T94" s="3"/>
      <c r="U94" s="3"/>
      <c r="V94" s="3"/>
      <c r="W94" s="3"/>
      <c r="X94" s="3"/>
      <c r="Y94" s="3"/>
      <c r="Z94" s="3"/>
      <c r="AA94" s="3"/>
      <c r="AB94" s="3"/>
    </row>
    <row r="95" spans="1:28" s="40" customFormat="1" x14ac:dyDescent="0.2">
      <c r="A95" s="25"/>
      <c r="B95" s="25"/>
      <c r="C95" s="259"/>
      <c r="D95" s="37"/>
      <c r="O95" s="3"/>
      <c r="P95" s="3"/>
      <c r="Q95" s="3"/>
      <c r="R95" s="3"/>
      <c r="S95" s="3"/>
      <c r="T95" s="3"/>
      <c r="U95" s="3"/>
      <c r="V95" s="3"/>
      <c r="W95" s="3"/>
      <c r="X95" s="3"/>
      <c r="Y95" s="3"/>
      <c r="Z95" s="3"/>
      <c r="AA95" s="3"/>
      <c r="AB95" s="3"/>
    </row>
    <row r="96" spans="1:28" s="40" customFormat="1" x14ac:dyDescent="0.2">
      <c r="A96" s="3"/>
      <c r="B96" s="3"/>
      <c r="C96" s="259"/>
      <c r="D96" s="37"/>
      <c r="O96" s="3"/>
      <c r="P96" s="3"/>
      <c r="Q96" s="3"/>
      <c r="R96" s="3"/>
      <c r="S96" s="3"/>
      <c r="T96" s="3"/>
      <c r="U96" s="3"/>
      <c r="V96" s="3"/>
      <c r="W96" s="3"/>
      <c r="X96" s="3"/>
      <c r="Y96" s="3"/>
      <c r="Z96" s="3"/>
      <c r="AA96" s="3"/>
      <c r="AB96" s="3"/>
    </row>
    <row r="97" spans="1:28" s="40" customFormat="1" x14ac:dyDescent="0.2">
      <c r="A97" s="3"/>
      <c r="B97" s="3"/>
      <c r="C97" s="259"/>
      <c r="D97" s="37"/>
      <c r="O97" s="3"/>
      <c r="P97" s="3"/>
      <c r="Q97" s="3"/>
      <c r="R97" s="3"/>
      <c r="S97" s="3"/>
      <c r="T97" s="3"/>
      <c r="U97" s="3"/>
      <c r="V97" s="3"/>
      <c r="W97" s="3"/>
      <c r="X97" s="3"/>
      <c r="Y97" s="3"/>
      <c r="Z97" s="3"/>
      <c r="AA97" s="3"/>
      <c r="AB97" s="3"/>
    </row>
    <row r="98" spans="1:28" s="40" customFormat="1" x14ac:dyDescent="0.2">
      <c r="A98" s="3"/>
      <c r="B98" s="3"/>
      <c r="C98" s="259"/>
      <c r="D98" s="37"/>
      <c r="O98" s="3"/>
      <c r="P98" s="3"/>
      <c r="Q98" s="3"/>
      <c r="R98" s="3"/>
      <c r="S98" s="3"/>
      <c r="T98" s="3"/>
      <c r="U98" s="3"/>
      <c r="V98" s="3"/>
      <c r="W98" s="3"/>
      <c r="X98" s="3"/>
      <c r="Y98" s="3"/>
      <c r="Z98" s="3"/>
      <c r="AA98" s="3"/>
      <c r="AB98" s="3"/>
    </row>
    <row r="99" spans="1:28" s="40" customFormat="1" x14ac:dyDescent="0.2">
      <c r="A99" s="3"/>
      <c r="B99" s="3"/>
      <c r="C99" s="259"/>
      <c r="D99" s="37"/>
      <c r="O99" s="3"/>
      <c r="P99" s="3"/>
      <c r="Q99" s="3"/>
      <c r="R99" s="3"/>
      <c r="S99" s="3"/>
      <c r="T99" s="3"/>
      <c r="U99" s="3"/>
      <c r="V99" s="3"/>
      <c r="W99" s="3"/>
      <c r="X99" s="3"/>
      <c r="Y99" s="3"/>
      <c r="Z99" s="3"/>
      <c r="AA99" s="3"/>
      <c r="AB99" s="3"/>
    </row>
    <row r="104" spans="1:28" s="2" customFormat="1" x14ac:dyDescent="0.2">
      <c r="A104" s="3"/>
      <c r="B104" s="3"/>
      <c r="C104" s="259"/>
      <c r="D104" s="37"/>
      <c r="E104" s="40"/>
      <c r="F104" s="40"/>
      <c r="G104" s="40"/>
      <c r="H104" s="40"/>
      <c r="I104" s="40"/>
      <c r="J104" s="40"/>
      <c r="K104" s="40"/>
      <c r="L104" s="40"/>
      <c r="M104" s="40"/>
      <c r="N104" s="40"/>
      <c r="O104" s="3"/>
      <c r="P104" s="3"/>
      <c r="Q104" s="3"/>
      <c r="R104" s="3"/>
      <c r="S104" s="3"/>
      <c r="T104" s="3"/>
      <c r="U104" s="3"/>
      <c r="V104" s="3"/>
      <c r="W104" s="3"/>
      <c r="X104" s="3"/>
      <c r="Y104" s="3"/>
      <c r="Z104" s="3"/>
      <c r="AA104" s="3"/>
      <c r="AB104"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68"/>
  <sheetViews>
    <sheetView showGridLines="0" zoomScaleNormal="100" workbookViewId="0">
      <selection activeCell="C6" sqref="C6"/>
    </sheetView>
  </sheetViews>
  <sheetFormatPr baseColWidth="10" defaultColWidth="11.42578125" defaultRowHeight="12.75" x14ac:dyDescent="0.2"/>
  <cols>
    <col min="1" max="1" width="26.5703125" style="68" customWidth="1"/>
    <col min="2" max="2" width="29.5703125" style="68" customWidth="1"/>
    <col min="3" max="7" width="10.85546875" style="68" customWidth="1"/>
    <col min="8" max="8" width="10.7109375" style="478" customWidth="1"/>
    <col min="9" max="16384" width="11.42578125" style="68"/>
  </cols>
  <sheetData>
    <row r="1" spans="1:12" ht="18" x14ac:dyDescent="0.2">
      <c r="A1" s="111" t="s">
        <v>44</v>
      </c>
      <c r="B1" s="112"/>
      <c r="C1" s="273"/>
      <c r="D1" s="83"/>
      <c r="E1" s="227"/>
      <c r="F1" s="227"/>
      <c r="G1" s="217"/>
    </row>
    <row r="2" spans="1:12" ht="18" x14ac:dyDescent="0.2">
      <c r="A2" s="228"/>
      <c r="B2" s="229"/>
      <c r="C2" s="274"/>
      <c r="D2" s="274"/>
      <c r="E2" s="274"/>
      <c r="F2" s="274"/>
      <c r="G2" s="274"/>
    </row>
    <row r="3" spans="1:12" ht="21" x14ac:dyDescent="0.2">
      <c r="A3" s="228" t="s">
        <v>68</v>
      </c>
      <c r="B3" s="229"/>
      <c r="C3" s="241"/>
      <c r="D3" s="241"/>
      <c r="E3" s="241"/>
      <c r="F3" s="241"/>
      <c r="G3" s="241"/>
    </row>
    <row r="4" spans="1:12" ht="12.75" customHeight="1" x14ac:dyDescent="0.2">
      <c r="A4" s="569" t="s">
        <v>13</v>
      </c>
      <c r="B4" s="569"/>
      <c r="C4" s="90"/>
      <c r="D4" s="90"/>
      <c r="E4" s="90"/>
      <c r="F4" s="90"/>
      <c r="G4" s="90"/>
    </row>
    <row r="5" spans="1:12" s="72" customFormat="1" ht="12.75" customHeight="1" x14ac:dyDescent="0.2">
      <c r="A5" s="75"/>
      <c r="B5" s="75"/>
      <c r="C5" s="195">
        <v>2017</v>
      </c>
      <c r="D5" s="196">
        <v>2018</v>
      </c>
      <c r="E5" s="195">
        <v>2019</v>
      </c>
      <c r="F5" s="196">
        <v>2020</v>
      </c>
      <c r="G5" s="195">
        <v>2021</v>
      </c>
      <c r="H5" s="479"/>
    </row>
    <row r="6" spans="1:12" s="256" customFormat="1" ht="20.45" customHeight="1" x14ac:dyDescent="0.2">
      <c r="A6" s="253" t="s">
        <v>78</v>
      </c>
      <c r="B6" s="253"/>
      <c r="C6" s="254">
        <v>90667.716935000019</v>
      </c>
      <c r="D6" s="255">
        <v>92611.681298999989</v>
      </c>
      <c r="E6" s="254">
        <v>95695.765981999983</v>
      </c>
      <c r="F6" s="255">
        <f>'5.1_2020'!$G9</f>
        <v>97839.730456000005</v>
      </c>
      <c r="G6" s="254">
        <f>'5.1_2021'!$G9</f>
        <v>65552.911942000006</v>
      </c>
      <c r="H6" s="480"/>
    </row>
    <row r="7" spans="1:12" ht="15" customHeight="1" x14ac:dyDescent="0.2">
      <c r="A7" s="570" t="s">
        <v>49</v>
      </c>
      <c r="B7" s="78" t="s">
        <v>2</v>
      </c>
      <c r="C7" s="81">
        <v>15159.398318</v>
      </c>
      <c r="D7" s="79">
        <v>15471.355059</v>
      </c>
      <c r="E7" s="81">
        <v>15977.167792</v>
      </c>
      <c r="F7" s="79">
        <f>'5.1_2020'!$B10</f>
        <v>16217.888121</v>
      </c>
      <c r="G7" s="81">
        <f>'5.1_2021'!$B10</f>
        <v>1908.134558</v>
      </c>
      <c r="H7" s="537"/>
      <c r="I7" s="478"/>
      <c r="J7" s="478"/>
      <c r="K7" s="478"/>
      <c r="L7" s="478"/>
    </row>
    <row r="8" spans="1:12" ht="15" customHeight="1" x14ac:dyDescent="0.2">
      <c r="A8" s="571"/>
      <c r="B8" s="561" t="s">
        <v>211</v>
      </c>
      <c r="C8" s="559">
        <f>[2]Serie_TH!$C$14</f>
        <v>1661.458335</v>
      </c>
      <c r="D8" s="560">
        <f>[2]Serie_TH!$E$14</f>
        <v>1697.4667179999999</v>
      </c>
      <c r="E8" s="559">
        <f>[2]Serie_TH!$G$14</f>
        <v>1795.1719880000001</v>
      </c>
      <c r="F8" s="560">
        <f>[2]Serie_TH!$I$14</f>
        <v>1801.233264</v>
      </c>
      <c r="G8" s="559">
        <f>[2]Serie_TH!$K$14</f>
        <v>1906.9596939999999</v>
      </c>
      <c r="H8" s="538"/>
      <c r="I8" s="478"/>
      <c r="J8" s="478"/>
      <c r="K8" s="478"/>
      <c r="L8" s="478"/>
    </row>
    <row r="9" spans="1:12" ht="15" customHeight="1" x14ac:dyDescent="0.2">
      <c r="A9" s="571"/>
      <c r="B9" s="70" t="s">
        <v>65</v>
      </c>
      <c r="C9" s="82">
        <v>98.703671</v>
      </c>
      <c r="D9" s="80">
        <v>90.182616999999993</v>
      </c>
      <c r="E9" s="82">
        <v>91.136302000000001</v>
      </c>
      <c r="F9" s="80">
        <f>'5.1_2020'!$C10</f>
        <v>82.264013000000006</v>
      </c>
      <c r="G9" s="82">
        <f>'5.1_2021'!$C10</f>
        <v>30.322921000000001</v>
      </c>
    </row>
    <row r="10" spans="1:12" ht="15" customHeight="1" x14ac:dyDescent="0.2">
      <c r="A10" s="571"/>
      <c r="B10" s="70" t="s">
        <v>32</v>
      </c>
      <c r="C10" s="82">
        <v>6959.9287850000001</v>
      </c>
      <c r="D10" s="80">
        <v>7135.0355440000003</v>
      </c>
      <c r="E10" s="82">
        <v>7374.8996390000002</v>
      </c>
      <c r="F10" s="80">
        <f>'5.1_2020'!$D10</f>
        <v>7493.291878</v>
      </c>
      <c r="G10" s="82">
        <f>'5.1_2021'!$D10</f>
        <v>820.66381999999999</v>
      </c>
    </row>
    <row r="11" spans="1:12" ht="15" customHeight="1" x14ac:dyDescent="0.2">
      <c r="A11" s="571"/>
      <c r="B11" s="561" t="s">
        <v>216</v>
      </c>
      <c r="C11" s="559" t="s">
        <v>59</v>
      </c>
      <c r="D11" s="560" t="s">
        <v>59</v>
      </c>
      <c r="E11" s="559" t="s">
        <v>59</v>
      </c>
      <c r="F11" s="560">
        <f>[2]Serie_TH!$I$33</f>
        <v>775.93844000000001</v>
      </c>
      <c r="G11" s="559">
        <f>[2]Serie_TH!$K$33</f>
        <v>820.17080099999998</v>
      </c>
      <c r="H11" s="538"/>
      <c r="I11" s="478"/>
      <c r="J11" s="478"/>
      <c r="K11" s="478"/>
      <c r="L11" s="478"/>
    </row>
    <row r="12" spans="1:12" ht="15" customHeight="1" x14ac:dyDescent="0.2">
      <c r="A12" s="572"/>
      <c r="B12" s="74" t="s">
        <v>182</v>
      </c>
      <c r="C12" s="99">
        <v>22218.030773999999</v>
      </c>
      <c r="D12" s="86">
        <v>22696.573219999998</v>
      </c>
      <c r="E12" s="99">
        <v>23443.203732999998</v>
      </c>
      <c r="F12" s="86">
        <f>SUM(F7,F9:F10)</f>
        <v>23793.444012</v>
      </c>
      <c r="G12" s="99">
        <f>SUM(G7,G9:G10)</f>
        <v>2759.1212989999999</v>
      </c>
      <c r="H12" s="479"/>
    </row>
    <row r="13" spans="1:12" ht="15" customHeight="1" x14ac:dyDescent="0.2">
      <c r="A13" s="565" t="s">
        <v>64</v>
      </c>
      <c r="B13" s="78" t="s">
        <v>2</v>
      </c>
      <c r="C13" s="94">
        <v>62.463047000000003</v>
      </c>
      <c r="D13" s="91">
        <v>68.664795999999996</v>
      </c>
      <c r="E13" s="94">
        <v>72.633459000000002</v>
      </c>
      <c r="F13" s="91">
        <f>'5.1_2020'!$B11</f>
        <v>81.763982999999996</v>
      </c>
      <c r="G13" s="94">
        <f>'5.1_2021'!$B11</f>
        <v>79.884360000000001</v>
      </c>
      <c r="H13" s="536"/>
    </row>
    <row r="14" spans="1:12" ht="15" customHeight="1" x14ac:dyDescent="0.2">
      <c r="A14" s="566"/>
      <c r="B14" s="70" t="s">
        <v>65</v>
      </c>
      <c r="C14" s="275">
        <v>0.17124900000000001</v>
      </c>
      <c r="D14" s="276">
        <v>0.17104900000000001</v>
      </c>
      <c r="E14" s="275">
        <v>0.17686199999999999</v>
      </c>
      <c r="F14" s="276">
        <f>'5.1_2020'!$C11</f>
        <v>0.15178900000000001</v>
      </c>
      <c r="G14" s="275">
        <f>'5.1_2021'!$C11</f>
        <v>0.14918200000000001</v>
      </c>
    </row>
    <row r="15" spans="1:12" ht="15" customHeight="1" x14ac:dyDescent="0.2">
      <c r="A15" s="566"/>
      <c r="B15" s="70" t="s">
        <v>32</v>
      </c>
      <c r="C15" s="94">
        <v>0.90865799999999997</v>
      </c>
      <c r="D15" s="91">
        <v>1.8422339999999999</v>
      </c>
      <c r="E15" s="94">
        <v>1.919216</v>
      </c>
      <c r="F15" s="91">
        <f>'5.1_2020'!$D11</f>
        <v>2.1110410000000002</v>
      </c>
      <c r="G15" s="94">
        <f>'5.1_2021'!$D11</f>
        <v>1.9967600000000001</v>
      </c>
    </row>
    <row r="16" spans="1:12" ht="15" customHeight="1" x14ac:dyDescent="0.2">
      <c r="A16" s="266"/>
      <c r="B16" s="74" t="s">
        <v>182</v>
      </c>
      <c r="C16" s="143">
        <v>63.542954000000002</v>
      </c>
      <c r="D16" s="144">
        <v>70.678078999999997</v>
      </c>
      <c r="E16" s="143">
        <v>74.729536999999993</v>
      </c>
      <c r="F16" s="144">
        <f>SUM(F13:F15)</f>
        <v>84.02681299999999</v>
      </c>
      <c r="G16" s="143">
        <f>SUM(G13:G15)</f>
        <v>82.030301999999992</v>
      </c>
      <c r="H16" s="479"/>
    </row>
    <row r="17" spans="1:12" ht="15" customHeight="1" x14ac:dyDescent="0.2">
      <c r="A17" s="570" t="s">
        <v>50</v>
      </c>
      <c r="B17" s="78" t="s">
        <v>2</v>
      </c>
      <c r="C17" s="81">
        <v>17092.294889000001</v>
      </c>
      <c r="D17" s="79">
        <v>17526.557037999999</v>
      </c>
      <c r="E17" s="81">
        <v>18357.670091</v>
      </c>
      <c r="F17" s="79">
        <f>'5.1_2020'!$B12</f>
        <v>18775.357625000001</v>
      </c>
      <c r="G17" s="81">
        <f>'5.1_2021'!$B12</f>
        <v>32359.806462</v>
      </c>
    </row>
    <row r="18" spans="1:12" ht="15" customHeight="1" x14ac:dyDescent="0.2">
      <c r="A18" s="571"/>
      <c r="B18" s="70" t="s">
        <v>65</v>
      </c>
      <c r="C18" s="82">
        <v>103.012203</v>
      </c>
      <c r="D18" s="80">
        <v>95.151992000000007</v>
      </c>
      <c r="E18" s="82">
        <v>95.850896000000006</v>
      </c>
      <c r="F18" s="80">
        <f>'5.1_2020'!$C12</f>
        <v>87.839855999999997</v>
      </c>
      <c r="G18" s="82">
        <f>'5.1_2021'!$C12</f>
        <v>136.70890199999999</v>
      </c>
    </row>
    <row r="19" spans="1:12" x14ac:dyDescent="0.2">
      <c r="A19" s="571"/>
      <c r="B19" s="70" t="s">
        <v>32</v>
      </c>
      <c r="C19" s="82">
        <v>1616.5041000000001</v>
      </c>
      <c r="D19" s="80">
        <v>1772.5712109999999</v>
      </c>
      <c r="E19" s="82">
        <v>1839.1752650000001</v>
      </c>
      <c r="F19" s="80">
        <f>'5.1_2020'!$D12</f>
        <v>1907.2912160000001</v>
      </c>
      <c r="G19" s="82">
        <f>'5.1_2021'!$D12</f>
        <v>1801.6561750000001</v>
      </c>
    </row>
    <row r="20" spans="1:12" x14ac:dyDescent="0.2">
      <c r="A20" s="571"/>
      <c r="B20" s="48" t="s">
        <v>182</v>
      </c>
      <c r="C20" s="143">
        <v>18811.811192000001</v>
      </c>
      <c r="D20" s="144">
        <v>19394.280241</v>
      </c>
      <c r="E20" s="143">
        <v>20292.696252000002</v>
      </c>
      <c r="F20" s="144">
        <f>SUM(F17:F19)</f>
        <v>20770.488697000001</v>
      </c>
      <c r="G20" s="143">
        <f>SUM(G17:G19)</f>
        <v>34298.171539000003</v>
      </c>
      <c r="H20" s="479"/>
    </row>
    <row r="21" spans="1:12" x14ac:dyDescent="0.2">
      <c r="A21" s="571"/>
      <c r="B21" s="88" t="s">
        <v>1</v>
      </c>
      <c r="C21" s="95">
        <v>13798.537721999999</v>
      </c>
      <c r="D21" s="89">
        <v>14064.988536999999</v>
      </c>
      <c r="E21" s="95">
        <v>14059.184319</v>
      </c>
      <c r="F21" s="89">
        <f>'5.1_2020'!$E12</f>
        <v>14314.335784000001</v>
      </c>
      <c r="G21" s="95" t="str">
        <f>'5.1_2021'!$E12</f>
        <v>-</v>
      </c>
    </row>
    <row r="22" spans="1:12" x14ac:dyDescent="0.2">
      <c r="A22" s="571"/>
      <c r="B22" s="70" t="s">
        <v>82</v>
      </c>
      <c r="C22" s="277">
        <v>112.56447</v>
      </c>
      <c r="D22" s="91">
        <v>168.60851299999999</v>
      </c>
      <c r="E22" s="94">
        <v>174.08216400000001</v>
      </c>
      <c r="F22" s="91">
        <f>'5.1_2020'!$F12</f>
        <v>178.901614</v>
      </c>
      <c r="G22" s="94" t="str">
        <f>'5.1_2021'!$F12</f>
        <v>-</v>
      </c>
    </row>
    <row r="23" spans="1:12" ht="15" x14ac:dyDescent="0.25">
      <c r="A23" s="572"/>
      <c r="B23" s="76" t="s">
        <v>37</v>
      </c>
      <c r="C23" s="103">
        <v>32722.913383999999</v>
      </c>
      <c r="D23" s="104">
        <v>33627.877290999997</v>
      </c>
      <c r="E23" s="103">
        <v>34525.962735000001</v>
      </c>
      <c r="F23" s="104">
        <f>SUM(F20:F22)</f>
        <v>35263.726095000005</v>
      </c>
      <c r="G23" s="103">
        <f>SUM(G20:G22)</f>
        <v>34298.171539000003</v>
      </c>
      <c r="H23" s="479"/>
      <c r="I23" s="278"/>
      <c r="J23" s="278"/>
      <c r="K23" s="278"/>
      <c r="L23" s="278"/>
    </row>
    <row r="24" spans="1:12" x14ac:dyDescent="0.2">
      <c r="A24" s="565" t="s">
        <v>185</v>
      </c>
      <c r="B24" s="70" t="s">
        <v>2</v>
      </c>
      <c r="C24" s="82">
        <v>830.926378</v>
      </c>
      <c r="D24" s="80">
        <v>839.75005499999997</v>
      </c>
      <c r="E24" s="82">
        <v>857.68085299999996</v>
      </c>
      <c r="F24" s="80">
        <f>'5.1_2020'!$B16</f>
        <v>868.57515100000001</v>
      </c>
      <c r="G24" s="82">
        <f>'5.1_2021'!$B16</f>
        <v>872.89474399999995</v>
      </c>
    </row>
    <row r="25" spans="1:12" x14ac:dyDescent="0.2">
      <c r="A25" s="566"/>
      <c r="B25" s="70" t="s">
        <v>65</v>
      </c>
      <c r="C25" s="82">
        <v>4.9270129999999996</v>
      </c>
      <c r="D25" s="80">
        <v>4.1864429999999997</v>
      </c>
      <c r="E25" s="82">
        <v>4.1102460000000001</v>
      </c>
      <c r="F25" s="80">
        <f>'5.1_2020'!$C16</f>
        <v>4.079116</v>
      </c>
      <c r="G25" s="82">
        <f>'5.1_2021'!$C16</f>
        <v>6.4879990000000003</v>
      </c>
    </row>
    <row r="26" spans="1:12" x14ac:dyDescent="0.2">
      <c r="A26" s="571"/>
      <c r="B26" s="70" t="s">
        <v>32</v>
      </c>
      <c r="C26" s="82">
        <v>217.756574</v>
      </c>
      <c r="D26" s="80">
        <v>223.10904199999999</v>
      </c>
      <c r="E26" s="82">
        <v>229.86738199999999</v>
      </c>
      <c r="F26" s="80">
        <f>'5.1_2020'!$D16</f>
        <v>233.292284</v>
      </c>
      <c r="G26" s="82">
        <f>'5.1_2021'!$D16</f>
        <v>236.82182399999999</v>
      </c>
    </row>
    <row r="27" spans="1:12" x14ac:dyDescent="0.2">
      <c r="A27" s="572"/>
      <c r="B27" s="74" t="s">
        <v>182</v>
      </c>
      <c r="C27" s="99">
        <v>1053.6099650000001</v>
      </c>
      <c r="D27" s="86">
        <v>1067.0455400000001</v>
      </c>
      <c r="E27" s="99">
        <v>1091.6584809999999</v>
      </c>
      <c r="F27" s="86">
        <f>SUM(F24:F26)</f>
        <v>1105.946551</v>
      </c>
      <c r="G27" s="99">
        <f>SUM(G24:G26)</f>
        <v>1116.2045669999998</v>
      </c>
      <c r="H27" s="479"/>
    </row>
    <row r="28" spans="1:12" x14ac:dyDescent="0.2">
      <c r="A28" s="565" t="s">
        <v>51</v>
      </c>
      <c r="B28" s="106" t="s">
        <v>2</v>
      </c>
      <c r="C28" s="97">
        <v>658.16786100000002</v>
      </c>
      <c r="D28" s="92">
        <v>640.824929</v>
      </c>
      <c r="E28" s="97">
        <v>618.48001699999998</v>
      </c>
      <c r="F28" s="92">
        <f>'5.1_2020'!$B17</f>
        <v>628.83641699999998</v>
      </c>
      <c r="G28" s="97">
        <f>'5.1_2021'!$B17</f>
        <v>539.78997000000004</v>
      </c>
    </row>
    <row r="29" spans="1:12" x14ac:dyDescent="0.2">
      <c r="A29" s="566"/>
      <c r="B29" s="70" t="s">
        <v>65</v>
      </c>
      <c r="C29" s="97">
        <v>3.8347289999999998</v>
      </c>
      <c r="D29" s="92">
        <v>2.4060199999999998</v>
      </c>
      <c r="E29" s="97">
        <v>2.2384559999999998</v>
      </c>
      <c r="F29" s="92">
        <f>'5.1_2020'!$C17</f>
        <v>2.2521879999999999</v>
      </c>
      <c r="G29" s="97">
        <f>'5.1_2021'!$C17</f>
        <v>2.32178</v>
      </c>
    </row>
    <row r="30" spans="1:12" x14ac:dyDescent="0.2">
      <c r="A30" s="566"/>
      <c r="B30" s="106" t="s">
        <v>32</v>
      </c>
      <c r="C30" s="97">
        <v>7001.2334689999998</v>
      </c>
      <c r="D30" s="92">
        <v>7310.8597589999999</v>
      </c>
      <c r="E30" s="97">
        <v>7385.0427689999997</v>
      </c>
      <c r="F30" s="92">
        <f>'5.1_2020'!$D17</f>
        <v>7633.6127930000002</v>
      </c>
      <c r="G30" s="97">
        <f>'5.1_2021'!$D17</f>
        <v>6310.723508</v>
      </c>
    </row>
    <row r="31" spans="1:12" x14ac:dyDescent="0.2">
      <c r="A31" s="573"/>
      <c r="B31" s="74" t="s">
        <v>182</v>
      </c>
      <c r="C31" s="99">
        <v>7663.2360589999998</v>
      </c>
      <c r="D31" s="86">
        <v>7954.0907079999997</v>
      </c>
      <c r="E31" s="99">
        <v>8005.7612419999996</v>
      </c>
      <c r="F31" s="86">
        <f>SUM(F28:F30)</f>
        <v>8264.7013980000011</v>
      </c>
      <c r="G31" s="99">
        <f>SUM(G28:G30)</f>
        <v>6852.8352580000001</v>
      </c>
      <c r="H31" s="479"/>
    </row>
    <row r="32" spans="1:12" x14ac:dyDescent="0.2">
      <c r="A32" s="565" t="s">
        <v>34</v>
      </c>
      <c r="B32" s="106" t="s">
        <v>2</v>
      </c>
      <c r="C32" s="96">
        <v>140.19529800000001</v>
      </c>
      <c r="D32" s="85">
        <v>125.842443</v>
      </c>
      <c r="E32" s="96">
        <v>624.08845099999996</v>
      </c>
      <c r="F32" s="85">
        <f>'5.1_2020'!$B18</f>
        <v>653.99250199999994</v>
      </c>
      <c r="G32" s="96">
        <f>'5.1_2021'!$B18</f>
        <v>649.86792200000002</v>
      </c>
    </row>
    <row r="33" spans="1:8" x14ac:dyDescent="0.2">
      <c r="A33" s="566"/>
      <c r="B33" s="106" t="s">
        <v>32</v>
      </c>
      <c r="C33" s="96">
        <v>4647.1702740000001</v>
      </c>
      <c r="D33" s="85">
        <v>4700.6506740000004</v>
      </c>
      <c r="E33" s="96">
        <v>5032.8030310000004</v>
      </c>
      <c r="F33" s="85">
        <f>'5.1_2020'!$D18</f>
        <v>5192.7747520000003</v>
      </c>
      <c r="G33" s="96">
        <f>'5.1_2021'!$D18</f>
        <v>5134.729738</v>
      </c>
    </row>
    <row r="34" spans="1:8" x14ac:dyDescent="0.2">
      <c r="A34" s="566"/>
      <c r="B34" s="48" t="s">
        <v>182</v>
      </c>
      <c r="C34" s="143">
        <v>4787.3655719999997</v>
      </c>
      <c r="D34" s="146">
        <v>4826.493117</v>
      </c>
      <c r="E34" s="145">
        <v>5656.891482</v>
      </c>
      <c r="F34" s="146">
        <f>SUM(F32:F33)</f>
        <v>5846.7672540000003</v>
      </c>
      <c r="G34" s="145">
        <f>SUM(G32:G33)</f>
        <v>5784.5976600000004</v>
      </c>
      <c r="H34" s="479"/>
    </row>
    <row r="35" spans="1:8" ht="15" customHeight="1" x14ac:dyDescent="0.2">
      <c r="A35" s="566"/>
      <c r="B35" s="84" t="s">
        <v>1</v>
      </c>
      <c r="C35" s="100">
        <v>3986.5328399999999</v>
      </c>
      <c r="D35" s="87">
        <v>4008.436412</v>
      </c>
      <c r="E35" s="100">
        <v>3775.6695399999999</v>
      </c>
      <c r="F35" s="87">
        <f>'5.1_2020'!$E18</f>
        <v>3867.3592669999998</v>
      </c>
      <c r="G35" s="100">
        <f>'5.1_2021'!$E18</f>
        <v>3822.6963190000001</v>
      </c>
    </row>
    <row r="36" spans="1:8" ht="15" customHeight="1" x14ac:dyDescent="0.2">
      <c r="A36" s="566"/>
      <c r="B36" s="93" t="s">
        <v>89</v>
      </c>
      <c r="C36" s="101">
        <v>8807.2750770000002</v>
      </c>
      <c r="D36" s="102">
        <v>8889.9243999999999</v>
      </c>
      <c r="E36" s="101">
        <v>9492.3632949999992</v>
      </c>
      <c r="F36" s="102">
        <f>'5.1_2020'!$F18</f>
        <v>9776.3299050000005</v>
      </c>
      <c r="G36" s="101">
        <f>'5.1_2021'!$F18</f>
        <v>31.851085000000001</v>
      </c>
    </row>
    <row r="37" spans="1:8" ht="15" customHeight="1" x14ac:dyDescent="0.2">
      <c r="A37" s="573"/>
      <c r="B37" s="76" t="s">
        <v>37</v>
      </c>
      <c r="C37" s="98">
        <v>17581.173489000001</v>
      </c>
      <c r="D37" s="107">
        <v>17724.853929000001</v>
      </c>
      <c r="E37" s="98">
        <v>18924.924317000001</v>
      </c>
      <c r="F37" s="107">
        <f>SUM(F34:F36)</f>
        <v>19490.456426000001</v>
      </c>
      <c r="G37" s="98">
        <f>SUM(G34:G36)</f>
        <v>9639.1450640000003</v>
      </c>
      <c r="H37" s="479"/>
    </row>
    <row r="38" spans="1:8" ht="15" customHeight="1" x14ac:dyDescent="0.2">
      <c r="A38" s="565" t="s">
        <v>35</v>
      </c>
      <c r="B38" s="78" t="s">
        <v>2</v>
      </c>
      <c r="C38" s="81">
        <v>75.677925999999999</v>
      </c>
      <c r="D38" s="79">
        <v>70.805918000000005</v>
      </c>
      <c r="E38" s="81">
        <v>71.260807</v>
      </c>
      <c r="F38" s="79">
        <f>'5.1_2020'!$B19</f>
        <v>72.676972000000006</v>
      </c>
      <c r="G38" s="279">
        <f>'5.1_2021'!$B19</f>
        <v>78.057827000000003</v>
      </c>
    </row>
    <row r="39" spans="1:8" ht="15" customHeight="1" x14ac:dyDescent="0.2">
      <c r="A39" s="566"/>
      <c r="B39" s="70" t="s">
        <v>32</v>
      </c>
      <c r="C39" s="82">
        <v>513.30055100000004</v>
      </c>
      <c r="D39" s="80">
        <v>534.51210900000001</v>
      </c>
      <c r="E39" s="82">
        <v>562.07951800000001</v>
      </c>
      <c r="F39" s="80">
        <f>'5.1_2020'!$D19</f>
        <v>580.15622399999995</v>
      </c>
      <c r="G39" s="280">
        <f>'5.1_2021'!$D19</f>
        <v>608.59725000000003</v>
      </c>
    </row>
    <row r="40" spans="1:8" ht="15" customHeight="1" x14ac:dyDescent="0.2">
      <c r="A40" s="566"/>
      <c r="B40" s="48" t="s">
        <v>182</v>
      </c>
      <c r="C40" s="143">
        <v>588.978477</v>
      </c>
      <c r="D40" s="144">
        <v>605.31802700000003</v>
      </c>
      <c r="E40" s="143">
        <v>633.34032500000001</v>
      </c>
      <c r="F40" s="144">
        <f>SUM(F38:F39)</f>
        <v>652.83319599999993</v>
      </c>
      <c r="G40" s="143">
        <f>SUM(G38:G39)</f>
        <v>686.65507700000001</v>
      </c>
      <c r="H40" s="479"/>
    </row>
    <row r="41" spans="1:8" ht="15" customHeight="1" x14ac:dyDescent="0.2">
      <c r="A41" s="566"/>
      <c r="B41" s="84" t="s">
        <v>1</v>
      </c>
      <c r="C41" s="100">
        <v>278.591567</v>
      </c>
      <c r="D41" s="87">
        <v>281.03903700000001</v>
      </c>
      <c r="E41" s="100">
        <v>290.038769</v>
      </c>
      <c r="F41" s="87">
        <f>'5.1_2020'!$E19</f>
        <v>300.01602700000001</v>
      </c>
      <c r="G41" s="281">
        <f>'5.1_2021'!$E19</f>
        <v>313.98210699999998</v>
      </c>
    </row>
    <row r="42" spans="1:8" ht="15" customHeight="1" x14ac:dyDescent="0.2">
      <c r="A42" s="566"/>
      <c r="B42" s="70" t="s">
        <v>89</v>
      </c>
      <c r="C42" s="94">
        <v>659.028009</v>
      </c>
      <c r="D42" s="91">
        <v>651.96024</v>
      </c>
      <c r="E42" s="94">
        <v>633.45477700000004</v>
      </c>
      <c r="F42" s="91">
        <f>'5.1_2020'!$F19</f>
        <v>663.983656</v>
      </c>
      <c r="G42" s="280">
        <f>'5.1_2021'!$F19</f>
        <v>645.90952100000004</v>
      </c>
    </row>
    <row r="43" spans="1:8" ht="15" customHeight="1" x14ac:dyDescent="0.2">
      <c r="A43" s="573"/>
      <c r="B43" s="76" t="s">
        <v>37</v>
      </c>
      <c r="C43" s="98">
        <v>1526.5980529999999</v>
      </c>
      <c r="D43" s="107">
        <v>1538.3173039999999</v>
      </c>
      <c r="E43" s="98">
        <v>1556.833871</v>
      </c>
      <c r="F43" s="107">
        <f>SUM(F40:F42)</f>
        <v>1616.832879</v>
      </c>
      <c r="G43" s="98">
        <f>SUM(G40:G42)</f>
        <v>1646.546705</v>
      </c>
      <c r="H43" s="479"/>
    </row>
    <row r="44" spans="1:8" ht="15" customHeight="1" x14ac:dyDescent="0.2">
      <c r="A44" s="565" t="s">
        <v>36</v>
      </c>
      <c r="B44" s="78" t="s">
        <v>2</v>
      </c>
      <c r="C44" s="81">
        <v>36.618153999999997</v>
      </c>
      <c r="D44" s="79">
        <v>27.788025000000001</v>
      </c>
      <c r="E44" s="81">
        <v>21.018066000000001</v>
      </c>
      <c r="F44" s="79">
        <f>'5.1_2020'!$B20</f>
        <v>25.595122</v>
      </c>
      <c r="G44" s="81">
        <f>'5.1_2021'!$B20</f>
        <v>25.565217000000001</v>
      </c>
    </row>
    <row r="45" spans="1:8" ht="15" customHeight="1" x14ac:dyDescent="0.2">
      <c r="A45" s="566"/>
      <c r="B45" s="70" t="s">
        <v>32</v>
      </c>
      <c r="C45" s="82">
        <v>905.00495599999999</v>
      </c>
      <c r="D45" s="80">
        <v>746.697405</v>
      </c>
      <c r="E45" s="82">
        <v>769.556827</v>
      </c>
      <c r="F45" s="80">
        <f>'5.1_2020'!$D20</f>
        <v>773.20931199999995</v>
      </c>
      <c r="G45" s="82">
        <f>'5.1_2021'!$D20</f>
        <v>768.61775899999998</v>
      </c>
    </row>
    <row r="46" spans="1:8" ht="15" customHeight="1" x14ac:dyDescent="0.2">
      <c r="A46" s="573"/>
      <c r="B46" s="74" t="s">
        <v>182</v>
      </c>
      <c r="C46" s="99">
        <v>941.62311</v>
      </c>
      <c r="D46" s="86">
        <v>774.48542999999995</v>
      </c>
      <c r="E46" s="99">
        <v>790.57489299999997</v>
      </c>
      <c r="F46" s="86">
        <f>SUM(F44:F45)</f>
        <v>798.8044339999999</v>
      </c>
      <c r="G46" s="99">
        <f>SUM(G44:G45)</f>
        <v>794.18297599999994</v>
      </c>
      <c r="H46" s="479"/>
    </row>
    <row r="47" spans="1:8" ht="15" customHeight="1" x14ac:dyDescent="0.2">
      <c r="A47" s="565" t="s">
        <v>184</v>
      </c>
      <c r="B47" s="78" t="s">
        <v>2</v>
      </c>
      <c r="C47" s="81">
        <v>791.17849999999999</v>
      </c>
      <c r="D47" s="79">
        <v>619.47005100000001</v>
      </c>
      <c r="E47" s="81">
        <v>625.79391999999996</v>
      </c>
      <c r="F47" s="79">
        <f>'5.1_2020'!$B21</f>
        <v>623.98067200000003</v>
      </c>
      <c r="G47" s="81">
        <f>'5.1_2021'!$B21</f>
        <v>502.60645299999999</v>
      </c>
    </row>
    <row r="48" spans="1:8" ht="15" customHeight="1" x14ac:dyDescent="0.2">
      <c r="A48" s="566"/>
      <c r="B48" s="70" t="s">
        <v>65</v>
      </c>
      <c r="C48" s="82">
        <v>523.97012400000006</v>
      </c>
      <c r="D48" s="80">
        <v>517.254817</v>
      </c>
      <c r="E48" s="82">
        <v>524.74365799999998</v>
      </c>
      <c r="F48" s="80">
        <f>'5.1_2020'!$C21</f>
        <v>533.92604900000003</v>
      </c>
      <c r="G48" s="82">
        <f>'5.1_2021'!$C21</f>
        <v>555.72569799999997</v>
      </c>
    </row>
    <row r="49" spans="1:8" ht="12.6" customHeight="1" x14ac:dyDescent="0.2">
      <c r="A49" s="566"/>
      <c r="B49" s="70" t="s">
        <v>32</v>
      </c>
      <c r="C49" s="82">
        <v>5476.6178579999996</v>
      </c>
      <c r="D49" s="80">
        <v>5786.8260760000003</v>
      </c>
      <c r="E49" s="82">
        <v>5861.3054050000001</v>
      </c>
      <c r="F49" s="80">
        <f>'5.1_2020'!$D21</f>
        <v>5979.458756</v>
      </c>
      <c r="G49" s="82">
        <f>'5.1_2021'!$D21</f>
        <v>6373.396917</v>
      </c>
    </row>
    <row r="50" spans="1:8" ht="12.6" customHeight="1" x14ac:dyDescent="0.2">
      <c r="A50" s="566"/>
      <c r="B50" s="48" t="s">
        <v>182</v>
      </c>
      <c r="C50" s="143">
        <v>6791.766482</v>
      </c>
      <c r="D50" s="144">
        <v>6923.5509439999996</v>
      </c>
      <c r="E50" s="143">
        <v>7011.8429829999995</v>
      </c>
      <c r="F50" s="144">
        <f>SUM(F47:F49)</f>
        <v>7137.3654770000003</v>
      </c>
      <c r="G50" s="143">
        <f>SUM(G47:G49)</f>
        <v>7431.7290680000006</v>
      </c>
      <c r="H50" s="479"/>
    </row>
    <row r="51" spans="1:8" ht="12.6" customHeight="1" x14ac:dyDescent="0.2">
      <c r="A51" s="147" t="s">
        <v>47</v>
      </c>
      <c r="B51" s="74"/>
      <c r="C51" s="176">
        <v>12.760852</v>
      </c>
      <c r="D51" s="177">
        <v>20.778891999999999</v>
      </c>
      <c r="E51" s="176">
        <v>28.176971000000002</v>
      </c>
      <c r="F51" s="177">
        <f>[2]Fiscaltite_Rei21!$B$136</f>
        <v>33.535375999999999</v>
      </c>
      <c r="G51" s="176">
        <f>[2]Fiscaltite_Rei21!$E$136</f>
        <v>36.005664000000003</v>
      </c>
    </row>
    <row r="52" spans="1:8" ht="12.6" customHeight="1" x14ac:dyDescent="0.2">
      <c r="A52" s="565" t="s">
        <v>57</v>
      </c>
      <c r="B52" s="178" t="s">
        <v>58</v>
      </c>
      <c r="C52" s="282">
        <v>25.102395999999999</v>
      </c>
      <c r="D52" s="194">
        <v>153.873605</v>
      </c>
      <c r="E52" s="180">
        <v>190.02091100000001</v>
      </c>
      <c r="F52" s="179">
        <f>'5.1_2020'!$D22</f>
        <v>204.32835600000001</v>
      </c>
      <c r="G52" s="180">
        <f>'5.1_2021'!$D22</f>
        <v>274.94973900000002</v>
      </c>
    </row>
    <row r="53" spans="1:8" ht="12.6" customHeight="1" x14ac:dyDescent="0.2">
      <c r="A53" s="566"/>
      <c r="B53" s="178" t="s">
        <v>196</v>
      </c>
      <c r="C53" s="283">
        <v>80.120268999999993</v>
      </c>
      <c r="D53" s="181">
        <v>80.335249000000005</v>
      </c>
      <c r="E53" s="180">
        <v>80.253279000000006</v>
      </c>
      <c r="F53" s="179">
        <f>'5.1_2020'!$F22</f>
        <v>80.098015000000004</v>
      </c>
      <c r="G53" s="180">
        <f>'5.1_2021'!$F22</f>
        <v>76.886154000000005</v>
      </c>
    </row>
    <row r="54" spans="1:8" ht="12" customHeight="1" x14ac:dyDescent="0.2">
      <c r="A54" s="230" t="s">
        <v>197</v>
      </c>
      <c r="B54" s="230"/>
      <c r="C54" s="230"/>
      <c r="D54" s="230"/>
      <c r="E54" s="230"/>
      <c r="F54" s="230"/>
      <c r="G54" s="230"/>
    </row>
    <row r="55" spans="1:8" ht="12" customHeight="1" x14ac:dyDescent="0.2">
      <c r="A55" s="231" t="s">
        <v>73</v>
      </c>
      <c r="B55" s="231"/>
      <c r="C55" s="231"/>
      <c r="D55" s="231"/>
      <c r="E55" s="231"/>
      <c r="F55" s="231"/>
      <c r="G55" s="231"/>
    </row>
    <row r="56" spans="1:8" s="109" customFormat="1" ht="11.25" customHeight="1" x14ac:dyDescent="0.2">
      <c r="A56" s="232" t="s">
        <v>188</v>
      </c>
      <c r="B56" s="232"/>
      <c r="C56" s="284"/>
      <c r="D56" s="284"/>
      <c r="E56" s="284"/>
      <c r="F56" s="284"/>
      <c r="G56" s="284"/>
      <c r="H56" s="481"/>
    </row>
    <row r="57" spans="1:8" ht="12.75" customHeight="1" x14ac:dyDescent="0.2">
      <c r="A57" s="232" t="s">
        <v>183</v>
      </c>
      <c r="B57" s="142"/>
      <c r="C57" s="233"/>
      <c r="D57" s="233"/>
      <c r="E57" s="233"/>
      <c r="F57" s="233"/>
      <c r="G57" s="233"/>
    </row>
    <row r="58" spans="1:8" ht="12.75" customHeight="1" x14ac:dyDescent="0.2">
      <c r="A58" s="142" t="s">
        <v>71</v>
      </c>
    </row>
    <row r="59" spans="1:8" s="72" customFormat="1" ht="23.25" customHeight="1" x14ac:dyDescent="0.2">
      <c r="G59" s="198"/>
      <c r="H59" s="479"/>
    </row>
    <row r="60" spans="1:8" ht="12.75" customHeight="1" x14ac:dyDescent="0.2">
      <c r="A60" s="285" t="s">
        <v>93</v>
      </c>
      <c r="B60" s="75"/>
      <c r="C60" s="286">
        <f t="shared" ref="C60:G60" si="0">C5</f>
        <v>2017</v>
      </c>
      <c r="D60" s="287">
        <f t="shared" si="0"/>
        <v>2018</v>
      </c>
      <c r="E60" s="286">
        <f t="shared" si="0"/>
        <v>2019</v>
      </c>
      <c r="F60" s="287">
        <f t="shared" si="0"/>
        <v>2020</v>
      </c>
      <c r="G60" s="286">
        <f t="shared" si="0"/>
        <v>2021</v>
      </c>
    </row>
    <row r="61" spans="1:8" ht="12.75" customHeight="1" x14ac:dyDescent="0.2">
      <c r="A61" s="47" t="s">
        <v>94</v>
      </c>
      <c r="B61" s="106" t="s">
        <v>2</v>
      </c>
      <c r="C61" s="245">
        <v>15221.861364999999</v>
      </c>
      <c r="D61" s="288">
        <v>15540.019854999999</v>
      </c>
      <c r="E61" s="245">
        <v>16049.801251000001</v>
      </c>
      <c r="F61" s="288">
        <f>F7+F13</f>
        <v>16299.652104000001</v>
      </c>
      <c r="G61" s="245">
        <f>G7+G13</f>
        <v>1988.018918</v>
      </c>
    </row>
    <row r="62" spans="1:8" x14ac:dyDescent="0.2">
      <c r="A62" s="70"/>
      <c r="B62" s="68" t="s">
        <v>95</v>
      </c>
      <c r="C62" s="246">
        <v>98.874920000000003</v>
      </c>
      <c r="D62" s="289">
        <v>90.35366599999999</v>
      </c>
      <c r="E62" s="246">
        <v>91.313164</v>
      </c>
      <c r="F62" s="289">
        <f>F9+F14</f>
        <v>82.415801999999999</v>
      </c>
      <c r="G62" s="246">
        <f>G9+G14</f>
        <v>30.472103000000001</v>
      </c>
    </row>
    <row r="63" spans="1:8" x14ac:dyDescent="0.2">
      <c r="A63" s="70"/>
      <c r="B63" s="106" t="s">
        <v>32</v>
      </c>
      <c r="C63" s="246">
        <v>6960.8374430000003</v>
      </c>
      <c r="D63" s="289">
        <v>7136.877778</v>
      </c>
      <c r="E63" s="246">
        <v>7376.8188550000004</v>
      </c>
      <c r="F63" s="289">
        <f>F10+F15</f>
        <v>7495.4029190000001</v>
      </c>
      <c r="G63" s="246">
        <f>G10+G15</f>
        <v>822.66057999999998</v>
      </c>
    </row>
    <row r="64" spans="1:8" x14ac:dyDescent="0.2">
      <c r="A64" s="234"/>
      <c r="B64" s="74" t="s">
        <v>33</v>
      </c>
      <c r="C64" s="167">
        <v>22281.573727999999</v>
      </c>
      <c r="D64" s="168">
        <v>22767.251299</v>
      </c>
      <c r="E64" s="167">
        <v>23517.933269999998</v>
      </c>
      <c r="F64" s="168">
        <f>SUM(F61:F63)</f>
        <v>23877.470825</v>
      </c>
      <c r="G64" s="167">
        <f>SUM(G61:G63)</f>
        <v>2841.151601</v>
      </c>
    </row>
    <row r="65" spans="1:7" ht="15" x14ac:dyDescent="0.25">
      <c r="A65" s="565" t="s">
        <v>96</v>
      </c>
      <c r="B65" s="106" t="s">
        <v>2</v>
      </c>
      <c r="C65" s="290">
        <v>825.33401100000003</v>
      </c>
      <c r="D65" s="291">
        <v>835.05784500000004</v>
      </c>
      <c r="E65" s="290">
        <v>853.45862199999999</v>
      </c>
      <c r="F65" s="291">
        <f>[2]Fiscaltite_Rei21!$B$73</f>
        <v>864.416923</v>
      </c>
      <c r="G65" s="290">
        <f>[2]Fiscaltite_Rei21!$E$73</f>
        <v>868.68070599999999</v>
      </c>
    </row>
    <row r="66" spans="1:7" ht="15" x14ac:dyDescent="0.25">
      <c r="A66" s="567"/>
      <c r="B66" s="68" t="s">
        <v>95</v>
      </c>
      <c r="C66" s="290">
        <v>4.9270129999999996</v>
      </c>
      <c r="D66" s="291">
        <v>4.1864429999999997</v>
      </c>
      <c r="E66" s="290">
        <v>4.1102460000000001</v>
      </c>
      <c r="F66" s="291">
        <f>[2]Fiscaltite_Rei21!$B$74</f>
        <v>4.079116</v>
      </c>
      <c r="G66" s="290">
        <f>[2]Fiscaltite_Rei21!$E$74</f>
        <v>6.4879990000000003</v>
      </c>
    </row>
    <row r="67" spans="1:7" ht="15" x14ac:dyDescent="0.25">
      <c r="A67" s="567"/>
      <c r="B67" s="106" t="s">
        <v>32</v>
      </c>
      <c r="C67" s="290">
        <v>142.77508700000001</v>
      </c>
      <c r="D67" s="291">
        <v>146.107966</v>
      </c>
      <c r="E67" s="290">
        <v>149.47628800000001</v>
      </c>
      <c r="F67" s="291">
        <f>[2]Fiscaltite_Rei21!$B$75</f>
        <v>151.988226</v>
      </c>
      <c r="G67" s="290">
        <f>[2]Fiscaltite_Rei21!$E$75</f>
        <v>154.920728</v>
      </c>
    </row>
    <row r="68" spans="1:7" x14ac:dyDescent="0.2">
      <c r="A68" s="568"/>
      <c r="B68" s="74" t="s">
        <v>33</v>
      </c>
      <c r="C68" s="292">
        <v>973.03611100000001</v>
      </c>
      <c r="D68" s="293">
        <v>985.35225400000013</v>
      </c>
      <c r="E68" s="292">
        <v>1007.0451559999999</v>
      </c>
      <c r="F68" s="293">
        <f>SUM(F65:F67)</f>
        <v>1020.4842650000001</v>
      </c>
      <c r="G68" s="292">
        <f>SUM(G65:G67)</f>
        <v>1030.0894329999999</v>
      </c>
    </row>
  </sheetData>
  <mergeCells count="12">
    <mergeCell ref="A52:A53"/>
    <mergeCell ref="A65:A68"/>
    <mergeCell ref="A4:B4"/>
    <mergeCell ref="A7:A12"/>
    <mergeCell ref="A13:A15"/>
    <mergeCell ref="A17:A23"/>
    <mergeCell ref="A24:A27"/>
    <mergeCell ref="A28:A31"/>
    <mergeCell ref="A32:A37"/>
    <mergeCell ref="A38:A43"/>
    <mergeCell ref="A44:A46"/>
    <mergeCell ref="A47:A50"/>
  </mergeCells>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95"/>
  <sheetViews>
    <sheetView showGridLines="0" workbookViewId="0"/>
  </sheetViews>
  <sheetFormatPr baseColWidth="10" defaultColWidth="11.42578125" defaultRowHeight="12.75" x14ac:dyDescent="0.2"/>
  <cols>
    <col min="1" max="1" width="35.42578125" style="68" customWidth="1"/>
    <col min="2" max="2" width="37.5703125" style="68" customWidth="1"/>
    <col min="3" max="3" width="10.5703125" style="108" customWidth="1"/>
    <col min="4" max="7" width="10.5703125" style="68" customWidth="1"/>
    <col min="8" max="8" width="11.42578125" style="68"/>
    <col min="9" max="9" width="14.28515625" style="68" customWidth="1"/>
    <col min="10" max="16384" width="11.42578125" style="68"/>
  </cols>
  <sheetData>
    <row r="1" spans="1:9" ht="18" x14ac:dyDescent="0.2">
      <c r="A1" s="30" t="s">
        <v>48</v>
      </c>
      <c r="B1" s="30"/>
      <c r="C1" s="136"/>
      <c r="D1" s="227"/>
      <c r="E1" s="227"/>
      <c r="F1" s="227"/>
      <c r="G1" s="217"/>
    </row>
    <row r="3" spans="1:9" ht="18.75" x14ac:dyDescent="0.25">
      <c r="A3" s="66" t="s">
        <v>69</v>
      </c>
      <c r="B3" s="73"/>
      <c r="C3" s="68"/>
      <c r="E3" s="106"/>
    </row>
    <row r="4" spans="1:9" ht="15" x14ac:dyDescent="0.25">
      <c r="A4" s="264" t="s">
        <v>70</v>
      </c>
      <c r="B4" s="73"/>
      <c r="C4" s="68"/>
      <c r="E4" s="106"/>
      <c r="G4" s="216"/>
    </row>
    <row r="5" spans="1:9" x14ac:dyDescent="0.2">
      <c r="A5" s="75"/>
      <c r="B5" s="75"/>
      <c r="C5" s="437">
        <v>2017</v>
      </c>
      <c r="D5" s="438">
        <v>2018</v>
      </c>
      <c r="E5" s="437">
        <v>2019</v>
      </c>
      <c r="F5" s="438">
        <v>2020</v>
      </c>
      <c r="G5" s="437">
        <v>2021</v>
      </c>
    </row>
    <row r="6" spans="1:9" ht="13.15" customHeight="1" x14ac:dyDescent="0.25">
      <c r="A6" s="265" t="s">
        <v>63</v>
      </c>
      <c r="B6" s="294" t="s">
        <v>83</v>
      </c>
      <c r="C6" s="295">
        <v>118040.22139000001</v>
      </c>
      <c r="D6" s="296">
        <v>120368.304997</v>
      </c>
      <c r="E6" s="295">
        <v>124347.160023</v>
      </c>
      <c r="F6" s="296">
        <f>[2]Fiscaltite_Rei21!$B$2</f>
        <v>126481.820977</v>
      </c>
      <c r="G6" s="539" t="s">
        <v>59</v>
      </c>
      <c r="H6" s="482"/>
      <c r="I6" s="482"/>
    </row>
    <row r="7" spans="1:9" ht="13.15" customHeight="1" x14ac:dyDescent="0.25">
      <c r="A7" s="266"/>
      <c r="B7" s="297" t="s">
        <v>84</v>
      </c>
      <c r="C7" s="295">
        <v>7503.4659519999996</v>
      </c>
      <c r="D7" s="296">
        <v>7576.6421579999997</v>
      </c>
      <c r="E7" s="295">
        <v>7727.19121</v>
      </c>
      <c r="F7" s="296">
        <f>[2]Fiscaltite_Rei21!$B$3</f>
        <v>7719.6533589999999</v>
      </c>
      <c r="G7" s="539" t="s">
        <v>59</v>
      </c>
      <c r="H7" s="482"/>
      <c r="I7" s="482"/>
    </row>
    <row r="8" spans="1:9" ht="15" x14ac:dyDescent="0.25">
      <c r="A8" s="266"/>
      <c r="B8" s="297" t="s">
        <v>198</v>
      </c>
      <c r="C8" s="295">
        <v>8731.3530069999997</v>
      </c>
      <c r="D8" s="296">
        <v>8633.5793840000006</v>
      </c>
      <c r="E8" s="295">
        <v>8883.1367269999992</v>
      </c>
      <c r="F8" s="296">
        <f>[2]Fiscaltite_Rei21!$B$4</f>
        <v>8972.232591</v>
      </c>
      <c r="G8" s="539" t="s">
        <v>59</v>
      </c>
      <c r="H8" s="482"/>
      <c r="I8" s="482"/>
    </row>
    <row r="9" spans="1:9" ht="15" x14ac:dyDescent="0.25">
      <c r="A9" s="266"/>
      <c r="B9" s="298" t="s">
        <v>85</v>
      </c>
      <c r="C9" s="541">
        <v>11459.276352000001</v>
      </c>
      <c r="D9" s="542">
        <v>12153.999771999999</v>
      </c>
      <c r="E9" s="541">
        <v>12815.578935</v>
      </c>
      <c r="F9" s="542">
        <f>[2]Fiscaltite_Rei21!$B$5</f>
        <v>13436.521138</v>
      </c>
      <c r="G9" s="543" t="s">
        <v>59</v>
      </c>
      <c r="H9" s="482"/>
      <c r="I9" s="482"/>
    </row>
    <row r="10" spans="1:9" x14ac:dyDescent="0.2">
      <c r="A10" s="266"/>
      <c r="B10" s="540" t="s">
        <v>209</v>
      </c>
      <c r="C10" s="165">
        <v>90346.126078999994</v>
      </c>
      <c r="D10" s="166">
        <v>92004.083683000004</v>
      </c>
      <c r="E10" s="165">
        <v>94921.253150999997</v>
      </c>
      <c r="F10" s="166">
        <f>[2]Serie_TH!$I$6</f>
        <v>96353.413889000003</v>
      </c>
      <c r="G10" s="165">
        <f>[2]Serie_TH!$K$8</f>
        <v>11291.173892000001</v>
      </c>
      <c r="H10" s="482"/>
      <c r="I10" s="482"/>
    </row>
    <row r="11" spans="1:9" x14ac:dyDescent="0.2">
      <c r="A11" s="452"/>
      <c r="B11" s="547" t="s">
        <v>210</v>
      </c>
      <c r="C11" s="544">
        <f>[2]Serie_TH!$C$7</f>
        <v>80279.038858</v>
      </c>
      <c r="D11" s="545">
        <f>[2]Serie_TH!$E$7</f>
        <v>81791.150408999994</v>
      </c>
      <c r="E11" s="544">
        <f>[2]Serie_TH!$G$7</f>
        <v>84221.417325999995</v>
      </c>
      <c r="F11" s="545">
        <f>[2]Serie_TH!$I$7</f>
        <v>85614.013898000005</v>
      </c>
      <c r="G11" s="546" t="s">
        <v>59</v>
      </c>
      <c r="H11" s="482"/>
      <c r="I11" s="482"/>
    </row>
    <row r="12" spans="1:9" x14ac:dyDescent="0.2">
      <c r="A12" s="451"/>
      <c r="B12" s="547" t="s">
        <v>217</v>
      </c>
      <c r="C12" s="544">
        <f>[2]Serie_TH!$C$8</f>
        <v>10067.087221</v>
      </c>
      <c r="D12" s="545">
        <f>[2]Serie_TH!$E$8</f>
        <v>10212.933274000001</v>
      </c>
      <c r="E12" s="544">
        <f>[2]Serie_TH!$G$8</f>
        <v>10699.835825</v>
      </c>
      <c r="F12" s="545">
        <f>[2]Serie_TH!$I$8</f>
        <v>10739.399991</v>
      </c>
      <c r="G12" s="544">
        <f>[2]Serie_TH!$K$8</f>
        <v>11291.173892000001</v>
      </c>
      <c r="H12" s="482"/>
      <c r="I12" s="482"/>
    </row>
    <row r="13" spans="1:9" x14ac:dyDescent="0.2">
      <c r="A13" s="266"/>
      <c r="B13" s="70" t="s">
        <v>65</v>
      </c>
      <c r="C13" s="165">
        <v>11549.968951999999</v>
      </c>
      <c r="D13" s="166">
        <v>10182.429125000001</v>
      </c>
      <c r="E13" s="165">
        <v>10457.858742</v>
      </c>
      <c r="F13" s="166">
        <f>[2]Fiscaltite_Rei21!$B$7</f>
        <v>9705.4317649999994</v>
      </c>
      <c r="G13" s="165">
        <f>[2]Fiscaltite_Rei21!$E$7</f>
        <v>3665.560708</v>
      </c>
      <c r="H13" s="482"/>
      <c r="I13" s="482"/>
    </row>
    <row r="14" spans="1:9" ht="12.6" customHeight="1" x14ac:dyDescent="0.2">
      <c r="A14" s="488"/>
      <c r="B14" s="70" t="s">
        <v>32</v>
      </c>
      <c r="C14" s="165">
        <v>76762.862888999996</v>
      </c>
      <c r="D14" s="166">
        <v>77461.902501999997</v>
      </c>
      <c r="E14" s="165">
        <v>80740.501510999995</v>
      </c>
      <c r="F14" s="166">
        <f>[2]Serie_TH!$I$28</f>
        <v>82050.844721000001</v>
      </c>
      <c r="G14" s="165">
        <f>[2]Serie_TH!$K$30</f>
        <v>9826.0273589999997</v>
      </c>
      <c r="H14" s="482"/>
      <c r="I14" s="482"/>
    </row>
    <row r="15" spans="1:9" x14ac:dyDescent="0.2">
      <c r="A15" s="488"/>
      <c r="B15" s="547" t="s">
        <v>210</v>
      </c>
      <c r="C15" s="546" t="str">
        <f>[2]Serie_TH!$C$29</f>
        <v>-</v>
      </c>
      <c r="D15" s="551" t="str">
        <f>[2]Serie_TH!$E$29</f>
        <v>-</v>
      </c>
      <c r="E15" s="546" t="str">
        <f>[2]Serie_TH!$G$29</f>
        <v>-</v>
      </c>
      <c r="F15" s="545">
        <f>[2]Serie_TH!$I$29</f>
        <v>72700.618617999993</v>
      </c>
      <c r="G15" s="546" t="s">
        <v>59</v>
      </c>
      <c r="H15" s="482"/>
      <c r="I15" s="482"/>
    </row>
    <row r="16" spans="1:9" x14ac:dyDescent="0.2">
      <c r="A16" s="489"/>
      <c r="B16" s="548" t="s">
        <v>217</v>
      </c>
      <c r="C16" s="552" t="str">
        <f>[2]Serie_TH!$C$30</f>
        <v>-</v>
      </c>
      <c r="D16" s="553" t="str">
        <f>[2]Serie_TH!$E$30</f>
        <v>-</v>
      </c>
      <c r="E16" s="552" t="str">
        <f>[2]Serie_TH!$G$30</f>
        <v>-</v>
      </c>
      <c r="F16" s="550">
        <f>[2]Serie_TH!$I$30</f>
        <v>9350.2261030000009</v>
      </c>
      <c r="G16" s="549">
        <f>[2]Serie_TH!$K$30</f>
        <v>9826.0273589999997</v>
      </c>
      <c r="H16" s="482"/>
      <c r="I16" s="482"/>
    </row>
    <row r="17" spans="1:9" ht="12.6" customHeight="1" x14ac:dyDescent="0.2">
      <c r="A17" s="565" t="s">
        <v>64</v>
      </c>
      <c r="B17" s="78" t="s">
        <v>2</v>
      </c>
      <c r="C17" s="163">
        <v>354.87354699999997</v>
      </c>
      <c r="D17" s="164">
        <v>389.81822</v>
      </c>
      <c r="E17" s="163">
        <v>410.20916099999999</v>
      </c>
      <c r="F17" s="164">
        <f>[2]Fiscaltite_Rei21!$B$10</f>
        <v>462.35875700000003</v>
      </c>
      <c r="G17" s="163">
        <f>[2]Fiscaltite_Rei21!$E$10</f>
        <v>451.87295</v>
      </c>
      <c r="H17" s="482"/>
      <c r="I17" s="482"/>
    </row>
    <row r="18" spans="1:9" ht="12.6" customHeight="1" x14ac:dyDescent="0.2">
      <c r="A18" s="566"/>
      <c r="B18" s="70" t="s">
        <v>65</v>
      </c>
      <c r="C18" s="165">
        <v>16.821542000000001</v>
      </c>
      <c r="D18" s="166">
        <v>14.728913</v>
      </c>
      <c r="E18" s="165">
        <v>15.690637000000001</v>
      </c>
      <c r="F18" s="166">
        <f>[2]Fiscaltite_Rei21!$B$11</f>
        <v>15.468699000000001</v>
      </c>
      <c r="G18" s="165">
        <f>[2]Fiscaltite_Rei21!$E$11</f>
        <v>14.233556999999999</v>
      </c>
      <c r="H18" s="482"/>
      <c r="I18" s="482"/>
    </row>
    <row r="19" spans="1:9" ht="12.6" customHeight="1" x14ac:dyDescent="0.2">
      <c r="A19" s="566"/>
      <c r="B19" s="234" t="s">
        <v>32</v>
      </c>
      <c r="C19" s="235">
        <v>9.5578610000000008</v>
      </c>
      <c r="D19" s="236">
        <v>18.341412999999999</v>
      </c>
      <c r="E19" s="235">
        <v>19.143328</v>
      </c>
      <c r="F19" s="236">
        <f>[2]Fiscaltite_Rei21!$B$12</f>
        <v>20.979922999999999</v>
      </c>
      <c r="G19" s="235">
        <f>[2]Fiscaltite_Rei21!$E$12</f>
        <v>20.095845000000001</v>
      </c>
      <c r="H19" s="482"/>
      <c r="I19" s="482"/>
    </row>
    <row r="20" spans="1:9" ht="12.6" customHeight="1" x14ac:dyDescent="0.2">
      <c r="A20" s="565" t="s">
        <v>50</v>
      </c>
      <c r="B20" s="78" t="s">
        <v>2</v>
      </c>
      <c r="C20" s="163">
        <v>88373.029939999993</v>
      </c>
      <c r="D20" s="164">
        <v>90299.279731999995</v>
      </c>
      <c r="E20" s="163">
        <v>92742.39228</v>
      </c>
      <c r="F20" s="164">
        <f>[2]Fiscaltite_Rei21!$B$14</f>
        <v>94811.636094999994</v>
      </c>
      <c r="G20" s="163">
        <f>[2]Fiscaltite_Rei21!$E$14</f>
        <v>90903.681937000001</v>
      </c>
      <c r="H20" s="482"/>
      <c r="I20" s="482"/>
    </row>
    <row r="21" spans="1:9" x14ac:dyDescent="0.2">
      <c r="A21" s="566"/>
      <c r="B21" s="70" t="s">
        <v>65</v>
      </c>
      <c r="C21" s="165">
        <v>10629.184321999999</v>
      </c>
      <c r="D21" s="166">
        <v>9465.2967910000007</v>
      </c>
      <c r="E21" s="165">
        <v>9662.3625730000003</v>
      </c>
      <c r="F21" s="166">
        <f>[2]Fiscaltite_Rei21!$B$17</f>
        <v>9092.565611</v>
      </c>
      <c r="G21" s="165">
        <f>[2]Fiscaltite_Rei21!$E$17</f>
        <v>8971.7525349999996</v>
      </c>
      <c r="H21" s="482"/>
      <c r="I21" s="482"/>
    </row>
    <row r="22" spans="1:9" x14ac:dyDescent="0.2">
      <c r="A22" s="566"/>
      <c r="B22" s="70" t="s">
        <v>32</v>
      </c>
      <c r="C22" s="165">
        <v>52067.958477</v>
      </c>
      <c r="D22" s="166">
        <v>55044.468201999996</v>
      </c>
      <c r="E22" s="165">
        <v>57134.895961000002</v>
      </c>
      <c r="F22" s="166">
        <f>[2]Fiscaltite_Rei21!$B$18</f>
        <v>58656.358822000002</v>
      </c>
      <c r="G22" s="165">
        <f>[2]Fiscaltite_Rei21!$E$18</f>
        <v>57502.470243000003</v>
      </c>
      <c r="H22" s="482"/>
      <c r="I22" s="482"/>
    </row>
    <row r="23" spans="1:9" x14ac:dyDescent="0.2">
      <c r="A23" s="566"/>
      <c r="B23" s="70" t="s">
        <v>1</v>
      </c>
      <c r="C23" s="165">
        <v>84547.384795000005</v>
      </c>
      <c r="D23" s="166">
        <v>85974.518410000004</v>
      </c>
      <c r="E23" s="165">
        <v>80599.062336000003</v>
      </c>
      <c r="F23" s="166">
        <f>[2]Fiscaltite_Rei21!$B$22</f>
        <v>82428.890664000006</v>
      </c>
      <c r="G23" s="165">
        <f>[2]Fiscaltite_Rei21!$E$22</f>
        <v>0</v>
      </c>
      <c r="H23" s="482"/>
      <c r="I23" s="482"/>
    </row>
    <row r="24" spans="1:9" ht="12.6" customHeight="1" x14ac:dyDescent="0.2">
      <c r="A24" s="263"/>
      <c r="B24" s="234" t="s">
        <v>82</v>
      </c>
      <c r="C24" s="299">
        <v>490.96096199999999</v>
      </c>
      <c r="D24" s="236">
        <v>925.70426099999997</v>
      </c>
      <c r="E24" s="235">
        <v>956.184933</v>
      </c>
      <c r="F24" s="236">
        <f>[2]Fiscaltite_Rei21!$B$23</f>
        <v>985.17639799999995</v>
      </c>
      <c r="G24" s="235">
        <f>[2]Fiscaltite_Rei21!$E$23</f>
        <v>0</v>
      </c>
      <c r="H24" s="482"/>
      <c r="I24" s="482"/>
    </row>
    <row r="25" spans="1:9" ht="12.6" customHeight="1" x14ac:dyDescent="0.2">
      <c r="A25" s="265" t="s">
        <v>219</v>
      </c>
      <c r="B25" s="78" t="s">
        <v>2</v>
      </c>
      <c r="C25" s="163">
        <v>1968.8958029999999</v>
      </c>
      <c r="D25" s="164">
        <v>1985.384123</v>
      </c>
      <c r="E25" s="163">
        <v>2026.816503</v>
      </c>
      <c r="F25" s="164">
        <f>[2]Fiscaltite_Rei21!$B$24</f>
        <v>2051.2465569999999</v>
      </c>
      <c r="G25" s="163">
        <f>[2]Fiscaltite_Rei21!$E$24</f>
        <v>2055.7064260000002</v>
      </c>
      <c r="H25" s="482"/>
      <c r="I25" s="482"/>
    </row>
    <row r="26" spans="1:9" x14ac:dyDescent="0.2">
      <c r="A26" s="266"/>
      <c r="B26" s="70" t="s">
        <v>65</v>
      </c>
      <c r="C26" s="165">
        <v>140.87061</v>
      </c>
      <c r="D26" s="166">
        <v>110.73149600000001</v>
      </c>
      <c r="E26" s="165">
        <v>113.32874700000001</v>
      </c>
      <c r="F26" s="166">
        <f>[2]Fiscaltite_Rei21!$B$25</f>
        <v>111.561167</v>
      </c>
      <c r="G26" s="165">
        <f>[2]Fiscaltite_Rei21!$E$25</f>
        <v>112.707615</v>
      </c>
      <c r="H26" s="482"/>
      <c r="I26" s="482"/>
    </row>
    <row r="27" spans="1:9" ht="12.6" customHeight="1" x14ac:dyDescent="0.2">
      <c r="A27" s="267"/>
      <c r="B27" s="234" t="s">
        <v>32</v>
      </c>
      <c r="C27" s="235">
        <v>1934.7368570000001</v>
      </c>
      <c r="D27" s="236">
        <v>1954.01045</v>
      </c>
      <c r="E27" s="235">
        <v>1992.7553579999999</v>
      </c>
      <c r="F27" s="236">
        <f>[2]Fiscaltite_Rei21!$B$26</f>
        <v>2017.2207000000001</v>
      </c>
      <c r="G27" s="235">
        <f>[2]Fiscaltite_Rei21!$E$26</f>
        <v>2022.4402680000001</v>
      </c>
      <c r="H27" s="482"/>
      <c r="I27" s="482"/>
    </row>
    <row r="28" spans="1:9" ht="12.6" customHeight="1" x14ac:dyDescent="0.2">
      <c r="A28" s="565" t="s">
        <v>51</v>
      </c>
      <c r="B28" s="78" t="s">
        <v>2</v>
      </c>
      <c r="C28" s="163">
        <v>3716.6116480000001</v>
      </c>
      <c r="D28" s="164">
        <v>3592.865468</v>
      </c>
      <c r="E28" s="163">
        <v>3481.1326140000001</v>
      </c>
      <c r="F28" s="164">
        <f>[2]Fiscaltite_Rei21!$B$28</f>
        <v>3548.5201010000001</v>
      </c>
      <c r="G28" s="163">
        <f>[2]Fiscaltite_Rei21!$E$28</f>
        <v>3049.9698410000001</v>
      </c>
      <c r="H28" s="482"/>
      <c r="I28" s="482"/>
    </row>
    <row r="29" spans="1:9" x14ac:dyDescent="0.2">
      <c r="A29" s="566"/>
      <c r="B29" s="70" t="s">
        <v>65</v>
      </c>
      <c r="C29" s="165">
        <v>112.07361</v>
      </c>
      <c r="D29" s="166">
        <v>76.874775999999997</v>
      </c>
      <c r="E29" s="165">
        <v>81.208414000000005</v>
      </c>
      <c r="F29" s="166">
        <f>[2]Fiscaltite_Rei21!$B$29</f>
        <v>86.239215999999999</v>
      </c>
      <c r="G29" s="165">
        <f>[2]Fiscaltite_Rei21!$E$29</f>
        <v>57.644736000000002</v>
      </c>
      <c r="H29" s="482"/>
      <c r="I29" s="482"/>
    </row>
    <row r="30" spans="1:9" ht="13.9" customHeight="1" x14ac:dyDescent="0.2">
      <c r="A30" s="566"/>
      <c r="B30" s="70" t="s">
        <v>32</v>
      </c>
      <c r="C30" s="165">
        <v>27177.619386999999</v>
      </c>
      <c r="D30" s="166">
        <v>28072.030376999999</v>
      </c>
      <c r="E30" s="165">
        <v>28304.458865000001</v>
      </c>
      <c r="F30" s="166">
        <f>[2]Fiscaltite_Rei21!$B$35</f>
        <v>29210.299073999999</v>
      </c>
      <c r="G30" s="165">
        <f>[2]Fiscaltite_Rei21!$E$35</f>
        <v>23881.365951</v>
      </c>
      <c r="H30" s="482"/>
      <c r="I30" s="482"/>
    </row>
    <row r="31" spans="1:9" ht="12.6" customHeight="1" x14ac:dyDescent="0.2">
      <c r="A31" s="573"/>
      <c r="B31" s="74" t="s">
        <v>220</v>
      </c>
      <c r="C31" s="167">
        <v>29149.488907999999</v>
      </c>
      <c r="D31" s="168">
        <v>30091.298094000002</v>
      </c>
      <c r="E31" s="167">
        <v>30271.226868000002</v>
      </c>
      <c r="F31" s="168">
        <f>[2]Fiscaltite_Rei21!$B$36</f>
        <v>31274.040291000001</v>
      </c>
      <c r="G31" s="167">
        <f>[2]Fiscaltite_Rei21!$E$36</f>
        <v>25880.895657000001</v>
      </c>
      <c r="H31" s="482"/>
      <c r="I31" s="482"/>
    </row>
    <row r="32" spans="1:9" x14ac:dyDescent="0.2">
      <c r="A32" s="565" t="s">
        <v>21</v>
      </c>
      <c r="B32" s="78" t="s">
        <v>2</v>
      </c>
      <c r="C32" s="163">
        <v>12511.005080000001</v>
      </c>
      <c r="D32" s="164">
        <v>10690.49274</v>
      </c>
      <c r="E32" s="163">
        <v>10866.568912999999</v>
      </c>
      <c r="F32" s="164">
        <f>[2]Fiscaltite_Rei21!$B$37</f>
        <v>10993.778953999999</v>
      </c>
      <c r="G32" s="163">
        <f>[2]Fiscaltite_Rei21!$E$37</f>
        <v>8069.4176440000001</v>
      </c>
      <c r="H32" s="482"/>
      <c r="I32" s="482"/>
    </row>
    <row r="33" spans="1:9" ht="13.15" customHeight="1" x14ac:dyDescent="0.2">
      <c r="A33" s="566"/>
      <c r="B33" s="70" t="s">
        <v>97</v>
      </c>
      <c r="C33" s="165">
        <v>61106.657831999997</v>
      </c>
      <c r="D33" s="166">
        <v>64876.043028</v>
      </c>
      <c r="E33" s="165">
        <v>66834.931003999998</v>
      </c>
      <c r="F33" s="166">
        <f>[2]Fiscaltite_Rei21!$B$39+[2]Fiscaltite_Rei21!$B$38</f>
        <v>68194.580275</v>
      </c>
      <c r="G33" s="165">
        <f>[2]Fiscaltite_Rei21!$E$39+[2]Fiscaltite_Rei21!$E$38</f>
        <v>72882.856719000003</v>
      </c>
      <c r="H33" s="482"/>
      <c r="I33" s="482"/>
    </row>
    <row r="34" spans="1:9" ht="13.15" customHeight="1" x14ac:dyDescent="0.2">
      <c r="A34" s="573"/>
      <c r="B34" s="74" t="s">
        <v>33</v>
      </c>
      <c r="C34" s="167">
        <v>73617.662912</v>
      </c>
      <c r="D34" s="168">
        <v>75566.535768000002</v>
      </c>
      <c r="E34" s="167">
        <v>77701.499916999994</v>
      </c>
      <c r="F34" s="168">
        <f>[2]Fiscaltite_Rei21!$B$40</f>
        <v>79188.359228999994</v>
      </c>
      <c r="G34" s="167">
        <f>[2]Fiscaltite_Rei21!$E$40</f>
        <v>80952.274363000004</v>
      </c>
      <c r="H34" s="482"/>
      <c r="I34" s="482"/>
    </row>
    <row r="35" spans="1:9" x14ac:dyDescent="0.2">
      <c r="A35" s="565" t="s">
        <v>57</v>
      </c>
      <c r="B35" s="237" t="s">
        <v>58</v>
      </c>
      <c r="C35" s="163">
        <v>7003.5236180000002</v>
      </c>
      <c r="D35" s="164">
        <v>53737.926164999997</v>
      </c>
      <c r="E35" s="163">
        <v>104407.419381</v>
      </c>
      <c r="F35" s="164">
        <f>[2]Fiscaltite_Rei21!$B$41</f>
        <v>108594.479742</v>
      </c>
      <c r="G35" s="163">
        <f>[2]Fiscaltite_Rei21!$E$41</f>
        <v>87503.404133999997</v>
      </c>
      <c r="H35" s="482"/>
      <c r="I35" s="482"/>
    </row>
    <row r="36" spans="1:9" x14ac:dyDescent="0.2">
      <c r="A36" s="573"/>
      <c r="B36" s="238" t="s">
        <v>196</v>
      </c>
      <c r="C36" s="235">
        <v>32388.898776000002</v>
      </c>
      <c r="D36" s="236">
        <v>33127.822057999998</v>
      </c>
      <c r="E36" s="235">
        <v>33596.603165</v>
      </c>
      <c r="F36" s="236">
        <f>[2]Fiscaltite_Rei21!$B$42</f>
        <v>34364.928366</v>
      </c>
      <c r="G36" s="235">
        <f>[2]Fiscaltite_Rei21!$E$42</f>
        <v>33434.017424999998</v>
      </c>
      <c r="H36" s="482"/>
      <c r="I36" s="482"/>
    </row>
    <row r="37" spans="1:9" x14ac:dyDescent="0.2">
      <c r="A37" s="230" t="s">
        <v>197</v>
      </c>
      <c r="B37" s="261"/>
      <c r="C37" s="300"/>
      <c r="D37" s="300"/>
      <c r="E37" s="300"/>
      <c r="F37" s="300"/>
      <c r="G37" s="166"/>
      <c r="H37" s="482"/>
    </row>
    <row r="38" spans="1:9" x14ac:dyDescent="0.2">
      <c r="A38" s="142" t="s">
        <v>236</v>
      </c>
      <c r="B38" s="261"/>
      <c r="C38" s="300"/>
      <c r="D38" s="300"/>
      <c r="E38" s="300"/>
      <c r="F38" s="300"/>
      <c r="G38" s="166"/>
      <c r="H38" s="482"/>
    </row>
    <row r="39" spans="1:9" x14ac:dyDescent="0.2">
      <c r="A39" s="142" t="s">
        <v>226</v>
      </c>
      <c r="B39" s="142"/>
      <c r="C39" s="142"/>
      <c r="D39" s="142"/>
      <c r="E39" s="142"/>
      <c r="F39" s="142"/>
      <c r="G39" s="166"/>
      <c r="H39" s="482"/>
    </row>
    <row r="40" spans="1:9" ht="14.45" customHeight="1" x14ac:dyDescent="0.2">
      <c r="A40" s="142" t="s">
        <v>218</v>
      </c>
      <c r="B40" s="142"/>
      <c r="C40" s="142"/>
      <c r="D40" s="142"/>
      <c r="E40" s="142"/>
      <c r="F40" s="142"/>
      <c r="G40" s="257"/>
      <c r="H40" s="482"/>
    </row>
    <row r="41" spans="1:9" ht="14.45" customHeight="1" x14ac:dyDescent="0.2">
      <c r="A41" s="142" t="s">
        <v>71</v>
      </c>
      <c r="B41" s="142"/>
      <c r="C41" s="262"/>
      <c r="D41" s="262"/>
      <c r="E41" s="262"/>
      <c r="F41" s="262"/>
      <c r="G41" s="257"/>
      <c r="H41" s="482"/>
    </row>
    <row r="42" spans="1:9" x14ac:dyDescent="0.2">
      <c r="A42" s="574"/>
      <c r="B42" s="574"/>
      <c r="C42" s="301"/>
      <c r="D42" s="302"/>
      <c r="E42" s="302"/>
      <c r="F42" s="302"/>
      <c r="G42" s="302"/>
      <c r="H42" s="482"/>
    </row>
    <row r="43" spans="1:9" x14ac:dyDescent="0.2">
      <c r="H43" s="482"/>
    </row>
    <row r="44" spans="1:9" s="66" customFormat="1" ht="18.75" x14ac:dyDescent="0.25">
      <c r="A44" s="66" t="s">
        <v>72</v>
      </c>
      <c r="C44" s="137"/>
      <c r="H44" s="482"/>
    </row>
    <row r="45" spans="1:9" s="66" customFormat="1" ht="15.75" x14ac:dyDescent="0.25">
      <c r="A45" s="264" t="s">
        <v>14</v>
      </c>
      <c r="C45" s="137"/>
      <c r="G45" s="216"/>
      <c r="H45" s="482"/>
    </row>
    <row r="46" spans="1:9" s="72" customFormat="1" x14ac:dyDescent="0.2">
      <c r="A46" s="75"/>
      <c r="B46" s="75"/>
      <c r="C46" s="169">
        <f t="shared" ref="C46:G46" si="0">C5</f>
        <v>2017</v>
      </c>
      <c r="D46" s="149">
        <f t="shared" si="0"/>
        <v>2018</v>
      </c>
      <c r="E46" s="148">
        <f t="shared" si="0"/>
        <v>2019</v>
      </c>
      <c r="F46" s="149">
        <f t="shared" si="0"/>
        <v>2020</v>
      </c>
      <c r="G46" s="148">
        <f t="shared" si="0"/>
        <v>2021</v>
      </c>
    </row>
    <row r="47" spans="1:9" ht="12.75" customHeight="1" x14ac:dyDescent="0.2">
      <c r="A47" s="565" t="s">
        <v>63</v>
      </c>
      <c r="B47" s="106" t="s">
        <v>0</v>
      </c>
      <c r="C47" s="150">
        <v>16.77924552597241</v>
      </c>
      <c r="D47" s="151">
        <v>16.815943857781946</v>
      </c>
      <c r="E47" s="150">
        <v>16.832023663429354</v>
      </c>
      <c r="F47" s="151">
        <f>'5.2'!F7/'5.3'!F10*100</f>
        <v>16.831669441088152</v>
      </c>
      <c r="G47" s="150">
        <f>'5.2'!G7/G12*100</f>
        <v>16.899346128677973</v>
      </c>
      <c r="H47" s="484"/>
      <c r="I47" s="484"/>
    </row>
    <row r="48" spans="1:9" ht="12.75" customHeight="1" x14ac:dyDescent="0.2">
      <c r="A48" s="566"/>
      <c r="B48" s="106" t="s">
        <v>65</v>
      </c>
      <c r="C48" s="150">
        <v>0.85457953532341246</v>
      </c>
      <c r="D48" s="151">
        <v>0.88566898814530159</v>
      </c>
      <c r="E48" s="150">
        <v>0.87146235427703578</v>
      </c>
      <c r="F48" s="151">
        <f>'5.2'!F9/'5.3'!F13*100</f>
        <v>0.84760796831999574</v>
      </c>
      <c r="G48" s="150">
        <f>'5.2'!G9/'5.3'!G13*100</f>
        <v>0.82723827036395647</v>
      </c>
      <c r="H48" s="484"/>
      <c r="I48" s="484"/>
    </row>
    <row r="49" spans="1:9" ht="12.75" customHeight="1" x14ac:dyDescent="0.2">
      <c r="A49" s="567"/>
      <c r="B49" s="106" t="s">
        <v>32</v>
      </c>
      <c r="C49" s="150">
        <v>9.0667915748063468</v>
      </c>
      <c r="D49" s="151">
        <v>9.2110254377185985</v>
      </c>
      <c r="E49" s="150">
        <v>9.1340770753018568</v>
      </c>
      <c r="F49" s="151">
        <f>'5.2'!F10/'5.3'!F14*100</f>
        <v>9.1324981521880364</v>
      </c>
      <c r="G49" s="152">
        <f>'5.2'!G10/'5.3'!G16*100</f>
        <v>8.3519390900975399</v>
      </c>
      <c r="H49" s="484"/>
      <c r="I49" s="484"/>
    </row>
    <row r="50" spans="1:9" ht="12.75" customHeight="1" x14ac:dyDescent="0.2">
      <c r="A50" s="568"/>
      <c r="B50" s="74" t="s">
        <v>187</v>
      </c>
      <c r="C50" s="153">
        <v>24.592123357422345</v>
      </c>
      <c r="D50" s="154">
        <v>24.669093274382277</v>
      </c>
      <c r="E50" s="153">
        <v>24.697528693291407</v>
      </c>
      <c r="F50" s="154">
        <f>'5.2'!F12/'5.3'!F10*100</f>
        <v>24.693929412205634</v>
      </c>
      <c r="G50" s="153">
        <f>'5.2'!G12/'5.3'!G12*100</f>
        <v>24.436088978798626</v>
      </c>
      <c r="H50" s="484"/>
      <c r="I50" s="484"/>
    </row>
    <row r="51" spans="1:9" ht="12.75" customHeight="1" x14ac:dyDescent="0.2">
      <c r="A51" s="565" t="s">
        <v>64</v>
      </c>
      <c r="B51" s="106" t="s">
        <v>2</v>
      </c>
      <c r="C51" s="150">
        <v>17.601494258460466</v>
      </c>
      <c r="D51" s="204">
        <v>17.614568144095468</v>
      </c>
      <c r="E51" s="203">
        <v>17.706444883613901</v>
      </c>
      <c r="F51" s="204">
        <f>'5.2'!F13/'5.3'!F17*100</f>
        <v>17.684099578976937</v>
      </c>
      <c r="G51" s="203">
        <f>'5.2'!G13/'5.3'!G17*100</f>
        <v>17.678500118230136</v>
      </c>
      <c r="H51" s="484"/>
      <c r="I51" s="484"/>
    </row>
    <row r="52" spans="1:9" ht="12.75" customHeight="1" x14ac:dyDescent="0.2">
      <c r="A52" s="566"/>
      <c r="B52" s="106" t="s">
        <v>65</v>
      </c>
      <c r="C52" s="150">
        <v>1.0180338996270377</v>
      </c>
      <c r="D52" s="204">
        <v>1.1613144839676899</v>
      </c>
      <c r="E52" s="203">
        <v>1.1271817708866758</v>
      </c>
      <c r="F52" s="204">
        <f>'5.2'!F14/'5.3'!F18*100</f>
        <v>0.98126545742469995</v>
      </c>
      <c r="G52" s="299">
        <f>'5.2'!G14/'5.3'!G18*100</f>
        <v>1.0481006258660432</v>
      </c>
      <c r="H52" s="484"/>
      <c r="I52" s="484"/>
    </row>
    <row r="53" spans="1:9" ht="12.75" customHeight="1" x14ac:dyDescent="0.2">
      <c r="A53" s="566"/>
      <c r="B53" s="106" t="s">
        <v>32</v>
      </c>
      <c r="C53" s="150">
        <v>9.5069179181408874</v>
      </c>
      <c r="D53" s="204">
        <v>10.044122554788991</v>
      </c>
      <c r="E53" s="203">
        <v>10.025508626295283</v>
      </c>
      <c r="F53" s="204">
        <f>'5.2'!F15/'5.3'!F19*100</f>
        <v>10.062196129127834</v>
      </c>
      <c r="G53" s="203">
        <f>'5.2'!G15/'5.3'!G19*100</f>
        <v>9.9361833254585719</v>
      </c>
      <c r="H53" s="484"/>
      <c r="I53" s="484"/>
    </row>
    <row r="54" spans="1:9" ht="12.75" customHeight="1" x14ac:dyDescent="0.2">
      <c r="A54" s="200"/>
      <c r="B54" s="74" t="s">
        <v>187</v>
      </c>
      <c r="C54" s="153">
        <v>17.905801809454118</v>
      </c>
      <c r="D54" s="159">
        <v>18.131035281008671</v>
      </c>
      <c r="E54" s="158">
        <v>18.217422745466184</v>
      </c>
      <c r="F54" s="159">
        <f>'5.2'!F16/'5.3'!F17*100</f>
        <v>18.173509580570133</v>
      </c>
      <c r="G54" s="153">
        <f>'5.2'!G16/'5.3'!G17*100</f>
        <v>18.153399534094703</v>
      </c>
      <c r="H54" s="484"/>
      <c r="I54" s="484"/>
    </row>
    <row r="55" spans="1:9" ht="12.75" customHeight="1" x14ac:dyDescent="0.2">
      <c r="A55" s="565" t="s">
        <v>221</v>
      </c>
      <c r="B55" s="78" t="s">
        <v>2</v>
      </c>
      <c r="C55" s="201">
        <v>19.341076005433614</v>
      </c>
      <c r="D55" s="202">
        <v>19.409409565632437</v>
      </c>
      <c r="E55" s="201">
        <v>19.794259819798558</v>
      </c>
      <c r="F55" s="202">
        <f>'5.2'!F17/'5.3'!F20*100</f>
        <v>19.802798895050543</v>
      </c>
      <c r="G55" s="201">
        <f>'5.2'!G17/'5.3'!G20*100</f>
        <v>35.597905137029187</v>
      </c>
      <c r="H55" s="484"/>
      <c r="I55" s="484"/>
    </row>
    <row r="56" spans="1:9" ht="12.75" customHeight="1" x14ac:dyDescent="0.2">
      <c r="A56" s="566"/>
      <c r="B56" s="106" t="s">
        <v>65</v>
      </c>
      <c r="C56" s="155">
        <v>0.96914494922049776</v>
      </c>
      <c r="D56" s="156">
        <v>1.0052721441389401</v>
      </c>
      <c r="E56" s="155">
        <v>0.9920026833586304</v>
      </c>
      <c r="F56" s="156">
        <f>'5.2'!F18/'5.3'!F21*100</f>
        <v>0.96606238280791867</v>
      </c>
      <c r="G56" s="155">
        <f>'5.2'!G18/'5.3'!G21*100</f>
        <v>1.5237703165204388</v>
      </c>
      <c r="H56" s="484"/>
      <c r="I56" s="484"/>
    </row>
    <row r="57" spans="1:9" ht="12.75" customHeight="1" x14ac:dyDescent="0.2">
      <c r="A57" s="566"/>
      <c r="B57" s="70" t="s">
        <v>32</v>
      </c>
      <c r="C57" s="155">
        <v>3.1046043426382064</v>
      </c>
      <c r="D57" s="156">
        <v>3.2202531315137581</v>
      </c>
      <c r="E57" s="155">
        <v>3.2190051877497279</v>
      </c>
      <c r="F57" s="156">
        <f>'5.2'!F19/'5.3'!F22*100</f>
        <v>3.2516358913240966</v>
      </c>
      <c r="G57" s="157">
        <f>'5.2'!G19/'5.3'!G22*100</f>
        <v>3.1331804831798897</v>
      </c>
      <c r="H57" s="484"/>
      <c r="I57" s="484"/>
    </row>
    <row r="58" spans="1:9" ht="12.75" customHeight="1" x14ac:dyDescent="0.2">
      <c r="A58" s="566"/>
      <c r="B58" s="48" t="s">
        <v>182</v>
      </c>
      <c r="C58" s="158">
        <v>21.286823824838976</v>
      </c>
      <c r="D58" s="159">
        <v>21.477779555452102</v>
      </c>
      <c r="E58" s="158">
        <v>21.880712534063179</v>
      </c>
      <c r="F58" s="159">
        <f>'5.2'!F20/'5.3'!F20*100</f>
        <v>21.907109245734617</v>
      </c>
      <c r="G58" s="158">
        <f>'5.2'!G20/'5.3'!G20*100</f>
        <v>37.730233592485341</v>
      </c>
      <c r="H58" s="484"/>
      <c r="I58" s="484"/>
    </row>
    <row r="59" spans="1:9" ht="12.75" customHeight="1" x14ac:dyDescent="0.2">
      <c r="A59" s="566"/>
      <c r="B59" s="88" t="s">
        <v>1</v>
      </c>
      <c r="C59" s="160">
        <v>16.320478457680245</v>
      </c>
      <c r="D59" s="161">
        <v>16.359485109211207</v>
      </c>
      <c r="E59" s="160">
        <v>17.443359651493601</v>
      </c>
      <c r="F59" s="161">
        <f>'5.2'!F21/'5.3'!F23*100</f>
        <v>17.365678063470096</v>
      </c>
      <c r="G59" s="160" t="s">
        <v>59</v>
      </c>
      <c r="H59" s="484"/>
      <c r="I59" s="485"/>
    </row>
    <row r="60" spans="1:9" ht="12.75" customHeight="1" x14ac:dyDescent="0.2">
      <c r="A60" s="566"/>
      <c r="B60" s="70" t="s">
        <v>82</v>
      </c>
      <c r="C60" s="299">
        <v>22.927376861380683</v>
      </c>
      <c r="D60" s="204">
        <v>18.214079820466551</v>
      </c>
      <c r="E60" s="203">
        <v>18.205909546579313</v>
      </c>
      <c r="F60" s="204">
        <f>'5.2'!F22/'5.3'!F24*100</f>
        <v>18.159348352557672</v>
      </c>
      <c r="G60" s="203" t="s">
        <v>59</v>
      </c>
      <c r="H60" s="484"/>
      <c r="I60" s="485"/>
    </row>
    <row r="61" spans="1:9" ht="12.75" customHeight="1" x14ac:dyDescent="0.2">
      <c r="A61" s="573"/>
      <c r="B61" s="76" t="s">
        <v>12</v>
      </c>
      <c r="C61" s="162">
        <v>37.028167311018869</v>
      </c>
      <c r="D61" s="239">
        <v>37.240471231669247</v>
      </c>
      <c r="E61" s="162">
        <v>37.22781123734886</v>
      </c>
      <c r="F61" s="239">
        <f>'5.2'!F23/'5.3'!F20*100</f>
        <v>37.193458047350035</v>
      </c>
      <c r="G61" s="162">
        <f>'5.2'!G23/'5.3'!G20*100</f>
        <v>37.730233592485341</v>
      </c>
      <c r="H61" s="484"/>
      <c r="I61" s="484"/>
    </row>
    <row r="62" spans="1:9" ht="12.75" customHeight="1" x14ac:dyDescent="0.2">
      <c r="A62" s="565" t="s">
        <v>222</v>
      </c>
      <c r="B62" s="106" t="s">
        <v>2</v>
      </c>
      <c r="C62" s="150">
        <v>42.202658806724067</v>
      </c>
      <c r="D62" s="151">
        <v>42.296603728809004</v>
      </c>
      <c r="E62" s="150">
        <v>42.316650359344344</v>
      </c>
      <c r="F62" s="151">
        <f>'5.2'!F24/'5.3'!F25*100</f>
        <v>42.343771305108888</v>
      </c>
      <c r="G62" s="150">
        <f>'5.2'!G24/'5.3'!G25*100</f>
        <v>42.462033146361335</v>
      </c>
      <c r="H62" s="484"/>
      <c r="I62" s="484"/>
    </row>
    <row r="63" spans="1:9" ht="12.75" customHeight="1" x14ac:dyDescent="0.2">
      <c r="A63" s="566"/>
      <c r="B63" s="106" t="s">
        <v>65</v>
      </c>
      <c r="C63" s="150">
        <v>3.4975450166645827</v>
      </c>
      <c r="D63" s="151">
        <v>3.7807156511278408</v>
      </c>
      <c r="E63" s="150">
        <v>3.6268344165139319</v>
      </c>
      <c r="F63" s="151">
        <f>'5.2'!F25/'5.3'!F26*100</f>
        <v>3.656394164467641</v>
      </c>
      <c r="G63" s="150">
        <f>'5.2'!G25/'5.3'!G26*100</f>
        <v>5.7564868176830819</v>
      </c>
      <c r="H63" s="484"/>
      <c r="I63" s="484"/>
    </row>
    <row r="64" spans="1:9" x14ac:dyDescent="0.2">
      <c r="A64" s="566"/>
      <c r="B64" s="106" t="s">
        <v>32</v>
      </c>
      <c r="C64" s="150">
        <v>11.255100310522486</v>
      </c>
      <c r="D64" s="151">
        <v>11.418006592544067</v>
      </c>
      <c r="E64" s="150">
        <v>11.53515312741164</v>
      </c>
      <c r="F64" s="151">
        <f>'5.2'!F26/'5.3'!F27*100</f>
        <v>11.565035199172801</v>
      </c>
      <c r="G64" s="152">
        <f>'5.2'!G26/'5.3'!G27*100</f>
        <v>11.709706721484245</v>
      </c>
      <c r="H64" s="484"/>
      <c r="I64" s="484"/>
    </row>
    <row r="65" spans="1:9" ht="14.25" x14ac:dyDescent="0.2">
      <c r="A65" s="573"/>
      <c r="B65" s="74" t="s">
        <v>187</v>
      </c>
      <c r="C65" s="153">
        <v>53.512733553224002</v>
      </c>
      <c r="D65" s="154">
        <v>53.745042465014215</v>
      </c>
      <c r="E65" s="153">
        <v>53.860745626660211</v>
      </c>
      <c r="F65" s="154">
        <f>'5.2'!F27/'5.3'!F25*100</f>
        <v>53.9158272917457</v>
      </c>
      <c r="G65" s="153">
        <f>'5.2'!G27/'5.3'!G25*100</f>
        <v>54.297858530895091</v>
      </c>
      <c r="H65" s="484"/>
      <c r="I65" s="484"/>
    </row>
    <row r="66" spans="1:9" x14ac:dyDescent="0.2">
      <c r="A66" s="565" t="s">
        <v>51</v>
      </c>
      <c r="B66" s="106" t="s">
        <v>2</v>
      </c>
      <c r="C66" s="150">
        <v>17.708814461531816</v>
      </c>
      <c r="D66" s="151">
        <v>17.836040194311</v>
      </c>
      <c r="E66" s="150">
        <v>17.766631886204838</v>
      </c>
      <c r="F66" s="151">
        <f>'5.2'!F28/'5.3'!F28*100</f>
        <v>17.721089330247533</v>
      </c>
      <c r="G66" s="150">
        <f>'5.2'!G28/'5.3'!G28*100</f>
        <v>17.698206806629209</v>
      </c>
      <c r="H66" s="484"/>
      <c r="I66" s="484"/>
    </row>
    <row r="67" spans="1:9" x14ac:dyDescent="0.2">
      <c r="A67" s="566"/>
      <c r="B67" s="106" t="s">
        <v>65</v>
      </c>
      <c r="C67" s="150">
        <v>3.4216163823044514</v>
      </c>
      <c r="D67" s="151">
        <v>3.129791233472992</v>
      </c>
      <c r="E67" s="150">
        <v>2.756433588273254</v>
      </c>
      <c r="F67" s="151">
        <f>'5.2'!F29/'5.3'!F29*100</f>
        <v>2.6115589919092028</v>
      </c>
      <c r="G67" s="150">
        <f>'5.2'!G29/'5.3'!G29*100</f>
        <v>4.0277398442765007</v>
      </c>
      <c r="H67" s="484"/>
      <c r="I67" s="484"/>
    </row>
    <row r="68" spans="1:9" x14ac:dyDescent="0.2">
      <c r="A68" s="566"/>
      <c r="B68" s="106" t="s">
        <v>32</v>
      </c>
      <c r="C68" s="150">
        <v>25.761025530988686</v>
      </c>
      <c r="D68" s="151">
        <v>26.043216898874334</v>
      </c>
      <c r="E68" s="150">
        <v>26.091446595829488</v>
      </c>
      <c r="F68" s="151">
        <f>'5.2'!F30/'5.3'!F30*100</f>
        <v>26.133292143505155</v>
      </c>
      <c r="G68" s="150">
        <f>'5.2'!G30/'5.3'!G30*100</f>
        <v>26.425303816156909</v>
      </c>
      <c r="H68" s="484"/>
      <c r="I68" s="484"/>
    </row>
    <row r="69" spans="1:9" ht="14.25" x14ac:dyDescent="0.2">
      <c r="A69" s="573"/>
      <c r="B69" s="74" t="s">
        <v>187</v>
      </c>
      <c r="C69" s="153">
        <v>26.289435410638863</v>
      </c>
      <c r="D69" s="154">
        <v>26.433192357314724</v>
      </c>
      <c r="E69" s="153">
        <v>26.446768335190818</v>
      </c>
      <c r="F69" s="154">
        <f>'5.2'!F31/'5.3'!F31*100</f>
        <v>26.426714684441986</v>
      </c>
      <c r="G69" s="153">
        <f>'5.2'!G31/'5.3'!G31*100</f>
        <v>26.478354338353494</v>
      </c>
      <c r="H69" s="484"/>
      <c r="I69" s="484"/>
    </row>
    <row r="70" spans="1:9" x14ac:dyDescent="0.2">
      <c r="A70" s="565" t="s">
        <v>223</v>
      </c>
      <c r="B70" s="106" t="s">
        <v>2</v>
      </c>
      <c r="C70" s="150">
        <v>6.3238604328022525</v>
      </c>
      <c r="D70" s="151">
        <v>5.794588388635864</v>
      </c>
      <c r="E70" s="150">
        <v>5.7588915600704844</v>
      </c>
      <c r="F70" s="151">
        <f>'5.2'!F47/'5.3'!F32*100</f>
        <v>5.6757614884822623</v>
      </c>
      <c r="G70" s="150">
        <f>'5.2'!G47/'5.3'!G32*100</f>
        <v>6.2285343896373</v>
      </c>
      <c r="H70" s="484"/>
      <c r="I70" s="484"/>
    </row>
    <row r="71" spans="1:9" x14ac:dyDescent="0.2">
      <c r="A71" s="566"/>
      <c r="B71" s="70" t="s">
        <v>97</v>
      </c>
      <c r="C71" s="150">
        <v>9.8198595617802642</v>
      </c>
      <c r="D71" s="151">
        <v>9.7171168258199838</v>
      </c>
      <c r="E71" s="150">
        <v>9.5549572163361738</v>
      </c>
      <c r="F71" s="487">
        <f>('5.2'!F48+'5.2'!F49)/'5.3'!F33*100</f>
        <v>9.5511766165790064</v>
      </c>
      <c r="G71" s="152">
        <f>('5.2'!G48+'5.2'!G49)/'5.3'!G33*100</f>
        <v>9.5072050231445306</v>
      </c>
      <c r="H71" s="483"/>
      <c r="I71" s="484"/>
    </row>
    <row r="72" spans="1:9" ht="14.25" x14ac:dyDescent="0.2">
      <c r="A72" s="573"/>
      <c r="B72" s="74" t="s">
        <v>187</v>
      </c>
      <c r="C72" s="153">
        <v>9.2257295509620327</v>
      </c>
      <c r="D72" s="154">
        <v>9.1621918004237806</v>
      </c>
      <c r="E72" s="153">
        <v>9.0240767430358275</v>
      </c>
      <c r="F72" s="154">
        <f>'5.2'!F50/'5.3'!F34*100</f>
        <v>9.013149844865314</v>
      </c>
      <c r="G72" s="199">
        <f>'5.2'!G50/'5.3'!G34*100</f>
        <v>9.1803832893875335</v>
      </c>
      <c r="H72" s="483"/>
      <c r="I72" s="484"/>
    </row>
    <row r="73" spans="1:9" x14ac:dyDescent="0.2">
      <c r="A73" s="565" t="s">
        <v>57</v>
      </c>
      <c r="B73" s="237" t="s">
        <v>58</v>
      </c>
      <c r="C73" s="158">
        <v>0.35842523519851427</v>
      </c>
      <c r="D73" s="159">
        <v>0.28634079500488663</v>
      </c>
      <c r="E73" s="158">
        <v>0.18199943272860922</v>
      </c>
      <c r="F73" s="159">
        <f>'5.2'!F52/'5.3'!F35*100</f>
        <v>0.18815722169805099</v>
      </c>
      <c r="G73" s="240">
        <f>'5.2'!G52/'5.3'!G35*100</f>
        <v>0.31421604875960085</v>
      </c>
      <c r="H73" s="484"/>
      <c r="I73" s="484"/>
    </row>
    <row r="74" spans="1:9" x14ac:dyDescent="0.2">
      <c r="A74" s="573"/>
      <c r="B74" s="238" t="s">
        <v>196</v>
      </c>
      <c r="C74" s="158">
        <v>0.24736953718033994</v>
      </c>
      <c r="D74" s="159">
        <v>0.24250084674854122</v>
      </c>
      <c r="E74" s="158">
        <v>0.23887319383408862</v>
      </c>
      <c r="F74" s="159">
        <f>'5.2'!F53/'5.3'!F36*100</f>
        <v>0.23308069828321668</v>
      </c>
      <c r="G74" s="240">
        <f>'5.2'!G53/'5.3'!G36*100</f>
        <v>0.22996385095650829</v>
      </c>
      <c r="H74" s="484"/>
      <c r="I74" s="484"/>
    </row>
    <row r="75" spans="1:9" ht="45.95" customHeight="1" x14ac:dyDescent="0.2">
      <c r="A75" s="575" t="s">
        <v>90</v>
      </c>
      <c r="B75" s="575"/>
      <c r="C75" s="575"/>
      <c r="D75" s="575"/>
      <c r="E75" s="575"/>
      <c r="F75" s="575"/>
      <c r="G75" s="575"/>
      <c r="I75" s="484"/>
    </row>
    <row r="76" spans="1:9" s="77" customFormat="1" x14ac:dyDescent="0.2">
      <c r="A76" s="230" t="s">
        <v>197</v>
      </c>
      <c r="B76" s="142"/>
      <c r="C76" s="142"/>
      <c r="D76" s="142"/>
      <c r="E76" s="142"/>
      <c r="F76" s="142"/>
      <c r="G76" s="142"/>
      <c r="I76" s="484"/>
    </row>
    <row r="77" spans="1:9" ht="12.75" customHeight="1" x14ac:dyDescent="0.2">
      <c r="A77" s="574" t="s">
        <v>237</v>
      </c>
      <c r="B77" s="574"/>
      <c r="C77" s="574"/>
      <c r="D77" s="574"/>
      <c r="E77" s="574"/>
      <c r="F77" s="574"/>
      <c r="G77" s="574"/>
      <c r="I77" s="484"/>
    </row>
    <row r="78" spans="1:9" ht="12.75" customHeight="1" x14ac:dyDescent="0.2">
      <c r="A78" s="574" t="s">
        <v>238</v>
      </c>
      <c r="B78" s="574"/>
      <c r="C78" s="574"/>
      <c r="D78" s="574"/>
      <c r="E78" s="574"/>
      <c r="F78" s="574"/>
      <c r="G78" s="574"/>
      <c r="I78" s="484"/>
    </row>
    <row r="79" spans="1:9" ht="12.75" customHeight="1" x14ac:dyDescent="0.2">
      <c r="A79" s="574" t="s">
        <v>224</v>
      </c>
      <c r="B79" s="574"/>
      <c r="C79" s="574"/>
      <c r="D79" s="574"/>
      <c r="E79" s="574"/>
      <c r="F79" s="574"/>
      <c r="G79" s="574"/>
      <c r="I79" s="484"/>
    </row>
    <row r="80" spans="1:9" x14ac:dyDescent="0.2">
      <c r="A80" s="490" t="s">
        <v>225</v>
      </c>
      <c r="B80" s="490"/>
      <c r="C80" s="113"/>
      <c r="D80" s="490"/>
      <c r="E80" s="490"/>
      <c r="F80" s="490"/>
      <c r="G80" s="490"/>
    </row>
    <row r="81" spans="1:8" x14ac:dyDescent="0.2">
      <c r="A81" s="574" t="s">
        <v>71</v>
      </c>
      <c r="B81" s="574"/>
      <c r="C81" s="113"/>
      <c r="D81" s="448"/>
      <c r="E81" s="448"/>
      <c r="F81" s="448"/>
      <c r="G81" s="257"/>
    </row>
    <row r="82" spans="1:8" x14ac:dyDescent="0.2">
      <c r="C82" s="303"/>
      <c r="D82" s="303"/>
      <c r="E82" s="303"/>
      <c r="F82" s="303"/>
      <c r="G82" s="303"/>
    </row>
    <row r="83" spans="1:8" x14ac:dyDescent="0.2">
      <c r="A83" s="285" t="s">
        <v>101</v>
      </c>
      <c r="B83" s="75"/>
      <c r="C83" s="169">
        <f t="shared" ref="C83:G83" si="1">C46</f>
        <v>2017</v>
      </c>
      <c r="D83" s="149">
        <f t="shared" si="1"/>
        <v>2018</v>
      </c>
      <c r="E83" s="148">
        <f t="shared" si="1"/>
        <v>2019</v>
      </c>
      <c r="F83" s="149">
        <f t="shared" si="1"/>
        <v>2020</v>
      </c>
      <c r="G83" s="148">
        <f t="shared" si="1"/>
        <v>2021</v>
      </c>
    </row>
    <row r="84" spans="1:8" ht="12.75" customHeight="1" x14ac:dyDescent="0.2">
      <c r="A84" s="565" t="s">
        <v>98</v>
      </c>
      <c r="B84" s="106" t="s">
        <v>2</v>
      </c>
      <c r="C84" s="304">
        <v>90700.99962599999</v>
      </c>
      <c r="D84" s="305">
        <v>92393.901903000005</v>
      </c>
      <c r="E84" s="304">
        <v>95331.462312000003</v>
      </c>
      <c r="F84" s="305">
        <f>F10+F17</f>
        <v>96815.772645999998</v>
      </c>
      <c r="G84" s="304">
        <f>G10+G17</f>
        <v>11743.046842000002</v>
      </c>
      <c r="H84" s="482"/>
    </row>
    <row r="85" spans="1:8" x14ac:dyDescent="0.2">
      <c r="A85" s="567"/>
      <c r="B85" s="106" t="s">
        <v>95</v>
      </c>
      <c r="C85" s="304">
        <v>11566.790493999999</v>
      </c>
      <c r="D85" s="305">
        <v>10197.158038000001</v>
      </c>
      <c r="E85" s="304">
        <v>10473.549379</v>
      </c>
      <c r="F85" s="305">
        <f>F13+F18</f>
        <v>9720.9004639999985</v>
      </c>
      <c r="G85" s="306">
        <f>G13+G18</f>
        <v>3679.794265</v>
      </c>
      <c r="H85" s="482"/>
    </row>
    <row r="86" spans="1:8" x14ac:dyDescent="0.2">
      <c r="A86" s="567"/>
      <c r="B86" s="106" t="s">
        <v>32</v>
      </c>
      <c r="C86" s="304">
        <v>76772.42074999999</v>
      </c>
      <c r="D86" s="305">
        <v>77480.243914999999</v>
      </c>
      <c r="E86" s="304">
        <v>80759.644839000001</v>
      </c>
      <c r="F86" s="305">
        <f t="shared" ref="F86:G86" si="2">F14+F19</f>
        <v>82071.824644000008</v>
      </c>
      <c r="G86" s="306">
        <f t="shared" si="2"/>
        <v>9846.1232039999995</v>
      </c>
      <c r="H86" s="482"/>
    </row>
    <row r="87" spans="1:8" x14ac:dyDescent="0.2">
      <c r="A87" s="568"/>
      <c r="B87" s="74" t="s">
        <v>33</v>
      </c>
      <c r="C87" s="292">
        <v>90700.99962599999</v>
      </c>
      <c r="D87" s="293">
        <v>92393.901903000005</v>
      </c>
      <c r="E87" s="292">
        <v>95331.462312000003</v>
      </c>
      <c r="F87" s="293">
        <f t="shared" ref="F87:G87" si="3">F10+F17</f>
        <v>96815.772645999998</v>
      </c>
      <c r="G87" s="292">
        <f t="shared" si="3"/>
        <v>11743.046842000002</v>
      </c>
      <c r="H87" s="482"/>
    </row>
    <row r="88" spans="1:8" x14ac:dyDescent="0.2">
      <c r="A88" s="268"/>
      <c r="B88" s="74"/>
      <c r="C88" s="293"/>
      <c r="D88" s="293"/>
      <c r="E88" s="293"/>
      <c r="F88" s="293"/>
      <c r="G88" s="293"/>
    </row>
    <row r="89" spans="1:8" x14ac:dyDescent="0.2">
      <c r="A89" s="285" t="s">
        <v>99</v>
      </c>
      <c r="B89" s="75"/>
      <c r="C89" s="169">
        <f t="shared" ref="C89:G89" si="4">C46</f>
        <v>2017</v>
      </c>
      <c r="D89" s="149">
        <f t="shared" si="4"/>
        <v>2018</v>
      </c>
      <c r="E89" s="148">
        <f t="shared" si="4"/>
        <v>2019</v>
      </c>
      <c r="F89" s="149">
        <f t="shared" si="4"/>
        <v>2020</v>
      </c>
      <c r="G89" s="148">
        <f t="shared" si="4"/>
        <v>2021</v>
      </c>
    </row>
    <row r="90" spans="1:8" x14ac:dyDescent="0.2">
      <c r="A90" s="565" t="s">
        <v>98</v>
      </c>
      <c r="B90" s="106" t="s">
        <v>2</v>
      </c>
      <c r="C90" s="150">
        <v>16.782462627497395</v>
      </c>
      <c r="D90" s="151">
        <v>16.819313325802316</v>
      </c>
      <c r="E90" s="150">
        <v>16.835786278482068</v>
      </c>
      <c r="F90" s="151">
        <f>'5.2'!F61/F84*100</f>
        <v>16.835740353587344</v>
      </c>
      <c r="G90" s="150">
        <v>16.835740353587344</v>
      </c>
      <c r="H90" s="486"/>
    </row>
    <row r="91" spans="1:8" x14ac:dyDescent="0.2">
      <c r="A91" s="566"/>
      <c r="B91" s="106" t="s">
        <v>95</v>
      </c>
      <c r="C91" s="150">
        <f>'5.2'!C62/C85*100</f>
        <v>0.85481724642016332</v>
      </c>
      <c r="D91" s="151">
        <f>'5.2'!D62/D85*100</f>
        <v>0.88606713422793359</v>
      </c>
      <c r="E91" s="150">
        <f>'5.2'!E62/E85*100</f>
        <v>0.87184545272768321</v>
      </c>
      <c r="F91" s="151">
        <f>'5.2'!F62/F85*100</f>
        <v>0.84782065514625371</v>
      </c>
      <c r="G91" s="150">
        <f>'5.2'!G62/G85*100</f>
        <v>0.82809257272430692</v>
      </c>
      <c r="H91" s="486"/>
    </row>
    <row r="92" spans="1:8" x14ac:dyDescent="0.2">
      <c r="A92" s="567"/>
      <c r="B92" s="106" t="s">
        <v>32</v>
      </c>
      <c r="C92" s="150">
        <f>'5.2'!C63/C86*100</f>
        <v>9.0668463687853702</v>
      </c>
      <c r="D92" s="151">
        <f>'5.2'!D63/D86*100</f>
        <v>9.2112226515826912</v>
      </c>
      <c r="E92" s="150">
        <f>'5.2'!E63/E86*100</f>
        <v>9.1342883809187185</v>
      </c>
      <c r="F92" s="151">
        <f>'5.2'!F63/F86*100</f>
        <v>9.1327358097770315</v>
      </c>
      <c r="G92" s="152">
        <f>'5.2'!G63/G86*100</f>
        <v>8.3551725177051726</v>
      </c>
      <c r="H92" s="486"/>
    </row>
    <row r="93" spans="1:8" x14ac:dyDescent="0.2">
      <c r="A93" s="568"/>
      <c r="B93" s="74" t="s">
        <v>33</v>
      </c>
      <c r="C93" s="153">
        <f>'5.2'!C64/C87*100</f>
        <v>24.565962690462843</v>
      </c>
      <c r="D93" s="154">
        <f>'5.2'!D64/D87*100</f>
        <v>24.64150861698888</v>
      </c>
      <c r="E93" s="153">
        <f>'5.2'!E64/E87*100</f>
        <v>24.669644941594104</v>
      </c>
      <c r="F93" s="154">
        <f>'5.2'!F64/F87*100</f>
        <v>24.662790134729676</v>
      </c>
      <c r="G93" s="153">
        <f>'5.2'!G64/G87*100</f>
        <v>24.194330817436416</v>
      </c>
      <c r="H93" s="486"/>
    </row>
    <row r="94" spans="1:8" x14ac:dyDescent="0.2">
      <c r="A94" s="565" t="s">
        <v>100</v>
      </c>
      <c r="B94" s="106" t="s">
        <v>2</v>
      </c>
      <c r="C94" s="150">
        <v>41.918623105521448</v>
      </c>
      <c r="D94" s="151">
        <v>42.060266087863745</v>
      </c>
      <c r="E94" s="150">
        <v>42.108331994373941</v>
      </c>
      <c r="F94" s="151">
        <f>'5.2'!F65/F25*100</f>
        <v>42.141054182400758</v>
      </c>
      <c r="G94" s="150">
        <v>42.141054182400758</v>
      </c>
      <c r="H94" s="486"/>
    </row>
    <row r="95" spans="1:8" x14ac:dyDescent="0.2">
      <c r="A95" s="568"/>
      <c r="B95" s="74" t="s">
        <v>33</v>
      </c>
      <c r="C95" s="153">
        <v>49.420396423080796</v>
      </c>
      <c r="D95" s="154">
        <v>49.63030793814805</v>
      </c>
      <c r="E95" s="153">
        <v>49.68605468277066</v>
      </c>
      <c r="F95" s="154">
        <f>'5.2'!F68/F25*100</f>
        <v>49.749468756817031</v>
      </c>
      <c r="G95" s="153">
        <v>49.749468756817031</v>
      </c>
      <c r="H95" s="486"/>
    </row>
  </sheetData>
  <mergeCells count="21">
    <mergeCell ref="A84:A87"/>
    <mergeCell ref="A90:A93"/>
    <mergeCell ref="A94:A95"/>
    <mergeCell ref="A42:B42"/>
    <mergeCell ref="A66:A69"/>
    <mergeCell ref="A70:A72"/>
    <mergeCell ref="A73:A74"/>
    <mergeCell ref="A81:B81"/>
    <mergeCell ref="A75:G75"/>
    <mergeCell ref="A77:G77"/>
    <mergeCell ref="A79:G79"/>
    <mergeCell ref="A47:A50"/>
    <mergeCell ref="A51:A53"/>
    <mergeCell ref="A55:A61"/>
    <mergeCell ref="A62:A65"/>
    <mergeCell ref="A78:G78"/>
    <mergeCell ref="A17:A19"/>
    <mergeCell ref="A20:A23"/>
    <mergeCell ref="A28:A31"/>
    <mergeCell ref="A32:A34"/>
    <mergeCell ref="A35:A36"/>
  </mergeCell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G54"/>
  <sheetViews>
    <sheetView showGridLines="0" workbookViewId="0"/>
  </sheetViews>
  <sheetFormatPr baseColWidth="10" defaultColWidth="11.42578125" defaultRowHeight="12.75" x14ac:dyDescent="0.2"/>
  <cols>
    <col min="1" max="1" width="28.42578125" style="68" customWidth="1"/>
    <col min="2" max="2" width="46.5703125" style="68" customWidth="1"/>
    <col min="3" max="5" width="14.5703125" style="68" customWidth="1"/>
    <col min="6" max="16384" width="11.42578125" style="68"/>
  </cols>
  <sheetData>
    <row r="1" spans="1:7" ht="18" customHeight="1" x14ac:dyDescent="0.2">
      <c r="A1" s="30" t="s">
        <v>204</v>
      </c>
      <c r="B1" s="30"/>
      <c r="C1" s="30"/>
      <c r="D1" s="30"/>
      <c r="E1" s="30"/>
      <c r="F1" s="171"/>
      <c r="G1" s="106"/>
    </row>
    <row r="2" spans="1:7" ht="14.25" customHeight="1" x14ac:dyDescent="0.2">
      <c r="A2" s="69"/>
      <c r="B2" s="69"/>
      <c r="C2" s="69"/>
      <c r="D2" s="69"/>
      <c r="E2" s="140" t="s">
        <v>14</v>
      </c>
    </row>
    <row r="3" spans="1:7" x14ac:dyDescent="0.2">
      <c r="A3" s="577" t="s">
        <v>92</v>
      </c>
      <c r="B3" s="577"/>
      <c r="C3" s="580" t="s">
        <v>39</v>
      </c>
      <c r="D3" s="577" t="s">
        <v>81</v>
      </c>
      <c r="E3" s="580" t="s">
        <v>80</v>
      </c>
    </row>
    <row r="4" spans="1:7" ht="12.95" customHeight="1" x14ac:dyDescent="0.2">
      <c r="A4" s="578"/>
      <c r="B4" s="578"/>
      <c r="C4" s="581"/>
      <c r="D4" s="578"/>
      <c r="E4" s="581"/>
    </row>
    <row r="5" spans="1:7" x14ac:dyDescent="0.2">
      <c r="A5" s="579"/>
      <c r="B5" s="579"/>
      <c r="C5" s="582"/>
      <c r="D5" s="579"/>
      <c r="E5" s="582"/>
    </row>
    <row r="6" spans="1:7" x14ac:dyDescent="0.2">
      <c r="A6" s="565" t="s">
        <v>52</v>
      </c>
      <c r="B6" s="78" t="s">
        <v>0</v>
      </c>
      <c r="C6" s="206">
        <f>[2]TH_BaseTx_TypeEPCI!B$18</f>
        <v>5.86</v>
      </c>
      <c r="D6" s="207">
        <f>[2]TH_BaseTx_TypeEPCI!C$18</f>
        <v>5.93</v>
      </c>
      <c r="E6" s="206">
        <f>[2]TH_BaseTx_TypeEPCI!D$18</f>
        <v>-0.05</v>
      </c>
    </row>
    <row r="7" spans="1:7" x14ac:dyDescent="0.2">
      <c r="A7" s="566"/>
      <c r="B7" s="70" t="s">
        <v>53</v>
      </c>
      <c r="C7" s="208">
        <f>[2]TH_BaseTx_TypeEPCI!B$19</f>
        <v>2.44</v>
      </c>
      <c r="D7" s="209">
        <f>[2]TH_BaseTx_TypeEPCI!C$19</f>
        <v>2.44</v>
      </c>
      <c r="E7" s="208">
        <f>[2]TH_BaseTx_TypeEPCI!D$19</f>
        <v>0</v>
      </c>
    </row>
    <row r="8" spans="1:7" x14ac:dyDescent="0.2">
      <c r="A8" s="566"/>
      <c r="B8" s="170" t="s">
        <v>55</v>
      </c>
      <c r="C8" s="208">
        <f>[2]TH_BaseTx_TypeEPCI!B$20</f>
        <v>6.16</v>
      </c>
      <c r="D8" s="209">
        <f>[2]TH_BaseTx_TypeEPCI!C$20</f>
        <v>6.23</v>
      </c>
      <c r="E8" s="208">
        <f>[2]TH_BaseTx_TypeEPCI!D$20</f>
        <v>-0.06</v>
      </c>
    </row>
    <row r="9" spans="1:7" x14ac:dyDescent="0.2">
      <c r="A9" s="566"/>
      <c r="B9" s="114" t="s">
        <v>56</v>
      </c>
      <c r="C9" s="206">
        <f>[2]TH_BaseTx_TypeEPCI!B$81</f>
        <v>5.7</v>
      </c>
      <c r="D9" s="207">
        <f>[2]TH_BaseTx_TypeEPCI!C$81</f>
        <v>5.69</v>
      </c>
      <c r="E9" s="206">
        <f>[2]TH_BaseTx_TypeEPCI!D$81</f>
        <v>0</v>
      </c>
    </row>
    <row r="10" spans="1:7" x14ac:dyDescent="0.2">
      <c r="A10" s="566"/>
      <c r="B10" s="70" t="s">
        <v>38</v>
      </c>
      <c r="C10" s="208">
        <f>[2]TH_BaseTx_TypeEPCI!B$82</f>
        <v>4.34</v>
      </c>
      <c r="D10" s="209">
        <f>[2]TH_BaseTx_TypeEPCI!C$82</f>
        <v>4.33</v>
      </c>
      <c r="E10" s="208">
        <f>[2]TH_BaseTx_TypeEPCI!D$82</f>
        <v>0</v>
      </c>
    </row>
    <row r="11" spans="1:7" x14ac:dyDescent="0.2">
      <c r="A11" s="566"/>
      <c r="B11" s="170" t="s">
        <v>54</v>
      </c>
      <c r="C11" s="208">
        <f>[2]TH_BaseTx_TypeEPCI!B$83</f>
        <v>5.77</v>
      </c>
      <c r="D11" s="209">
        <f>[2]TH_BaseTx_TypeEPCI!C$83</f>
        <v>5.76</v>
      </c>
      <c r="E11" s="208">
        <f>[2]TH_BaseTx_TypeEPCI!D$83</f>
        <v>0</v>
      </c>
    </row>
    <row r="12" spans="1:7" x14ac:dyDescent="0.2">
      <c r="A12" s="573"/>
      <c r="B12" s="76" t="s">
        <v>33</v>
      </c>
      <c r="C12" s="210">
        <f>[2]TH_BaseTx_TypeEPCI!B$121</f>
        <v>3.68</v>
      </c>
      <c r="D12" s="211">
        <f>[2]TH_BaseTx_TypeEPCI!C$121</f>
        <v>6.03</v>
      </c>
      <c r="E12" s="210">
        <f>[2]TH_BaseTx_TypeEPCI!D$121</f>
        <v>-2.21</v>
      </c>
    </row>
    <row r="13" spans="1:7" x14ac:dyDescent="0.2">
      <c r="A13" s="565" t="s">
        <v>64</v>
      </c>
      <c r="B13" s="78" t="s">
        <v>0</v>
      </c>
      <c r="C13" s="206">
        <f>[2]Effet_BaseTx_TypeEPCI!B24</f>
        <v>-2.298</v>
      </c>
      <c r="D13" s="207">
        <f>[2]Effet_BaseTx_TypeEPCI!C24</f>
        <v>-2.298</v>
      </c>
      <c r="E13" s="206">
        <f>[2]Effet_BaseTx_TypeEPCI!D24</f>
        <v>0</v>
      </c>
    </row>
    <row r="14" spans="1:7" x14ac:dyDescent="0.2">
      <c r="A14" s="566"/>
      <c r="B14" s="70" t="s">
        <v>53</v>
      </c>
      <c r="C14" s="208">
        <f>[2]Effet_BaseTx_TypeEPCI!B25</f>
        <v>3.899</v>
      </c>
      <c r="D14" s="209">
        <f>[2]Effet_BaseTx_TypeEPCI!C25</f>
        <v>3.8969999999999998</v>
      </c>
      <c r="E14" s="208">
        <f>[2]Effet_BaseTx_TypeEPCI!D25</f>
        <v>1E-3</v>
      </c>
    </row>
    <row r="15" spans="1:7" x14ac:dyDescent="0.2">
      <c r="A15" s="566"/>
      <c r="B15" s="170" t="s">
        <v>55</v>
      </c>
      <c r="C15" s="208">
        <f>[2]Effet_BaseTx_TypeEPCI!B26</f>
        <v>-2.5659999999999998</v>
      </c>
      <c r="D15" s="209">
        <f>[2]Effet_BaseTx_TypeEPCI!C26</f>
        <v>-2.5659999999999998</v>
      </c>
      <c r="E15" s="208">
        <f>[2]Effet_BaseTx_TypeEPCI!D26</f>
        <v>0</v>
      </c>
    </row>
    <row r="16" spans="1:7" x14ac:dyDescent="0.2">
      <c r="A16" s="566"/>
      <c r="B16" s="114" t="s">
        <v>56</v>
      </c>
      <c r="C16" s="206">
        <f>[2]Effet_BaseTx_TypeEPCI!B32</f>
        <v>-5.4130000000000003</v>
      </c>
      <c r="D16" s="207">
        <f>[2]Effet_BaseTx_TypeEPCI!C32</f>
        <v>-5.625</v>
      </c>
      <c r="E16" s="206">
        <f>[2]Effet_BaseTx_TypeEPCI!D32</f>
        <v>0.224</v>
      </c>
    </row>
    <row r="17" spans="1:5" x14ac:dyDescent="0.2">
      <c r="A17" s="566"/>
      <c r="B17" s="70" t="s">
        <v>38</v>
      </c>
      <c r="C17" s="269" t="str">
        <f>[2]Effet_BaseTx_TypeEPCI!B33</f>
        <v>.</v>
      </c>
      <c r="D17" s="252" t="str">
        <f>[2]Effet_BaseTx_TypeEPCI!C33</f>
        <v>.</v>
      </c>
      <c r="E17" s="251" t="str">
        <f>[2]Effet_BaseTx_TypeEPCI!D33</f>
        <v>.</v>
      </c>
    </row>
    <row r="18" spans="1:5" x14ac:dyDescent="0.2">
      <c r="A18" s="566"/>
      <c r="B18" s="170" t="s">
        <v>54</v>
      </c>
      <c r="C18" s="208">
        <f>[2]Effet_BaseTx_TypeEPCI!B34</f>
        <v>-5.4130000000000003</v>
      </c>
      <c r="D18" s="209">
        <f>[2]Effet_BaseTx_TypeEPCI!C34</f>
        <v>-5.625</v>
      </c>
      <c r="E18" s="208">
        <f>[2]Effet_BaseTx_TypeEPCI!D34</f>
        <v>0.224</v>
      </c>
    </row>
    <row r="19" spans="1:5" x14ac:dyDescent="0.2">
      <c r="A19" s="573"/>
      <c r="B19" s="76" t="s">
        <v>33</v>
      </c>
      <c r="C19" s="210">
        <f>[2]Effet_BaseTx_TypeEPCI!B40</f>
        <v>-2.3759999999999999</v>
      </c>
      <c r="D19" s="211">
        <f>[2]Effet_BaseTx_TypeEPCI!C40</f>
        <v>-2.375</v>
      </c>
      <c r="E19" s="210">
        <f>[2]Effet_BaseTx_TypeEPCI!D40</f>
        <v>0</v>
      </c>
    </row>
    <row r="20" spans="1:5" ht="12.95" customHeight="1" x14ac:dyDescent="0.2">
      <c r="A20" s="565" t="s">
        <v>227</v>
      </c>
      <c r="B20" s="78" t="s">
        <v>0</v>
      </c>
      <c r="C20" s="212">
        <f>[2]TH_BaseTx_TypeEPCI!B$33</f>
        <v>-2.73</v>
      </c>
      <c r="D20" s="213">
        <f>[2]TH_BaseTx_TypeEPCI!C$33</f>
        <v>-4.3</v>
      </c>
      <c r="E20" s="212">
        <f>[2]TH_BaseTx_TypeEPCI!D$33</f>
        <v>1.64</v>
      </c>
    </row>
    <row r="21" spans="1:5" x14ac:dyDescent="0.2">
      <c r="A21" s="566"/>
      <c r="B21" s="70" t="s">
        <v>53</v>
      </c>
      <c r="C21" s="212">
        <f>[2]TH_BaseTx_TypeEPCI!B$34</f>
        <v>-7.99</v>
      </c>
      <c r="D21" s="213">
        <f>[2]TH_BaseTx_TypeEPCI!C$34</f>
        <v>-8.4700000000000006</v>
      </c>
      <c r="E21" s="212">
        <f>[2]TH_BaseTx_TypeEPCI!D$34</f>
        <v>0.51</v>
      </c>
    </row>
    <row r="22" spans="1:5" x14ac:dyDescent="0.2">
      <c r="A22" s="566"/>
      <c r="B22" s="170" t="s">
        <v>55</v>
      </c>
      <c r="C22" s="212">
        <f>[2]TH_BaseTx_TypeEPCI!B$35</f>
        <v>-2.52</v>
      </c>
      <c r="D22" s="213">
        <f>[2]TH_BaseTx_TypeEPCI!C$35</f>
        <v>-4.1399999999999997</v>
      </c>
      <c r="E22" s="212">
        <f>[2]TH_BaseTx_TypeEPCI!D$35</f>
        <v>1.69</v>
      </c>
    </row>
    <row r="23" spans="1:5" x14ac:dyDescent="0.2">
      <c r="A23" s="566"/>
      <c r="B23" s="114" t="s">
        <v>56</v>
      </c>
      <c r="C23" s="206">
        <f>[2]TH_BaseTx_TypeEPCI!B$97</f>
        <v>-5.53</v>
      </c>
      <c r="D23" s="207">
        <f>[2]TH_BaseTx_TypeEPCI!C$97</f>
        <v>-5.3</v>
      </c>
      <c r="E23" s="206">
        <f>[2]TH_BaseTx_TypeEPCI!D$97</f>
        <v>-0.24</v>
      </c>
    </row>
    <row r="24" spans="1:5" x14ac:dyDescent="0.2">
      <c r="A24" s="566"/>
      <c r="B24" s="70" t="s">
        <v>38</v>
      </c>
      <c r="C24" s="212">
        <f>[2]TH_BaseTx_TypeEPCI!B$98</f>
        <v>-7.83</v>
      </c>
      <c r="D24" s="213">
        <f>[2]TH_BaseTx_TypeEPCI!C$98</f>
        <v>-10.77</v>
      </c>
      <c r="E24" s="212">
        <f>[2]TH_BaseTx_TypeEPCI!D$98</f>
        <v>3.3</v>
      </c>
    </row>
    <row r="25" spans="1:5" x14ac:dyDescent="0.2">
      <c r="A25" s="566"/>
      <c r="B25" s="170" t="s">
        <v>54</v>
      </c>
      <c r="C25" s="212">
        <f>[2]TH_BaseTx_TypeEPCI!B$99</f>
        <v>-5.22</v>
      </c>
      <c r="D25" s="213">
        <f>[2]TH_BaseTx_TypeEPCI!C$99</f>
        <v>-4.55</v>
      </c>
      <c r="E25" s="212">
        <f>[2]TH_BaseTx_TypeEPCI!D$99</f>
        <v>-0.69</v>
      </c>
    </row>
    <row r="26" spans="1:5" x14ac:dyDescent="0.2">
      <c r="A26" s="573"/>
      <c r="B26" s="554" t="s">
        <v>33</v>
      </c>
      <c r="C26" s="210">
        <f>[2]TH_BaseTx_TypeEPCI!B$137</f>
        <v>-2.73</v>
      </c>
      <c r="D26" s="211">
        <f>[2]TH_BaseTx_TypeEPCI!C$137</f>
        <v>-4.38</v>
      </c>
      <c r="E26" s="210">
        <f>[2]TH_BaseTx_TypeEPCI!D$137</f>
        <v>1.72</v>
      </c>
    </row>
    <row r="27" spans="1:5" ht="12" customHeight="1" x14ac:dyDescent="0.2">
      <c r="A27" s="566" t="s">
        <v>228</v>
      </c>
      <c r="B27" s="78" t="s">
        <v>0</v>
      </c>
      <c r="C27" s="212">
        <f>[2]Effet_BaseTx_TypeEPCI!B86</f>
        <v>0.497</v>
      </c>
      <c r="D27" s="213">
        <f>[2]Effet_BaseTx_TypeEPCI!C86</f>
        <v>0.27900000000000003</v>
      </c>
      <c r="E27" s="212">
        <f>[2]Effet_BaseTx_TypeEPCI!D86</f>
        <v>0.216</v>
      </c>
    </row>
    <row r="28" spans="1:5" x14ac:dyDescent="0.2">
      <c r="A28" s="566"/>
      <c r="B28" s="70" t="s">
        <v>53</v>
      </c>
      <c r="C28" s="212">
        <f>[2]Effet_BaseTx_TypeEPCI!B87</f>
        <v>0.63500000000000001</v>
      </c>
      <c r="D28" s="213">
        <f>[2]Effet_BaseTx_TypeEPCI!C87</f>
        <v>0.36099999999999999</v>
      </c>
      <c r="E28" s="212">
        <f>[2]Effet_BaseTx_TypeEPCI!D87</f>
        <v>0.27300000000000002</v>
      </c>
    </row>
    <row r="29" spans="1:5" x14ac:dyDescent="0.2">
      <c r="A29" s="566"/>
      <c r="B29" s="170" t="s">
        <v>55</v>
      </c>
      <c r="C29" s="212">
        <f>[2]Effet_BaseTx_TypeEPCI!B88</f>
        <v>0.48399999999999999</v>
      </c>
      <c r="D29" s="213">
        <f>[2]Effet_BaseTx_TypeEPCI!C88</f>
        <v>0.27200000000000002</v>
      </c>
      <c r="E29" s="212">
        <f>[2]Effet_BaseTx_TypeEPCI!D88</f>
        <v>0.21099999999999999</v>
      </c>
    </row>
    <row r="30" spans="1:5" x14ac:dyDescent="0.2">
      <c r="A30" s="566"/>
      <c r="B30" s="114" t="s">
        <v>56</v>
      </c>
      <c r="C30" s="206">
        <f>[2]Effet_BaseTx_TypeEPCI!B94</f>
        <v>1.512</v>
      </c>
      <c r="D30" s="207">
        <f>[2]Effet_BaseTx_TypeEPCI!C94</f>
        <v>0.20100000000000001</v>
      </c>
      <c r="E30" s="206">
        <f>[2]Effet_BaseTx_TypeEPCI!D94</f>
        <v>1.3080000000000001</v>
      </c>
    </row>
    <row r="31" spans="1:5" x14ac:dyDescent="0.2">
      <c r="A31" s="566"/>
      <c r="B31" s="70" t="s">
        <v>38</v>
      </c>
      <c r="C31" s="212">
        <f>[2]Effet_BaseTx_TypeEPCI!B95</f>
        <v>2.0720000000000001</v>
      </c>
      <c r="D31" s="213">
        <f>[2]Effet_BaseTx_TypeEPCI!C95</f>
        <v>0.21299999999999999</v>
      </c>
      <c r="E31" s="212">
        <f>[2]Effet_BaseTx_TypeEPCI!D95</f>
        <v>1.855</v>
      </c>
    </row>
    <row r="32" spans="1:5" x14ac:dyDescent="0.2">
      <c r="A32" s="566"/>
      <c r="B32" s="170" t="s">
        <v>54</v>
      </c>
      <c r="C32" s="212">
        <f>[2]Effet_BaseTx_TypeEPCI!B96</f>
        <v>1.425</v>
      </c>
      <c r="D32" s="213">
        <f>[2]Effet_BaseTx_TypeEPCI!C96</f>
        <v>0.19900000000000001</v>
      </c>
      <c r="E32" s="212">
        <f>[2]Effet_BaseTx_TypeEPCI!D96</f>
        <v>1.2230000000000001</v>
      </c>
    </row>
    <row r="33" spans="1:5" ht="12.95" customHeight="1" x14ac:dyDescent="0.2">
      <c r="A33" s="573"/>
      <c r="B33" s="76" t="s">
        <v>33</v>
      </c>
      <c r="C33" s="210">
        <f>[2]Effet_BaseTx_TypeEPCI!B102</f>
        <v>0.92700000000000005</v>
      </c>
      <c r="D33" s="211">
        <f>[2]Effet_BaseTx_TypeEPCI!C102</f>
        <v>0.26500000000000001</v>
      </c>
      <c r="E33" s="210">
        <f>[2]Effet_BaseTx_TypeEPCI!D102</f>
        <v>0.65900000000000003</v>
      </c>
    </row>
    <row r="34" spans="1:5" ht="13.5" customHeight="1" x14ac:dyDescent="0.2">
      <c r="A34" s="583" t="s">
        <v>46</v>
      </c>
      <c r="B34" s="78" t="s">
        <v>0</v>
      </c>
      <c r="C34" s="555">
        <f>[2]TH_BaseTx_TypeEPCI!B$49</f>
        <v>-2.2200000000000002</v>
      </c>
      <c r="D34" s="556">
        <f>[2]TH_BaseTx_TypeEPCI!C$49</f>
        <v>-3.68</v>
      </c>
      <c r="E34" s="557">
        <f>[2]TH_BaseTx_TypeEPCI!D$49</f>
        <v>1.51</v>
      </c>
    </row>
    <row r="35" spans="1:5" x14ac:dyDescent="0.2">
      <c r="A35" s="584"/>
      <c r="B35" s="70" t="s">
        <v>53</v>
      </c>
      <c r="C35" s="208">
        <f>[2]TH_BaseTx_TypeEPCI!B$50</f>
        <v>-6.53</v>
      </c>
      <c r="D35" s="209">
        <f>[2]TH_BaseTx_TypeEPCI!C$50</f>
        <v>-6.95</v>
      </c>
      <c r="E35" s="208">
        <f>[2]TH_BaseTx_TypeEPCI!D$50</f>
        <v>0.44</v>
      </c>
    </row>
    <row r="36" spans="1:5" x14ac:dyDescent="0.2">
      <c r="A36" s="584"/>
      <c r="B36" s="170" t="s">
        <v>55</v>
      </c>
      <c r="C36" s="208">
        <f>[2]TH_BaseTx_TypeEPCI!B$51</f>
        <v>-2.04</v>
      </c>
      <c r="D36" s="209">
        <f>[2]TH_BaseTx_TypeEPCI!C$51</f>
        <v>-3.54</v>
      </c>
      <c r="E36" s="208">
        <f>[2]TH_BaseTx_TypeEPCI!D$51</f>
        <v>1.55</v>
      </c>
    </row>
    <row r="37" spans="1:5" x14ac:dyDescent="0.2">
      <c r="A37" s="584"/>
      <c r="B37" s="114" t="s">
        <v>56</v>
      </c>
      <c r="C37" s="206">
        <f>[2]TH_BaseTx_TypeEPCI!B$113</f>
        <v>-1.98</v>
      </c>
      <c r="D37" s="207">
        <f>[2]TH_BaseTx_TypeEPCI!C$113</f>
        <v>-1.94</v>
      </c>
      <c r="E37" s="206">
        <f>[2]TH_BaseTx_TypeEPCI!D$113</f>
        <v>-0.04</v>
      </c>
    </row>
    <row r="38" spans="1:5" x14ac:dyDescent="0.2">
      <c r="A38" s="584"/>
      <c r="B38" s="70" t="s">
        <v>38</v>
      </c>
      <c r="C38" s="208">
        <f>[2]TH_BaseTx_TypeEPCI!B$114</f>
        <v>-5.23</v>
      </c>
      <c r="D38" s="209">
        <f>[2]TH_BaseTx_TypeEPCI!C$114</f>
        <v>-7.68</v>
      </c>
      <c r="E38" s="208">
        <f>[2]TH_BaseTx_TypeEPCI!D$114</f>
        <v>2.65</v>
      </c>
    </row>
    <row r="39" spans="1:5" x14ac:dyDescent="0.2">
      <c r="A39" s="584"/>
      <c r="B39" s="170" t="s">
        <v>54</v>
      </c>
      <c r="C39" s="208">
        <f>[2]TH_BaseTx_TypeEPCI!B$115</f>
        <v>-1.61</v>
      </c>
      <c r="D39" s="209">
        <f>[2]TH_BaseTx_TypeEPCI!C$115</f>
        <v>-1.28</v>
      </c>
      <c r="E39" s="208">
        <f>[2]TH_BaseTx_TypeEPCI!D$115</f>
        <v>-0.33</v>
      </c>
    </row>
    <row r="40" spans="1:5" x14ac:dyDescent="0.2">
      <c r="A40" s="585"/>
      <c r="B40" s="76" t="s">
        <v>33</v>
      </c>
      <c r="C40" s="210">
        <f>[2]TH_BaseTx_TypeEPCI!B$153</f>
        <v>-2.19</v>
      </c>
      <c r="D40" s="211">
        <f>[2]TH_BaseTx_TypeEPCI!C$153</f>
        <v>-3.54</v>
      </c>
      <c r="E40" s="210">
        <f>[2]TH_BaseTx_TypeEPCI!D$153</f>
        <v>1.39</v>
      </c>
    </row>
    <row r="41" spans="1:5" x14ac:dyDescent="0.2">
      <c r="A41" s="566" t="s">
        <v>41</v>
      </c>
      <c r="B41" s="70" t="s">
        <v>0</v>
      </c>
      <c r="C41" s="212">
        <f>[2]Effet_BaseTx_TypeEPCI!B136</f>
        <v>-14.16</v>
      </c>
      <c r="D41" s="213">
        <f>[2]Effet_BaseTx_TypeEPCI!C136</f>
        <v>-14.189</v>
      </c>
      <c r="E41" s="212">
        <f>[2]Effet_BaseTx_TypeEPCI!D136</f>
        <v>3.4000000000000002E-2</v>
      </c>
    </row>
    <row r="42" spans="1:5" x14ac:dyDescent="0.2">
      <c r="A42" s="566"/>
      <c r="B42" s="114" t="s">
        <v>40</v>
      </c>
      <c r="C42" s="206">
        <f>[2]Effet_BaseTx_TypeEPCI!B142</f>
        <v>-17.329000000000001</v>
      </c>
      <c r="D42" s="207">
        <f>[2]Effet_BaseTx_TypeEPCI!C142</f>
        <v>-17.382000000000001</v>
      </c>
      <c r="E42" s="206">
        <f>[2]Effet_BaseTx_TypeEPCI!D142</f>
        <v>6.3E-2</v>
      </c>
    </row>
    <row r="43" spans="1:5" x14ac:dyDescent="0.2">
      <c r="A43" s="566"/>
      <c r="B43" s="106" t="s">
        <v>38</v>
      </c>
      <c r="C43" s="212">
        <f>[2]Effet_BaseTx_TypeEPCI!B143</f>
        <v>-29.385999999999999</v>
      </c>
      <c r="D43" s="213">
        <f>[2]Effet_BaseTx_TypeEPCI!C143</f>
        <v>-30.454000000000001</v>
      </c>
      <c r="E43" s="212">
        <f>[2]Effet_BaseTx_TypeEPCI!D143</f>
        <v>1.5349999999999999</v>
      </c>
    </row>
    <row r="44" spans="1:5" x14ac:dyDescent="0.2">
      <c r="A44" s="566"/>
      <c r="B44" s="170" t="s">
        <v>54</v>
      </c>
      <c r="C44" s="212">
        <f>[2]Effet_BaseTx_TypeEPCI!B144</f>
        <v>-17.14</v>
      </c>
      <c r="D44" s="213">
        <f>[2]Effet_BaseTx_TypeEPCI!C144</f>
        <v>-17.177</v>
      </c>
      <c r="E44" s="212">
        <f>[2]Effet_BaseTx_TypeEPCI!D144</f>
        <v>4.3999999999999997E-2</v>
      </c>
    </row>
    <row r="45" spans="1:5" x14ac:dyDescent="0.2">
      <c r="A45" s="573"/>
      <c r="B45" s="76" t="s">
        <v>33</v>
      </c>
      <c r="C45" s="210">
        <f>[2]Effet_BaseTx_TypeEPCI!B150</f>
        <v>-17.082999999999998</v>
      </c>
      <c r="D45" s="211">
        <f>[2]Effet_BaseTx_TypeEPCI!C150</f>
        <v>-17.189</v>
      </c>
      <c r="E45" s="210">
        <f>[2]Effet_BaseTx_TypeEPCI!D150</f>
        <v>0.127</v>
      </c>
    </row>
    <row r="46" spans="1:5" ht="30.6" customHeight="1" x14ac:dyDescent="0.2">
      <c r="A46" s="247" t="s">
        <v>184</v>
      </c>
      <c r="B46" s="248" t="s">
        <v>33</v>
      </c>
      <c r="C46" s="249">
        <f>[2]Effet_BaseTx_TypeEPCI!B156</f>
        <v>4.1239999999999997</v>
      </c>
      <c r="D46" s="250">
        <f>[2]Effet_BaseTx_TypeEPCI!C156</f>
        <v>1.446</v>
      </c>
      <c r="E46" s="249">
        <f>[2]Effet_BaseTx_TypeEPCI!D156</f>
        <v>2.6389999999999998</v>
      </c>
    </row>
    <row r="47" spans="1:5" ht="23.25" customHeight="1" x14ac:dyDescent="0.2">
      <c r="A47" s="576" t="s">
        <v>190</v>
      </c>
      <c r="B47" s="576"/>
      <c r="C47" s="576"/>
      <c r="D47" s="576"/>
      <c r="E47" s="576"/>
    </row>
    <row r="48" spans="1:5" ht="11.25" customHeight="1" x14ac:dyDescent="0.2">
      <c r="A48" s="205" t="s">
        <v>20</v>
      </c>
    </row>
    <row r="49" spans="1:1" ht="11.25" customHeight="1" x14ac:dyDescent="0.2">
      <c r="A49" s="205" t="s">
        <v>79</v>
      </c>
    </row>
    <row r="50" spans="1:1" ht="11.25" customHeight="1" x14ac:dyDescent="0.2">
      <c r="A50" s="205" t="s">
        <v>239</v>
      </c>
    </row>
    <row r="51" spans="1:1" ht="11.25" customHeight="1" x14ac:dyDescent="0.2">
      <c r="A51" s="205" t="s">
        <v>229</v>
      </c>
    </row>
    <row r="52" spans="1:1" ht="11.25" customHeight="1" x14ac:dyDescent="0.2">
      <c r="A52" s="257" t="s">
        <v>189</v>
      </c>
    </row>
    <row r="53" spans="1:1" ht="11.25" customHeight="1" x14ac:dyDescent="0.2">
      <c r="A53" s="205" t="s">
        <v>71</v>
      </c>
    </row>
    <row r="54" spans="1:1" ht="11.25" customHeight="1" x14ac:dyDescent="0.2"/>
  </sheetData>
  <mergeCells count="11">
    <mergeCell ref="A47:E47"/>
    <mergeCell ref="D3:D5"/>
    <mergeCell ref="E3:E5"/>
    <mergeCell ref="A3:B5"/>
    <mergeCell ref="C3:C5"/>
    <mergeCell ref="A20:A26"/>
    <mergeCell ref="A13:A19"/>
    <mergeCell ref="A27:A33"/>
    <mergeCell ref="A34:A40"/>
    <mergeCell ref="A6:A12"/>
    <mergeCell ref="A41:A45"/>
  </mergeCells>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AC77"/>
  <sheetViews>
    <sheetView showGridLines="0" zoomScaleNormal="100" zoomScaleSheetLayoutView="100" workbookViewId="0">
      <selection activeCell="E26" sqref="E26"/>
    </sheetView>
  </sheetViews>
  <sheetFormatPr baseColWidth="10" defaultColWidth="11.42578125" defaultRowHeight="12.75" x14ac:dyDescent="0.2"/>
  <cols>
    <col min="1" max="1" width="36.42578125" style="65" customWidth="1"/>
    <col min="2" max="4" width="10.42578125" style="65" customWidth="1"/>
    <col min="5" max="6" width="10.42578125" style="71" customWidth="1"/>
    <col min="7" max="29" width="11.42578125" style="71"/>
    <col min="30" max="16384" width="11.42578125" style="65"/>
  </cols>
  <sheetData>
    <row r="1" spans="1:9" ht="18" customHeight="1" x14ac:dyDescent="0.25">
      <c r="A1" s="26" t="s">
        <v>42</v>
      </c>
      <c r="B1" s="26"/>
      <c r="C1" s="26"/>
      <c r="D1" s="26"/>
      <c r="E1" s="309"/>
      <c r="F1" s="330"/>
    </row>
    <row r="3" spans="1:9" ht="15.75" x14ac:dyDescent="0.2">
      <c r="A3" s="115" t="s">
        <v>10</v>
      </c>
    </row>
    <row r="4" spans="1:9" x14ac:dyDescent="0.2">
      <c r="A4" s="105" t="s">
        <v>13</v>
      </c>
      <c r="B4" s="447"/>
      <c r="C4" s="447"/>
      <c r="D4" s="447"/>
    </row>
    <row r="5" spans="1:9" x14ac:dyDescent="0.2">
      <c r="A5" s="116"/>
      <c r="B5" s="435">
        <v>2017</v>
      </c>
      <c r="C5" s="436">
        <v>2018</v>
      </c>
      <c r="D5" s="435">
        <v>2019</v>
      </c>
      <c r="E5" s="436">
        <v>2020</v>
      </c>
      <c r="F5" s="435">
        <v>2021</v>
      </c>
    </row>
    <row r="6" spans="1:9" x14ac:dyDescent="0.2">
      <c r="A6" s="48" t="s">
        <v>15</v>
      </c>
      <c r="B6" s="31"/>
      <c r="D6" s="31"/>
      <c r="E6" s="65"/>
      <c r="F6" s="31"/>
    </row>
    <row r="7" spans="1:9" x14ac:dyDescent="0.2">
      <c r="A7" s="70" t="s">
        <v>3</v>
      </c>
      <c r="B7" s="418">
        <v>1649.6612730000002</v>
      </c>
      <c r="C7" s="419">
        <v>1732.7051900000001</v>
      </c>
      <c r="D7" s="418">
        <v>1855</v>
      </c>
      <c r="E7" s="419">
        <v>1964</v>
      </c>
      <c r="F7" s="418">
        <f>[3]SORTIE_CLC_COMP!$B$6/1000000</f>
        <v>14.421459</v>
      </c>
      <c r="G7" s="118"/>
      <c r="H7" s="118"/>
      <c r="I7" s="118"/>
    </row>
    <row r="8" spans="1:9" x14ac:dyDescent="0.2">
      <c r="A8" s="71" t="s">
        <v>4</v>
      </c>
      <c r="B8" s="418">
        <v>117.46739599999999</v>
      </c>
      <c r="C8" s="419">
        <v>123.367626</v>
      </c>
      <c r="D8" s="418">
        <v>137</v>
      </c>
      <c r="E8" s="419">
        <v>142</v>
      </c>
      <c r="F8" s="418">
        <f>[3]SORTIE_CLC_COMP!$C$6/1000000</f>
        <v>2032.961503</v>
      </c>
      <c r="G8" s="118"/>
      <c r="H8" s="118"/>
      <c r="I8" s="118"/>
    </row>
    <row r="9" spans="1:9" x14ac:dyDescent="0.2">
      <c r="A9" s="71" t="s">
        <v>5</v>
      </c>
      <c r="B9" s="418">
        <v>133.12232</v>
      </c>
      <c r="C9" s="419">
        <v>117.060542</v>
      </c>
      <c r="D9" s="418">
        <v>118</v>
      </c>
      <c r="E9" s="419">
        <v>117</v>
      </c>
      <c r="F9" s="418">
        <f>[3]SORTIE_CLC_COMP!$D$6/1000000</f>
        <v>116.926503</v>
      </c>
      <c r="G9" s="118"/>
      <c r="H9" s="118"/>
      <c r="I9" s="118"/>
    </row>
    <row r="10" spans="1:9" x14ac:dyDescent="0.2">
      <c r="A10" s="71" t="s">
        <v>9</v>
      </c>
      <c r="B10" s="418">
        <v>100.64560700000001</v>
      </c>
      <c r="C10" s="419">
        <v>57.593097999999998</v>
      </c>
      <c r="D10" s="418">
        <v>216</v>
      </c>
      <c r="E10" s="419">
        <v>240</v>
      </c>
      <c r="F10" s="418">
        <f>[3]SORTIE_CLC_COMP!$E$6/1000000</f>
        <v>1880.7115060000001</v>
      </c>
      <c r="G10" s="118"/>
      <c r="H10" s="118"/>
      <c r="I10" s="118"/>
    </row>
    <row r="11" spans="1:9" x14ac:dyDescent="0.2">
      <c r="A11" s="74" t="s">
        <v>6</v>
      </c>
      <c r="B11" s="292">
        <v>2000.896596</v>
      </c>
      <c r="C11" s="293">
        <f>SUM(C7:C10)</f>
        <v>2030.7264560000001</v>
      </c>
      <c r="D11" s="292">
        <f t="shared" ref="D11:F11" si="0">SUM(D7:D10)</f>
        <v>2326</v>
      </c>
      <c r="E11" s="293">
        <f t="shared" si="0"/>
        <v>2463</v>
      </c>
      <c r="F11" s="292">
        <f t="shared" si="0"/>
        <v>4045.0209709999999</v>
      </c>
    </row>
    <row r="12" spans="1:9" x14ac:dyDescent="0.2">
      <c r="A12" s="48" t="s">
        <v>16</v>
      </c>
      <c r="B12" s="420"/>
      <c r="C12" s="421"/>
      <c r="D12" s="420"/>
      <c r="E12" s="421"/>
      <c r="F12" s="420"/>
    </row>
    <row r="13" spans="1:9" x14ac:dyDescent="0.2">
      <c r="A13" s="71" t="s">
        <v>7</v>
      </c>
      <c r="B13" s="422">
        <v>3651.6731319999999</v>
      </c>
      <c r="C13" s="423">
        <v>6673.4810630000002</v>
      </c>
      <c r="D13" s="422">
        <v>10489</v>
      </c>
      <c r="E13" s="423">
        <v>14413</v>
      </c>
      <c r="F13" s="424" t="s">
        <v>212</v>
      </c>
    </row>
    <row r="14" spans="1:9" x14ac:dyDescent="0.2">
      <c r="A14" s="71" t="s">
        <v>8</v>
      </c>
      <c r="B14" s="422">
        <v>1468.14861</v>
      </c>
      <c r="C14" s="423">
        <v>1656.1928949999999</v>
      </c>
      <c r="D14" s="422">
        <v>1639</v>
      </c>
      <c r="E14" s="423">
        <v>1911</v>
      </c>
      <c r="F14" s="424" t="s">
        <v>212</v>
      </c>
    </row>
    <row r="15" spans="1:9" x14ac:dyDescent="0.2">
      <c r="A15" s="71" t="s">
        <v>9</v>
      </c>
      <c r="B15" s="422">
        <v>6065.1323010000006</v>
      </c>
      <c r="C15" s="423">
        <v>6265.5946039999999</v>
      </c>
      <c r="D15" s="422">
        <v>6491</v>
      </c>
      <c r="E15" s="423">
        <v>6146</v>
      </c>
      <c r="F15" s="424" t="s">
        <v>212</v>
      </c>
    </row>
    <row r="16" spans="1:9" x14ac:dyDescent="0.2">
      <c r="A16" s="74" t="s">
        <v>6</v>
      </c>
      <c r="B16" s="292">
        <v>11184.954043000002</v>
      </c>
      <c r="C16" s="293">
        <f>SUM(C13:C15)</f>
        <v>14595.268561999999</v>
      </c>
      <c r="D16" s="292">
        <f t="shared" ref="D16:F16" si="1">SUM(D13:D15)</f>
        <v>18619</v>
      </c>
      <c r="E16" s="293">
        <f t="shared" si="1"/>
        <v>22470</v>
      </c>
      <c r="F16" s="292">
        <f t="shared" si="1"/>
        <v>0</v>
      </c>
    </row>
    <row r="17" spans="1:29" x14ac:dyDescent="0.2">
      <c r="A17" s="48" t="s">
        <v>17</v>
      </c>
      <c r="B17" s="420"/>
      <c r="C17" s="421"/>
      <c r="D17" s="420"/>
      <c r="E17" s="421"/>
      <c r="F17" s="420"/>
    </row>
    <row r="18" spans="1:29" x14ac:dyDescent="0.2">
      <c r="A18" s="71" t="s">
        <v>7</v>
      </c>
      <c r="B18" s="418">
        <v>5301.3344049999996</v>
      </c>
      <c r="C18" s="419">
        <f>C7+C13</f>
        <v>8406.1862529999999</v>
      </c>
      <c r="D18" s="418">
        <f>D7+D13</f>
        <v>12344</v>
      </c>
      <c r="E18" s="419">
        <f>E7+E13</f>
        <v>16377</v>
      </c>
      <c r="F18" s="424">
        <f>SUM(F7,F13)</f>
        <v>14.421459</v>
      </c>
    </row>
    <row r="19" spans="1:29" x14ac:dyDescent="0.2">
      <c r="A19" s="71" t="s">
        <v>8</v>
      </c>
      <c r="B19" s="418">
        <v>1718.7383259999999</v>
      </c>
      <c r="C19" s="419">
        <f>C8+C9+C14</f>
        <v>1896.6210629999998</v>
      </c>
      <c r="D19" s="418">
        <f>D8+D9+D14</f>
        <v>1894</v>
      </c>
      <c r="E19" s="419">
        <f>E8+E9+E14</f>
        <v>2170</v>
      </c>
      <c r="F19" s="424">
        <f>SUM(F8,F9,F14)</f>
        <v>2149.8880060000001</v>
      </c>
    </row>
    <row r="20" spans="1:29" x14ac:dyDescent="0.2">
      <c r="A20" s="71" t="s">
        <v>9</v>
      </c>
      <c r="B20" s="418">
        <v>6165.7779080000009</v>
      </c>
      <c r="C20" s="419">
        <f>C10+C15</f>
        <v>6323.1877020000002</v>
      </c>
      <c r="D20" s="418">
        <f>D10+D15</f>
        <v>6707</v>
      </c>
      <c r="E20" s="419">
        <f>E10+E15</f>
        <v>6386</v>
      </c>
      <c r="F20" s="424">
        <f>SUM(F10,F15)</f>
        <v>1880.7115060000001</v>
      </c>
    </row>
    <row r="21" spans="1:29" x14ac:dyDescent="0.2">
      <c r="A21" s="74" t="s">
        <v>6</v>
      </c>
      <c r="B21" s="292">
        <v>13185.850639</v>
      </c>
      <c r="C21" s="293">
        <f>SUM(C18:C20)</f>
        <v>16625.995018000001</v>
      </c>
      <c r="D21" s="292">
        <f>SUM(D18:D20)</f>
        <v>20945</v>
      </c>
      <c r="E21" s="293">
        <f>SUM(E18:E20)</f>
        <v>24933</v>
      </c>
      <c r="F21" s="292">
        <f>SUM(F18:F20)</f>
        <v>4045.0209710000004</v>
      </c>
      <c r="G21" s="119"/>
      <c r="H21" s="119"/>
      <c r="I21" s="119"/>
      <c r="J21" s="119"/>
      <c r="K21" s="119"/>
      <c r="L21" s="119"/>
      <c r="M21" s="119"/>
    </row>
    <row r="22" spans="1:29" x14ac:dyDescent="0.2">
      <c r="A22" s="197" t="s">
        <v>77</v>
      </c>
      <c r="B22" s="120"/>
      <c r="C22" s="120"/>
      <c r="D22" s="120"/>
      <c r="E22" s="120"/>
      <c r="F22" s="243"/>
    </row>
    <row r="23" spans="1:29" x14ac:dyDescent="0.2">
      <c r="A23" s="121"/>
      <c r="F23" s="242"/>
    </row>
    <row r="24" spans="1:29" ht="15.75" x14ac:dyDescent="0.25">
      <c r="A24" s="122" t="s">
        <v>29</v>
      </c>
      <c r="F24" s="242"/>
      <c r="W24" s="65"/>
      <c r="X24" s="65"/>
      <c r="Y24" s="65"/>
      <c r="Z24" s="65"/>
      <c r="AA24" s="65"/>
      <c r="AB24" s="65"/>
      <c r="AC24" s="65"/>
    </row>
    <row r="25" spans="1:29" x14ac:dyDescent="0.2">
      <c r="A25" s="105" t="s">
        <v>13</v>
      </c>
      <c r="B25" s="447"/>
      <c r="C25" s="447"/>
      <c r="D25" s="447"/>
      <c r="F25" s="242"/>
      <c r="W25" s="65"/>
      <c r="X25" s="65"/>
      <c r="Y25" s="65"/>
      <c r="Z25" s="65"/>
      <c r="AA25" s="65"/>
      <c r="AB25" s="65"/>
      <c r="AC25" s="65"/>
    </row>
    <row r="26" spans="1:29" x14ac:dyDescent="0.2">
      <c r="A26" s="116"/>
      <c r="B26" s="435">
        <v>2017</v>
      </c>
      <c r="C26" s="436">
        <v>2018</v>
      </c>
      <c r="D26" s="435">
        <v>2019</v>
      </c>
      <c r="E26" s="436">
        <v>2020</v>
      </c>
      <c r="F26" s="435">
        <v>2021</v>
      </c>
      <c r="W26" s="65"/>
      <c r="X26" s="65"/>
      <c r="Y26" s="65"/>
      <c r="Z26" s="65"/>
      <c r="AA26" s="65"/>
      <c r="AB26" s="65"/>
      <c r="AC26" s="65"/>
    </row>
    <row r="27" spans="1:29" x14ac:dyDescent="0.2">
      <c r="A27" s="123" t="s">
        <v>3</v>
      </c>
      <c r="B27" s="422">
        <v>23931.235001000001</v>
      </c>
      <c r="C27" s="423">
        <v>24499.956489</v>
      </c>
      <c r="D27" s="422">
        <v>25372.933269999998</v>
      </c>
      <c r="E27" s="423">
        <f>E7+'5.2'!F12+'5.2'!F16</f>
        <v>25841.470825</v>
      </c>
      <c r="F27" s="422">
        <f>F7+'5.2'!G12+'5.2'!G16</f>
        <v>2855.5730600000002</v>
      </c>
      <c r="G27" s="129"/>
      <c r="H27" s="129"/>
      <c r="I27" s="129"/>
      <c r="W27" s="65"/>
      <c r="X27" s="65"/>
      <c r="Y27" s="65"/>
      <c r="Z27" s="65"/>
      <c r="AA27" s="65"/>
      <c r="AB27" s="65"/>
      <c r="AC27" s="65"/>
    </row>
    <row r="28" spans="1:29" x14ac:dyDescent="0.2">
      <c r="A28" s="123" t="s">
        <v>8</v>
      </c>
      <c r="B28" s="422">
        <v>34027.113065000005</v>
      </c>
      <c r="C28" s="423">
        <v>34935.350998999995</v>
      </c>
      <c r="D28" s="422">
        <v>35872.621216</v>
      </c>
      <c r="E28" s="423">
        <f>E8+E9+'5.2'!F23+'5.2'!F27</f>
        <v>36628.672646000006</v>
      </c>
      <c r="F28" s="422">
        <f>F8+F9+'5.2'!G23+'5.2'!G27</f>
        <v>37564.264112000004</v>
      </c>
      <c r="G28" s="129"/>
      <c r="H28" s="129"/>
      <c r="I28" s="129"/>
      <c r="W28" s="65"/>
      <c r="X28" s="65"/>
      <c r="Y28" s="65"/>
      <c r="Z28" s="65"/>
      <c r="AA28" s="65"/>
      <c r="AB28" s="65"/>
      <c r="AC28" s="65"/>
    </row>
    <row r="29" spans="1:29" x14ac:dyDescent="0.2">
      <c r="A29" s="71" t="s">
        <v>9</v>
      </c>
      <c r="B29" s="422">
        <v>27813.276318</v>
      </c>
      <c r="C29" s="423">
        <v>28049.340469000002</v>
      </c>
      <c r="D29" s="422">
        <v>29494.094323000001</v>
      </c>
      <c r="E29" s="423">
        <f>E10+'5.2'!F31+'5.2'!F37+'5.2'!F43+'5.2'!F46</f>
        <v>30410.795137000005</v>
      </c>
      <c r="F29" s="422">
        <f>F10+'5.2'!G31+'5.2'!G37+'5.2'!G43+'5.2'!G46</f>
        <v>20813.421509000003</v>
      </c>
      <c r="G29" s="118"/>
      <c r="W29" s="65"/>
      <c r="X29" s="65"/>
      <c r="Y29" s="65"/>
      <c r="Z29" s="65"/>
      <c r="AA29" s="65"/>
      <c r="AB29" s="65"/>
      <c r="AC29" s="65"/>
    </row>
    <row r="30" spans="1:29" x14ac:dyDescent="0.2">
      <c r="A30" s="214" t="s">
        <v>25</v>
      </c>
      <c r="B30" s="425">
        <v>85771.62438400001</v>
      </c>
      <c r="C30" s="293">
        <v>87484.647956999994</v>
      </c>
      <c r="D30" s="425">
        <v>90739.648808999991</v>
      </c>
      <c r="E30" s="293">
        <f>SUM(E27:E29)</f>
        <v>92880.938608000011</v>
      </c>
      <c r="F30" s="425">
        <f>SUM(F27:F29)</f>
        <v>61233.258681000007</v>
      </c>
      <c r="W30" s="65"/>
      <c r="X30" s="65"/>
      <c r="Y30" s="65"/>
      <c r="Z30" s="65"/>
      <c r="AA30" s="65"/>
      <c r="AB30" s="65"/>
      <c r="AC30" s="65"/>
    </row>
    <row r="31" spans="1:29" x14ac:dyDescent="0.2">
      <c r="A31" s="125" t="s">
        <v>28</v>
      </c>
      <c r="B31" s="426">
        <v>6791.766482</v>
      </c>
      <c r="C31" s="423">
        <v>6923.5509439999996</v>
      </c>
      <c r="D31" s="426">
        <v>7011.8429829999995</v>
      </c>
      <c r="E31" s="423">
        <f>'5.2'!F50</f>
        <v>7137.3654770000003</v>
      </c>
      <c r="F31" s="426">
        <f>'5.2'!G50</f>
        <v>7431.7290680000006</v>
      </c>
      <c r="W31" s="65"/>
      <c r="X31" s="65"/>
      <c r="Y31" s="65"/>
      <c r="Z31" s="65"/>
      <c r="AA31" s="65"/>
      <c r="AB31" s="65"/>
      <c r="AC31" s="65"/>
    </row>
    <row r="32" spans="1:29" x14ac:dyDescent="0.2">
      <c r="A32" s="215" t="s">
        <v>74</v>
      </c>
      <c r="B32" s="427">
        <v>105.22266499999999</v>
      </c>
      <c r="C32" s="428">
        <v>234.208854</v>
      </c>
      <c r="D32" s="427">
        <v>270.27419000000003</v>
      </c>
      <c r="E32" s="428">
        <f>'5.2'!F52+'5.2'!F53</f>
        <v>284.42637100000002</v>
      </c>
      <c r="F32" s="427">
        <f>'5.2'!G52+'5.2'!G53</f>
        <v>351.83589300000006</v>
      </c>
      <c r="W32" s="65"/>
      <c r="X32" s="65"/>
      <c r="Y32" s="65"/>
      <c r="Z32" s="65"/>
      <c r="AA32" s="65"/>
      <c r="AB32" s="65"/>
      <c r="AC32" s="65"/>
    </row>
    <row r="33" spans="1:29" s="72" customFormat="1" x14ac:dyDescent="0.2">
      <c r="A33" s="74" t="s">
        <v>26</v>
      </c>
      <c r="B33" s="425">
        <v>92668.61353100001</v>
      </c>
      <c r="C33" s="293">
        <v>94642.407754999993</v>
      </c>
      <c r="D33" s="425">
        <v>98021.765981999997</v>
      </c>
      <c r="E33" s="293">
        <f>SUM(E30:E32)</f>
        <v>100302.730456</v>
      </c>
      <c r="F33" s="425">
        <f>SUM(F30:F32)</f>
        <v>69016.823642000003</v>
      </c>
      <c r="G33" s="48"/>
      <c r="H33" s="48"/>
      <c r="I33" s="48"/>
      <c r="J33" s="48"/>
      <c r="K33" s="48"/>
      <c r="L33" s="48"/>
      <c r="M33" s="48"/>
      <c r="N33" s="48"/>
      <c r="O33" s="48"/>
      <c r="P33" s="48"/>
      <c r="Q33" s="48"/>
      <c r="R33" s="48"/>
      <c r="S33" s="48"/>
      <c r="T33" s="48"/>
      <c r="U33" s="48"/>
      <c r="V33" s="48"/>
    </row>
    <row r="34" spans="1:29" x14ac:dyDescent="0.2">
      <c r="A34" s="197" t="s">
        <v>77</v>
      </c>
      <c r="B34" s="71"/>
      <c r="C34" s="71"/>
      <c r="D34" s="71"/>
      <c r="F34" s="242"/>
      <c r="W34" s="65"/>
      <c r="X34" s="65"/>
      <c r="Y34" s="65"/>
      <c r="Z34" s="65"/>
      <c r="AA34" s="65"/>
      <c r="AB34" s="65"/>
      <c r="AC34" s="65"/>
    </row>
    <row r="35" spans="1:29" x14ac:dyDescent="0.2">
      <c r="A35" s="126"/>
      <c r="B35" s="127"/>
      <c r="C35" s="127"/>
      <c r="D35" s="127"/>
      <c r="F35" s="242"/>
      <c r="W35" s="65"/>
      <c r="X35" s="65"/>
      <c r="Y35" s="65"/>
      <c r="Z35" s="65"/>
      <c r="AA35" s="65"/>
      <c r="AB35" s="65"/>
      <c r="AC35" s="65"/>
    </row>
    <row r="36" spans="1:29" ht="18.75" x14ac:dyDescent="0.2">
      <c r="A36" s="128" t="s">
        <v>76</v>
      </c>
      <c r="F36" s="242"/>
      <c r="W36" s="65"/>
      <c r="X36" s="65"/>
      <c r="Y36" s="65"/>
      <c r="Z36" s="65"/>
      <c r="AA36" s="65"/>
      <c r="AB36" s="65"/>
      <c r="AC36" s="65"/>
    </row>
    <row r="37" spans="1:29" x14ac:dyDescent="0.2">
      <c r="A37" s="105" t="s">
        <v>14</v>
      </c>
      <c r="B37" s="447"/>
      <c r="C37" s="447"/>
      <c r="D37" s="447"/>
      <c r="F37" s="242"/>
      <c r="W37" s="65"/>
      <c r="X37" s="65"/>
      <c r="Y37" s="65"/>
      <c r="Z37" s="65"/>
      <c r="AA37" s="65"/>
      <c r="AB37" s="65"/>
      <c r="AC37" s="65"/>
    </row>
    <row r="38" spans="1:29" x14ac:dyDescent="0.2">
      <c r="A38" s="116"/>
      <c r="B38" s="435">
        <v>2017</v>
      </c>
      <c r="C38" s="436">
        <v>2018</v>
      </c>
      <c r="D38" s="435">
        <v>2019</v>
      </c>
      <c r="E38" s="436">
        <v>2020</v>
      </c>
      <c r="F38" s="435">
        <v>2021</v>
      </c>
      <c r="W38" s="65"/>
      <c r="X38" s="65"/>
      <c r="Y38" s="65"/>
      <c r="Z38" s="65"/>
      <c r="AA38" s="65"/>
      <c r="AB38" s="65"/>
      <c r="AC38" s="65"/>
    </row>
    <row r="39" spans="1:29" x14ac:dyDescent="0.2">
      <c r="A39" s="123" t="s">
        <v>3</v>
      </c>
      <c r="B39" s="429">
        <v>22.152364492590856</v>
      </c>
      <c r="C39" s="430">
        <v>34.311025232939549</v>
      </c>
      <c r="D39" s="431">
        <v>48.650267860811667</v>
      </c>
      <c r="E39" s="430">
        <f t="shared" ref="E39:F42" si="2">E18/E27*100</f>
        <v>63.37487564429297</v>
      </c>
      <c r="F39" s="431">
        <f t="shared" si="2"/>
        <v>0.50502854232698213</v>
      </c>
      <c r="W39" s="65"/>
      <c r="X39" s="65"/>
      <c r="Y39" s="65"/>
      <c r="Z39" s="65"/>
      <c r="AA39" s="65"/>
      <c r="AB39" s="65"/>
      <c r="AC39" s="65"/>
    </row>
    <row r="40" spans="1:29" ht="12.75" customHeight="1" x14ac:dyDescent="0.2">
      <c r="A40" s="123" t="s">
        <v>8</v>
      </c>
      <c r="B40" s="429">
        <v>5.0510847708907738</v>
      </c>
      <c r="C40" s="430">
        <v>5.4289452052572473</v>
      </c>
      <c r="D40" s="431">
        <v>5.279792598917286</v>
      </c>
      <c r="E40" s="430">
        <f t="shared" si="2"/>
        <v>5.9243206025293205</v>
      </c>
      <c r="F40" s="431">
        <f t="shared" si="2"/>
        <v>5.7232267337647986</v>
      </c>
      <c r="W40" s="65"/>
      <c r="X40" s="65"/>
      <c r="Y40" s="65"/>
      <c r="Z40" s="65"/>
      <c r="AA40" s="65"/>
      <c r="AB40" s="65"/>
      <c r="AC40" s="65"/>
    </row>
    <row r="41" spans="1:29" x14ac:dyDescent="0.2">
      <c r="A41" s="71" t="s">
        <v>9</v>
      </c>
      <c r="B41" s="429">
        <v>22.168470328717355</v>
      </c>
      <c r="C41" s="430">
        <v>22.543088701099254</v>
      </c>
      <c r="D41" s="431">
        <v>22.74014562559314</v>
      </c>
      <c r="E41" s="430">
        <f t="shared" si="2"/>
        <v>20.999122092109733</v>
      </c>
      <c r="F41" s="431">
        <f t="shared" si="2"/>
        <v>9.0360515938561807</v>
      </c>
      <c r="W41" s="65"/>
      <c r="X41" s="65"/>
      <c r="Y41" s="65"/>
      <c r="Z41" s="65"/>
      <c r="AA41" s="65"/>
      <c r="AB41" s="65"/>
      <c r="AC41" s="65"/>
    </row>
    <row r="42" spans="1:29" x14ac:dyDescent="0.2">
      <c r="A42" s="214" t="s">
        <v>27</v>
      </c>
      <c r="B42" s="432">
        <v>15.373208486721527</v>
      </c>
      <c r="C42" s="433">
        <v>19.004471534447877</v>
      </c>
      <c r="D42" s="434">
        <v>23.0825226622682</v>
      </c>
      <c r="E42" s="433">
        <f t="shared" si="2"/>
        <v>26.844043970344277</v>
      </c>
      <c r="F42" s="434">
        <f t="shared" si="2"/>
        <v>6.6059214520541687</v>
      </c>
      <c r="W42" s="65"/>
      <c r="X42" s="65"/>
      <c r="Y42" s="65"/>
      <c r="Z42" s="65"/>
      <c r="AA42" s="65"/>
      <c r="AB42" s="65"/>
      <c r="AC42" s="65"/>
    </row>
    <row r="43" spans="1:29" x14ac:dyDescent="0.2">
      <c r="A43" s="74" t="s">
        <v>26</v>
      </c>
      <c r="B43" s="434">
        <v>14.229036279461543</v>
      </c>
      <c r="C43" s="433">
        <v>17.56717248893284</v>
      </c>
      <c r="D43" s="434">
        <v>21.367703173034233</v>
      </c>
      <c r="E43" s="433">
        <f>E21/E33*100</f>
        <v>24.857748026049407</v>
      </c>
      <c r="F43" s="434">
        <f>F21/F33*100</f>
        <v>5.8609202184993245</v>
      </c>
      <c r="W43" s="65"/>
      <c r="X43" s="65"/>
      <c r="Y43" s="65"/>
      <c r="Z43" s="65"/>
      <c r="AA43" s="65"/>
      <c r="AB43" s="65"/>
      <c r="AC43" s="65"/>
    </row>
    <row r="44" spans="1:29" x14ac:dyDescent="0.2">
      <c r="A44" s="132" t="s">
        <v>75</v>
      </c>
      <c r="B44" s="127"/>
      <c r="C44" s="130"/>
      <c r="D44" s="130"/>
      <c r="E44" s="131"/>
      <c r="F44" s="244"/>
      <c r="W44" s="65"/>
      <c r="X44" s="65"/>
      <c r="Y44" s="65"/>
      <c r="Z44" s="65"/>
      <c r="AA44" s="65"/>
      <c r="AB44" s="65"/>
      <c r="AC44" s="65"/>
    </row>
    <row r="45" spans="1:29" ht="12.75" customHeight="1" x14ac:dyDescent="0.2">
      <c r="A45" s="197" t="s">
        <v>77</v>
      </c>
      <c r="B45" s="124"/>
      <c r="C45" s="124"/>
      <c r="D45" s="124"/>
      <c r="W45" s="65"/>
      <c r="X45" s="65"/>
      <c r="Y45" s="65"/>
      <c r="Z45" s="65"/>
      <c r="AA45" s="65"/>
      <c r="AB45" s="65"/>
      <c r="AC45" s="65"/>
    </row>
    <row r="46" spans="1:29" ht="12.75" customHeight="1" x14ac:dyDescent="0.2">
      <c r="A46" s="133"/>
      <c r="B46" s="110"/>
      <c r="C46" s="127"/>
      <c r="D46" s="127"/>
      <c r="W46" s="65"/>
      <c r="X46" s="65"/>
      <c r="Y46" s="65"/>
      <c r="Z46" s="65"/>
      <c r="AA46" s="65"/>
      <c r="AB46" s="65"/>
      <c r="AC46" s="65"/>
    </row>
    <row r="47" spans="1:29" ht="12.75" customHeight="1" x14ac:dyDescent="0.2">
      <c r="C47" s="134"/>
      <c r="D47" s="134"/>
    </row>
    <row r="48" spans="1:29" ht="12.75" customHeight="1" x14ac:dyDescent="0.2">
      <c r="C48" s="134"/>
      <c r="D48" s="134"/>
    </row>
    <row r="49" spans="2:4" ht="12.75" customHeight="1" x14ac:dyDescent="0.2">
      <c r="C49" s="135"/>
      <c r="D49" s="135"/>
    </row>
    <row r="50" spans="2:4" ht="12.75" customHeight="1" x14ac:dyDescent="0.2">
      <c r="B50" s="117"/>
      <c r="C50" s="110"/>
      <c r="D50" s="110"/>
    </row>
    <row r="52" spans="2:4" ht="12.75" customHeight="1" x14ac:dyDescent="0.2"/>
    <row r="54" spans="2:4" x14ac:dyDescent="0.2">
      <c r="C54" s="117"/>
      <c r="D54" s="117"/>
    </row>
    <row r="61" spans="2:4" ht="12.75" customHeight="1" x14ac:dyDescent="0.2"/>
    <row r="65" ht="12.75" customHeight="1" x14ac:dyDescent="0.2"/>
    <row r="69" ht="12.75" customHeight="1" x14ac:dyDescent="0.2"/>
    <row r="70" ht="12.75" customHeight="1" x14ac:dyDescent="0.2"/>
    <row r="77" ht="12.75" customHeight="1" x14ac:dyDescent="0.2"/>
  </sheetData>
  <phoneticPr fontId="30" type="noConversion"/>
  <pageMargins left="0.43307086614173229" right="0.2755905511811023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5 </vt:lpstr>
      <vt:lpstr>5.1_2020</vt:lpstr>
      <vt:lpstr>5.1_2021</vt:lpstr>
      <vt:lpstr>5.1_evol</vt:lpstr>
      <vt:lpstr>5.1 Série</vt:lpstr>
      <vt:lpstr>5.2</vt:lpstr>
      <vt:lpstr>5.3</vt:lpstr>
      <vt:lpstr>5.4 </vt:lpstr>
      <vt:lpstr>5.5</vt:lpstr>
      <vt:lpstr>5.6_2020</vt:lpstr>
      <vt:lpstr>5.6_2021</vt:lpstr>
      <vt:lpstr>5.6_evol</vt:lpstr>
      <vt:lpstr>5.6 série</vt:lpstr>
      <vt:lpstr>'5 '!Zone_d_impression</vt:lpstr>
      <vt:lpstr>'5.1_2020'!Zone_d_impression</vt:lpstr>
      <vt:lpstr>'5.1_2021'!Zone_d_impression</vt:lpstr>
      <vt:lpstr>'5.1_evol'!Zone_d_impression</vt:lpstr>
      <vt:lpstr>'5.2'!Zone_d_impression</vt:lpstr>
      <vt:lpstr>'5.3'!Zone_d_impression</vt:lpstr>
      <vt:lpstr>'5.4 '!Zone_d_impression</vt:lpstr>
      <vt:lpstr>'5.5'!Zone_d_impression</vt:lpstr>
      <vt:lpstr>'5.6 série'!Zone_d_impression</vt:lpstr>
      <vt:lpstr>'5.6_2020'!Zone_d_impression</vt:lpstr>
      <vt:lpstr>'5.6_2021'!Zone_d_impression</vt:lpstr>
      <vt:lpstr>'5.6_evol'!Zone_d_impression</vt:lpstr>
    </vt:vector>
  </TitlesOfParts>
  <Company>DGCL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DESL</dc:creator>
  <cp:lastModifiedBy>SOLANKI Nesheen</cp:lastModifiedBy>
  <cp:lastPrinted>2022-05-20T13:42:55Z</cp:lastPrinted>
  <dcterms:created xsi:type="dcterms:W3CDTF">2013-01-25T09:53:21Z</dcterms:created>
  <dcterms:modified xsi:type="dcterms:W3CDTF">2022-06-28T13:50:16Z</dcterms:modified>
</cp:coreProperties>
</file>