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ml.chartshapes+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jpeg" ContentType="image/jpeg"/>
  <Override PartName="/xl/charts/chart3.xml" ContentType="application/vnd.openxmlformats-officedocument.drawingml.chart+xml"/>
  <Override PartName="/xl/drawings/drawing5.xml" ContentType="application/vnd.openxmlformats-officedocument.drawingml.chartshapes+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255" yWindow="60" windowWidth="9720" windowHeight="12705" tabRatio="676"/>
  </bookViews>
  <sheets>
    <sheet name="Sommaire" sheetId="17" r:id="rId1"/>
    <sheet name="1" sheetId="16" r:id="rId2"/>
    <sheet name="2" sheetId="15" r:id="rId3"/>
    <sheet name="3" sheetId="14" r:id="rId4"/>
    <sheet name="4" sheetId="13" r:id="rId5"/>
    <sheet name="5" sheetId="12" r:id="rId6"/>
    <sheet name="6" sheetId="11" r:id="rId7"/>
    <sheet name="7" sheetId="10" r:id="rId8"/>
    <sheet name="8" sheetId="20" r:id="rId9"/>
    <sheet name="9" sheetId="8" r:id="rId10"/>
    <sheet name="10" sheetId="6" r:id="rId11"/>
    <sheet name="11" sheetId="19" r:id="rId12"/>
    <sheet name="12" sheetId="4" r:id="rId13"/>
    <sheet name="13" sheetId="1" r:id="rId14"/>
    <sheet name="14" sheetId="2" r:id="rId15"/>
    <sheet name="15" sheetId="18" r:id="rId16"/>
    <sheet name="16" sheetId="3" r:id="rId17"/>
  </sheets>
  <definedNames>
    <definedName name="_xlnm.Print_Area" localSheetId="1">'1'!$A$1:$N$77</definedName>
    <definedName name="_xlnm.Print_Area" localSheetId="10">'10'!$A$1:$M$76</definedName>
    <definedName name="_xlnm.Print_Area" localSheetId="11">'11'!$A$1:$Q$80</definedName>
    <definedName name="_xlnm.Print_Area" localSheetId="12">'12'!$A$1:$L$76</definedName>
    <definedName name="_xlnm.Print_Area" localSheetId="13">'13'!$A$1:$AU$80</definedName>
    <definedName name="_xlnm.Print_Area" localSheetId="14">'14'!$A$1:$U$77</definedName>
    <definedName name="_xlnm.Print_Area" localSheetId="15">'15'!$A$1:$G$71</definedName>
    <definedName name="_xlnm.Print_Area" localSheetId="16">'16'!$A$1:$L$83</definedName>
    <definedName name="_xlnm.Print_Area" localSheetId="2">'2'!$A$1:$G$77</definedName>
    <definedName name="_xlnm.Print_Area" localSheetId="3">'3'!$A$1:$P$80</definedName>
    <definedName name="_xlnm.Print_Area" localSheetId="4">'4'!$A$1:$M$79</definedName>
    <definedName name="_xlnm.Print_Area" localSheetId="5">'5'!$A$1:$T$76</definedName>
    <definedName name="_xlnm.Print_Area" localSheetId="6">'6'!$A$1:$G$75</definedName>
    <definedName name="_xlnm.Print_Area" localSheetId="7">'7'!$A$1:$K$76</definedName>
    <definedName name="_xlnm.Print_Area" localSheetId="8">'8'!$A$1:$E$43</definedName>
    <definedName name="_xlnm.Print_Area" localSheetId="9">'9'!$A$1:$G$65</definedName>
    <definedName name="_xlnm.Print_Area" localSheetId="0">Sommaire!$A$1:$I$56</definedName>
  </definedNames>
  <calcPr calcId="125725"/>
</workbook>
</file>

<file path=xl/calcChain.xml><?xml version="1.0" encoding="utf-8"?>
<calcChain xmlns="http://schemas.openxmlformats.org/spreadsheetml/2006/main">
  <c r="T94" i="12"/>
  <c r="J110" i="4" l="1"/>
  <c r="J111"/>
  <c r="J112"/>
  <c r="J113"/>
  <c r="J114"/>
  <c r="J115"/>
  <c r="J116"/>
  <c r="J117"/>
  <c r="J118"/>
  <c r="J119"/>
  <c r="J120"/>
  <c r="J121"/>
  <c r="J122"/>
  <c r="J123"/>
  <c r="J124"/>
  <c r="J125"/>
  <c r="J126"/>
  <c r="J127"/>
  <c r="J128"/>
  <c r="J129"/>
  <c r="J130"/>
  <c r="J131"/>
  <c r="J132"/>
  <c r="J133"/>
  <c r="J134"/>
  <c r="J109"/>
  <c r="O9" l="1"/>
  <c r="O10"/>
  <c r="O11"/>
  <c r="O12"/>
  <c r="O13"/>
  <c r="O14"/>
  <c r="O15"/>
  <c r="O16"/>
  <c r="O17"/>
  <c r="O18"/>
  <c r="O19"/>
  <c r="O20"/>
  <c r="O21"/>
  <c r="O22"/>
  <c r="O23"/>
  <c r="O24"/>
  <c r="O25"/>
  <c r="O26"/>
  <c r="O27"/>
  <c r="O28"/>
  <c r="O29"/>
  <c r="O30"/>
  <c r="O31"/>
  <c r="O32"/>
  <c r="O33"/>
  <c r="O34"/>
  <c r="O35"/>
  <c r="O36"/>
  <c r="O37"/>
  <c r="O8"/>
  <c r="H81" i="11" l="1"/>
  <c r="H84"/>
  <c r="H82"/>
  <c r="H93"/>
  <c r="H83"/>
  <c r="H90"/>
  <c r="H85"/>
  <c r="H86"/>
  <c r="H92"/>
  <c r="H89"/>
  <c r="H94"/>
  <c r="H88"/>
  <c r="H97"/>
  <c r="H87"/>
  <c r="H91"/>
  <c r="H98"/>
  <c r="H100"/>
  <c r="H99"/>
  <c r="H96"/>
  <c r="H95"/>
  <c r="H80"/>
  <c r="M108" i="1"/>
  <c r="M97"/>
  <c r="M110"/>
  <c r="M95"/>
  <c r="M105"/>
  <c r="M107"/>
  <c r="M98"/>
  <c r="M92"/>
  <c r="M106"/>
  <c r="M103"/>
  <c r="M90"/>
  <c r="M96"/>
  <c r="M99"/>
  <c r="M93"/>
  <c r="M104"/>
  <c r="M109"/>
  <c r="M94"/>
  <c r="M91"/>
  <c r="M100"/>
  <c r="M102"/>
  <c r="M101"/>
  <c r="P36" i="4"/>
  <c r="P15"/>
  <c r="P14"/>
  <c r="H12" i="20" l="1"/>
  <c r="H16"/>
  <c r="H20"/>
  <c r="H24"/>
  <c r="H28"/>
  <c r="H36"/>
  <c r="H32"/>
  <c r="H31"/>
  <c r="P8" i="4"/>
  <c r="Q8" s="1"/>
  <c r="P17"/>
  <c r="H11" i="20"/>
  <c r="H15"/>
  <c r="H19"/>
  <c r="H23"/>
  <c r="H27"/>
  <c r="H35"/>
  <c r="P11" i="4"/>
  <c r="P27"/>
  <c r="H10" i="20"/>
  <c r="H14"/>
  <c r="H18"/>
  <c r="H22"/>
  <c r="H26"/>
  <c r="H30"/>
  <c r="H34"/>
  <c r="H38"/>
  <c r="H9"/>
  <c r="H13"/>
  <c r="H17"/>
  <c r="H21"/>
  <c r="H25"/>
  <c r="H29"/>
  <c r="H33"/>
  <c r="H37"/>
  <c r="P10" i="4"/>
  <c r="Q10" s="1"/>
  <c r="P22"/>
  <c r="Q22" s="1"/>
  <c r="P23"/>
  <c r="P24"/>
  <c r="Q24" s="1"/>
  <c r="P33"/>
  <c r="P31"/>
  <c r="Q31" s="1"/>
  <c r="P13"/>
  <c r="Q13" s="1"/>
  <c r="P37"/>
  <c r="Q37" s="1"/>
  <c r="P28"/>
  <c r="Q28" s="1"/>
  <c r="P29"/>
  <c r="Q29" s="1"/>
  <c r="P18"/>
  <c r="Q18" s="1"/>
  <c r="P19"/>
  <c r="Q19" s="1"/>
  <c r="P21"/>
  <c r="Q21" s="1"/>
  <c r="Q14"/>
  <c r="Q17"/>
  <c r="Q33"/>
  <c r="Q36"/>
  <c r="Q11"/>
  <c r="Q15"/>
  <c r="Q23"/>
  <c r="Q27"/>
  <c r="N100" i="13"/>
  <c r="P34" i="4" l="1"/>
  <c r="Q34" s="1"/>
  <c r="P25"/>
  <c r="Q25" s="1"/>
  <c r="P32"/>
  <c r="Q32" s="1"/>
  <c r="P16"/>
  <c r="Q16" s="1"/>
  <c r="P9"/>
  <c r="Q9" s="1"/>
  <c r="P35"/>
  <c r="Q35" s="1"/>
  <c r="P26"/>
  <c r="Q26" s="1"/>
  <c r="P30"/>
  <c r="Q30" s="1"/>
  <c r="P12"/>
  <c r="Q12" s="1"/>
  <c r="E10" i="3"/>
  <c r="E11"/>
  <c r="E12"/>
  <c r="E13"/>
  <c r="E14"/>
  <c r="E15"/>
  <c r="E16"/>
  <c r="E17"/>
  <c r="E18"/>
  <c r="E19"/>
  <c r="E20"/>
  <c r="E21"/>
  <c r="E22"/>
  <c r="E23"/>
  <c r="E24"/>
  <c r="E25"/>
  <c r="E26"/>
  <c r="E27"/>
  <c r="E28"/>
  <c r="E29"/>
  <c r="E30"/>
  <c r="E31"/>
  <c r="E32"/>
  <c r="E33"/>
  <c r="E34"/>
  <c r="E35"/>
  <c r="E36"/>
  <c r="E37"/>
  <c r="E38"/>
  <c r="E9"/>
  <c r="P20" i="4" l="1"/>
  <c r="Q20" s="1"/>
  <c r="B38" i="2"/>
  <c r="T97" i="12" l="1"/>
  <c r="T87"/>
  <c r="T100"/>
  <c r="T82"/>
  <c r="T99"/>
  <c r="T91"/>
  <c r="T89"/>
  <c r="T88"/>
  <c r="T96"/>
  <c r="T93"/>
  <c r="T81"/>
  <c r="T84"/>
  <c r="T95"/>
  <c r="T90"/>
  <c r="T98"/>
  <c r="T101"/>
  <c r="T85"/>
  <c r="T86"/>
  <c r="T92"/>
  <c r="T83"/>
  <c r="O126"/>
  <c r="O107"/>
  <c r="O108"/>
  <c r="O109"/>
  <c r="O110"/>
  <c r="O111"/>
  <c r="O112"/>
  <c r="O113"/>
  <c r="O114"/>
  <c r="O115"/>
  <c r="O116"/>
  <c r="O117"/>
  <c r="O118"/>
  <c r="O119"/>
  <c r="O120"/>
  <c r="O121"/>
  <c r="O122"/>
  <c r="O123"/>
  <c r="O124"/>
  <c r="O125"/>
  <c r="O106"/>
  <c r="N86" i="13"/>
  <c r="N99"/>
  <c r="N95"/>
  <c r="N103"/>
  <c r="N85"/>
  <c r="N93"/>
  <c r="N98"/>
  <c r="N87"/>
  <c r="N90"/>
  <c r="N102"/>
  <c r="N94"/>
  <c r="N84"/>
  <c r="N104"/>
  <c r="N91"/>
  <c r="N88"/>
  <c r="N96"/>
  <c r="N92"/>
  <c r="N97"/>
  <c r="N89"/>
  <c r="N101"/>
  <c r="I131"/>
  <c r="I112"/>
  <c r="I113"/>
  <c r="I114"/>
  <c r="I115"/>
  <c r="I116"/>
  <c r="I117"/>
  <c r="I118"/>
  <c r="I119"/>
  <c r="I120"/>
  <c r="I121"/>
  <c r="I122"/>
  <c r="I123"/>
  <c r="I124"/>
  <c r="I125"/>
  <c r="I126"/>
  <c r="I127"/>
  <c r="I128"/>
  <c r="I129"/>
  <c r="I130"/>
  <c r="I111"/>
  <c r="Q101" i="14" l="1"/>
  <c r="Q96"/>
  <c r="Q89"/>
  <c r="Q104"/>
  <c r="Q94"/>
  <c r="Q99"/>
  <c r="Q103"/>
  <c r="Q100"/>
  <c r="Q87"/>
  <c r="Q95"/>
  <c r="Q86"/>
  <c r="Q97"/>
  <c r="Q98"/>
  <c r="Q85"/>
  <c r="Q105"/>
  <c r="Q102"/>
  <c r="Q88"/>
  <c r="Q93"/>
  <c r="Q91"/>
  <c r="Q90"/>
  <c r="Q92"/>
  <c r="K83" i="6" l="1"/>
  <c r="C34" i="18"/>
  <c r="C27"/>
  <c r="C23"/>
  <c r="C18"/>
  <c r="C17"/>
  <c r="C20"/>
  <c r="J10" i="3"/>
  <c r="J11"/>
  <c r="J12"/>
  <c r="J13"/>
  <c r="J14"/>
  <c r="J15"/>
  <c r="J16"/>
  <c r="J17"/>
  <c r="J18"/>
  <c r="J19"/>
  <c r="J20"/>
  <c r="J21"/>
  <c r="J22"/>
  <c r="J23"/>
  <c r="J24"/>
  <c r="J25"/>
  <c r="J26"/>
  <c r="J27"/>
  <c r="J28"/>
  <c r="J29"/>
  <c r="J30"/>
  <c r="J31"/>
  <c r="J32"/>
  <c r="J33"/>
  <c r="J34"/>
  <c r="J35"/>
  <c r="J36"/>
  <c r="J37"/>
  <c r="J38"/>
  <c r="J9"/>
  <c r="O118" i="1"/>
  <c r="F118" s="1"/>
  <c r="N113"/>
  <c r="N114"/>
  <c r="N115"/>
  <c r="N116"/>
  <c r="N117"/>
  <c r="N118"/>
  <c r="N119"/>
  <c r="N120"/>
  <c r="N121"/>
  <c r="N122"/>
  <c r="N123"/>
  <c r="N124"/>
  <c r="N125"/>
  <c r="N126"/>
  <c r="N127"/>
  <c r="N128"/>
  <c r="N129"/>
  <c r="N130"/>
  <c r="N131"/>
  <c r="N132"/>
  <c r="K88" i="16"/>
  <c r="K91"/>
  <c r="K90"/>
  <c r="K95"/>
  <c r="K87"/>
  <c r="K99"/>
  <c r="K104"/>
  <c r="K84"/>
  <c r="K85"/>
  <c r="K89"/>
  <c r="K92"/>
  <c r="K96"/>
  <c r="K93"/>
  <c r="K97"/>
  <c r="K103"/>
  <c r="K101"/>
  <c r="K102"/>
  <c r="K98"/>
  <c r="K94"/>
  <c r="K100"/>
  <c r="K86"/>
  <c r="M103" i="19"/>
  <c r="M102"/>
  <c r="M100"/>
  <c r="M99"/>
  <c r="M97"/>
  <c r="M96"/>
  <c r="M94"/>
  <c r="M93"/>
  <c r="M91"/>
  <c r="M90"/>
  <c r="Q69" i="2"/>
  <c r="R67"/>
  <c r="Q65"/>
  <c r="Q61"/>
  <c r="J75"/>
  <c r="J61"/>
  <c r="G8" i="8"/>
  <c r="G15"/>
  <c r="G16"/>
  <c r="G19"/>
  <c r="G23"/>
  <c r="G31"/>
  <c r="G32"/>
  <c r="D14"/>
  <c r="D33"/>
  <c r="D34"/>
  <c r="G18"/>
  <c r="G27"/>
  <c r="O113" i="1"/>
  <c r="J113" s="1"/>
  <c r="O115"/>
  <c r="J115" s="1"/>
  <c r="O116"/>
  <c r="O117"/>
  <c r="J117" s="1"/>
  <c r="O120"/>
  <c r="O122"/>
  <c r="J122" s="1"/>
  <c r="O124"/>
  <c r="O126"/>
  <c r="J126" s="1"/>
  <c r="O128"/>
  <c r="O129"/>
  <c r="J129" s="1"/>
  <c r="O130"/>
  <c r="J130" s="1"/>
  <c r="N112"/>
  <c r="Q47" i="2"/>
  <c r="J65"/>
  <c r="J63"/>
  <c r="J59"/>
  <c r="J57"/>
  <c r="J53"/>
  <c r="J51"/>
  <c r="D65"/>
  <c r="G7" i="8"/>
  <c r="J69" i="2"/>
  <c r="J71"/>
  <c r="G20" i="8"/>
  <c r="G12"/>
  <c r="O121" i="1"/>
  <c r="F121" s="1"/>
  <c r="D62" i="2"/>
  <c r="O125" i="1"/>
  <c r="F125" s="1"/>
  <c r="O112"/>
  <c r="O132"/>
  <c r="F132" s="1"/>
  <c r="O114"/>
  <c r="F114" s="1"/>
  <c r="Q59" i="2"/>
  <c r="Q63"/>
  <c r="Q67"/>
  <c r="G24" i="8"/>
  <c r="G14"/>
  <c r="D25"/>
  <c r="C58" i="2"/>
  <c r="J49"/>
  <c r="Q57"/>
  <c r="O131" i="1"/>
  <c r="C66" i="2"/>
  <c r="O127" i="1"/>
  <c r="J127" s="1"/>
  <c r="O123"/>
  <c r="O119"/>
  <c r="J119" s="1"/>
  <c r="K53" i="2"/>
  <c r="Q71"/>
  <c r="Q73"/>
  <c r="Q75"/>
  <c r="F129" i="1"/>
  <c r="J128"/>
  <c r="J116"/>
  <c r="C30" i="18"/>
  <c r="C14"/>
  <c r="C35"/>
  <c r="C15"/>
  <c r="C25"/>
  <c r="C12"/>
  <c r="C8"/>
  <c r="Q49" i="2"/>
  <c r="P12"/>
  <c r="Q53"/>
  <c r="Q55"/>
  <c r="J73"/>
  <c r="Q64"/>
  <c r="D56"/>
  <c r="C24" i="18"/>
  <c r="C28"/>
  <c r="K73" i="2"/>
  <c r="J55"/>
  <c r="J67"/>
  <c r="C32" i="18"/>
  <c r="R65" i="2"/>
  <c r="C16" i="18"/>
  <c r="Q51" i="2"/>
  <c r="Q70" l="1"/>
  <c r="Q72"/>
  <c r="Q46"/>
  <c r="Q54"/>
  <c r="D61"/>
  <c r="C60"/>
  <c r="R70"/>
  <c r="C50"/>
  <c r="R61"/>
  <c r="C57"/>
  <c r="P24"/>
  <c r="P20"/>
  <c r="B32"/>
  <c r="I24"/>
  <c r="C63"/>
  <c r="K67"/>
  <c r="I16"/>
  <c r="I26"/>
  <c r="P18"/>
  <c r="I32"/>
  <c r="C55"/>
  <c r="P22"/>
  <c r="C47"/>
  <c r="R53"/>
  <c r="K51"/>
  <c r="C67"/>
  <c r="J47"/>
  <c r="K57"/>
  <c r="C46"/>
  <c r="C54"/>
  <c r="C65"/>
  <c r="C52"/>
  <c r="C56"/>
  <c r="C69"/>
  <c r="C61"/>
  <c r="C59"/>
  <c r="B9"/>
  <c r="B20"/>
  <c r="D57"/>
  <c r="B11"/>
  <c r="C48"/>
  <c r="K49"/>
  <c r="D55"/>
  <c r="K62"/>
  <c r="D69"/>
  <c r="B31"/>
  <c r="F115" i="1"/>
  <c r="F126"/>
  <c r="F113"/>
  <c r="J114"/>
  <c r="F117"/>
  <c r="J118"/>
  <c r="F120"/>
  <c r="J121"/>
  <c r="F124"/>
  <c r="J125"/>
  <c r="F128"/>
  <c r="J132"/>
  <c r="F112"/>
  <c r="F123"/>
  <c r="J124"/>
  <c r="F127"/>
  <c r="F131"/>
  <c r="D32" i="8"/>
  <c r="G33"/>
  <c r="G25"/>
  <c r="G21"/>
  <c r="G17"/>
  <c r="G9"/>
  <c r="D17"/>
  <c r="G29"/>
  <c r="G34"/>
  <c r="G26"/>
  <c r="G22"/>
  <c r="G10"/>
  <c r="G13"/>
  <c r="G11"/>
  <c r="P35" i="2"/>
  <c r="J58"/>
  <c r="C10" i="18"/>
  <c r="C26"/>
  <c r="J62" i="2"/>
  <c r="J54"/>
  <c r="J48"/>
  <c r="Q60"/>
  <c r="J56"/>
  <c r="I23"/>
  <c r="C49"/>
  <c r="J120" i="1"/>
  <c r="C75" i="2"/>
  <c r="J52"/>
  <c r="Q62"/>
  <c r="Q74"/>
  <c r="C22" i="18"/>
  <c r="Q48" i="2"/>
  <c r="J50"/>
  <c r="Q58"/>
  <c r="J68"/>
  <c r="C62"/>
  <c r="J60"/>
  <c r="J72"/>
  <c r="Q56"/>
  <c r="C51"/>
  <c r="J74"/>
  <c r="J70"/>
  <c r="P21"/>
  <c r="C6" i="18"/>
  <c r="Q50" i="2"/>
  <c r="J64"/>
  <c r="Q52"/>
  <c r="Q66"/>
  <c r="Q68"/>
  <c r="C64"/>
  <c r="C53"/>
  <c r="J66"/>
  <c r="F116" i="1"/>
  <c r="J46" i="2"/>
  <c r="P19"/>
  <c r="K64"/>
  <c r="I9"/>
  <c r="K50"/>
  <c r="I35"/>
  <c r="I17"/>
  <c r="I11"/>
  <c r="I15"/>
  <c r="I27"/>
  <c r="I37"/>
  <c r="D58"/>
  <c r="P17"/>
  <c r="B10"/>
  <c r="R46"/>
  <c r="R60"/>
  <c r="I21"/>
  <c r="R74"/>
  <c r="B27"/>
  <c r="R52"/>
  <c r="D64"/>
  <c r="R56"/>
  <c r="C9" i="18"/>
  <c r="B28" i="2"/>
  <c r="P16"/>
  <c r="P28"/>
  <c r="I30"/>
  <c r="B48"/>
  <c r="B17"/>
  <c r="D63"/>
  <c r="C19" i="18"/>
  <c r="R47" i="2"/>
  <c r="C11" i="18"/>
  <c r="C31"/>
  <c r="I69" i="2"/>
  <c r="P34"/>
  <c r="K59"/>
  <c r="D46"/>
  <c r="J131" i="1"/>
  <c r="I34" i="2"/>
  <c r="I38"/>
  <c r="I14"/>
  <c r="D75"/>
  <c r="P30"/>
  <c r="R63"/>
  <c r="B22"/>
  <c r="R71"/>
  <c r="R51"/>
  <c r="F122" i="1"/>
  <c r="D54" i="2"/>
  <c r="I22"/>
  <c r="P14"/>
  <c r="P32"/>
  <c r="R73"/>
  <c r="I36"/>
  <c r="P49"/>
  <c r="K55"/>
  <c r="P10"/>
  <c r="I28"/>
  <c r="C7" i="18"/>
  <c r="D50" i="2"/>
  <c r="D67"/>
  <c r="I12"/>
  <c r="I20"/>
  <c r="I10"/>
  <c r="D48"/>
  <c r="D52"/>
  <c r="P26"/>
  <c r="D59"/>
  <c r="R49"/>
  <c r="F130" i="1"/>
  <c r="K75" i="2"/>
  <c r="B13"/>
  <c r="I18"/>
  <c r="R69"/>
  <c r="P36"/>
  <c r="P38"/>
  <c r="B26"/>
  <c r="K71"/>
  <c r="B19"/>
  <c r="K65"/>
  <c r="B15"/>
  <c r="B30"/>
  <c r="J123" i="1"/>
  <c r="K69" i="2"/>
  <c r="K63"/>
  <c r="K47"/>
  <c r="J112" i="1"/>
  <c r="R59" i="2"/>
  <c r="R57"/>
  <c r="R55"/>
  <c r="R75"/>
  <c r="B24"/>
  <c r="K61"/>
  <c r="B23"/>
  <c r="P57"/>
  <c r="C13" i="18"/>
  <c r="C21"/>
  <c r="C29"/>
  <c r="C33"/>
  <c r="P33" i="2"/>
  <c r="K68"/>
  <c r="K74"/>
  <c r="P9"/>
  <c r="K58"/>
  <c r="I25"/>
  <c r="R62"/>
  <c r="K66"/>
  <c r="B18"/>
  <c r="P31"/>
  <c r="P13"/>
  <c r="K48"/>
  <c r="D60"/>
  <c r="R68"/>
  <c r="R48"/>
  <c r="K52"/>
  <c r="R64"/>
  <c r="B25"/>
  <c r="I19"/>
  <c r="D53"/>
  <c r="D47"/>
  <c r="K56"/>
  <c r="I33"/>
  <c r="P27"/>
  <c r="R72"/>
  <c r="P25"/>
  <c r="I31"/>
  <c r="R66"/>
  <c r="D66"/>
  <c r="R54"/>
  <c r="I13"/>
  <c r="K46"/>
  <c r="K72"/>
  <c r="B29"/>
  <c r="K70"/>
  <c r="D51"/>
  <c r="D68"/>
  <c r="P37"/>
  <c r="P23"/>
  <c r="P15"/>
  <c r="R50"/>
  <c r="K54"/>
  <c r="P29"/>
  <c r="I29"/>
  <c r="K60"/>
  <c r="B21"/>
  <c r="B16"/>
  <c r="D49"/>
  <c r="B12"/>
  <c r="B14"/>
  <c r="P11"/>
  <c r="R58"/>
  <c r="I53"/>
  <c r="F119" i="1"/>
  <c r="P55" i="2" l="1"/>
  <c r="P61"/>
  <c r="B69"/>
  <c r="I47"/>
  <c r="I62"/>
  <c r="I50"/>
  <c r="I56"/>
  <c r="P54"/>
  <c r="I57"/>
  <c r="P70"/>
  <c r="I75"/>
  <c r="I54"/>
  <c r="I51"/>
  <c r="P59"/>
  <c r="I61"/>
  <c r="I63"/>
  <c r="B57"/>
  <c r="I60"/>
  <c r="P56"/>
  <c r="B68"/>
  <c r="I72"/>
  <c r="B46"/>
  <c r="P58"/>
  <c r="I74"/>
  <c r="B67"/>
  <c r="B64"/>
  <c r="I58"/>
  <c r="I52"/>
  <c r="P72"/>
  <c r="B47"/>
  <c r="I64"/>
  <c r="I46"/>
  <c r="I48"/>
  <c r="P73"/>
  <c r="B50"/>
  <c r="I65"/>
  <c r="P69"/>
  <c r="I59"/>
  <c r="I67"/>
  <c r="B56"/>
  <c r="P75"/>
  <c r="I55"/>
  <c r="I49"/>
  <c r="P51"/>
  <c r="P67"/>
  <c r="B65"/>
  <c r="B61"/>
  <c r="B75"/>
  <c r="B63"/>
  <c r="P63"/>
  <c r="I73"/>
  <c r="B54"/>
  <c r="P53"/>
  <c r="P47"/>
  <c r="B59"/>
  <c r="P71"/>
  <c r="P65"/>
  <c r="B52"/>
  <c r="I71"/>
  <c r="B60"/>
  <c r="P48"/>
  <c r="B53"/>
  <c r="P66"/>
  <c r="P52"/>
  <c r="B62"/>
  <c r="P68"/>
  <c r="I66"/>
  <c r="I70"/>
  <c r="P50"/>
  <c r="B49"/>
  <c r="P74"/>
  <c r="P62"/>
  <c r="P64"/>
  <c r="P46"/>
  <c r="B51"/>
  <c r="B58"/>
  <c r="P60"/>
  <c r="B66"/>
  <c r="I68"/>
  <c r="B55"/>
  <c r="G130" i="1" l="1"/>
  <c r="G117"/>
  <c r="D125"/>
  <c r="D123"/>
  <c r="H118"/>
  <c r="B125"/>
  <c r="G121"/>
  <c r="E114"/>
  <c r="C119"/>
  <c r="I112"/>
  <c r="E113"/>
  <c r="H113"/>
  <c r="B114"/>
  <c r="C115"/>
  <c r="D115"/>
  <c r="H115"/>
  <c r="G116"/>
  <c r="B119"/>
  <c r="G119"/>
  <c r="C120"/>
  <c r="D120"/>
  <c r="G120"/>
  <c r="H120"/>
  <c r="B121"/>
  <c r="H121"/>
  <c r="E122"/>
  <c r="I123"/>
  <c r="G124"/>
  <c r="E124"/>
  <c r="B127"/>
  <c r="G127"/>
  <c r="I127"/>
  <c r="I129"/>
  <c r="H132"/>
  <c r="I132"/>
  <c r="B118"/>
  <c r="D116"/>
  <c r="I116"/>
  <c r="B113"/>
  <c r="G129"/>
  <c r="B122"/>
  <c r="E112"/>
  <c r="D114"/>
  <c r="C128"/>
  <c r="B129"/>
  <c r="D130"/>
  <c r="B132"/>
  <c r="H116"/>
  <c r="B117"/>
  <c r="E118"/>
  <c r="E119"/>
  <c r="I119"/>
  <c r="E121"/>
  <c r="B124"/>
  <c r="H124"/>
  <c r="D124"/>
  <c r="H125"/>
  <c r="C129"/>
  <c r="E129"/>
  <c r="C130"/>
  <c r="B131"/>
  <c r="G122"/>
  <c r="D127"/>
  <c r="B123"/>
  <c r="I122"/>
  <c r="H117"/>
  <c r="D112"/>
  <c r="C117"/>
  <c r="E116"/>
  <c r="G125"/>
  <c r="G123"/>
  <c r="C122"/>
  <c r="H114"/>
  <c r="B116"/>
  <c r="E117"/>
  <c r="D119"/>
  <c r="B120"/>
  <c r="I120"/>
  <c r="I124"/>
  <c r="G112"/>
  <c r="G113"/>
  <c r="I113"/>
  <c r="I114"/>
  <c r="B115"/>
  <c r="E115"/>
  <c r="I115"/>
  <c r="I117"/>
  <c r="I118"/>
  <c r="H119"/>
  <c r="E120"/>
  <c r="C121"/>
  <c r="I121"/>
  <c r="E123"/>
  <c r="H123"/>
  <c r="C124"/>
  <c r="C125"/>
  <c r="E125"/>
  <c r="B126"/>
  <c r="D126"/>
  <c r="G126"/>
  <c r="H127"/>
  <c r="B128"/>
  <c r="E128"/>
  <c r="H131"/>
  <c r="D132"/>
  <c r="G132"/>
  <c r="E127"/>
  <c r="C123"/>
  <c r="C118"/>
  <c r="C116"/>
  <c r="G118"/>
  <c r="C114"/>
  <c r="B130"/>
  <c r="G115"/>
  <c r="B112"/>
  <c r="H112"/>
  <c r="G114"/>
  <c r="D128"/>
  <c r="G128"/>
  <c r="C112"/>
  <c r="C113"/>
  <c r="D113"/>
  <c r="D117"/>
  <c r="D118"/>
  <c r="D121"/>
  <c r="I125"/>
  <c r="D129"/>
  <c r="H129"/>
  <c r="E130"/>
  <c r="E131"/>
  <c r="C127"/>
  <c r="H128"/>
  <c r="I130"/>
  <c r="G131"/>
  <c r="C132"/>
  <c r="E132"/>
  <c r="D122"/>
  <c r="H122"/>
  <c r="C126"/>
  <c r="H126"/>
  <c r="I126"/>
  <c r="E126"/>
  <c r="I128"/>
  <c r="H130"/>
  <c r="C131"/>
  <c r="D131"/>
  <c r="I131"/>
  <c r="L83" i="6" l="1"/>
  <c r="M83"/>
  <c r="J83"/>
  <c r="I83"/>
  <c r="X38" i="19"/>
  <c r="X37"/>
  <c r="X36"/>
  <c r="X35"/>
  <c r="X34"/>
  <c r="X33"/>
  <c r="X32"/>
  <c r="X31"/>
  <c r="X30"/>
  <c r="X29"/>
  <c r="X28"/>
  <c r="X27"/>
  <c r="X26"/>
  <c r="X25"/>
  <c r="X24"/>
  <c r="X23"/>
  <c r="X22"/>
  <c r="X21"/>
  <c r="X20"/>
  <c r="X18"/>
  <c r="X17"/>
  <c r="X16"/>
  <c r="X14"/>
  <c r="X13"/>
  <c r="X12"/>
  <c r="X11"/>
  <c r="X10"/>
  <c r="X9"/>
  <c r="T26"/>
  <c r="L123" i="13"/>
  <c r="T35" i="19"/>
  <c r="C63"/>
  <c r="J123" i="13"/>
  <c r="T10" i="19"/>
  <c r="T24"/>
  <c r="Z23"/>
  <c r="Z22"/>
  <c r="Z9"/>
  <c r="M123" i="13"/>
  <c r="Z30" i="19"/>
  <c r="T30" l="1"/>
  <c r="T18"/>
  <c r="T36"/>
  <c r="B66" i="10"/>
  <c r="B49" i="6"/>
  <c r="C53" i="19"/>
  <c r="J114" i="13"/>
  <c r="Z20" i="19"/>
  <c r="Z34"/>
  <c r="T12"/>
  <c r="R109" i="12"/>
  <c r="Z31" i="19"/>
  <c r="R118" i="12"/>
  <c r="T34" i="19"/>
  <c r="Z13"/>
  <c r="Z26"/>
  <c r="D12" i="16"/>
  <c r="Z35" i="19"/>
  <c r="Z27"/>
  <c r="B53" i="6"/>
  <c r="B59"/>
  <c r="T21" i="19"/>
  <c r="T23"/>
  <c r="C57"/>
  <c r="M127" i="13"/>
  <c r="J127"/>
  <c r="C67" i="19"/>
  <c r="L127" i="13"/>
  <c r="T20" i="19"/>
  <c r="R114" i="12"/>
  <c r="C59" i="19"/>
  <c r="M119" i="13"/>
  <c r="J119"/>
  <c r="L119"/>
  <c r="C76" i="19"/>
  <c r="W17"/>
  <c r="E16" i="4"/>
  <c r="W19" i="19"/>
  <c r="E18" i="4"/>
  <c r="W32" i="19"/>
  <c r="E31" i="4"/>
  <c r="S47" i="2"/>
  <c r="D10" i="16"/>
  <c r="L47" i="2"/>
  <c r="E47"/>
  <c r="U16" i="19"/>
  <c r="W28"/>
  <c r="E27" i="4"/>
  <c r="B73" i="19"/>
  <c r="W20"/>
  <c r="E19" i="4"/>
  <c r="U18" i="19"/>
  <c r="G9" i="16"/>
  <c r="G27"/>
  <c r="S26" i="12"/>
  <c r="G23" i="16"/>
  <c r="G11"/>
  <c r="L73" i="2"/>
  <c r="S73"/>
  <c r="D36" i="16"/>
  <c r="B52" i="10"/>
  <c r="B63" i="19"/>
  <c r="S72" i="2"/>
  <c r="L72"/>
  <c r="D35" i="16"/>
  <c r="U27" i="19"/>
  <c r="W29"/>
  <c r="E28" i="4"/>
  <c r="W13" i="19"/>
  <c r="E12" i="4"/>
  <c r="D8"/>
  <c r="Y9" i="19"/>
  <c r="E6" i="18"/>
  <c r="B43"/>
  <c r="D11" i="4"/>
  <c r="L14"/>
  <c r="Y15" i="19"/>
  <c r="E12" i="18"/>
  <c r="D17" i="4"/>
  <c r="L17"/>
  <c r="Y18" i="19"/>
  <c r="E15" i="18"/>
  <c r="B52"/>
  <c r="E20" i="4"/>
  <c r="W21" i="19"/>
  <c r="D23" i="4"/>
  <c r="L23"/>
  <c r="Y24" i="19"/>
  <c r="E21" i="18"/>
  <c r="W25" i="19"/>
  <c r="E24" i="4"/>
  <c r="D30"/>
  <c r="B66" i="18"/>
  <c r="D34" i="4"/>
  <c r="B68" i="18"/>
  <c r="D36" i="4"/>
  <c r="B7" i="10"/>
  <c r="B8"/>
  <c r="D11" i="18"/>
  <c r="G11"/>
  <c r="D12"/>
  <c r="D14"/>
  <c r="G14"/>
  <c r="B16" i="10"/>
  <c r="D17" i="18"/>
  <c r="G17"/>
  <c r="D21" i="19"/>
  <c r="D18" i="18"/>
  <c r="D19"/>
  <c r="G19"/>
  <c r="B21" i="10"/>
  <c r="U24" i="19"/>
  <c r="U26"/>
  <c r="D25" i="18"/>
  <c r="G25"/>
  <c r="B27" i="10"/>
  <c r="B30" i="6"/>
  <c r="E30" s="1"/>
  <c r="U31" i="19"/>
  <c r="T33"/>
  <c r="B33" i="10"/>
  <c r="F33" i="18"/>
  <c r="F29"/>
  <c r="F25"/>
  <c r="F21"/>
  <c r="F17"/>
  <c r="F13"/>
  <c r="F9"/>
  <c r="T11" i="19"/>
  <c r="T16"/>
  <c r="G28" i="16"/>
  <c r="S27" i="12"/>
  <c r="U30" i="19"/>
  <c r="G21" i="16"/>
  <c r="U12" i="19"/>
  <c r="E51" i="2"/>
  <c r="L51"/>
  <c r="S51"/>
  <c r="D14" i="16"/>
  <c r="W9" i="19"/>
  <c r="E8" i="4"/>
  <c r="W23" i="19"/>
  <c r="E22" i="4"/>
  <c r="K114" i="13"/>
  <c r="G12" i="16"/>
  <c r="P11" i="12"/>
  <c r="D17" i="16"/>
  <c r="S54" i="2"/>
  <c r="L54"/>
  <c r="E54"/>
  <c r="Z33" i="19"/>
  <c r="W33"/>
  <c r="E32" i="4"/>
  <c r="B71" i="19"/>
  <c r="G26" i="16"/>
  <c r="L8" i="4"/>
  <c r="W14" i="19"/>
  <c r="E13" i="4"/>
  <c r="T31" i="19"/>
  <c r="U13"/>
  <c r="E35" i="4"/>
  <c r="W36" i="19"/>
  <c r="U36"/>
  <c r="U10"/>
  <c r="D10" i="4"/>
  <c r="W12" i="19"/>
  <c r="E11" i="4"/>
  <c r="D14"/>
  <c r="E14" i="18"/>
  <c r="Y17" i="19"/>
  <c r="X19"/>
  <c r="D19" i="4"/>
  <c r="Y20" i="19"/>
  <c r="E17" i="18"/>
  <c r="B54"/>
  <c r="D22" i="4"/>
  <c r="D26"/>
  <c r="D29"/>
  <c r="D33"/>
  <c r="L35"/>
  <c r="E33" i="18"/>
  <c r="Y36" i="19"/>
  <c r="D9"/>
  <c r="F9" s="1"/>
  <c r="D6" i="18"/>
  <c r="G6"/>
  <c r="G7"/>
  <c r="B9" i="10"/>
  <c r="D18" i="19"/>
  <c r="F18" s="1"/>
  <c r="D15" i="18"/>
  <c r="G15"/>
  <c r="B17" i="10"/>
  <c r="D20" i="18"/>
  <c r="G20"/>
  <c r="R22" i="12"/>
  <c r="B22" i="10"/>
  <c r="D26" i="18"/>
  <c r="G26"/>
  <c r="B28" i="10"/>
  <c r="B32"/>
  <c r="G31" i="18"/>
  <c r="E66"/>
  <c r="D35" i="19"/>
  <c r="G32" i="18"/>
  <c r="B34" i="10"/>
  <c r="G33" i="18"/>
  <c r="B35" i="10"/>
  <c r="G34" i="18"/>
  <c r="F34"/>
  <c r="F30"/>
  <c r="F26"/>
  <c r="F22"/>
  <c r="F18"/>
  <c r="I20" i="4"/>
  <c r="F14" i="18"/>
  <c r="F10"/>
  <c r="T37" i="19"/>
  <c r="T28"/>
  <c r="F30" i="6"/>
  <c r="L74" i="2"/>
  <c r="D37" i="16"/>
  <c r="S74" i="2"/>
  <c r="U37" i="19"/>
  <c r="G24" i="16"/>
  <c r="E29" i="4"/>
  <c r="W30" i="19"/>
  <c r="W37"/>
  <c r="E36" i="4"/>
  <c r="U28" i="19"/>
  <c r="E33" i="4"/>
  <c r="W34" i="19"/>
  <c r="W11"/>
  <c r="E10" i="4"/>
  <c r="B53" i="19"/>
  <c r="G33" i="16"/>
  <c r="G34"/>
  <c r="G36"/>
  <c r="S35" i="12"/>
  <c r="W15" i="19"/>
  <c r="E14" i="4"/>
  <c r="W27" i="19"/>
  <c r="E26" i="4"/>
  <c r="G16" i="16"/>
  <c r="K123" i="13"/>
  <c r="U15" i="19"/>
  <c r="W26"/>
  <c r="E25" i="4"/>
  <c r="E30"/>
  <c r="W31" i="19"/>
  <c r="U21"/>
  <c r="S20" i="12"/>
  <c r="D9" i="4"/>
  <c r="C45" i="18"/>
  <c r="D13" i="4"/>
  <c r="D45" i="18"/>
  <c r="D16" i="4"/>
  <c r="D21"/>
  <c r="L21"/>
  <c r="Y22" i="19"/>
  <c r="E19" i="18"/>
  <c r="D25" i="4"/>
  <c r="L25"/>
  <c r="Y26" i="19"/>
  <c r="E23" i="18"/>
  <c r="D28" i="4"/>
  <c r="B64" i="18"/>
  <c r="D32" i="4"/>
  <c r="B67" i="18"/>
  <c r="D35" i="4"/>
  <c r="F35" s="1"/>
  <c r="D37"/>
  <c r="D8" i="18"/>
  <c r="G8"/>
  <c r="B10" i="10"/>
  <c r="G9" i="18"/>
  <c r="B11" i="10"/>
  <c r="G12" i="18"/>
  <c r="B14" i="10"/>
  <c r="D16" i="18"/>
  <c r="D21"/>
  <c r="D24" i="19"/>
  <c r="F24" s="1"/>
  <c r="G21" i="18"/>
  <c r="B23" i="10"/>
  <c r="G22" i="18"/>
  <c r="B24" i="10"/>
  <c r="B25"/>
  <c r="B28" i="6"/>
  <c r="E28" s="1"/>
  <c r="G27" i="18"/>
  <c r="B29" i="10"/>
  <c r="B30"/>
  <c r="B31"/>
  <c r="G30" i="18"/>
  <c r="D34" i="19"/>
  <c r="F34" s="1"/>
  <c r="D31" i="18"/>
  <c r="D33"/>
  <c r="D34"/>
  <c r="F35"/>
  <c r="F31"/>
  <c r="F27"/>
  <c r="F23"/>
  <c r="F19"/>
  <c r="I21" i="4"/>
  <c r="F15" i="18"/>
  <c r="F11"/>
  <c r="I13" i="4"/>
  <c r="F7" i="18"/>
  <c r="D63" i="19"/>
  <c r="F63" s="1"/>
  <c r="H63" s="1"/>
  <c r="E37" i="4"/>
  <c r="G37" i="16"/>
  <c r="S18" i="12"/>
  <c r="G19" i="16"/>
  <c r="D21"/>
  <c r="E58" i="2"/>
  <c r="L58"/>
  <c r="S58"/>
  <c r="G18" i="16"/>
  <c r="W16" i="19"/>
  <c r="E15" i="4"/>
  <c r="E23"/>
  <c r="W24" i="19"/>
  <c r="B36" i="10"/>
  <c r="E17" i="4"/>
  <c r="W18" i="19"/>
  <c r="U14"/>
  <c r="P109" i="12"/>
  <c r="S63" i="2"/>
  <c r="D26" i="16"/>
  <c r="E63" i="2"/>
  <c r="L63"/>
  <c r="L60"/>
  <c r="S60"/>
  <c r="D23" i="16"/>
  <c r="E60" i="2"/>
  <c r="L46"/>
  <c r="E46"/>
  <c r="D9" i="16"/>
  <c r="S46" i="2"/>
  <c r="U19" i="19"/>
  <c r="T27"/>
  <c r="G13" i="16"/>
  <c r="G29"/>
  <c r="S28" i="12"/>
  <c r="U11" i="19"/>
  <c r="S10" i="12"/>
  <c r="G17" i="16"/>
  <c r="G35"/>
  <c r="U22" i="19"/>
  <c r="B58" i="10"/>
  <c r="P118" i="12"/>
  <c r="W22" i="19"/>
  <c r="E21" i="4"/>
  <c r="U23" i="19"/>
  <c r="S22" i="12"/>
  <c r="U35" i="19"/>
  <c r="W35"/>
  <c r="E34" i="4"/>
  <c r="W10" i="19"/>
  <c r="E9" i="4"/>
  <c r="D12"/>
  <c r="F12" s="1"/>
  <c r="X15" i="19"/>
  <c r="D15" i="4"/>
  <c r="D18"/>
  <c r="D20"/>
  <c r="D52" i="18"/>
  <c r="B56"/>
  <c r="D24" i="4"/>
  <c r="F24" s="1"/>
  <c r="C59" i="18"/>
  <c r="D27" i="4"/>
  <c r="D59" i="18"/>
  <c r="B63"/>
  <c r="D31" i="4"/>
  <c r="L34"/>
  <c r="Y35" i="19"/>
  <c r="E32" i="18"/>
  <c r="D9"/>
  <c r="D10"/>
  <c r="G10"/>
  <c r="R12" i="12"/>
  <c r="B12" i="10"/>
  <c r="B13"/>
  <c r="B14" i="6"/>
  <c r="E14" s="1"/>
  <c r="D13" i="18"/>
  <c r="G13"/>
  <c r="B15" i="10"/>
  <c r="R18" i="12"/>
  <c r="G16" i="18"/>
  <c r="B18" i="10"/>
  <c r="B19"/>
  <c r="G18" i="18"/>
  <c r="R20" i="12"/>
  <c r="B20" i="10"/>
  <c r="D25" i="19"/>
  <c r="D22" i="18"/>
  <c r="B24" i="6"/>
  <c r="E24" s="1"/>
  <c r="D23" i="18"/>
  <c r="G23"/>
  <c r="R25" i="12"/>
  <c r="D24" i="18"/>
  <c r="G24"/>
  <c r="R26" i="12"/>
  <c r="B26" i="10"/>
  <c r="U29" i="19"/>
  <c r="D28" i="18"/>
  <c r="D31" i="19"/>
  <c r="G28" i="18"/>
  <c r="G29"/>
  <c r="D33" i="19"/>
  <c r="D30" i="18"/>
  <c r="I8" i="4"/>
  <c r="F6" i="18"/>
  <c r="F32"/>
  <c r="F24"/>
  <c r="F20"/>
  <c r="I22" i="4"/>
  <c r="E50" i="18"/>
  <c r="E46"/>
  <c r="E42"/>
  <c r="B48" i="10"/>
  <c r="T13" i="19"/>
  <c r="F28" i="6"/>
  <c r="P10" i="12"/>
  <c r="L129" i="13"/>
  <c r="R124" i="12"/>
  <c r="J129" i="13"/>
  <c r="C69" i="19"/>
  <c r="C78"/>
  <c r="R120" i="12"/>
  <c r="L118" i="13"/>
  <c r="M118"/>
  <c r="J118"/>
  <c r="B54" i="6"/>
  <c r="C58" i="19"/>
  <c r="R113" i="12"/>
  <c r="C65" i="19"/>
  <c r="J125" i="13"/>
  <c r="L125"/>
  <c r="C74" i="19"/>
  <c r="L114" i="13"/>
  <c r="Z12" i="19"/>
  <c r="C54"/>
  <c r="M115" i="13"/>
  <c r="J115"/>
  <c r="R110" i="12"/>
  <c r="L115" i="13"/>
  <c r="R116" i="12"/>
  <c r="C61" i="19"/>
  <c r="M121" i="13"/>
  <c r="J121"/>
  <c r="L121"/>
  <c r="Z38" i="19"/>
  <c r="M111" i="13"/>
  <c r="J111"/>
  <c r="R106" i="12"/>
  <c r="L111" i="13"/>
  <c r="C50" i="19"/>
  <c r="L113" i="13"/>
  <c r="C52" i="19"/>
  <c r="R108" i="12"/>
  <c r="M113" i="13"/>
  <c r="J113"/>
  <c r="C60" i="19"/>
  <c r="L120" i="13"/>
  <c r="R115" i="12"/>
  <c r="M120" i="13"/>
  <c r="J120"/>
  <c r="C68" i="19"/>
  <c r="L128" i="13"/>
  <c r="R123" i="12"/>
  <c r="M128" i="13"/>
  <c r="J128"/>
  <c r="Z24" i="19"/>
  <c r="R111" i="12"/>
  <c r="L116" i="13"/>
  <c r="M116"/>
  <c r="J116"/>
  <c r="C55" i="19"/>
  <c r="R121" i="12"/>
  <c r="J126" i="13"/>
  <c r="C66" i="19"/>
  <c r="Z25"/>
  <c r="L126" i="13"/>
  <c r="R126" i="12"/>
  <c r="R107"/>
  <c r="J112" i="13"/>
  <c r="J124"/>
  <c r="C64" i="19"/>
  <c r="M124" i="13"/>
  <c r="R119" i="12"/>
  <c r="L124" i="13"/>
  <c r="M131"/>
  <c r="J131"/>
  <c r="L131"/>
  <c r="C72" i="19"/>
  <c r="B68" i="6"/>
  <c r="C77" i="19"/>
  <c r="L112" i="13"/>
  <c r="Z10" i="19"/>
  <c r="Z21"/>
  <c r="L122" i="13"/>
  <c r="Z28" i="19"/>
  <c r="L117" i="13"/>
  <c r="R112" i="12"/>
  <c r="J117" i="13"/>
  <c r="M117"/>
  <c r="C56" i="19"/>
  <c r="J122" i="13"/>
  <c r="C62" i="19"/>
  <c r="R117" i="12"/>
  <c r="J130" i="13"/>
  <c r="C70" i="19"/>
  <c r="R125" i="12"/>
  <c r="L130" i="13"/>
  <c r="C75" i="19"/>
  <c r="R122" i="12"/>
  <c r="F32" i="4" l="1"/>
  <c r="F28"/>
  <c r="J28" s="1"/>
  <c r="AA26" i="19"/>
  <c r="P26" s="1"/>
  <c r="F36" i="4"/>
  <c r="J36" s="1"/>
  <c r="F20"/>
  <c r="J20" s="1"/>
  <c r="AA20" i="19"/>
  <c r="F25" i="4"/>
  <c r="J25" s="1"/>
  <c r="I33"/>
  <c r="P35" i="12"/>
  <c r="P18"/>
  <c r="I34" i="4"/>
  <c r="C48" i="18"/>
  <c r="F35" i="19"/>
  <c r="F33"/>
  <c r="H33" s="1"/>
  <c r="F27" i="4"/>
  <c r="J27" s="1"/>
  <c r="D27" i="19"/>
  <c r="F27" s="1"/>
  <c r="S27" s="1"/>
  <c r="C50" i="18"/>
  <c r="D36" i="19"/>
  <c r="F36" s="1"/>
  <c r="S36" s="1"/>
  <c r="V36" s="1"/>
  <c r="L36" s="1"/>
  <c r="R11" i="12"/>
  <c r="R10"/>
  <c r="C60" i="18"/>
  <c r="I16" i="4"/>
  <c r="L19"/>
  <c r="N36" i="12"/>
  <c r="T36" s="1"/>
  <c r="I19" i="4"/>
  <c r="L49" i="2"/>
  <c r="P23" i="12"/>
  <c r="P20"/>
  <c r="B57" i="19"/>
  <c r="D57" s="1"/>
  <c r="F57" s="1"/>
  <c r="H57" s="1"/>
  <c r="D16"/>
  <c r="F16" s="1"/>
  <c r="D60" i="18"/>
  <c r="C51"/>
  <c r="E49" i="2"/>
  <c r="D12" i="19"/>
  <c r="F12" s="1"/>
  <c r="H12" s="1"/>
  <c r="F31" i="4"/>
  <c r="F18"/>
  <c r="J18" s="1"/>
  <c r="N34" i="12"/>
  <c r="T34" s="1"/>
  <c r="P27"/>
  <c r="F16" i="4"/>
  <c r="J16" s="1"/>
  <c r="D53" i="19"/>
  <c r="F53" s="1"/>
  <c r="H53" s="1"/>
  <c r="U34"/>
  <c r="B60" i="6"/>
  <c r="B61"/>
  <c r="P26" i="12"/>
  <c r="F24" i="6"/>
  <c r="F31" i="19"/>
  <c r="D26"/>
  <c r="F26" s="1"/>
  <c r="F25"/>
  <c r="H25" s="1"/>
  <c r="R15" i="12"/>
  <c r="B46" i="18"/>
  <c r="F37" i="4"/>
  <c r="R23" i="12"/>
  <c r="R8"/>
  <c r="N25"/>
  <c r="T25" s="1"/>
  <c r="N20"/>
  <c r="T20" s="1"/>
  <c r="S49" i="2"/>
  <c r="B72" i="6"/>
  <c r="B63"/>
  <c r="T19" i="19"/>
  <c r="E62" i="18"/>
  <c r="N12" i="12"/>
  <c r="T12" s="1"/>
  <c r="N18"/>
  <c r="T18" s="1"/>
  <c r="D37" i="19"/>
  <c r="F37" s="1"/>
  <c r="S37" s="1"/>
  <c r="V37" s="1"/>
  <c r="K37" s="1"/>
  <c r="S33" i="12"/>
  <c r="F19" i="4"/>
  <c r="J19" s="1"/>
  <c r="C47" i="18"/>
  <c r="C57"/>
  <c r="C53"/>
  <c r="D65"/>
  <c r="C58"/>
  <c r="C55"/>
  <c r="E44"/>
  <c r="E60"/>
  <c r="D66"/>
  <c r="D51"/>
  <c r="D40"/>
  <c r="E47"/>
  <c r="B50"/>
  <c r="E54"/>
  <c r="D53"/>
  <c r="E53"/>
  <c r="D47"/>
  <c r="D64"/>
  <c r="C64"/>
  <c r="D62"/>
  <c r="C62"/>
  <c r="C49"/>
  <c r="E56"/>
  <c r="B60"/>
  <c r="B53"/>
  <c r="E43"/>
  <c r="E59"/>
  <c r="D67"/>
  <c r="E40"/>
  <c r="B55"/>
  <c r="B47"/>
  <c r="E49"/>
  <c r="E65"/>
  <c r="B41"/>
  <c r="C44"/>
  <c r="C65"/>
  <c r="D54"/>
  <c r="C54"/>
  <c r="C46"/>
  <c r="D42"/>
  <c r="C42"/>
  <c r="C68"/>
  <c r="C66"/>
  <c r="D43"/>
  <c r="C43"/>
  <c r="E52"/>
  <c r="E68"/>
  <c r="D55"/>
  <c r="B45"/>
  <c r="E55"/>
  <c r="B69"/>
  <c r="B58"/>
  <c r="B42"/>
  <c r="D57"/>
  <c r="D49"/>
  <c r="E45"/>
  <c r="B59"/>
  <c r="B44"/>
  <c r="D56"/>
  <c r="C56"/>
  <c r="D44"/>
  <c r="C67"/>
  <c r="D50"/>
  <c r="D68"/>
  <c r="D58"/>
  <c r="C52"/>
  <c r="B48"/>
  <c r="C40"/>
  <c r="E48"/>
  <c r="E64"/>
  <c r="B65"/>
  <c r="B57"/>
  <c r="B49"/>
  <c r="E51"/>
  <c r="E67"/>
  <c r="B61"/>
  <c r="D48"/>
  <c r="E58"/>
  <c r="B62"/>
  <c r="B51"/>
  <c r="B40"/>
  <c r="E57"/>
  <c r="D46"/>
  <c r="T29" i="19"/>
  <c r="R14" i="12"/>
  <c r="G15" i="16"/>
  <c r="U25" i="19"/>
  <c r="N16" i="12"/>
  <c r="T16" s="1"/>
  <c r="Z16" i="19"/>
  <c r="Z11"/>
  <c r="Z37"/>
  <c r="B51" i="6"/>
  <c r="F15" i="4"/>
  <c r="J15" s="1"/>
  <c r="S34" i="12"/>
  <c r="D23" i="19"/>
  <c r="F23" s="1"/>
  <c r="H23" s="1"/>
  <c r="I27" i="4"/>
  <c r="T14" i="19"/>
  <c r="I25" i="4"/>
  <c r="R33" i="12"/>
  <c r="Z15" i="19"/>
  <c r="AA15" s="1"/>
  <c r="O15" s="1"/>
  <c r="I26" i="4"/>
  <c r="J24"/>
  <c r="D19" i="19"/>
  <c r="F19" s="1"/>
  <c r="I28" i="4"/>
  <c r="F14"/>
  <c r="J14" s="1"/>
  <c r="Z36" i="19"/>
  <c r="AA36" s="1"/>
  <c r="T15"/>
  <c r="T22"/>
  <c r="Z14"/>
  <c r="Z18"/>
  <c r="AA18" s="1"/>
  <c r="B52" i="6"/>
  <c r="J35" i="4"/>
  <c r="B75" i="19"/>
  <c r="D75" s="1"/>
  <c r="F75" s="1"/>
  <c r="H75" s="1"/>
  <c r="K122" i="13"/>
  <c r="K131"/>
  <c r="B72" i="19"/>
  <c r="B79"/>
  <c r="B57" i="10"/>
  <c r="P117" i="12"/>
  <c r="K117" i="13"/>
  <c r="B56" i="19"/>
  <c r="D56" s="1"/>
  <c r="F56" s="1"/>
  <c r="H56" s="1"/>
  <c r="K124" i="13"/>
  <c r="P107" i="12"/>
  <c r="B51" i="19"/>
  <c r="K112" i="13"/>
  <c r="G20" i="16"/>
  <c r="Q19" i="12"/>
  <c r="K111" i="13"/>
  <c r="E75" i="2"/>
  <c r="S75"/>
  <c r="L75"/>
  <c r="D38" i="16"/>
  <c r="B61" i="19"/>
  <c r="D61" s="1"/>
  <c r="F61" s="1"/>
  <c r="K121" i="13"/>
  <c r="B58" i="19"/>
  <c r="D58" s="1"/>
  <c r="F58" s="1"/>
  <c r="B69"/>
  <c r="D69" s="1"/>
  <c r="F69" s="1"/>
  <c r="K129" i="13"/>
  <c r="H52" i="12"/>
  <c r="Q112" s="1"/>
  <c r="F50" i="2"/>
  <c r="M50"/>
  <c r="T50"/>
  <c r="D13" i="15"/>
  <c r="K12" i="4"/>
  <c r="B10" i="18"/>
  <c r="M47" i="2"/>
  <c r="F47"/>
  <c r="B7" i="18"/>
  <c r="D10" i="15"/>
  <c r="T47" i="2"/>
  <c r="U48"/>
  <c r="N48"/>
  <c r="G48"/>
  <c r="G11" i="15"/>
  <c r="K120" i="1"/>
  <c r="R17" i="12"/>
  <c r="N17"/>
  <c r="T17" s="1"/>
  <c r="H71"/>
  <c r="Q33"/>
  <c r="H66"/>
  <c r="Q125" s="1"/>
  <c r="Q28"/>
  <c r="B22" i="6"/>
  <c r="F22" s="1"/>
  <c r="B8"/>
  <c r="F8" s="1"/>
  <c r="L32" i="4"/>
  <c r="E30" i="18"/>
  <c r="Y33" i="19"/>
  <c r="B30" i="18"/>
  <c r="T70" i="2"/>
  <c r="K32" i="4"/>
  <c r="D33" i="15"/>
  <c r="M70" i="2"/>
  <c r="G65"/>
  <c r="U65"/>
  <c r="N65"/>
  <c r="G28" i="15"/>
  <c r="L18" i="4"/>
  <c r="E16" i="18"/>
  <c r="Y19" i="19"/>
  <c r="F54" i="2"/>
  <c r="D17" i="15"/>
  <c r="M54" i="2"/>
  <c r="T54"/>
  <c r="K16" i="4"/>
  <c r="B14" i="18"/>
  <c r="L9" i="4"/>
  <c r="E7" i="18"/>
  <c r="Y10" i="19"/>
  <c r="AA10" s="1"/>
  <c r="N10" s="1"/>
  <c r="N68" i="2"/>
  <c r="G31" i="15"/>
  <c r="U68" i="2"/>
  <c r="G68"/>
  <c r="L64"/>
  <c r="D27" i="16"/>
  <c r="E64" i="2"/>
  <c r="S64"/>
  <c r="P33" i="12"/>
  <c r="N33"/>
  <c r="T33" s="1"/>
  <c r="D32" i="18"/>
  <c r="H57" i="12"/>
  <c r="Q116" s="1"/>
  <c r="B16" i="6"/>
  <c r="F16" s="1"/>
  <c r="H51" i="12"/>
  <c r="Q111" s="1"/>
  <c r="B27" i="18"/>
  <c r="T67" i="2"/>
  <c r="M67"/>
  <c r="D30" i="15"/>
  <c r="F67" i="2"/>
  <c r="B12" i="18"/>
  <c r="T52" i="2"/>
  <c r="F52"/>
  <c r="K14" i="4"/>
  <c r="M52" i="2"/>
  <c r="D15" i="15"/>
  <c r="L10" i="4"/>
  <c r="Y11" i="19"/>
  <c r="E8" i="18"/>
  <c r="K10" i="4"/>
  <c r="F48" i="2"/>
  <c r="M48"/>
  <c r="T48"/>
  <c r="D11" i="15"/>
  <c r="B8" i="18"/>
  <c r="G35" i="15"/>
  <c r="U72" i="2"/>
  <c r="N72"/>
  <c r="G52"/>
  <c r="U52"/>
  <c r="N52"/>
  <c r="G15" i="15"/>
  <c r="K112" i="1"/>
  <c r="D22" i="16"/>
  <c r="L59" i="2"/>
  <c r="E59"/>
  <c r="S59"/>
  <c r="B32" i="6"/>
  <c r="F32" s="1"/>
  <c r="H58" i="12"/>
  <c r="Q117" s="1"/>
  <c r="Q20"/>
  <c r="B34" i="18"/>
  <c r="M74" i="2"/>
  <c r="D37" i="15"/>
  <c r="T74" i="2"/>
  <c r="K36" i="4"/>
  <c r="D35" i="15"/>
  <c r="K34" i="4"/>
  <c r="T72" i="2"/>
  <c r="B32" i="18"/>
  <c r="M72" i="2"/>
  <c r="T58"/>
  <c r="K20" i="4"/>
  <c r="B18" i="18"/>
  <c r="F58" i="2"/>
  <c r="M58"/>
  <c r="D21" i="15"/>
  <c r="M46" i="2"/>
  <c r="K8" i="4"/>
  <c r="D9" i="15"/>
  <c r="T46" i="2"/>
  <c r="B6" i="18"/>
  <c r="F46" i="2"/>
  <c r="K116" i="1"/>
  <c r="S70" i="2"/>
  <c r="L70"/>
  <c r="D33" i="16"/>
  <c r="P22" i="12"/>
  <c r="N22"/>
  <c r="T22" s="1"/>
  <c r="K130" i="1"/>
  <c r="U20" i="19"/>
  <c r="K127" i="13"/>
  <c r="B66" i="6"/>
  <c r="B46" i="10"/>
  <c r="B56" i="6"/>
  <c r="B58"/>
  <c r="B73"/>
  <c r="B64"/>
  <c r="B48"/>
  <c r="B46"/>
  <c r="B74"/>
  <c r="B65"/>
  <c r="D13" i="19"/>
  <c r="F13" s="1"/>
  <c r="P36" i="12"/>
  <c r="I17" i="4"/>
  <c r="R32" i="12"/>
  <c r="D11" i="19"/>
  <c r="F11" s="1"/>
  <c r="F21" i="4"/>
  <c r="J21" s="1"/>
  <c r="F13"/>
  <c r="J13" s="1"/>
  <c r="T9" i="19"/>
  <c r="P12" i="12"/>
  <c r="I32" i="4"/>
  <c r="I36"/>
  <c r="R36" i="12"/>
  <c r="R28"/>
  <c r="F22" i="4"/>
  <c r="J22" s="1"/>
  <c r="N14" i="12"/>
  <c r="T14" s="1"/>
  <c r="P25"/>
  <c r="I15" i="4"/>
  <c r="S25" i="12"/>
  <c r="D17" i="19"/>
  <c r="F17" s="1"/>
  <c r="N20"/>
  <c r="B70" i="10"/>
  <c r="B72"/>
  <c r="B74"/>
  <c r="B66" i="19"/>
  <c r="D66" s="1"/>
  <c r="F66" s="1"/>
  <c r="P121" i="12"/>
  <c r="K116" i="13"/>
  <c r="P115" i="12"/>
  <c r="B60" i="19"/>
  <c r="D60" s="1"/>
  <c r="F60" s="1"/>
  <c r="B52"/>
  <c r="K115" i="13"/>
  <c r="B68" i="10"/>
  <c r="B65" i="19"/>
  <c r="D65" s="1"/>
  <c r="F65" s="1"/>
  <c r="B60" i="10"/>
  <c r="P120" i="12"/>
  <c r="F8" i="18"/>
  <c r="I10" i="4"/>
  <c r="F16" i="18"/>
  <c r="I18" i="4"/>
  <c r="F28" i="18"/>
  <c r="I30" i="4"/>
  <c r="H31" i="19"/>
  <c r="S31"/>
  <c r="H27"/>
  <c r="H62" i="12"/>
  <c r="Q121" s="1"/>
  <c r="H61"/>
  <c r="Q120" s="1"/>
  <c r="Q23"/>
  <c r="S12" i="19"/>
  <c r="L31" i="4"/>
  <c r="Y32" i="19"/>
  <c r="E29" i="18"/>
  <c r="F69" i="2"/>
  <c r="T69"/>
  <c r="M69"/>
  <c r="B29" i="18"/>
  <c r="D32" i="15"/>
  <c r="L24" i="4"/>
  <c r="Y25" i="19"/>
  <c r="AA25" s="1"/>
  <c r="N25" s="1"/>
  <c r="E22" i="18"/>
  <c r="D25" i="15"/>
  <c r="F62" i="2"/>
  <c r="K24" i="4"/>
  <c r="T62" i="2"/>
  <c r="M62"/>
  <c r="B22" i="18"/>
  <c r="D19" i="15"/>
  <c r="B16" i="18"/>
  <c r="K18" i="4"/>
  <c r="T56" i="2"/>
  <c r="M56"/>
  <c r="F56"/>
  <c r="L12" i="4"/>
  <c r="Y13" i="19"/>
  <c r="AA13" s="1"/>
  <c r="N13" s="1"/>
  <c r="E10" i="18"/>
  <c r="K113" i="1"/>
  <c r="K124"/>
  <c r="P28" i="12"/>
  <c r="N28"/>
  <c r="T28" s="1"/>
  <c r="B33" i="6"/>
  <c r="E33" s="1"/>
  <c r="H55" i="12"/>
  <c r="Q114" s="1"/>
  <c r="Q17"/>
  <c r="M66" i="2"/>
  <c r="K28" i="4"/>
  <c r="T66" i="2"/>
  <c r="F66"/>
  <c r="B26" i="18"/>
  <c r="D29" i="15"/>
  <c r="M59" i="2"/>
  <c r="T59"/>
  <c r="B19" i="18"/>
  <c r="F59" i="2"/>
  <c r="K21" i="4"/>
  <c r="D22" i="15"/>
  <c r="K132" i="1"/>
  <c r="N50" i="2"/>
  <c r="G13" i="15"/>
  <c r="U50" i="2"/>
  <c r="G50"/>
  <c r="N71"/>
  <c r="U71"/>
  <c r="G34" i="15"/>
  <c r="L62" i="2"/>
  <c r="D25" i="16"/>
  <c r="S62" i="2"/>
  <c r="E62"/>
  <c r="K129" i="1"/>
  <c r="P32" i="12"/>
  <c r="N32"/>
  <c r="T32" s="1"/>
  <c r="H35" i="19"/>
  <c r="S35"/>
  <c r="V35" s="1"/>
  <c r="S23"/>
  <c r="V23" s="1"/>
  <c r="B19" i="6"/>
  <c r="F19" s="1"/>
  <c r="H18" i="19"/>
  <c r="S18"/>
  <c r="V18" s="1"/>
  <c r="B13" i="6"/>
  <c r="F13" s="1"/>
  <c r="L33" i="4"/>
  <c r="Y34" i="19"/>
  <c r="AA34" s="1"/>
  <c r="N34" s="1"/>
  <c r="E31" i="18"/>
  <c r="K26" i="4"/>
  <c r="M64" i="2"/>
  <c r="T64"/>
  <c r="B24" i="18"/>
  <c r="D27" i="15"/>
  <c r="F64" i="2"/>
  <c r="K115" i="1"/>
  <c r="K117"/>
  <c r="G57" i="2"/>
  <c r="G20" i="15"/>
  <c r="N57" i="2"/>
  <c r="U57"/>
  <c r="D18" i="16"/>
  <c r="E55" i="2"/>
  <c r="S55"/>
  <c r="L55"/>
  <c r="K125" i="1"/>
  <c r="G21" i="15"/>
  <c r="G58" i="2"/>
  <c r="N58"/>
  <c r="U58"/>
  <c r="U53"/>
  <c r="G16" i="15"/>
  <c r="G53" i="2"/>
  <c r="N53"/>
  <c r="H68" i="12"/>
  <c r="Q126" s="1"/>
  <c r="H63"/>
  <c r="Q122" s="1"/>
  <c r="Q25"/>
  <c r="B20" i="6"/>
  <c r="F20" s="1"/>
  <c r="H50" i="12"/>
  <c r="Q110" s="1"/>
  <c r="Q12"/>
  <c r="L36" i="4"/>
  <c r="Y37" i="19"/>
  <c r="E34" i="18"/>
  <c r="L26" i="4"/>
  <c r="Y27" i="19"/>
  <c r="AA27" s="1"/>
  <c r="N27" s="1"/>
  <c r="E24" i="18"/>
  <c r="K127" i="1"/>
  <c r="T61" i="2"/>
  <c r="K23" i="4"/>
  <c r="B21" i="18"/>
  <c r="M61" i="2"/>
  <c r="D24" i="15"/>
  <c r="F61" i="2"/>
  <c r="D18" i="15"/>
  <c r="M55" i="2"/>
  <c r="F55"/>
  <c r="B15" i="18"/>
  <c r="K17" i="4"/>
  <c r="T55" i="2"/>
  <c r="L11" i="4"/>
  <c r="E9" i="18"/>
  <c r="Y12" i="19"/>
  <c r="K11" i="4"/>
  <c r="D12" i="15"/>
  <c r="B9" i="18"/>
  <c r="M49" i="2"/>
  <c r="T49"/>
  <c r="F49"/>
  <c r="AA9" i="19"/>
  <c r="P9" s="1"/>
  <c r="K131" i="1"/>
  <c r="G46" i="2"/>
  <c r="G9" i="15"/>
  <c r="N46" i="2"/>
  <c r="U46"/>
  <c r="N56"/>
  <c r="U56"/>
  <c r="G56"/>
  <c r="G19" i="15"/>
  <c r="U74" i="2"/>
  <c r="G37" i="15"/>
  <c r="N74" i="2"/>
  <c r="N75"/>
  <c r="U75"/>
  <c r="G75"/>
  <c r="G38" i="15"/>
  <c r="B76" i="19"/>
  <c r="D76" s="1"/>
  <c r="F76" s="1"/>
  <c r="H76" s="1"/>
  <c r="K119" i="13"/>
  <c r="B62" i="10"/>
  <c r="P122" i="12"/>
  <c r="B61" i="10"/>
  <c r="F9" i="4"/>
  <c r="S36" i="12"/>
  <c r="P16"/>
  <c r="D29" i="19"/>
  <c r="F29" s="1"/>
  <c r="F10" i="4"/>
  <c r="J10" s="1"/>
  <c r="N11" i="12"/>
  <c r="T11" s="1"/>
  <c r="I35" i="4"/>
  <c r="D28" i="19"/>
  <c r="F28" s="1"/>
  <c r="F21"/>
  <c r="D20"/>
  <c r="F20" s="1"/>
  <c r="D15"/>
  <c r="F15" s="1"/>
  <c r="F30" i="4"/>
  <c r="J30" s="1"/>
  <c r="N10" i="12"/>
  <c r="T10" s="1"/>
  <c r="S17"/>
  <c r="B62" i="19"/>
  <c r="D62" s="1"/>
  <c r="F62" s="1"/>
  <c r="B65" i="10"/>
  <c r="P125" i="12"/>
  <c r="B67" i="10"/>
  <c r="P126" i="12"/>
  <c r="B50" i="10"/>
  <c r="P111" i="12"/>
  <c r="K128" i="13"/>
  <c r="K113"/>
  <c r="B74" i="19"/>
  <c r="D74" s="1"/>
  <c r="F74" s="1"/>
  <c r="H74" s="1"/>
  <c r="K118" i="13"/>
  <c r="B64" i="10"/>
  <c r="P124" i="12"/>
  <c r="B23" i="6"/>
  <c r="F23" s="1"/>
  <c r="H49" i="12"/>
  <c r="Q11"/>
  <c r="H48"/>
  <c r="Q108" s="1"/>
  <c r="Q10"/>
  <c r="B35" i="18"/>
  <c r="D38" i="15"/>
  <c r="T75" i="2"/>
  <c r="M75"/>
  <c r="F75"/>
  <c r="K15" i="4"/>
  <c r="D16" i="15"/>
  <c r="M53" i="2"/>
  <c r="F53"/>
  <c r="T53"/>
  <c r="B13" i="18"/>
  <c r="N70" i="2"/>
  <c r="G33" i="15"/>
  <c r="U70" i="2"/>
  <c r="H74" i="12"/>
  <c r="Q36"/>
  <c r="H73"/>
  <c r="Q35"/>
  <c r="H72"/>
  <c r="N72" s="1"/>
  <c r="Q34"/>
  <c r="H34" i="19"/>
  <c r="S34"/>
  <c r="V34" s="1"/>
  <c r="L34" s="1"/>
  <c r="S24"/>
  <c r="V24" s="1"/>
  <c r="L24" s="1"/>
  <c r="H24"/>
  <c r="B17" i="6"/>
  <c r="F17" s="1"/>
  <c r="L37" i="4"/>
  <c r="Y38" i="19"/>
  <c r="E35" i="18"/>
  <c r="M73" i="2"/>
  <c r="B33" i="18"/>
  <c r="T73" i="2"/>
  <c r="K35" i="4"/>
  <c r="D36" i="15"/>
  <c r="L28" i="4"/>
  <c r="E26" i="18"/>
  <c r="Y29" i="19"/>
  <c r="B23" i="18"/>
  <c r="M63" i="2"/>
  <c r="K25" i="4"/>
  <c r="T63" i="2"/>
  <c r="D26" i="15"/>
  <c r="F63" i="2"/>
  <c r="L13" i="4"/>
  <c r="Y14" i="19"/>
  <c r="E11" i="18"/>
  <c r="B11"/>
  <c r="T51" i="2"/>
  <c r="K13" i="4"/>
  <c r="D14" i="15"/>
  <c r="M51" i="2"/>
  <c r="F51"/>
  <c r="N73"/>
  <c r="U73"/>
  <c r="G36" i="15"/>
  <c r="K128" i="1"/>
  <c r="N60" i="2"/>
  <c r="G23" i="15"/>
  <c r="U60" i="2"/>
  <c r="G60"/>
  <c r="K118" i="1"/>
  <c r="H65" i="12"/>
  <c r="Q124" s="1"/>
  <c r="Q27"/>
  <c r="H59"/>
  <c r="Q118" s="1"/>
  <c r="H9" i="19"/>
  <c r="S9"/>
  <c r="L29" i="4"/>
  <c r="Y30" i="19"/>
  <c r="E27" i="18"/>
  <c r="G66" i="2"/>
  <c r="U66"/>
  <c r="G29" i="15"/>
  <c r="N66" i="2"/>
  <c r="U9" i="19"/>
  <c r="S8" i="12"/>
  <c r="G55" i="2"/>
  <c r="N55"/>
  <c r="G18" i="15"/>
  <c r="U55" i="2"/>
  <c r="E52"/>
  <c r="D15" i="16"/>
  <c r="S52" i="2"/>
  <c r="L52"/>
  <c r="H83" i="6"/>
  <c r="G35" i="18"/>
  <c r="U33" i="19"/>
  <c r="S32" i="12"/>
  <c r="H64"/>
  <c r="Q123" s="1"/>
  <c r="Q26"/>
  <c r="B25" i="6"/>
  <c r="F25" s="1"/>
  <c r="H56" i="12"/>
  <c r="Q115" s="1"/>
  <c r="Q18"/>
  <c r="H53"/>
  <c r="N53" s="1"/>
  <c r="Q15"/>
  <c r="B12" i="6"/>
  <c r="F12" s="1"/>
  <c r="K123" i="1"/>
  <c r="Z19" i="19"/>
  <c r="Z17"/>
  <c r="Q25"/>
  <c r="B50" i="6"/>
  <c r="B70"/>
  <c r="J32" i="4"/>
  <c r="AA22" i="19"/>
  <c r="N22" s="1"/>
  <c r="N35" i="12"/>
  <c r="T35" s="1"/>
  <c r="N23"/>
  <c r="T23" s="1"/>
  <c r="F14" i="6"/>
  <c r="I12" i="4"/>
  <c r="F33"/>
  <c r="J33" s="1"/>
  <c r="F26"/>
  <c r="J26" s="1"/>
  <c r="N27" i="12"/>
  <c r="T27" s="1"/>
  <c r="P34"/>
  <c r="P17"/>
  <c r="O26" i="19"/>
  <c r="Q20"/>
  <c r="I23" i="4"/>
  <c r="R16" i="12"/>
  <c r="AA24" i="19"/>
  <c r="F17" i="4"/>
  <c r="J17" s="1"/>
  <c r="F8"/>
  <c r="J8" s="1"/>
  <c r="B71" i="10"/>
  <c r="B55" i="6"/>
  <c r="K130" i="13"/>
  <c r="B51" i="10"/>
  <c r="P112" i="12"/>
  <c r="B59" i="10"/>
  <c r="P119" i="12"/>
  <c r="K126" i="13"/>
  <c r="P123" i="12"/>
  <c r="K120" i="13"/>
  <c r="B47" i="10"/>
  <c r="P108" i="12"/>
  <c r="B45" i="10"/>
  <c r="P106" i="12"/>
  <c r="B56" i="10"/>
  <c r="P116" i="12"/>
  <c r="B49" i="10"/>
  <c r="P110" i="12"/>
  <c r="B69" i="10"/>
  <c r="K125" i="13"/>
  <c r="B53" i="10"/>
  <c r="P113" i="12"/>
  <c r="B73" i="10"/>
  <c r="F12" i="18"/>
  <c r="I14" i="4"/>
  <c r="H26" i="19"/>
  <c r="S26"/>
  <c r="V26" s="1"/>
  <c r="H16"/>
  <c r="S16"/>
  <c r="V16" s="1"/>
  <c r="B11" i="6"/>
  <c r="F11" s="1"/>
  <c r="B10"/>
  <c r="F10" s="1"/>
  <c r="AA35" i="19"/>
  <c r="N35" s="1"/>
  <c r="L27" i="4"/>
  <c r="E25" i="18"/>
  <c r="Y28" i="19"/>
  <c r="AA28" s="1"/>
  <c r="N28" s="1"/>
  <c r="K27" i="4"/>
  <c r="F65" i="2"/>
  <c r="M65"/>
  <c r="D28" i="15"/>
  <c r="B25" i="18"/>
  <c r="T65" i="2"/>
  <c r="G24" i="15"/>
  <c r="N61" i="2"/>
  <c r="G61"/>
  <c r="U61"/>
  <c r="L20" i="4"/>
  <c r="E18" i="18"/>
  <c r="Y21" i="19"/>
  <c r="AA21" s="1"/>
  <c r="L15" i="4"/>
  <c r="E13" i="18"/>
  <c r="Y16" i="19"/>
  <c r="AA16" s="1"/>
  <c r="N16" s="1"/>
  <c r="N54" i="2"/>
  <c r="G17" i="15"/>
  <c r="G54" i="2"/>
  <c r="U54"/>
  <c r="K126" i="1"/>
  <c r="U67" i="2"/>
  <c r="N67"/>
  <c r="G67"/>
  <c r="G30" i="15"/>
  <c r="W38" i="19"/>
  <c r="B36" i="6"/>
  <c r="F36" s="1"/>
  <c r="B35"/>
  <c r="F35" s="1"/>
  <c r="B34"/>
  <c r="F34" s="1"/>
  <c r="H60" i="12"/>
  <c r="Q119" s="1"/>
  <c r="Q22"/>
  <c r="H46"/>
  <c r="Q106" s="1"/>
  <c r="Q8"/>
  <c r="G62" i="2"/>
  <c r="N62"/>
  <c r="G25" i="15"/>
  <c r="U62" i="2"/>
  <c r="G14" i="15"/>
  <c r="N51" i="2"/>
  <c r="U51"/>
  <c r="G51"/>
  <c r="P15" i="12"/>
  <c r="N15"/>
  <c r="T15" s="1"/>
  <c r="S57" i="2"/>
  <c r="L57"/>
  <c r="D20" i="16"/>
  <c r="E57" i="2"/>
  <c r="N59"/>
  <c r="G59"/>
  <c r="G22" i="15"/>
  <c r="U59" i="2"/>
  <c r="K114" i="1"/>
  <c r="F29" i="12"/>
  <c r="B27" i="6"/>
  <c r="F27" s="1"/>
  <c r="B21"/>
  <c r="F21" s="1"/>
  <c r="H54" i="12"/>
  <c r="Q113" s="1"/>
  <c r="Q16"/>
  <c r="D34" i="15"/>
  <c r="T71" i="2"/>
  <c r="M71"/>
  <c r="K33" i="4"/>
  <c r="B31" i="18"/>
  <c r="L22" i="4"/>
  <c r="Y23" i="19"/>
  <c r="AA23" s="1"/>
  <c r="E20" i="18"/>
  <c r="K22" i="4"/>
  <c r="D23" i="15"/>
  <c r="M60" i="2"/>
  <c r="B20" i="18"/>
  <c r="F60" i="2"/>
  <c r="T60"/>
  <c r="M57"/>
  <c r="T57"/>
  <c r="K19" i="4"/>
  <c r="F57" i="2"/>
  <c r="D20" i="15"/>
  <c r="B17" i="18"/>
  <c r="U47" i="2"/>
  <c r="G10" i="15"/>
  <c r="G47" i="2"/>
  <c r="N47"/>
  <c r="N69"/>
  <c r="U69"/>
  <c r="G32" i="15"/>
  <c r="G69" i="2"/>
  <c r="H70" i="12"/>
  <c r="Q32"/>
  <c r="B26" i="6"/>
  <c r="F26" s="1"/>
  <c r="B18"/>
  <c r="F18" s="1"/>
  <c r="B15"/>
  <c r="F15" s="1"/>
  <c r="L30" i="4"/>
  <c r="Y31" i="19"/>
  <c r="AA31" s="1"/>
  <c r="N31" s="1"/>
  <c r="E28" i="18"/>
  <c r="B28"/>
  <c r="M68" i="2"/>
  <c r="K30" i="4"/>
  <c r="D31" i="15"/>
  <c r="T68" i="2"/>
  <c r="U63"/>
  <c r="G63"/>
  <c r="N63"/>
  <c r="G26" i="15"/>
  <c r="G64" i="2"/>
  <c r="U64"/>
  <c r="N64"/>
  <c r="G27" i="15"/>
  <c r="S48" i="2"/>
  <c r="E48"/>
  <c r="D11" i="16"/>
  <c r="L48" i="2"/>
  <c r="P8" i="12"/>
  <c r="N8"/>
  <c r="T8" s="1"/>
  <c r="U49" i="2"/>
  <c r="G12" i="15"/>
  <c r="N49" i="2"/>
  <c r="G49"/>
  <c r="K122" i="1"/>
  <c r="E67" i="2"/>
  <c r="L67"/>
  <c r="D30" i="16"/>
  <c r="S67" i="2"/>
  <c r="K121" i="1"/>
  <c r="K119"/>
  <c r="B54" i="10"/>
  <c r="P114" i="12"/>
  <c r="B59" i="19"/>
  <c r="D59" s="1"/>
  <c r="F59" s="1"/>
  <c r="H59" s="1"/>
  <c r="B71" i="6"/>
  <c r="Q10" i="19"/>
  <c r="D72"/>
  <c r="F72" s="1"/>
  <c r="H72" s="1"/>
  <c r="B62" i="6"/>
  <c r="B63" i="10"/>
  <c r="B55"/>
  <c r="D52" i="19"/>
  <c r="F52" s="1"/>
  <c r="H52" s="1"/>
  <c r="B57" i="6"/>
  <c r="J12" i="4"/>
  <c r="S16" i="12"/>
  <c r="I24" i="4"/>
  <c r="R35" i="12"/>
  <c r="R34"/>
  <c r="F29" i="4"/>
  <c r="S12" i="12"/>
  <c r="S11"/>
  <c r="I11" i="4"/>
  <c r="R27" i="12"/>
  <c r="S23"/>
  <c r="D22" i="19"/>
  <c r="F22" s="1"/>
  <c r="D14"/>
  <c r="F14" s="1"/>
  <c r="F34" i="4"/>
  <c r="J34" s="1"/>
  <c r="F23"/>
  <c r="J23" s="1"/>
  <c r="F11"/>
  <c r="J11" s="1"/>
  <c r="N26" i="12"/>
  <c r="T26" s="1"/>
  <c r="S15"/>
  <c r="M114" i="13"/>
  <c r="M112"/>
  <c r="M122"/>
  <c r="M126"/>
  <c r="M129"/>
  <c r="M125"/>
  <c r="F33" i="6" l="1"/>
  <c r="S33" i="19"/>
  <c r="V33" s="1"/>
  <c r="N26"/>
  <c r="N61" i="12"/>
  <c r="S120" s="1"/>
  <c r="T120" s="1"/>
  <c r="H36" i="19"/>
  <c r="Q26"/>
  <c r="P20"/>
  <c r="O20"/>
  <c r="N9"/>
  <c r="P18"/>
  <c r="N18"/>
  <c r="H37"/>
  <c r="S25"/>
  <c r="N73" i="12"/>
  <c r="N71"/>
  <c r="B55" i="19"/>
  <c r="D55" s="1"/>
  <c r="F55" s="1"/>
  <c r="H55" s="1"/>
  <c r="B64"/>
  <c r="D64" s="1"/>
  <c r="F64" s="1"/>
  <c r="H64" s="1"/>
  <c r="B77"/>
  <c r="D77" s="1"/>
  <c r="F77" s="1"/>
  <c r="H77" s="1"/>
  <c r="B50"/>
  <c r="D50" s="1"/>
  <c r="F50" s="1"/>
  <c r="H50" s="1"/>
  <c r="B70"/>
  <c r="D70" s="1"/>
  <c r="F70" s="1"/>
  <c r="H70" s="1"/>
  <c r="B78"/>
  <c r="D78" s="1"/>
  <c r="F78" s="1"/>
  <c r="H78" s="1"/>
  <c r="B68"/>
  <c r="D68" s="1"/>
  <c r="F68" s="1"/>
  <c r="H68" s="1"/>
  <c r="B67"/>
  <c r="D67" s="1"/>
  <c r="F67" s="1"/>
  <c r="H67" s="1"/>
  <c r="B54"/>
  <c r="D54" s="1"/>
  <c r="F54" s="1"/>
  <c r="H54" s="1"/>
  <c r="H69"/>
  <c r="H65"/>
  <c r="H61"/>
  <c r="H62"/>
  <c r="T25"/>
  <c r="N15"/>
  <c r="N58" i="12"/>
  <c r="S117" s="1"/>
  <c r="T117" s="1"/>
  <c r="N74"/>
  <c r="R19"/>
  <c r="T38" i="19"/>
  <c r="Q14" i="12"/>
  <c r="Z29" i="19"/>
  <c r="AA29" s="1"/>
  <c r="P29" s="1"/>
  <c r="M130" i="13"/>
  <c r="T32" i="19"/>
  <c r="U32"/>
  <c r="E15" i="6"/>
  <c r="N65" i="12"/>
  <c r="S124" s="1"/>
  <c r="T124" s="1"/>
  <c r="D34" i="16"/>
  <c r="L71" i="2"/>
  <c r="S71"/>
  <c r="D16" i="16"/>
  <c r="L53" i="2"/>
  <c r="S53"/>
  <c r="E53"/>
  <c r="U38" i="19"/>
  <c r="L16" i="4"/>
  <c r="T17" i="19"/>
  <c r="U17"/>
  <c r="S14" i="12"/>
  <c r="P14"/>
  <c r="N62"/>
  <c r="S121" s="1"/>
  <c r="T121" s="1"/>
  <c r="G22" i="16"/>
  <c r="G31"/>
  <c r="E50" i="2"/>
  <c r="S50"/>
  <c r="D13" i="16"/>
  <c r="L50" i="2"/>
  <c r="E27" i="6"/>
  <c r="E35"/>
  <c r="E10"/>
  <c r="N70" i="12"/>
  <c r="N55"/>
  <c r="S114" s="1"/>
  <c r="T114" s="1"/>
  <c r="S68" i="2"/>
  <c r="L68"/>
  <c r="D31" i="16"/>
  <c r="E68" i="2"/>
  <c r="Z32" i="19"/>
  <c r="AA32" s="1"/>
  <c r="G14" i="16"/>
  <c r="G25"/>
  <c r="N50" i="12"/>
  <c r="S110" s="1"/>
  <c r="T110" s="1"/>
  <c r="J16" i="19"/>
  <c r="AC16"/>
  <c r="K16"/>
  <c r="L16"/>
  <c r="J26"/>
  <c r="AC26"/>
  <c r="K26"/>
  <c r="L26"/>
  <c r="J18"/>
  <c r="AC18"/>
  <c r="K18"/>
  <c r="L18"/>
  <c r="J23"/>
  <c r="AC23"/>
  <c r="K23"/>
  <c r="L23"/>
  <c r="J35"/>
  <c r="AC35"/>
  <c r="K35"/>
  <c r="L35"/>
  <c r="S14"/>
  <c r="H14"/>
  <c r="H22"/>
  <c r="S22"/>
  <c r="P31"/>
  <c r="Q31"/>
  <c r="O31"/>
  <c r="L114" i="1"/>
  <c r="P22" i="19"/>
  <c r="Q22"/>
  <c r="O22"/>
  <c r="L128" i="1"/>
  <c r="M128" s="1"/>
  <c r="L124"/>
  <c r="M124" s="1"/>
  <c r="L126"/>
  <c r="M126" s="1"/>
  <c r="Q109" i="12"/>
  <c r="N49"/>
  <c r="S109" s="1"/>
  <c r="H21" i="19"/>
  <c r="S21"/>
  <c r="S29"/>
  <c r="V29" s="1"/>
  <c r="H29"/>
  <c r="H19"/>
  <c r="S19"/>
  <c r="P13"/>
  <c r="Q13"/>
  <c r="O13"/>
  <c r="V12"/>
  <c r="J12" s="1"/>
  <c r="S13"/>
  <c r="V13" s="1"/>
  <c r="H13"/>
  <c r="L112" i="1"/>
  <c r="M112" s="1"/>
  <c r="L123"/>
  <c r="M123" s="1"/>
  <c r="P10" i="19"/>
  <c r="O10"/>
  <c r="H60"/>
  <c r="Q28"/>
  <c r="E12" i="6"/>
  <c r="N54" i="12"/>
  <c r="S113" s="1"/>
  <c r="T113" s="1"/>
  <c r="N64"/>
  <c r="S123" s="1"/>
  <c r="T123" s="1"/>
  <c r="E13" i="6"/>
  <c r="E19"/>
  <c r="N63" i="12"/>
  <c r="S122" s="1"/>
  <c r="T122" s="1"/>
  <c r="N46"/>
  <c r="S106" s="1"/>
  <c r="T106" s="1"/>
  <c r="N52"/>
  <c r="S112" s="1"/>
  <c r="T112" s="1"/>
  <c r="N51"/>
  <c r="S111" s="1"/>
  <c r="T111" s="1"/>
  <c r="S19"/>
  <c r="E32" i="6"/>
  <c r="E8"/>
  <c r="L118" i="1"/>
  <c r="F31" i="12"/>
  <c r="P16" i="19"/>
  <c r="O16"/>
  <c r="Q16"/>
  <c r="P21"/>
  <c r="O21"/>
  <c r="L113" i="1"/>
  <c r="M113" s="1"/>
  <c r="V9" i="19"/>
  <c r="J9" s="1"/>
  <c r="E65" i="2"/>
  <c r="D28" i="16"/>
  <c r="S65" i="2"/>
  <c r="L65"/>
  <c r="H20" i="19"/>
  <c r="S20"/>
  <c r="V20" s="1"/>
  <c r="L20" s="1"/>
  <c r="V27"/>
  <c r="J27" s="1"/>
  <c r="N19" i="12"/>
  <c r="T19" s="1"/>
  <c r="P19"/>
  <c r="N56"/>
  <c r="S115" s="1"/>
  <c r="T115" s="1"/>
  <c r="N21" i="19"/>
  <c r="H58"/>
  <c r="N68" i="12"/>
  <c r="S126" s="1"/>
  <c r="T126" s="1"/>
  <c r="AA19" i="19"/>
  <c r="Q19" s="1"/>
  <c r="P23"/>
  <c r="Q23"/>
  <c r="O23"/>
  <c r="L132" i="1"/>
  <c r="M132" s="1"/>
  <c r="P28" i="19"/>
  <c r="O28"/>
  <c r="O35"/>
  <c r="Q35"/>
  <c r="L115" i="1"/>
  <c r="M115" s="1"/>
  <c r="L117"/>
  <c r="M117" s="1"/>
  <c r="AA38" i="19"/>
  <c r="N38" s="1"/>
  <c r="S15"/>
  <c r="H15"/>
  <c r="AA12"/>
  <c r="P12" s="1"/>
  <c r="L120" i="1"/>
  <c r="M120" s="1"/>
  <c r="P34" i="19"/>
  <c r="O34"/>
  <c r="Q34"/>
  <c r="P25"/>
  <c r="O25"/>
  <c r="L61" i="2"/>
  <c r="S61"/>
  <c r="D24" i="16"/>
  <c r="E61" i="2"/>
  <c r="H11" i="19"/>
  <c r="S11"/>
  <c r="N36"/>
  <c r="Q36"/>
  <c r="O36"/>
  <c r="H66"/>
  <c r="E25" i="6"/>
  <c r="AA17" i="19"/>
  <c r="E17" i="6"/>
  <c r="E23"/>
  <c r="N59" i="12"/>
  <c r="S118" s="1"/>
  <c r="T118" s="1"/>
  <c r="E20" i="6"/>
  <c r="N60" i="12"/>
  <c r="S119" s="1"/>
  <c r="T119" s="1"/>
  <c r="Q21" i="19"/>
  <c r="N66" i="12"/>
  <c r="S125" s="1"/>
  <c r="T125" s="1"/>
  <c r="E16" i="6"/>
  <c r="E22"/>
  <c r="J37" i="19"/>
  <c r="P15"/>
  <c r="Q15"/>
  <c r="J36"/>
  <c r="AC36"/>
  <c r="K36"/>
  <c r="L130" i="1"/>
  <c r="M130" s="1"/>
  <c r="P24" i="19"/>
  <c r="O24"/>
  <c r="L129" i="1"/>
  <c r="M129" s="1"/>
  <c r="J24" i="19"/>
  <c r="AC24"/>
  <c r="K24"/>
  <c r="J34"/>
  <c r="AC34"/>
  <c r="AA30"/>
  <c r="L127" i="1"/>
  <c r="M127" s="1"/>
  <c r="AA14" i="19"/>
  <c r="L119" i="1"/>
  <c r="M119" s="1"/>
  <c r="S28" i="19"/>
  <c r="H28"/>
  <c r="Q9"/>
  <c r="O9"/>
  <c r="O18"/>
  <c r="Q18"/>
  <c r="P27"/>
  <c r="Q27"/>
  <c r="O27"/>
  <c r="AA37"/>
  <c r="P37" s="1"/>
  <c r="L131" i="1"/>
  <c r="M131" s="1"/>
  <c r="L125"/>
  <c r="M125" s="1"/>
  <c r="V31" i="19"/>
  <c r="J31" s="1"/>
  <c r="S17"/>
  <c r="H17"/>
  <c r="L121" i="1"/>
  <c r="M121" s="1"/>
  <c r="L122"/>
  <c r="M122" s="1"/>
  <c r="AA11" i="19"/>
  <c r="L116" i="1"/>
  <c r="M116" s="1"/>
  <c r="AA33" i="19"/>
  <c r="E18" i="6"/>
  <c r="E26"/>
  <c r="E21"/>
  <c r="M114" i="1"/>
  <c r="E34" i="6"/>
  <c r="E36"/>
  <c r="P35" i="19"/>
  <c r="E11" i="6"/>
  <c r="N23" i="19"/>
  <c r="M118" i="1"/>
  <c r="N24" i="19"/>
  <c r="K34"/>
  <c r="Q24"/>
  <c r="N57" i="12"/>
  <c r="S116" s="1"/>
  <c r="T116" s="1"/>
  <c r="N48"/>
  <c r="S108" s="1"/>
  <c r="T108" s="1"/>
  <c r="P36" i="19"/>
  <c r="L37"/>
  <c r="V17" l="1"/>
  <c r="J17" s="1"/>
  <c r="V25"/>
  <c r="J25" s="1"/>
  <c r="P38"/>
  <c r="P32"/>
  <c r="N32"/>
  <c r="O32"/>
  <c r="P30"/>
  <c r="K9"/>
  <c r="S24" i="12"/>
  <c r="N24"/>
  <c r="T24" s="1"/>
  <c r="R24"/>
  <c r="Q24"/>
  <c r="P24"/>
  <c r="D19" i="16"/>
  <c r="E56" i="2"/>
  <c r="S56"/>
  <c r="L56"/>
  <c r="N30" i="12"/>
  <c r="T30" s="1"/>
  <c r="P30"/>
  <c r="R30"/>
  <c r="Q30"/>
  <c r="S30"/>
  <c r="S21"/>
  <c r="P21"/>
  <c r="R21"/>
  <c r="N21"/>
  <c r="T21" s="1"/>
  <c r="Q21"/>
  <c r="AC37" i="19"/>
  <c r="D29" i="16"/>
  <c r="L66" i="2"/>
  <c r="E66"/>
  <c r="S66"/>
  <c r="L69"/>
  <c r="S69"/>
  <c r="D32" i="16"/>
  <c r="E69" i="2"/>
  <c r="T109" i="12"/>
  <c r="Q32" i="19"/>
  <c r="N13" i="12"/>
  <c r="T13" s="1"/>
  <c r="Q13"/>
  <c r="S13"/>
  <c r="P13"/>
  <c r="R13"/>
  <c r="N33" i="19"/>
  <c r="O33"/>
  <c r="Q33"/>
  <c r="Q11"/>
  <c r="O11"/>
  <c r="N11"/>
  <c r="O14"/>
  <c r="Q14"/>
  <c r="N14"/>
  <c r="N17"/>
  <c r="O17"/>
  <c r="P17"/>
  <c r="AC20"/>
  <c r="K20"/>
  <c r="Q37"/>
  <c r="O37"/>
  <c r="N37"/>
  <c r="J13"/>
  <c r="AC13"/>
  <c r="L13"/>
  <c r="K13"/>
  <c r="V19"/>
  <c r="J19" s="1"/>
  <c r="V21"/>
  <c r="V22"/>
  <c r="J22" s="1"/>
  <c r="P33"/>
  <c r="P11"/>
  <c r="J20"/>
  <c r="V28"/>
  <c r="J28" s="1"/>
  <c r="V11"/>
  <c r="J11" s="1"/>
  <c r="V15"/>
  <c r="J15" s="1"/>
  <c r="J33"/>
  <c r="AC33"/>
  <c r="K33"/>
  <c r="P19"/>
  <c r="O19"/>
  <c r="N19"/>
  <c r="F37" i="12"/>
  <c r="J29" i="19"/>
  <c r="AC29"/>
  <c r="K29"/>
  <c r="L29"/>
  <c r="V14"/>
  <c r="J14" s="1"/>
  <c r="AC31"/>
  <c r="K31"/>
  <c r="L31"/>
  <c r="Q30"/>
  <c r="O30"/>
  <c r="N30"/>
  <c r="O38"/>
  <c r="Q38"/>
  <c r="AC27"/>
  <c r="K27"/>
  <c r="L27"/>
  <c r="N29"/>
  <c r="Q29"/>
  <c r="O29"/>
  <c r="L9"/>
  <c r="AC9"/>
  <c r="AC12"/>
  <c r="K12"/>
  <c r="L12"/>
  <c r="P14"/>
  <c r="L33"/>
  <c r="N12"/>
  <c r="O12"/>
  <c r="Q12"/>
  <c r="Q17"/>
  <c r="L17" l="1"/>
  <c r="AC17"/>
  <c r="K17"/>
  <c r="L25"/>
  <c r="AC25"/>
  <c r="K25"/>
  <c r="L21"/>
  <c r="AC21"/>
  <c r="K21"/>
  <c r="AC19"/>
  <c r="K19"/>
  <c r="L19"/>
  <c r="AC22"/>
  <c r="L22"/>
  <c r="K22"/>
  <c r="AC14"/>
  <c r="L14"/>
  <c r="K14"/>
  <c r="AC28"/>
  <c r="K28"/>
  <c r="L28"/>
  <c r="L15"/>
  <c r="AC15"/>
  <c r="K15"/>
  <c r="AC11"/>
  <c r="L11"/>
  <c r="K11"/>
  <c r="J21"/>
  <c r="C51" l="1"/>
  <c r="D51" s="1"/>
  <c r="F51" s="1"/>
  <c r="H51" s="1"/>
  <c r="B47" i="6"/>
  <c r="B69" l="1"/>
  <c r="B29"/>
  <c r="B67"/>
  <c r="D32" i="19"/>
  <c r="F32" s="1"/>
  <c r="C73"/>
  <c r="D73" s="1"/>
  <c r="F73" s="1"/>
  <c r="H73" s="1"/>
  <c r="D30"/>
  <c r="F30" s="1"/>
  <c r="C71"/>
  <c r="D71" s="1"/>
  <c r="F71" s="1"/>
  <c r="H71" s="1"/>
  <c r="D10"/>
  <c r="F10" s="1"/>
  <c r="B9" i="6" l="1"/>
  <c r="F9" s="1"/>
  <c r="E29"/>
  <c r="F29"/>
  <c r="H47" i="12"/>
  <c r="Q107" s="1"/>
  <c r="H67"/>
  <c r="B31" i="6"/>
  <c r="F31" s="1"/>
  <c r="H69" i="12"/>
  <c r="H30" i="19"/>
  <c r="S30"/>
  <c r="G30" i="16"/>
  <c r="D27" i="18"/>
  <c r="C61"/>
  <c r="D61"/>
  <c r="I29" i="4"/>
  <c r="E61" i="18"/>
  <c r="K29" i="4"/>
  <c r="J29"/>
  <c r="D29" i="18"/>
  <c r="I31" i="4"/>
  <c r="K31"/>
  <c r="E63" i="18"/>
  <c r="C63"/>
  <c r="D63"/>
  <c r="J31" i="4"/>
  <c r="D7" i="18"/>
  <c r="D41"/>
  <c r="I9" i="4"/>
  <c r="C41" i="18"/>
  <c r="E41"/>
  <c r="K9" i="4"/>
  <c r="J9"/>
  <c r="S32" i="19"/>
  <c r="V32" s="1"/>
  <c r="H32"/>
  <c r="S10"/>
  <c r="H10"/>
  <c r="G32" i="16"/>
  <c r="E31" i="6" l="1"/>
  <c r="E9"/>
  <c r="B75"/>
  <c r="N69" i="12"/>
  <c r="N67"/>
  <c r="Q31"/>
  <c r="S31"/>
  <c r="N31"/>
  <c r="T31" s="1"/>
  <c r="R31"/>
  <c r="P31"/>
  <c r="J32" i="19"/>
  <c r="AC32"/>
  <c r="K32"/>
  <c r="L32"/>
  <c r="D38"/>
  <c r="F38" s="1"/>
  <c r="C79"/>
  <c r="D79" s="1"/>
  <c r="F79" s="1"/>
  <c r="H79" s="1"/>
  <c r="G10" i="16"/>
  <c r="V10" i="19"/>
  <c r="J10" s="1"/>
  <c r="P29" i="12"/>
  <c r="S29"/>
  <c r="R29"/>
  <c r="Q29"/>
  <c r="N29"/>
  <c r="T29" s="1"/>
  <c r="V30" i="19"/>
  <c r="B37" i="6" l="1"/>
  <c r="E37"/>
  <c r="H75" i="12"/>
  <c r="S38" i="19"/>
  <c r="V38" s="1"/>
  <c r="H38"/>
  <c r="D35" i="18"/>
  <c r="D69"/>
  <c r="E69"/>
  <c r="C69"/>
  <c r="I37" i="4"/>
  <c r="K37"/>
  <c r="J37"/>
  <c r="N47" i="12"/>
  <c r="S107" s="1"/>
  <c r="T107" s="1"/>
  <c r="L30" i="19"/>
  <c r="K30"/>
  <c r="AC30"/>
  <c r="S9" i="12"/>
  <c r="N9"/>
  <c r="T9" s="1"/>
  <c r="P9"/>
  <c r="Q9"/>
  <c r="R9"/>
  <c r="K10" i="19"/>
  <c r="AC10"/>
  <c r="L10"/>
  <c r="J30"/>
  <c r="G38" i="16" l="1"/>
  <c r="N83" i="6"/>
  <c r="N84" s="1"/>
  <c r="G83"/>
  <c r="F37"/>
  <c r="N75" i="12"/>
  <c r="S37"/>
  <c r="Q37"/>
  <c r="N37"/>
  <c r="T37" s="1"/>
  <c r="P37"/>
  <c r="R37"/>
  <c r="J38" i="19"/>
  <c r="AC38"/>
  <c r="K38"/>
  <c r="L38"/>
  <c r="L84" i="6" l="1"/>
  <c r="J84"/>
  <c r="M84"/>
  <c r="I84"/>
  <c r="K84"/>
  <c r="H84"/>
</calcChain>
</file>

<file path=xl/sharedStrings.xml><?xml version="1.0" encoding="utf-8"?>
<sst xmlns="http://schemas.openxmlformats.org/spreadsheetml/2006/main" count="2711" uniqueCount="470">
  <si>
    <t>source : Insee</t>
  </si>
  <si>
    <t>Dépenses totales hors gestion active de la dette par groupe fonctionnel</t>
  </si>
  <si>
    <t>Recettes fiscales</t>
  </si>
  <si>
    <t>hors gestion active de la dette</t>
  </si>
  <si>
    <t xml:space="preserve"> en millions d'euros</t>
  </si>
  <si>
    <t>Dépenses réelles totales</t>
  </si>
  <si>
    <t>Recettes réelles totales</t>
  </si>
  <si>
    <t>Régions</t>
  </si>
  <si>
    <t>Alsace</t>
  </si>
  <si>
    <t>Aquitaine</t>
  </si>
  <si>
    <t>Auvergne</t>
  </si>
  <si>
    <t>Bourgogne</t>
  </si>
  <si>
    <t>Bretagne</t>
  </si>
  <si>
    <t>Centre</t>
  </si>
  <si>
    <t>Champagne-Ardenne</t>
  </si>
  <si>
    <t>Corse</t>
  </si>
  <si>
    <t>Franche-Comté</t>
  </si>
  <si>
    <t>Languedoc-Roussillon</t>
  </si>
  <si>
    <t>Limousin</t>
  </si>
  <si>
    <t>Lorraine</t>
  </si>
  <si>
    <t>Midi-Pyrénées</t>
  </si>
  <si>
    <t>Nord-Pas-de-Calais</t>
  </si>
  <si>
    <t>Basse-Normandie</t>
  </si>
  <si>
    <t>Haute-Normandie</t>
  </si>
  <si>
    <t>Pays de la Loire</t>
  </si>
  <si>
    <t>Picardie</t>
  </si>
  <si>
    <t>Poitou-Charentes</t>
  </si>
  <si>
    <t>Provence-Alpes-Côte d'Azur</t>
  </si>
  <si>
    <t>Rhône-Alpes</t>
  </si>
  <si>
    <t>Métropole sauf Ile-de-France</t>
  </si>
  <si>
    <t>Ile-de-France</t>
  </si>
  <si>
    <t>Métropole</t>
  </si>
  <si>
    <t>Guadeloupe</t>
  </si>
  <si>
    <t>Guyane</t>
  </si>
  <si>
    <t>Martinique</t>
  </si>
  <si>
    <t>Réunion</t>
  </si>
  <si>
    <t>hors gestion active de le dette</t>
  </si>
  <si>
    <t>Dépenses réelles de fonctionnement</t>
  </si>
  <si>
    <t>Dépenses réelles d'investissement</t>
  </si>
  <si>
    <t xml:space="preserve"> </t>
  </si>
  <si>
    <t>Autres charges d'activité</t>
  </si>
  <si>
    <t>Autres</t>
  </si>
  <si>
    <t>Intérêts</t>
  </si>
  <si>
    <t>Remboursement de dette</t>
  </si>
  <si>
    <t>Subventions</t>
  </si>
  <si>
    <t xml:space="preserve">   Équipement</t>
  </si>
  <si>
    <t>de dette</t>
  </si>
  <si>
    <t>Emprunts</t>
  </si>
  <si>
    <t>DGF</t>
  </si>
  <si>
    <t>-</t>
  </si>
  <si>
    <t>totales</t>
  </si>
  <si>
    <t>Recettes réelles de fonctionnement</t>
  </si>
  <si>
    <t>Recettes réelles d'investissement</t>
  </si>
  <si>
    <t>dont :</t>
  </si>
  <si>
    <t>Tarif permis de conduire</t>
  </si>
  <si>
    <t>Tarif carte grise *</t>
  </si>
  <si>
    <t>en euros par habitant</t>
  </si>
  <si>
    <t xml:space="preserve">Total </t>
  </si>
  <si>
    <t>Fonctionnement</t>
  </si>
  <si>
    <t>Investissement</t>
  </si>
  <si>
    <t>Structure</t>
  </si>
  <si>
    <t>Fonct.</t>
  </si>
  <si>
    <t>Invest.</t>
  </si>
  <si>
    <t>DGD</t>
  </si>
  <si>
    <t>DRES</t>
  </si>
  <si>
    <t>FCTVA</t>
  </si>
  <si>
    <t>Corse **</t>
  </si>
  <si>
    <t>**  statut particulier de la Corse</t>
  </si>
  <si>
    <t xml:space="preserve">Dépenses </t>
  </si>
  <si>
    <t>Recettes de</t>
  </si>
  <si>
    <t>Épargne de</t>
  </si>
  <si>
    <t>Épargne</t>
  </si>
  <si>
    <t>fonctionnt.</t>
  </si>
  <si>
    <t>gestion</t>
  </si>
  <si>
    <t>brute</t>
  </si>
  <si>
    <t>nette</t>
  </si>
  <si>
    <t>(1)</t>
  </si>
  <si>
    <t>(2)</t>
  </si>
  <si>
    <t>(3)=(2)-(1)</t>
  </si>
  <si>
    <t>(4)</t>
  </si>
  <si>
    <t>(5)=(3)-(4)</t>
  </si>
  <si>
    <t>(6)</t>
  </si>
  <si>
    <t>(7)=(5)-(6)</t>
  </si>
  <si>
    <t>en %</t>
  </si>
  <si>
    <t>Annuité de la dette :</t>
  </si>
  <si>
    <t>total</t>
  </si>
  <si>
    <t>Annuité</t>
  </si>
  <si>
    <t>Services</t>
  </si>
  <si>
    <t>Enseignement</t>
  </si>
  <si>
    <t>Culture, sports et loisirs</t>
  </si>
  <si>
    <t>Transports :</t>
  </si>
  <si>
    <t>Environnement</t>
  </si>
  <si>
    <t>Transports</t>
  </si>
  <si>
    <t>Total</t>
  </si>
  <si>
    <t>Apprentissage</t>
  </si>
  <si>
    <t>Culture</t>
  </si>
  <si>
    <t>Sports</t>
  </si>
  <si>
    <t>Population*</t>
  </si>
  <si>
    <t>Population</t>
  </si>
  <si>
    <t>Nombre</t>
  </si>
  <si>
    <t>Part de la population</t>
  </si>
  <si>
    <t>active</t>
  </si>
  <si>
    <t>de</t>
  </si>
  <si>
    <t>km²</t>
  </si>
  <si>
    <t>des communes</t>
  </si>
  <si>
    <t>au km²</t>
  </si>
  <si>
    <t>communes</t>
  </si>
  <si>
    <t>de plus de</t>
  </si>
  <si>
    <t>PIB</t>
  </si>
  <si>
    <t xml:space="preserve">en millions </t>
  </si>
  <si>
    <t xml:space="preserve">en euros </t>
  </si>
  <si>
    <t>d'euros</t>
  </si>
  <si>
    <t>Charges à caractère général</t>
  </si>
  <si>
    <t>Personnel</t>
  </si>
  <si>
    <t>Subventions versées</t>
  </si>
  <si>
    <t>Equipement brut</t>
  </si>
  <si>
    <t>Retour sommaire</t>
  </si>
  <si>
    <t>Recettes de fonctionnement</t>
  </si>
  <si>
    <t>Recettes d'investissement</t>
  </si>
  <si>
    <t>Dotations et subventions reçues de l'Etat</t>
  </si>
  <si>
    <t xml:space="preserve">millions d'euros </t>
  </si>
  <si>
    <t>Services généraux</t>
  </si>
  <si>
    <t>Annuité de la dette</t>
  </si>
  <si>
    <t>Santé</t>
  </si>
  <si>
    <t>2 : Dépenses de fonctionnement et d’investissement : niveau et évolution</t>
  </si>
  <si>
    <t>6 : Recettes de fonctionnement et d’investissement : niveau et évolution</t>
  </si>
  <si>
    <t>Dépenses d'équipement brut</t>
  </si>
  <si>
    <t>Epargne nette</t>
  </si>
  <si>
    <t>Subventions reçues</t>
  </si>
  <si>
    <t>France</t>
  </si>
  <si>
    <t>Outre-mer</t>
  </si>
  <si>
    <t>Population**</t>
  </si>
  <si>
    <t xml:space="preserve">Population </t>
  </si>
  <si>
    <t>Taux de</t>
  </si>
  <si>
    <t>de gestion*</t>
  </si>
  <si>
    <t>Ratio 1</t>
  </si>
  <si>
    <t>Ratio 2</t>
  </si>
  <si>
    <t>Ratio 3</t>
  </si>
  <si>
    <t>Ratio 4</t>
  </si>
  <si>
    <t>Ratio 5</t>
  </si>
  <si>
    <t>Ratio 6</t>
  </si>
  <si>
    <t>Ratio 7</t>
  </si>
  <si>
    <t>Ratio 9</t>
  </si>
  <si>
    <t>Ratio 10</t>
  </si>
  <si>
    <t>Ratio 11</t>
  </si>
  <si>
    <t>1 : Dépenses et recettes réelles totales : niveau, évolution et structure</t>
  </si>
  <si>
    <t>1 - Dépenses et recettes réelles totales : niveau, évolution et structure</t>
  </si>
  <si>
    <t>Corse*</t>
  </si>
  <si>
    <t>Structure des recettes par grand poste</t>
  </si>
  <si>
    <t>permis de conduire</t>
  </si>
  <si>
    <t>carte grise</t>
  </si>
  <si>
    <t>Principales dotations, participations et subventions reçues de l'État</t>
  </si>
  <si>
    <t>Principales dotations, participations et subventions reçues</t>
  </si>
  <si>
    <t>Opérations non ventilées</t>
  </si>
  <si>
    <t>Répartition des dépenses affectées par fonction</t>
  </si>
  <si>
    <t>par emploi*</t>
  </si>
  <si>
    <t>par habitant</t>
  </si>
  <si>
    <t xml:space="preserve">                                                                                                                                                                                                                                                                                                                                                                                                      </t>
  </si>
  <si>
    <t>Tarifs de fiscalité indirecte</t>
  </si>
  <si>
    <t>(Nombre d'années de recettes de fonctionnement nécessaires pour rembourser l'encours de dette)</t>
  </si>
  <si>
    <t>13bis - Ventilation des dépenses d'investissement par fonction</t>
  </si>
  <si>
    <t>Formation professionnelle et apprentissage :</t>
  </si>
  <si>
    <t>Enseignement :</t>
  </si>
  <si>
    <t>Culture, sports et loisirs :</t>
  </si>
  <si>
    <t>Aménagement des territoires :</t>
  </si>
  <si>
    <t>Environnement :</t>
  </si>
  <si>
    <t>Action économique :</t>
  </si>
  <si>
    <t>généraux :</t>
  </si>
  <si>
    <t>Montant</t>
  </si>
  <si>
    <t>Les régions assurent, depuis 2005, la construction, la reconstruction, l'extension, le fonctionnement et l'équipement des lycées. Elles sont également responsables du recrutement et de la gestion, notamment de la rémunération, des personnels non enseignant de ces établissements (personnels techniciens, ouvriers et de service - TOS).
NB : les données publiées ci-dessous regroupent uniquement les montants des sous-fonctions "lycées publics" et "lycées privés", sans prendre en compte les éventuelles dépenses des services communs de la fonction "enseignement".</t>
  </si>
  <si>
    <t>Montant total</t>
  </si>
  <si>
    <t>Montant 
total</t>
  </si>
  <si>
    <t xml:space="preserve"> Fonct.</t>
  </si>
  <si>
    <t>Depuis 2005, les régions ont des compétences renforcées et élargies en matière de formation professionnelle continue et d'apprentissage. Elles assurent le financement de la formation des travailleurs sociaux et le financement des écoles et instituts de formation des professions paramédicales et de sages-femmes et la formation qualifiante des demandeurs d'emploi adultes.
NB : les données publiées ci-dessous regroupent uniquement les montants des sous-fonctions "Formation professionnelle" et "Apprentissage", sans prendre en compte les éventuelles dépenses des services communs de la fonction "formation professionnelle et apprentissage".</t>
  </si>
  <si>
    <t>Dépenses "Transport ferroviaire régional de voyageurs"</t>
  </si>
  <si>
    <t>Dépenses "Lycées publics" et "Lycées privés"</t>
  </si>
  <si>
    <t>Dépenses "Formation professionnelle" et "Apprentissage"</t>
  </si>
  <si>
    <t>* Sous-fonctions "Lycées publics" et "Lycées privés"</t>
  </si>
  <si>
    <t>* sous-fonctions "Formation professionnelle" et "Apprentissage"</t>
  </si>
  <si>
    <t>* sous-fonction "Transport ferroviaire régional de voyageurs"</t>
  </si>
  <si>
    <t xml:space="preserve">Répartition des dépenses réelles totales </t>
  </si>
  <si>
    <t>DRT</t>
  </si>
  <si>
    <t>DRF</t>
  </si>
  <si>
    <t>DRI</t>
  </si>
  <si>
    <t>Autres charges d'activité*</t>
  </si>
  <si>
    <t>Autres***</t>
  </si>
  <si>
    <t>** Intérêts de la dette : les montants sont issus du compte 6611 (intérêts des emprunts et dettes).</t>
  </si>
  <si>
    <t xml:space="preserve">Composantes des dépenses de fonctionnement </t>
  </si>
  <si>
    <t>Équipement brut</t>
  </si>
  <si>
    <t>Recettes réelles</t>
  </si>
  <si>
    <t>Fonction.</t>
  </si>
  <si>
    <t>Dotations, participations et subventions reçues</t>
  </si>
  <si>
    <t xml:space="preserve">dont : </t>
  </si>
  <si>
    <t>Dot. form. p.*</t>
  </si>
  <si>
    <t>FNDMA</t>
  </si>
  <si>
    <r>
      <t xml:space="preserve">DGD : </t>
    </r>
    <r>
      <rPr>
        <sz val="8"/>
        <rFont val="Arial"/>
        <family val="2"/>
      </rPr>
      <t>dotation générale de décentralisation, transférée à 95% dans la DGF depuis 2004.</t>
    </r>
  </si>
  <si>
    <r>
      <t>FNDMA</t>
    </r>
    <r>
      <rPr>
        <sz val="8"/>
        <rFont val="Arial"/>
        <family val="2"/>
      </rPr>
      <t xml:space="preserve"> : fonds national de développement et de modernisation de l'apprentissage.</t>
    </r>
  </si>
  <si>
    <r>
      <t>FCTVA</t>
    </r>
    <r>
      <rPr>
        <sz val="8"/>
        <rFont val="Arial"/>
        <family val="2"/>
      </rPr>
      <t xml:space="preserve"> : fonds de compensation de la TVA.</t>
    </r>
  </si>
  <si>
    <r>
      <t>DRES</t>
    </r>
    <r>
      <rPr>
        <sz val="8"/>
        <rFont val="Arial"/>
        <family val="2"/>
      </rPr>
      <t xml:space="preserve"> : dotation régionale pour les équipements scolaires.</t>
    </r>
  </si>
  <si>
    <t>- une partie du compte 13 : subventions d'investissement</t>
  </si>
  <si>
    <t>Financement de l'investissement</t>
  </si>
  <si>
    <t>Dépenses d'investissement</t>
  </si>
  <si>
    <t>Epargne brute</t>
  </si>
  <si>
    <t>Remb. de dette</t>
  </si>
  <si>
    <t>Dépenses équip. brut</t>
  </si>
  <si>
    <t>Recettes d'inv. hors emprunts</t>
  </si>
  <si>
    <t xml:space="preserve">total </t>
  </si>
  <si>
    <t>fin inv</t>
  </si>
  <si>
    <t>dép inv</t>
  </si>
  <si>
    <r>
      <t>Remb</t>
    </r>
    <r>
      <rPr>
        <vertAlign val="superscript"/>
        <sz val="10"/>
        <rFont val="Arial"/>
        <family val="2"/>
      </rPr>
      <t>t</t>
    </r>
  </si>
  <si>
    <r>
      <t>Recettes d'inv</t>
    </r>
    <r>
      <rPr>
        <vertAlign val="superscript"/>
        <sz val="10"/>
        <rFont val="Arial"/>
        <family val="2"/>
      </rPr>
      <t>t</t>
    </r>
  </si>
  <si>
    <t>Total TFRV sur DRT</t>
  </si>
  <si>
    <t>Total Lycées sur DRT</t>
  </si>
  <si>
    <t>Total FPA sur DRT</t>
  </si>
  <si>
    <t>Corse *</t>
  </si>
  <si>
    <t>FPA</t>
  </si>
  <si>
    <t>Santé et act°</t>
  </si>
  <si>
    <t>ADT</t>
  </si>
  <si>
    <t>Action éco</t>
  </si>
  <si>
    <t>*** Autres : différence entre le total des dépenses de fonctionnement et ses composantes principales.</t>
  </si>
  <si>
    <t>Frais de personnel</t>
  </si>
  <si>
    <t>Intérêts de la dette</t>
  </si>
  <si>
    <t>*Dotation de décentralisation "Formation professionnelle continue et apprentissage"</t>
  </si>
  <si>
    <t>de dette**</t>
  </si>
  <si>
    <t>Fonct. TFRV sur DRF</t>
  </si>
  <si>
    <t>Inv. TFRV sur DRI</t>
  </si>
  <si>
    <t>Fonct. FPA sur DRF</t>
  </si>
  <si>
    <t>Inv. FPA sur DRI</t>
  </si>
  <si>
    <t>Inv. Lycées 
sur DRI</t>
  </si>
  <si>
    <t>Fonct. Lycées 
sur DRF</t>
  </si>
  <si>
    <r>
      <t>DGF</t>
    </r>
    <r>
      <rPr>
        <sz val="8"/>
        <rFont val="Arial"/>
        <family val="2"/>
      </rPr>
      <t xml:space="preserve"> : dotation globale de décentralisation créée en 2004 pour les régions et regroupant 95% de l'ancienne DGD et une partie des compensations fiscales.</t>
    </r>
  </si>
  <si>
    <t>* Autres charges d'activité : montants issus du compte 65 (autres charges de gestion courante du type aide à la personne, frais de séjour et d'hébergement, indemnités, frais de mission, contributions obligatoires, participations…etc)</t>
  </si>
  <si>
    <t xml:space="preserve">Composantes des dépenses d'investissement </t>
  </si>
  <si>
    <t>* par cheval-vapeur</t>
  </si>
  <si>
    <t>pop</t>
  </si>
  <si>
    <t>Stock de dette</t>
  </si>
  <si>
    <t>Impôts et taxes</t>
  </si>
  <si>
    <t>Impôts locaux</t>
  </si>
  <si>
    <t>Autres impôts locaux</t>
  </si>
  <si>
    <t>* Dotation de décentralisation "formation professionnelle continue et apprentissage" (compte 7451)</t>
  </si>
  <si>
    <t>( et formation qualifiante et préqualifiante des jeunes de moins de 26 ans).</t>
  </si>
  <si>
    <t>- une partie du compte 74 : participations, compensations, attributions et autres participations, reversements et restitution sur dotations et participations</t>
  </si>
  <si>
    <r>
      <t>Autres</t>
    </r>
    <r>
      <rPr>
        <sz val="8"/>
        <rFont val="Arial"/>
        <family val="2"/>
      </rPr>
      <t xml:space="preserve"> : </t>
    </r>
  </si>
  <si>
    <t>Subventions d'équipement</t>
  </si>
  <si>
    <t>Différence (fin</t>
  </si>
  <si>
    <t xml:space="preserve"> - dépenses)</t>
  </si>
  <si>
    <t>Dép. de fonct. et remb. de dette/recettes de fonct.**</t>
  </si>
  <si>
    <t>Emprunts /équipement brut</t>
  </si>
  <si>
    <t>1999***</t>
  </si>
  <si>
    <t>*** Population sans double-compte. La population de Guadeloupe n'inclut pas les îles de Saint-Martin et Saint-Barthélémy.</t>
  </si>
  <si>
    <t>nd</t>
  </si>
  <si>
    <t>source : Insee - comptabilité nationale, base 2005</t>
  </si>
  <si>
    <t>Action économique</t>
  </si>
  <si>
    <t>Annuité de la dette*</t>
  </si>
  <si>
    <t>Dépenses totales</t>
  </si>
  <si>
    <t>Aménagement du territoire</t>
  </si>
  <si>
    <t>Formation prof. et apprent.</t>
  </si>
  <si>
    <t>Santé et action sociale</t>
  </si>
  <si>
    <t>Remarques sur les données statistiques de cette publication</t>
  </si>
  <si>
    <t>reg</t>
  </si>
  <si>
    <t>val</t>
  </si>
  <si>
    <t xml:space="preserve">Impôts locaux </t>
  </si>
  <si>
    <t>** Les dépenses totales pour les lycées sont rapportées aux dépenses réelles totales. Les dépenses de fonctionnement et d'investissement pour les lycées sont respectivement rapportées aux dépenses réelles de fonctionnement et d'investissement.</t>
  </si>
  <si>
    <t>** Les dépenses totales pour la formation professionnelle et l'apprentissage sont rapportées aux dépenses réelles totales. Les dépenses de fonctionnement et d'investissement pour la formation professionnelle et l'apprentissage sont respectivement rapportées aux dépenses réelles de fonctionnement et d'investissement.</t>
  </si>
  <si>
    <t>Superficie*</t>
  </si>
  <si>
    <t>d'habitants**</t>
  </si>
  <si>
    <t>10 000 habitants**</t>
  </si>
  <si>
    <t xml:space="preserve">9 : Fiscalité indirecte : tarifs et évolution </t>
  </si>
  <si>
    <t>10 : Dotations, participations et subventions reçues : niveau et structure</t>
  </si>
  <si>
    <t xml:space="preserve">14 : Domaines transférés : dépenses liées au transport ferroviaire, à l’enseignement et à la formation professionnelle </t>
  </si>
  <si>
    <t xml:space="preserve">15 : Les ratios financiers </t>
  </si>
  <si>
    <t>16 : Indicateurs démographiques et géographiques</t>
  </si>
  <si>
    <t>8 : Impôts locaux : contributions directes et fiscalité reversée</t>
  </si>
  <si>
    <t>9 - Fiscalité indirecte : tarifs et évolution</t>
  </si>
  <si>
    <t>10 - Dotations, participations et subventions reçues* : niveau et structure</t>
  </si>
  <si>
    <t>14 -  Sous-fonction "Transport ferroviaire régional de voyageurs"</t>
  </si>
  <si>
    <t xml:space="preserve">15 -  Les ratios financiers </t>
  </si>
  <si>
    <t>10bis - Principales dotations, participations et subventions reçues de l'État</t>
  </si>
  <si>
    <t>13bis - Ventilation des dépenses de fonctionnement par fonction</t>
  </si>
  <si>
    <t>13ter - Ventilation des dépenses totales par fonction et sous-fonction</t>
  </si>
  <si>
    <t>13quater - Ventilation des dépenses totales par fonction et sous-fonction</t>
  </si>
  <si>
    <t>14bis -  Sous-fonctions "Lycées publics" et "Lycées privés"</t>
  </si>
  <si>
    <t>14ter -  Sous-fonctions "Formation professionnelle" et "Apprentissage"</t>
  </si>
  <si>
    <t>Recettes fiscales*</t>
  </si>
  <si>
    <t>*** La Corse et les régions d'Outre-mer disposent d'autres impôts et taxes spécifiques inscrits aux compte 736 et 737 (droits de consommation sur les alcools, taxe sur les rhums, octroi de mer…etc.)</t>
  </si>
  <si>
    <t>Guadeloupe ***</t>
  </si>
  <si>
    <t>Guyane ***</t>
  </si>
  <si>
    <t>Martinique ***</t>
  </si>
  <si>
    <t>Réunion ***</t>
  </si>
  <si>
    <t>Corse ***</t>
  </si>
  <si>
    <t>* Le PIB par emploi est le rapport du PIB en valeur par l'estimation annuelle d'emplois. Les emplois regroupent la catégorie salarié et non-salarié.</t>
  </si>
  <si>
    <t>Sommaire : les comptes administratifs 2012 des régions</t>
  </si>
  <si>
    <t>Volume budgétaire</t>
  </si>
  <si>
    <t>euros / hab.</t>
  </si>
  <si>
    <t>2012 / 2011</t>
  </si>
  <si>
    <t>source : comptes administratifs 2011 et 2012</t>
  </si>
  <si>
    <t>source : comptes administratifs 2012</t>
  </si>
  <si>
    <t>en euros par habitant en 2012</t>
  </si>
  <si>
    <t>totale 2012</t>
  </si>
  <si>
    <r>
      <t>2 - Dépenses de fonctionnement et d'investissement : niveau et évolution</t>
    </r>
    <r>
      <rPr>
        <b/>
        <sz val="14"/>
        <color rgb="FF0070C0"/>
        <rFont val="Arial"/>
        <family val="2"/>
      </rPr>
      <t xml:space="preserve"> </t>
    </r>
  </si>
  <si>
    <t>Intérêt de la dette**</t>
  </si>
  <si>
    <t>somme</t>
  </si>
  <si>
    <t xml:space="preserve">   Subventions versées*</t>
  </si>
  <si>
    <t>Recettes totales</t>
  </si>
  <si>
    <t>dont DGF</t>
  </si>
  <si>
    <t>dont TICPE 2ème part</t>
  </si>
  <si>
    <t>Dotations et subventions reçues</t>
  </si>
  <si>
    <t>Composantes des recettes totales en euros par habitant</t>
  </si>
  <si>
    <t>Répartition des recettes totales en euros par habitant</t>
  </si>
  <si>
    <r>
      <t>6 - Recettes de fonctionnement et d'investissement : niveau et évolution</t>
    </r>
    <r>
      <rPr>
        <b/>
        <sz val="14"/>
        <color rgb="FF0070C0"/>
        <rFont val="Arial"/>
        <family val="2"/>
      </rPr>
      <t xml:space="preserve"> </t>
    </r>
  </si>
  <si>
    <t xml:space="preserve"> en millions d'euros en 2012</t>
  </si>
  <si>
    <t xml:space="preserve">Fiscalité régionale </t>
  </si>
  <si>
    <t>en euros par habitant  en 2012</t>
  </si>
  <si>
    <t>Autres impôts et taxes*</t>
  </si>
  <si>
    <t>dont cartes grises</t>
  </si>
  <si>
    <t>dont TICPE</t>
  </si>
  <si>
    <t>Fiscalité régionale</t>
  </si>
  <si>
    <t>contributions directes et assimilés**</t>
  </si>
  <si>
    <t>FNGIR prélevé</t>
  </si>
  <si>
    <t>FNGIR reversé</t>
  </si>
  <si>
    <t>Impôts locaux *</t>
  </si>
  <si>
    <t>2012/2011</t>
  </si>
  <si>
    <t>Formation de l'épargne et financement de l'investissement</t>
  </si>
  <si>
    <t>11 - Soldes de gestion en 2012</t>
  </si>
  <si>
    <r>
      <t>Remb</t>
    </r>
    <r>
      <rPr>
        <b/>
        <vertAlign val="superscript"/>
        <sz val="10"/>
        <rFont val="Arial"/>
        <family val="2"/>
      </rPr>
      <t>t</t>
    </r>
  </si>
  <si>
    <t>Endettement et marge de manœuvre</t>
  </si>
  <si>
    <t>12bis - Taux d'endettement en 2012</t>
  </si>
  <si>
    <t>12 - Dette et annuité de la dette en 2012</t>
  </si>
  <si>
    <t>Présentation fonctionnelle</t>
  </si>
  <si>
    <r>
      <t xml:space="preserve">­ </t>
    </r>
    <r>
      <rPr>
        <b/>
        <sz val="16"/>
        <color rgb="FF0070C0"/>
        <rFont val="Arial"/>
        <family val="2"/>
      </rPr>
      <t>Présentation fonctionnelle</t>
    </r>
  </si>
  <si>
    <t>profess. Et apprentissage</t>
  </si>
  <si>
    <t>sports et loisirs</t>
  </si>
  <si>
    <t>Lycées publics</t>
  </si>
  <si>
    <t>Lycées privés</t>
  </si>
  <si>
    <t>Enseignement supérieur</t>
  </si>
  <si>
    <t>Gares et infrastrusctures</t>
  </si>
  <si>
    <t>Voirie départementale</t>
  </si>
  <si>
    <t>Voirie nationale</t>
  </si>
  <si>
    <t>Transports  fluviaux</t>
  </si>
  <si>
    <t>Politique de la ville</t>
  </si>
  <si>
    <t>Espace rural</t>
  </si>
  <si>
    <t>Habitat Logement</t>
  </si>
  <si>
    <t>Actions en matière de déchets</t>
  </si>
  <si>
    <t>Politique de l'air</t>
  </si>
  <si>
    <t>Politique de l'eau</t>
  </si>
  <si>
    <t>Patrimoine naturel</t>
  </si>
  <si>
    <t>Recherche et innovation</t>
  </si>
  <si>
    <t>Agriculture, pêche</t>
  </si>
  <si>
    <t>Industrie, artisanat, commerce</t>
  </si>
  <si>
    <t>Tourisme et thermalisme</t>
  </si>
  <si>
    <t>et action sociale :</t>
  </si>
  <si>
    <t>13 - Ventilation des dépenses totales par fonction en 2012</t>
  </si>
  <si>
    <t>Domaines transférés</t>
  </si>
  <si>
    <r>
      <t>Depuis le 1</t>
    </r>
    <r>
      <rPr>
        <vertAlign val="superscript"/>
        <sz val="10"/>
        <rFont val="Arial"/>
        <family val="2"/>
      </rPr>
      <t>er</t>
    </r>
    <r>
      <rPr>
        <sz val="10"/>
        <rFont val="Arial"/>
        <family val="2"/>
      </rPr>
      <t xml:space="preserve"> janvier 2002, et conformément à la loi solidarité et renouvellement urbain (SRU), l'organisation et le financement des services ferroviaires de transports collectifs d'intérêt régional ont été transférés à toutes les régions métropolitaines - à l'exception de la Corse et de l'Ile-de-France (pour cette dernière, le STIF - syndicat des transports d'Ile-de-France - organise les réseaux de transports).
NB : les données publiées ci-dessous sont extraites de la présentation fonctionnelle des comptes administratifs 2011 et 2012, et notamment de la sous-fonction "Transport ferroviaire régional de voyageurs". </t>
    </r>
  </si>
  <si>
    <t>Fonct. Lycées sur DRF</t>
  </si>
  <si>
    <t>Inv. Lycées sur DRI</t>
  </si>
  <si>
    <t>municipale 2012</t>
  </si>
  <si>
    <t>Indicateurs démographiques et géographiques</t>
  </si>
  <si>
    <t>2009/1999</t>
  </si>
  <si>
    <t>2010****</t>
  </si>
  <si>
    <t>2012*****</t>
  </si>
  <si>
    <r>
      <t>**** Données issues du recensement de population 2010, exploitations principales ; découpage géographique au 1</t>
    </r>
    <r>
      <rPr>
        <i/>
        <vertAlign val="superscript"/>
        <sz val="8"/>
        <rFont val="Arial"/>
        <family val="2"/>
      </rPr>
      <t>er</t>
    </r>
    <r>
      <rPr>
        <i/>
        <sz val="8"/>
        <rFont val="Arial"/>
        <family val="2"/>
      </rPr>
      <t xml:space="preserve"> janvier 2012</t>
    </r>
  </si>
  <si>
    <t>16 - Population, structure par âge, population active en 2010, taux de chômage 2012</t>
  </si>
  <si>
    <t>Produit intérieur brut des régions françaises en 2011</t>
  </si>
  <si>
    <t>16bis - Superficie, densité de population et nombre de communes en 2012</t>
  </si>
  <si>
    <t>* La Corse est une collectivité territoriale à statut particulier. Elle présente des volumes budgétaires plus importants lorsque les montants sont exprimés en euros par habitant.</t>
  </si>
  <si>
    <t>Métropole (hors Corse)</t>
  </si>
  <si>
    <t>en % en 2012</t>
  </si>
  <si>
    <t>Structure en métropole en % en 2012</t>
  </si>
  <si>
    <t>Structure Outre-mer en % en 2012</t>
  </si>
  <si>
    <t>Ratio dette / recettes de fonctionnement en 2012</t>
  </si>
  <si>
    <t xml:space="preserve"> en euros par habitant en 2012</t>
  </si>
  <si>
    <t>dont TICPE 2ème part**</t>
  </si>
  <si>
    <t>Intérêt de la dette</t>
  </si>
  <si>
    <t>Équipement  brut**</t>
  </si>
  <si>
    <t>* Les montants des subventions versées sont issus du compte 204 (subventions d'équipement versées). 
** Les dépenses d'équipement brut sont issus des comptes 20, 21, 23 et 45 (respectivement immobilisations incorporelles ; immobilisations corporelles ; immobilisations en cours ; opérations pour compte de tiers).</t>
  </si>
  <si>
    <r>
      <t>* Les recettes fiscales comprennent la taxe intérieure de consommation sur les produits énergétiques 2</t>
    </r>
    <r>
      <rPr>
        <i/>
        <vertAlign val="superscript"/>
        <sz val="8"/>
        <rFont val="Arial"/>
        <family val="2"/>
      </rPr>
      <t>ème</t>
    </r>
    <r>
      <rPr>
        <i/>
        <sz val="8"/>
        <rFont val="Arial"/>
        <family val="2"/>
      </rPr>
      <t xml:space="preserve"> part (TICPE 2</t>
    </r>
    <r>
      <rPr>
        <i/>
        <vertAlign val="superscript"/>
        <sz val="8"/>
        <rFont val="Arial"/>
        <family val="2"/>
      </rPr>
      <t>ème</t>
    </r>
    <r>
      <rPr>
        <i/>
        <sz val="8"/>
        <rFont val="Arial"/>
        <family val="2"/>
      </rPr>
      <t xml:space="preserve"> part) imputées en recettes d'investissement (compte 10 223) pour un montant total de 188 M€.</t>
    </r>
  </si>
  <si>
    <r>
      <t>** Les montants de TICPE "2</t>
    </r>
    <r>
      <rPr>
        <i/>
        <vertAlign val="superscript"/>
        <sz val="8"/>
        <rFont val="Arial"/>
        <family val="2"/>
      </rPr>
      <t>ème</t>
    </r>
    <r>
      <rPr>
        <i/>
        <sz val="8"/>
        <rFont val="Arial"/>
        <family val="2"/>
      </rPr>
      <t xml:space="preserve"> part" constituent une majoration relative à la mise en place du Grenelle de l'environnement (somme des comptes 10223 et 7383). Les montants imputés au compte 7383 sont marqués en gras et constituent un total de 323 M€.</t>
    </r>
  </si>
  <si>
    <t>Dotations et subventions reçues***</t>
  </si>
  <si>
    <t xml:space="preserve">Guadeloupe </t>
  </si>
  <si>
    <t xml:space="preserve">Guyane </t>
  </si>
  <si>
    <t xml:space="preserve">Martinique </t>
  </si>
  <si>
    <t xml:space="preserve">Réunion </t>
  </si>
  <si>
    <t xml:space="preserve">* Dépenses de gestion : dépenses réelles de fonctionnement hors intérêts de la dette. </t>
  </si>
  <si>
    <t>au 31/12/2012</t>
  </si>
  <si>
    <t>intérêts</t>
  </si>
  <si>
    <t>remboursement</t>
  </si>
  <si>
    <t>Stock de dette 
au 31/12</t>
  </si>
  <si>
    <t>Annuité de la dette* = intérêts de la dette + remboursement de dette</t>
  </si>
  <si>
    <t>** Les dépenses totales pour le TFRV sont rapportées aux dépenses réelles totales. Les dépenses de fonctionnement et d'investissement pour le TFRV sont respectivement rapportées aux dépenses réelles de fonctionnement et d'investissement.</t>
  </si>
  <si>
    <t>Ile-de-France*</t>
  </si>
  <si>
    <t>* Les montants inscrits en dépenses d'investissement pour l'Ile-de-France sont constitués de subventions versées aux collectivités territoriales, à la SNCF, à RFF et d'autres organismes de transports.</t>
  </si>
  <si>
    <t xml:space="preserve"> moyenne (en %)</t>
  </si>
  <si>
    <t>Evolution annuelle</t>
  </si>
  <si>
    <t>n.d. : non disponible</t>
  </si>
  <si>
    <r>
      <t>** La densité de population et la part de la population des communes de plus de 10 000 habitants sont calculées en retenant la population municipale légale entrée en vigueur au 1</t>
    </r>
    <r>
      <rPr>
        <i/>
        <vertAlign val="superscript"/>
        <sz val="8"/>
        <rFont val="Arial"/>
        <family val="2"/>
      </rPr>
      <t>er</t>
    </r>
    <r>
      <rPr>
        <i/>
        <sz val="8"/>
        <rFont val="Arial"/>
        <family val="2"/>
      </rPr>
      <t xml:space="preserve"> janvier 2012 (millésimée 2009).</t>
    </r>
  </si>
  <si>
    <t>Répartition des dépenses d'investissement</t>
  </si>
  <si>
    <r>
      <t>***** Moyenne des taux trimestriels de l'année 2012 pour la métropole ; données issues de l'Enquête-Emploi du 2</t>
    </r>
    <r>
      <rPr>
        <i/>
        <vertAlign val="superscript"/>
        <sz val="8"/>
        <rFont val="Arial"/>
        <family val="2"/>
      </rPr>
      <t>eme</t>
    </r>
    <r>
      <rPr>
        <i/>
        <sz val="8"/>
        <rFont val="Arial"/>
        <family val="2"/>
      </rPr>
      <t xml:space="preserve"> trimestre 2012 pour l'Outre-mer</t>
    </r>
  </si>
  <si>
    <r>
      <t xml:space="preserve">7 - Impôts et taxes </t>
    </r>
    <r>
      <rPr>
        <u/>
        <sz val="14"/>
        <color rgb="FF0070C0"/>
        <rFont val="Arial"/>
        <family val="2"/>
      </rPr>
      <t xml:space="preserve">(hors compensations de l'Etat) </t>
    </r>
    <r>
      <rPr>
        <b/>
        <u/>
        <sz val="14"/>
        <color rgb="FF0070C0"/>
        <rFont val="Arial"/>
        <family val="2"/>
      </rPr>
      <t>: niveau et évolution</t>
    </r>
  </si>
  <si>
    <t>8 - Impôts et taxes : contributions directes et fiscalité reversée</t>
  </si>
  <si>
    <t>5 : Recettes réelles totales : niveau et évolution par grand poste</t>
  </si>
  <si>
    <t>7 : Impôts et taxes (hors compensation de l'Etat) : niveau et évolution</t>
  </si>
  <si>
    <t xml:space="preserve">11 : Soldes de gestion </t>
  </si>
  <si>
    <t>12 : Dette et annuité de dette</t>
  </si>
  <si>
    <t>13 : Ventilation des dépenses totales par fonction</t>
  </si>
  <si>
    <t>Remboursement</t>
  </si>
  <si>
    <t>chômage (en %)</t>
  </si>
  <si>
    <t>part fonct. et inv. en %</t>
  </si>
  <si>
    <t>*** Le poste des dotations et subventions reçues comprend l'ensemble des dotations, les fonds divers, participations d'investissement et subventions reçues en fonctionnement et en investissement, à l'exclusion de la TICPE Grenelle (compte 10 223), globalisé dans ce tableau comme une recette fiscale.</t>
  </si>
  <si>
    <t>Structure dans le total des dépenses et des recettes et montant par habitant</t>
  </si>
  <si>
    <r>
      <rPr>
        <b/>
        <sz val="10"/>
        <rFont val="Tahoma"/>
        <family val="2"/>
      </rPr>
      <t>La ventilation des dépenses</t>
    </r>
    <r>
      <rPr>
        <sz val="10"/>
        <rFont val="Tahoma"/>
        <family val="2"/>
      </rPr>
      <t xml:space="preserve"> dans les comptes administratifs s’opère par nature et par fonction. Chaque fonction inclut une sous-fonction « services communs » regroupant les dépenses ne pouvant être individualisées dans les autres sous fonctions.  Les 26 régions ne ventilent pas leurs dépenses par sous-fonction avec la même précision, aussi une certaine prudence est requise pour la comparaison des dépenses régionales par sous-fonction.</t>
    </r>
  </si>
  <si>
    <r>
      <rPr>
        <b/>
        <sz val="10"/>
        <rFont val="Tahoma"/>
        <family val="2"/>
      </rPr>
      <t>Suite à la réforme de la fiscalité locale</t>
    </r>
    <r>
      <rPr>
        <sz val="10"/>
        <rFont val="Tahoma"/>
        <family val="2"/>
      </rPr>
      <t>, des reversements de fiscalité sont réalisés entre les régions au titre du FNGIR. Ces reversements imputés au compte 73912 sont comptabilisés en moindres recettes dans cette publication. Les agrégats impactés sont :
- dépenses et recettes réelles totales
- dépenses et recettes réelles de fonctionnement
- recettes fiscales
- impôts et taxes
- impôts locaux
Les évolutions entre les comptes administratifs 2011 et 2012 sont calculées en tenant compte d'un montant de FNGIR respectivement de 669 M€ et 670 M€.</t>
    </r>
  </si>
  <si>
    <t>3 - Composantes  des dépenses de fonctionnement par nature</t>
  </si>
  <si>
    <t>3bis - Composantes  des dépenses de fonctionnement par nature</t>
  </si>
  <si>
    <t>4 - Composantes des dépenses d'investissement par nature</t>
  </si>
  <si>
    <t>4bis - Composantes des dépenses d'investissement par nature</t>
  </si>
  <si>
    <t>3 : Composantes des dépenses de fonctionnement par nature</t>
  </si>
  <si>
    <t>4 : Composantes des dépenses d’investissement par nature</t>
  </si>
  <si>
    <r>
      <t>Données démographiques : Insee, population totale légale entrée en vigueur au 1</t>
    </r>
    <r>
      <rPr>
        <vertAlign val="superscript"/>
        <sz val="9"/>
        <rFont val="Tahoma"/>
        <family val="2"/>
      </rPr>
      <t>er</t>
    </r>
    <r>
      <rPr>
        <sz val="9"/>
        <rFont val="Tahoma"/>
        <family val="2"/>
      </rPr>
      <t xml:space="preserve"> janvier 2012 (millésimée 2009)</t>
    </r>
  </si>
  <si>
    <t>Dépenses réelles</t>
  </si>
  <si>
    <t>Structure des dépenses de fonctionnement 2012 en %</t>
  </si>
  <si>
    <t>*** Autres : différence entre le total des dépenses d'investissement et ses composantes principales.</t>
  </si>
  <si>
    <t>Structure des dépenses d'investissement 2012 en %</t>
  </si>
  <si>
    <t>5 - Recettes réelles totales par grand poste</t>
  </si>
  <si>
    <t>Structure des recettes totales en 2012 (en %)</t>
  </si>
  <si>
    <t>dont TICPE**</t>
  </si>
  <si>
    <t xml:space="preserve">* Les "autres impôts et taxes" regroupent principalement les produits de cartes grises, permis de conduire et de TICPE (taxe intérieure de consommation sur les produits pétroliers). </t>
  </si>
  <si>
    <t xml:space="preserve"> en millions d'euros et en %</t>
  </si>
  <si>
    <t>Dotations, participations et subventions reçues en 2012</t>
  </si>
  <si>
    <t>vérif chaînage</t>
  </si>
  <si>
    <t>dette 2011</t>
  </si>
  <si>
    <t>calcul chaînage</t>
  </si>
  <si>
    <t>dette 11 milliers</t>
  </si>
  <si>
    <t>Diff dette 2012</t>
  </si>
  <si>
    <t>Dette au 31/12/2011 /
recettes de fonct.*</t>
  </si>
  <si>
    <t>Annuité de dette /
recettes de fonct.</t>
  </si>
  <si>
    <r>
      <t>Aménagem</t>
    </r>
    <r>
      <rPr>
        <b/>
        <vertAlign val="superscript"/>
        <sz val="9"/>
        <rFont val="Arial"/>
        <family val="2"/>
      </rPr>
      <t xml:space="preserve">t </t>
    </r>
    <r>
      <rPr>
        <b/>
        <sz val="9"/>
        <rFont val="Arial"/>
        <family val="2"/>
      </rPr>
      <t>des territoires</t>
    </r>
  </si>
  <si>
    <r>
      <t>Environnem</t>
    </r>
    <r>
      <rPr>
        <b/>
        <vertAlign val="superscript"/>
        <sz val="9"/>
        <rFont val="Arial"/>
        <family val="2"/>
      </rPr>
      <t>t</t>
    </r>
  </si>
  <si>
    <r>
      <t>Enseignem</t>
    </r>
    <r>
      <rPr>
        <b/>
        <vertAlign val="superscript"/>
        <sz val="9"/>
        <rFont val="Arial"/>
        <family val="2"/>
      </rPr>
      <t>t</t>
    </r>
  </si>
  <si>
    <r>
      <t>Rembours</t>
    </r>
    <r>
      <rPr>
        <b/>
        <vertAlign val="superscript"/>
        <sz val="9"/>
        <rFont val="Arial"/>
        <family val="2"/>
      </rPr>
      <t>t</t>
    </r>
    <r>
      <rPr>
        <b/>
        <sz val="9"/>
        <rFont val="Arial"/>
        <family val="2"/>
      </rPr>
      <t xml:space="preserve"> dette</t>
    </r>
  </si>
  <si>
    <r>
      <t>Aménagem</t>
    </r>
    <r>
      <rPr>
        <b/>
        <vertAlign val="superscript"/>
        <sz val="10"/>
        <rFont val="Arial"/>
        <family val="2"/>
      </rPr>
      <t xml:space="preserve">t </t>
    </r>
    <r>
      <rPr>
        <b/>
        <sz val="10"/>
        <rFont val="Arial"/>
        <family val="2"/>
      </rPr>
      <t>des territoires</t>
    </r>
  </si>
  <si>
    <r>
      <t>Environnem</t>
    </r>
    <r>
      <rPr>
        <b/>
        <vertAlign val="superscript"/>
        <sz val="10"/>
        <rFont val="Arial"/>
        <family val="2"/>
      </rPr>
      <t>t</t>
    </r>
  </si>
  <si>
    <r>
      <t>Enseignem</t>
    </r>
    <r>
      <rPr>
        <b/>
        <vertAlign val="superscript"/>
        <sz val="10"/>
        <rFont val="Arial"/>
        <family val="2"/>
      </rPr>
      <t>t</t>
    </r>
  </si>
  <si>
    <t>Politique énergie</t>
  </si>
  <si>
    <t>Transports ferroviaire de voyageurs</t>
  </si>
  <si>
    <t>Dépenses TFRV* (en euros par habitant)</t>
  </si>
  <si>
    <t>Dépenses Lycées* (en euros par habitant)</t>
  </si>
  <si>
    <t>Dépenses FPA* (en euros par habitant)</t>
  </si>
  <si>
    <t>Part des dépenses de FPA* sur DRT</t>
  </si>
  <si>
    <t>Part des dépenses pour les lycées* sur DRT</t>
  </si>
  <si>
    <t>Part des dépenses de TFRV* sur DRT</t>
  </si>
  <si>
    <r>
      <t>Ratio 1 = Dépenses réelles de fonctionnement / population
Ratio 2 = Produit des impositions directes / population. Les produits des impositions directes comptabilisent le compte 731 hors fiscalité reversée
Ratio 3 = Recettes réelles de fonctionnement / population
Ratio 4 = Dépenses d'équipement brut / population
Ratio 5 = Encours de la dette / population
Ratio 6 = Dotation globale de fonctionnement / population
Ratio 7 = Dépenses de personnel / dépenses réelles de fonctionnement
Ratio 9 = Dépenses réelles de fonctionnement et remboursement annuel de la dette en capital / recettes réelles de fonctionnement
Ratio 10 = Dépenses d'équipement brut / recettes réelles de fonctionnement
Ratio 11 = Encours de la dette / recettes réelles de fonctionnement
Les données démographiques sont issues de la population totale légale entrée en vigueur au 1</t>
    </r>
    <r>
      <rPr>
        <i/>
        <vertAlign val="superscript"/>
        <sz val="8"/>
        <rFont val="Arial"/>
        <family val="2"/>
      </rPr>
      <t>er</t>
    </r>
    <r>
      <rPr>
        <i/>
        <sz val="8"/>
        <rFont val="Arial"/>
        <family val="2"/>
      </rPr>
      <t xml:space="preserve"> janvier 2012 (millésimée 2009).
</t>
    </r>
  </si>
  <si>
    <t>millésimée</t>
  </si>
  <si>
    <r>
      <t>** Population municipale légale entrée en vigueur au 1</t>
    </r>
    <r>
      <rPr>
        <i/>
        <vertAlign val="superscript"/>
        <sz val="8"/>
        <rFont val="Arial"/>
        <family val="2"/>
      </rPr>
      <t>er</t>
    </r>
    <r>
      <rPr>
        <i/>
        <sz val="8"/>
        <rFont val="Arial"/>
        <family val="2"/>
      </rPr>
      <t xml:space="preserve"> janvier 2012 (millésimée 2009)</t>
    </r>
  </si>
  <si>
    <r>
      <t>* Population totale légale entrée en vigueur au 1</t>
    </r>
    <r>
      <rPr>
        <i/>
        <vertAlign val="superscript"/>
        <sz val="8"/>
        <rFont val="Arial"/>
        <family val="2"/>
      </rPr>
      <t>er</t>
    </r>
    <r>
      <rPr>
        <i/>
        <sz val="8"/>
        <rFont val="Arial"/>
        <family val="2"/>
      </rPr>
      <t xml:space="preserve"> janvier 2012 (millésimée 2009)</t>
    </r>
  </si>
  <si>
    <t>* La superficie est issue des données mobilisées pour le calcul de la "Dotation Globale de Fonctionnement" des communes pour 2012.</t>
  </si>
  <si>
    <t>** Contributions directes et assimilées = contributions directes (7311) + autres impôts locaux ou assimilés (compte 7318).</t>
  </si>
  <si>
    <t>Soldes de gestion en 2012</t>
  </si>
  <si>
    <t>11bis - Soldes de gestion en 2012</t>
  </si>
  <si>
    <t>Evolution 2012/2011</t>
  </si>
  <si>
    <t>** La colonne TICPE comptabilise les montants imputés au compte 732. Elle n'inclut pas la TIPP Grenelle imputée en fonctionnement (compte 73 83), dont le montant atteint 323 M€.</t>
  </si>
  <si>
    <t>Fiscalité reversée</t>
  </si>
  <si>
    <t>* Les impôts locaux (compte 731) sont retraités des prélèvements liés au FNGIR, inscrits au compte 73912.</t>
  </si>
  <si>
    <t xml:space="preserve">* Ces montants comprennent :
- en section de fonctionnement, le compte 74 (dotations et subventions)
- en section d'investissement, les comptes 10 et 13 (respectivement dotations et fonds globalisés d'investissement ; subventions d'investissement). </t>
  </si>
  <si>
    <t>- une partie du compte 10 : dotations et fonds globalisés d'investissement</t>
  </si>
  <si>
    <t>Formation professionnelle et apprentissage</t>
  </si>
  <si>
    <t>Autres transports en commun</t>
  </si>
  <si>
    <t>Infrastructures portuaires et aéroportuaires</t>
  </si>
  <si>
    <t>Formation professionnelle</t>
  </si>
  <si>
    <t>Agglomérations et villes</t>
  </si>
</sst>
</file>

<file path=xl/styles.xml><?xml version="1.0" encoding="utf-8"?>
<styleSheet xmlns="http://schemas.openxmlformats.org/spreadsheetml/2006/main">
  <numFmts count="31">
    <numFmt numFmtId="43" formatCode="_-* #,##0.00\ _€_-;\-* #,##0.00\ _€_-;_-* &quot;-&quot;??\ _€_-;_-@_-"/>
    <numFmt numFmtId="164" formatCode="_-* #,##0.00\ _F_-;\-* #,##0.00\ _F_-;_-* &quot;-&quot;??\ _F_-;_-@_-"/>
    <numFmt numFmtId="165" formatCode="###0"/>
    <numFmt numFmtId="166" formatCode="#,##0.0_ _ _ _ _*"/>
    <numFmt numFmtId="167" formatCode="\+0.0%;\-0.0%"/>
    <numFmt numFmtId="168" formatCode="\(\+0.0%\);\(\-0.0%\)"/>
    <numFmt numFmtId="169" formatCode="#,##0_ _ _ _ _ _ _ _*"/>
    <numFmt numFmtId="170" formatCode="0.0%_ _ _ _ _ _*"/>
    <numFmt numFmtId="171" formatCode="0.0%_ _*"/>
    <numFmt numFmtId="172" formatCode="0.0%"/>
    <numFmt numFmtId="173" formatCode="0.0%_ _ _ _*"/>
    <numFmt numFmtId="174" formatCode="#,##0.0_ _ _ _ _ _ _ _*"/>
    <numFmt numFmtId="175" formatCode="#,##0.0_ _ _ _*"/>
    <numFmt numFmtId="176" formatCode="#,##0.000"/>
    <numFmt numFmtId="177" formatCode="#,##0.0"/>
    <numFmt numFmtId="178" formatCode="0.0"/>
    <numFmt numFmtId="179" formatCode="#,##0.0_ _ _*"/>
    <numFmt numFmtId="180" formatCode="0.0%_ _ _*"/>
    <numFmt numFmtId="181" formatCode="#,##0.0_*"/>
    <numFmt numFmtId="182" formatCode="\+0.0%;\-0.0%\ "/>
    <numFmt numFmtId="183" formatCode="#,##0.0_ \ _*"/>
    <numFmt numFmtId="184" formatCode="0.0%_ \(\3\)"/>
    <numFmt numFmtId="185" formatCode="#,##0_ _ _*"/>
    <numFmt numFmtId="186" formatCode="#,##0.0_ _ _ _ _ _*"/>
    <numFmt numFmtId="187" formatCode="0.000"/>
    <numFmt numFmtId="188" formatCode="#,##0.0_ _*"/>
    <numFmt numFmtId="189" formatCode="#,##0_ ;\-#,##0\ "/>
    <numFmt numFmtId="190" formatCode="#,##0.00_ _ _ _ _ _ _ _ _ _ _ _*"/>
    <numFmt numFmtId="191" formatCode="d/m/yy;@"/>
    <numFmt numFmtId="192" formatCode="#,##0_ _ _ _ _*"/>
    <numFmt numFmtId="193" formatCode="_-* #,##0.0\ _F_-;\-* #,##0.0\ _F_-;_-* &quot;-&quot;??\ _F_-;_-@_-"/>
  </numFmts>
  <fonts count="107">
    <font>
      <sz val="10"/>
      <name val="Arial"/>
    </font>
    <font>
      <sz val="10"/>
      <name val="Arial"/>
      <family val="2"/>
    </font>
    <font>
      <sz val="10"/>
      <name val="Arial"/>
      <family val="2"/>
    </font>
    <font>
      <b/>
      <sz val="14"/>
      <color indexed="12"/>
      <name val="Arial"/>
      <family val="2"/>
    </font>
    <font>
      <sz val="12"/>
      <color indexed="12"/>
      <name val="Arial"/>
      <family val="2"/>
    </font>
    <font>
      <i/>
      <sz val="12"/>
      <color indexed="12"/>
      <name val="Arial"/>
      <family val="2"/>
    </font>
    <font>
      <sz val="10"/>
      <color indexed="12"/>
      <name val="Arial"/>
      <family val="2"/>
    </font>
    <font>
      <b/>
      <sz val="12"/>
      <color indexed="12"/>
      <name val="Arial"/>
      <family val="2"/>
    </font>
    <font>
      <b/>
      <sz val="9"/>
      <color indexed="9"/>
      <name val="Arial"/>
      <family val="2"/>
    </font>
    <font>
      <b/>
      <i/>
      <sz val="8"/>
      <name val="Arial"/>
      <family val="2"/>
    </font>
    <font>
      <i/>
      <sz val="10"/>
      <name val="Arial"/>
      <family val="2"/>
    </font>
    <font>
      <sz val="10"/>
      <color indexed="48"/>
      <name val="Arial"/>
      <family val="2"/>
    </font>
    <font>
      <b/>
      <sz val="10"/>
      <color indexed="48"/>
      <name val="Arial"/>
      <family val="2"/>
    </font>
    <font>
      <sz val="12"/>
      <name val="Arial"/>
      <family val="2"/>
    </font>
    <font>
      <i/>
      <sz val="12"/>
      <name val="Arial"/>
      <family val="2"/>
    </font>
    <font>
      <i/>
      <sz val="18"/>
      <color indexed="13"/>
      <name val="Arial"/>
      <family val="2"/>
    </font>
    <font>
      <i/>
      <sz val="9"/>
      <name val="Arial"/>
      <family val="2"/>
    </font>
    <font>
      <b/>
      <sz val="10"/>
      <name val="Arial"/>
      <family val="2"/>
    </font>
    <font>
      <b/>
      <i/>
      <sz val="7"/>
      <name val="Arial"/>
      <family val="2"/>
    </font>
    <font>
      <b/>
      <i/>
      <sz val="10"/>
      <name val="Arial"/>
      <family val="2"/>
    </font>
    <font>
      <b/>
      <i/>
      <sz val="9"/>
      <name val="Arial"/>
      <family val="2"/>
    </font>
    <font>
      <sz val="8"/>
      <name val="Arial"/>
      <family val="2"/>
    </font>
    <font>
      <sz val="9"/>
      <name val="Arial"/>
      <family val="2"/>
    </font>
    <font>
      <b/>
      <sz val="9"/>
      <name val="Arial"/>
      <family val="2"/>
    </font>
    <font>
      <i/>
      <sz val="10"/>
      <color indexed="9"/>
      <name val="Arial"/>
      <family val="2"/>
    </font>
    <font>
      <sz val="10"/>
      <color indexed="9"/>
      <name val="Arial"/>
      <family val="2"/>
    </font>
    <font>
      <b/>
      <sz val="12"/>
      <color indexed="48"/>
      <name val="Arial"/>
      <family val="2"/>
    </font>
    <font>
      <sz val="12"/>
      <color indexed="48"/>
      <name val="Arial"/>
      <family val="2"/>
    </font>
    <font>
      <i/>
      <sz val="12"/>
      <color indexed="48"/>
      <name val="Arial"/>
      <family val="2"/>
    </font>
    <font>
      <b/>
      <sz val="14"/>
      <color indexed="48"/>
      <name val="Arial"/>
      <family val="2"/>
    </font>
    <font>
      <sz val="14"/>
      <color indexed="48"/>
      <name val="Arial"/>
      <family val="2"/>
    </font>
    <font>
      <sz val="9"/>
      <color indexed="48"/>
      <name val="Arial"/>
      <family val="2"/>
    </font>
    <font>
      <sz val="9"/>
      <color indexed="9"/>
      <name val="Arial"/>
      <family val="2"/>
    </font>
    <font>
      <i/>
      <sz val="9"/>
      <color indexed="9"/>
      <name val="Arial"/>
      <family val="2"/>
    </font>
    <font>
      <b/>
      <sz val="12"/>
      <name val="Arial"/>
      <family val="2"/>
    </font>
    <font>
      <b/>
      <sz val="8"/>
      <name val="Arial"/>
      <family val="2"/>
    </font>
    <font>
      <sz val="14"/>
      <color indexed="12"/>
      <name val="Arial"/>
      <family val="2"/>
    </font>
    <font>
      <b/>
      <sz val="10"/>
      <color indexed="12"/>
      <name val="Arial"/>
      <family val="2"/>
    </font>
    <font>
      <b/>
      <sz val="11"/>
      <name val="Arial"/>
      <family val="2"/>
    </font>
    <font>
      <i/>
      <sz val="11"/>
      <name val="Arial"/>
      <family val="2"/>
    </font>
    <font>
      <sz val="11"/>
      <name val="Arial"/>
      <family val="2"/>
    </font>
    <font>
      <b/>
      <i/>
      <sz val="11"/>
      <name val="Arial"/>
      <family val="2"/>
    </font>
    <font>
      <i/>
      <sz val="8"/>
      <name val="Arial"/>
      <family val="2"/>
    </font>
    <font>
      <i/>
      <sz val="8"/>
      <color indexed="9"/>
      <name val="Arial"/>
      <family val="2"/>
    </font>
    <font>
      <sz val="12"/>
      <name val="MS Sans Serif"/>
      <family val="2"/>
    </font>
    <font>
      <sz val="12"/>
      <name val="Arial"/>
      <family val="2"/>
    </font>
    <font>
      <b/>
      <sz val="14"/>
      <name val="Arial"/>
      <family val="2"/>
    </font>
    <font>
      <b/>
      <i/>
      <sz val="10"/>
      <name val="MS Sans Serif"/>
      <family val="2"/>
    </font>
    <font>
      <sz val="9"/>
      <name val="MS Sans Serif"/>
      <family val="2"/>
    </font>
    <font>
      <sz val="16"/>
      <name val="Arial"/>
      <family val="2"/>
    </font>
    <font>
      <b/>
      <sz val="16"/>
      <color indexed="12"/>
      <name val="Wingdings"/>
      <charset val="2"/>
    </font>
    <font>
      <u/>
      <sz val="10"/>
      <color indexed="12"/>
      <name val="Arial"/>
      <family val="2"/>
    </font>
    <font>
      <sz val="10"/>
      <color indexed="12"/>
      <name val="Arial"/>
      <family val="2"/>
    </font>
    <font>
      <sz val="10"/>
      <color indexed="10"/>
      <name val="Arial"/>
      <family val="2"/>
    </font>
    <font>
      <sz val="8"/>
      <name val="Arial"/>
      <family val="2"/>
    </font>
    <font>
      <b/>
      <u/>
      <sz val="14"/>
      <color indexed="12"/>
      <name val="Arial"/>
      <family val="2"/>
    </font>
    <font>
      <b/>
      <sz val="10"/>
      <color indexed="10"/>
      <name val="Arial"/>
      <family val="2"/>
    </font>
    <font>
      <vertAlign val="superscript"/>
      <sz val="10"/>
      <name val="Arial"/>
      <family val="2"/>
    </font>
    <font>
      <b/>
      <sz val="9"/>
      <color indexed="12"/>
      <name val="Arial"/>
      <family val="2"/>
    </font>
    <font>
      <i/>
      <sz val="10"/>
      <color indexed="12"/>
      <name val="Arial"/>
      <family val="2"/>
    </font>
    <font>
      <i/>
      <sz val="18"/>
      <color indexed="12"/>
      <name val="Arial"/>
      <family val="2"/>
    </font>
    <font>
      <i/>
      <sz val="9"/>
      <color indexed="12"/>
      <name val="Arial"/>
      <family val="2"/>
    </font>
    <font>
      <sz val="9"/>
      <color indexed="12"/>
      <name val="Arial"/>
      <family val="2"/>
    </font>
    <font>
      <b/>
      <sz val="11"/>
      <color indexed="12"/>
      <name val="Arial"/>
      <family val="2"/>
    </font>
    <font>
      <u/>
      <sz val="12"/>
      <color indexed="12"/>
      <name val="Arial"/>
      <family val="2"/>
    </font>
    <font>
      <u/>
      <sz val="10"/>
      <color indexed="12"/>
      <name val="Arial"/>
      <family val="2"/>
    </font>
    <font>
      <i/>
      <vertAlign val="superscript"/>
      <sz val="8"/>
      <name val="Arial"/>
      <family val="2"/>
    </font>
    <font>
      <b/>
      <sz val="8"/>
      <color indexed="48"/>
      <name val="Arial"/>
      <family val="2"/>
    </font>
    <font>
      <b/>
      <i/>
      <sz val="8"/>
      <color indexed="48"/>
      <name val="Arial"/>
      <family val="2"/>
    </font>
    <font>
      <sz val="5"/>
      <name val="Arial"/>
      <family val="2"/>
    </font>
    <font>
      <sz val="10"/>
      <name val="Arial"/>
      <family val="2"/>
    </font>
    <font>
      <sz val="10"/>
      <color rgb="FFFF0000"/>
      <name val="Arial"/>
      <family val="2"/>
    </font>
    <font>
      <sz val="9"/>
      <color rgb="FFFF0000"/>
      <name val="Arial"/>
      <family val="2"/>
    </font>
    <font>
      <b/>
      <sz val="16"/>
      <color rgb="FF0070C0"/>
      <name val="Arial"/>
      <family val="2"/>
    </font>
    <font>
      <sz val="10"/>
      <color rgb="FF0070C0"/>
      <name val="Arial"/>
      <family val="2"/>
    </font>
    <font>
      <u/>
      <sz val="10"/>
      <color rgb="FF0070C0"/>
      <name val="Arial"/>
      <family val="2"/>
    </font>
    <font>
      <b/>
      <u/>
      <sz val="14"/>
      <color rgb="FF0070C0"/>
      <name val="Arial"/>
      <family val="2"/>
    </font>
    <font>
      <sz val="12"/>
      <color rgb="FF0070C0"/>
      <name val="Arial"/>
      <family val="2"/>
    </font>
    <font>
      <i/>
      <sz val="12"/>
      <color rgb="FF0070C0"/>
      <name val="Arial"/>
      <family val="2"/>
    </font>
    <font>
      <b/>
      <sz val="12"/>
      <color rgb="FF0070C0"/>
      <name val="Arial"/>
      <family val="2"/>
    </font>
    <font>
      <b/>
      <sz val="9"/>
      <color rgb="FF0070C0"/>
      <name val="Arial"/>
      <family val="2"/>
    </font>
    <font>
      <i/>
      <sz val="10"/>
      <color rgb="FF0070C0"/>
      <name val="Arial"/>
      <family val="2"/>
    </font>
    <font>
      <i/>
      <sz val="18"/>
      <color rgb="FF0070C0"/>
      <name val="Arial"/>
      <family val="2"/>
    </font>
    <font>
      <b/>
      <sz val="14"/>
      <color rgb="FF0070C0"/>
      <name val="Arial"/>
      <family val="2"/>
    </font>
    <font>
      <sz val="9"/>
      <color rgb="FF0070C0"/>
      <name val="Arial"/>
      <family val="2"/>
    </font>
    <font>
      <b/>
      <sz val="16"/>
      <color rgb="FF0070C0"/>
      <name val="Wingdings"/>
      <charset val="2"/>
    </font>
    <font>
      <sz val="14"/>
      <color rgb="FF0070C0"/>
      <name val="Arial"/>
      <family val="2"/>
    </font>
    <font>
      <sz val="16"/>
      <color rgb="FF0070C0"/>
      <name val="Arial"/>
      <family val="2"/>
    </font>
    <font>
      <u/>
      <sz val="14"/>
      <color rgb="FF0070C0"/>
      <name val="Arial"/>
      <family val="2"/>
    </font>
    <font>
      <u/>
      <sz val="12"/>
      <color rgb="FF0070C0"/>
      <name val="Arial"/>
      <family val="2"/>
    </font>
    <font>
      <b/>
      <vertAlign val="superscript"/>
      <sz val="10"/>
      <name val="Arial"/>
      <family val="2"/>
    </font>
    <font>
      <b/>
      <u/>
      <sz val="16"/>
      <color rgb="FF0070C0"/>
      <name val="Arial"/>
      <family val="2"/>
    </font>
    <font>
      <b/>
      <sz val="12"/>
      <name val="Tahoma"/>
      <family val="2"/>
    </font>
    <font>
      <sz val="10"/>
      <name val="Tahoma"/>
      <family val="2"/>
    </font>
    <font>
      <sz val="9"/>
      <name val="Tahoma"/>
      <family val="2"/>
    </font>
    <font>
      <vertAlign val="superscript"/>
      <sz val="9"/>
      <name val="Tahoma"/>
      <family val="2"/>
    </font>
    <font>
      <b/>
      <u/>
      <sz val="11"/>
      <name val="Tahoma"/>
      <family val="2"/>
    </font>
    <font>
      <b/>
      <sz val="10"/>
      <name val="Tahoma"/>
      <family val="2"/>
    </font>
    <font>
      <b/>
      <vertAlign val="superscript"/>
      <sz val="9"/>
      <name val="Arial"/>
      <family val="2"/>
    </font>
    <font>
      <sz val="10"/>
      <color theme="1"/>
      <name val="Arial"/>
      <family val="2"/>
    </font>
    <font>
      <b/>
      <sz val="9.5"/>
      <name val="Arial"/>
      <family val="2"/>
    </font>
    <font>
      <sz val="9.5"/>
      <name val="Arial"/>
      <family val="2"/>
    </font>
    <font>
      <b/>
      <sz val="9"/>
      <color rgb="FFFF0000"/>
      <name val="Arial"/>
      <family val="2"/>
    </font>
    <font>
      <b/>
      <sz val="10"/>
      <color rgb="FF6D6D6D"/>
      <name val="Arial"/>
      <family val="2"/>
    </font>
    <font>
      <sz val="10"/>
      <color rgb="FF6D6D6D"/>
      <name val="Arial"/>
      <family val="2"/>
    </font>
    <font>
      <sz val="8"/>
      <color rgb="FF6D6D6D"/>
      <name val="Arial"/>
      <family val="2"/>
    </font>
    <font>
      <sz val="9"/>
      <color rgb="FF6D6D6D"/>
      <name val="Arial"/>
      <family val="2"/>
    </font>
  </fonts>
  <fills count="9">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s>
  <borders count="30">
    <border>
      <left/>
      <right/>
      <top/>
      <bottom/>
      <diagonal/>
    </border>
    <border>
      <left/>
      <right/>
      <top/>
      <bottom style="thin">
        <color indexed="64"/>
      </bottom>
      <diagonal/>
    </border>
    <border>
      <left style="thin">
        <color indexed="64"/>
      </left>
      <right/>
      <top/>
      <bottom/>
      <diagonal/>
    </border>
    <border>
      <left/>
      <right/>
      <top/>
      <bottom style="thin">
        <color theme="3" tint="0.39997558519241921"/>
      </bottom>
      <diagonal/>
    </border>
    <border>
      <left/>
      <right/>
      <top style="thin">
        <color theme="3" tint="0.39997558519241921"/>
      </top>
      <bottom style="thin">
        <color theme="3" tint="0.39997558519241921"/>
      </bottom>
      <diagonal/>
    </border>
    <border>
      <left/>
      <right/>
      <top style="thin">
        <color theme="3" tint="0.39997558519241921"/>
      </top>
      <bottom/>
      <diagonal/>
    </border>
    <border>
      <left/>
      <right/>
      <top/>
      <bottom style="thin">
        <color theme="4"/>
      </bottom>
      <diagonal/>
    </border>
    <border>
      <left/>
      <right/>
      <top style="thin">
        <color theme="4"/>
      </top>
      <bottom/>
      <diagonal/>
    </border>
    <border>
      <left/>
      <right/>
      <top style="thin">
        <color theme="4"/>
      </top>
      <bottom style="thin">
        <color theme="4"/>
      </bottom>
      <diagonal/>
    </border>
    <border>
      <left/>
      <right style="hair">
        <color theme="4"/>
      </right>
      <top/>
      <bottom style="thin">
        <color theme="4"/>
      </bottom>
      <diagonal/>
    </border>
    <border>
      <left/>
      <right style="hair">
        <color theme="4"/>
      </right>
      <top/>
      <bottom/>
      <diagonal/>
    </border>
    <border>
      <left/>
      <right style="hair">
        <color theme="4"/>
      </right>
      <top style="thin">
        <color theme="3" tint="0.39997558519241921"/>
      </top>
      <bottom style="thin">
        <color theme="3" tint="0.39997558519241921"/>
      </bottom>
      <diagonal/>
    </border>
    <border>
      <left/>
      <right style="hair">
        <color theme="4"/>
      </right>
      <top style="thin">
        <color theme="3" tint="0.39997558519241921"/>
      </top>
      <bottom/>
      <diagonal/>
    </border>
    <border>
      <left/>
      <right style="hair">
        <color theme="4"/>
      </right>
      <top style="thin">
        <color theme="4"/>
      </top>
      <bottom style="thin">
        <color theme="4"/>
      </bottom>
      <diagonal/>
    </border>
    <border>
      <left/>
      <right/>
      <top/>
      <bottom style="thin">
        <color rgb="FF0070C0"/>
      </bottom>
      <diagonal/>
    </border>
    <border>
      <left/>
      <right/>
      <top style="thin">
        <color rgb="FF0070C0"/>
      </top>
      <bottom style="thin">
        <color rgb="FF0070C0"/>
      </bottom>
      <diagonal/>
    </border>
    <border>
      <left/>
      <right/>
      <top style="thin">
        <color rgb="FF0070C0"/>
      </top>
      <bottom/>
      <diagonal/>
    </border>
    <border>
      <left/>
      <right style="hair">
        <color rgb="FF0070C0"/>
      </right>
      <top/>
      <bottom style="thin">
        <color rgb="FF0070C0"/>
      </bottom>
      <diagonal/>
    </border>
    <border>
      <left/>
      <right style="hair">
        <color rgb="FF0070C0"/>
      </right>
      <top/>
      <bottom/>
      <diagonal/>
    </border>
    <border>
      <left/>
      <right style="hair">
        <color rgb="FF0070C0"/>
      </right>
      <top style="thin">
        <color theme="3" tint="0.39997558519241921"/>
      </top>
      <bottom style="thin">
        <color theme="3" tint="0.39997558519241921"/>
      </bottom>
      <diagonal/>
    </border>
    <border>
      <left/>
      <right style="hair">
        <color rgb="FF0070C0"/>
      </right>
      <top style="thin">
        <color rgb="FF0070C0"/>
      </top>
      <bottom style="thin">
        <color rgb="FF0070C0"/>
      </bottom>
      <diagonal/>
    </border>
    <border>
      <left/>
      <right style="hair">
        <color rgb="FF0070C0"/>
      </right>
      <top style="thin">
        <color rgb="FF0070C0"/>
      </top>
      <bottom/>
      <diagonal/>
    </border>
    <border>
      <left/>
      <right style="hair">
        <color rgb="FF0070C0"/>
      </right>
      <top/>
      <bottom style="thin">
        <color theme="3" tint="0.39997558519241921"/>
      </bottom>
      <diagonal/>
    </border>
    <border>
      <left style="hair">
        <color rgb="FF0070C0"/>
      </left>
      <right/>
      <top/>
      <bottom style="thin">
        <color theme="3" tint="0.39997558519241921"/>
      </bottom>
      <diagonal/>
    </border>
    <border>
      <left style="hair">
        <color rgb="FF0070C0"/>
      </left>
      <right style="hair">
        <color rgb="FF0070C0"/>
      </right>
      <top/>
      <bottom style="thin">
        <color theme="3" tint="0.39997558519241921"/>
      </bottom>
      <diagonal/>
    </border>
    <border>
      <left style="hair">
        <color rgb="FF0070C0"/>
      </left>
      <right style="hair">
        <color rgb="FF0070C0"/>
      </right>
      <top/>
      <bottom/>
      <diagonal/>
    </border>
    <border>
      <left style="hair">
        <color rgb="FF0070C0"/>
      </left>
      <right style="hair">
        <color rgb="FF0070C0"/>
      </right>
      <top style="thin">
        <color theme="3" tint="0.39997558519241921"/>
      </top>
      <bottom style="thin">
        <color theme="3" tint="0.39997558519241921"/>
      </bottom>
      <diagonal/>
    </border>
    <border>
      <left/>
      <right/>
      <top style="thin">
        <color theme="3" tint="0.39997558519241921"/>
      </top>
      <bottom style="hair">
        <color rgb="FF0070C0"/>
      </bottom>
      <diagonal/>
    </border>
    <border>
      <left/>
      <right style="hair">
        <color theme="4"/>
      </right>
      <top/>
      <bottom style="thin">
        <color theme="3" tint="0.39997558519241921"/>
      </bottom>
      <diagonal/>
    </border>
    <border>
      <left/>
      <right style="hair">
        <color theme="4"/>
      </right>
      <top style="thin">
        <color theme="4"/>
      </top>
      <bottom/>
      <diagonal/>
    </border>
  </borders>
  <cellStyleXfs count="8">
    <xf numFmtId="0" fontId="0" fillId="0" borderId="0"/>
    <xf numFmtId="0" fontId="51"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0" fontId="70" fillId="0" borderId="0"/>
    <xf numFmtId="0" fontId="2" fillId="0" borderId="0"/>
    <xf numFmtId="0" fontId="1" fillId="0" borderId="0"/>
    <xf numFmtId="9" fontId="1" fillId="0" borderId="0" applyFont="0" applyFill="0" applyBorder="0" applyAlignment="0" applyProtection="0"/>
  </cellStyleXfs>
  <cellXfs count="124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Fill="1" applyBorder="1" applyAlignment="1">
      <alignment vertical="center"/>
    </xf>
    <xf numFmtId="0" fontId="2" fillId="0" borderId="1" xfId="0" applyFont="1" applyBorder="1"/>
    <xf numFmtId="0" fontId="6" fillId="0" borderId="0" xfId="0" applyFont="1" applyFill="1" applyBorder="1" applyAlignment="1">
      <alignment vertical="center"/>
    </xf>
    <xf numFmtId="0" fontId="2"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Border="1" applyAlignment="1">
      <alignment horizontal="center" vertical="center"/>
    </xf>
    <xf numFmtId="14" fontId="10" fillId="0" borderId="0" xfId="0" applyNumberFormat="1" applyFont="1" applyBorder="1" applyAlignment="1">
      <alignment horizontal="center" vertical="center"/>
    </xf>
    <xf numFmtId="3" fontId="16" fillId="0" borderId="0" xfId="0" applyNumberFormat="1" applyFont="1" applyFill="1" applyBorder="1" applyAlignment="1">
      <alignment horizontal="center" vertical="center"/>
    </xf>
    <xf numFmtId="169" fontId="22" fillId="2" borderId="0" xfId="0" applyNumberFormat="1" applyFont="1" applyFill="1" applyBorder="1" applyAlignment="1">
      <alignment horizontal="right" vertical="center"/>
    </xf>
    <xf numFmtId="3" fontId="20" fillId="0" borderId="0" xfId="0" applyNumberFormat="1"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0" fillId="0" borderId="0" xfId="0" applyFont="1"/>
    <xf numFmtId="166" fontId="2" fillId="0" borderId="0" xfId="0" applyNumberFormat="1" applyFont="1"/>
    <xf numFmtId="0" fontId="2" fillId="0" borderId="0" xfId="0" applyFont="1" applyFill="1" applyAlignment="1">
      <alignment horizontal="center"/>
    </xf>
    <xf numFmtId="0" fontId="10" fillId="0" borderId="0" xfId="0" applyFont="1" applyAlignment="1">
      <alignment vertical="center"/>
    </xf>
    <xf numFmtId="0" fontId="2" fillId="0" borderId="0" xfId="0" applyFont="1" applyFill="1"/>
    <xf numFmtId="0" fontId="24" fillId="0" borderId="0" xfId="0" applyFont="1" applyFill="1"/>
    <xf numFmtId="0" fontId="25" fillId="0" borderId="0" xfId="0" applyFont="1" applyFill="1"/>
    <xf numFmtId="0" fontId="26" fillId="0" borderId="0" xfId="0" applyFont="1" applyFill="1" applyAlignment="1">
      <alignment horizontal="left" vertical="center"/>
    </xf>
    <xf numFmtId="0" fontId="13" fillId="0" borderId="0" xfId="0" applyFont="1" applyFill="1" applyBorder="1" applyAlignment="1">
      <alignment vertical="center"/>
    </xf>
    <xf numFmtId="0" fontId="13" fillId="0" borderId="0" xfId="0" applyFont="1"/>
    <xf numFmtId="0" fontId="26" fillId="0" borderId="0" xfId="0" applyFont="1" applyFill="1" applyBorder="1" applyAlignment="1">
      <alignment horizontal="center" vertical="center"/>
    </xf>
    <xf numFmtId="0" fontId="13" fillId="0" borderId="0" xfId="0" applyFont="1" applyFill="1" applyBorder="1"/>
    <xf numFmtId="0" fontId="13" fillId="0" borderId="0" xfId="0" applyFont="1" applyFill="1" applyBorder="1" applyAlignment="1"/>
    <xf numFmtId="0" fontId="13" fillId="0" borderId="0" xfId="0" applyFont="1" applyAlignment="1">
      <alignment horizontal="center" vertical="center"/>
    </xf>
    <xf numFmtId="166" fontId="8" fillId="3" borderId="0" xfId="0" applyNumberFormat="1" applyFont="1" applyFill="1" applyBorder="1" applyAlignment="1">
      <alignment vertical="center"/>
    </xf>
    <xf numFmtId="0" fontId="0" fillId="0" borderId="0" xfId="0" applyAlignment="1"/>
    <xf numFmtId="3" fontId="17" fillId="0" borderId="0" xfId="0" applyNumberFormat="1" applyFont="1" applyFill="1" applyBorder="1" applyAlignment="1">
      <alignment horizontal="centerContinuous" vertical="center"/>
    </xf>
    <xf numFmtId="3" fontId="12" fillId="0" borderId="0" xfId="0" applyNumberFormat="1" applyFont="1" applyBorder="1" applyAlignment="1">
      <alignment horizontal="center" vertical="center"/>
    </xf>
    <xf numFmtId="0" fontId="11"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 fillId="0" borderId="0" xfId="0" applyFont="1" applyAlignment="1">
      <alignment horizontal="center" vertical="center"/>
    </xf>
    <xf numFmtId="0" fontId="10"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7" fillId="0" borderId="0" xfId="0" applyFont="1" applyFill="1" applyBorder="1" applyAlignment="1">
      <alignment horizontal="left" vertical="center"/>
    </xf>
    <xf numFmtId="165" fontId="2"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165" fontId="19" fillId="0" borderId="0" xfId="0" quotePrefix="1" applyNumberFormat="1" applyFont="1" applyFill="1" applyBorder="1" applyAlignment="1">
      <alignment horizontal="right" vertical="center"/>
    </xf>
    <xf numFmtId="0" fontId="0" fillId="0" borderId="0" xfId="0" applyFill="1" applyBorder="1" applyAlignment="1">
      <alignment vertical="center"/>
    </xf>
    <xf numFmtId="0" fontId="2" fillId="0" borderId="0" xfId="0" applyFont="1" applyFill="1" applyBorder="1" applyAlignment="1" applyProtection="1">
      <alignment horizontal="left" vertical="center"/>
      <protection locked="0"/>
    </xf>
    <xf numFmtId="166" fontId="22" fillId="0" borderId="0" xfId="0" applyNumberFormat="1" applyFont="1" applyFill="1" applyBorder="1" applyAlignment="1">
      <alignment vertical="center"/>
    </xf>
    <xf numFmtId="167" fontId="16" fillId="0" borderId="0" xfId="0" applyNumberFormat="1" applyFont="1" applyFill="1" applyBorder="1" applyAlignment="1">
      <alignment vertical="center"/>
    </xf>
    <xf numFmtId="172" fontId="16" fillId="0" borderId="0" xfId="0" applyNumberFormat="1" applyFont="1" applyFill="1" applyBorder="1" applyAlignment="1">
      <alignment vertical="center"/>
    </xf>
    <xf numFmtId="166" fontId="22" fillId="0" borderId="0" xfId="0" applyNumberFormat="1" applyFont="1" applyFill="1" applyBorder="1" applyAlignment="1" applyProtection="1">
      <alignment horizontal="right" vertical="center"/>
      <protection locked="0"/>
    </xf>
    <xf numFmtId="3" fontId="26" fillId="0" borderId="0" xfId="0" applyNumberFormat="1" applyFont="1" applyBorder="1" applyAlignment="1">
      <alignment horizontal="left" vertical="center"/>
    </xf>
    <xf numFmtId="0" fontId="11" fillId="0" borderId="0" xfId="0" applyFont="1" applyFill="1" applyBorder="1" applyAlignment="1" applyProtection="1">
      <alignment horizontal="left" vertical="center"/>
      <protection locked="0"/>
    </xf>
    <xf numFmtId="0" fontId="11" fillId="0" borderId="0" xfId="0" applyFont="1" applyFill="1" applyBorder="1"/>
    <xf numFmtId="3" fontId="31" fillId="0" borderId="0" xfId="0" applyNumberFormat="1" applyFont="1" applyBorder="1" applyAlignment="1">
      <alignment horizontal="right" vertical="center"/>
    </xf>
    <xf numFmtId="0" fontId="12" fillId="0" borderId="0" xfId="0" applyFont="1" applyBorder="1" applyAlignment="1">
      <alignment horizontal="center" vertical="center"/>
    </xf>
    <xf numFmtId="0" fontId="22" fillId="0" borderId="0" xfId="0" applyFont="1" applyFill="1" applyAlignment="1">
      <alignment horizontal="left" vertical="center"/>
    </xf>
    <xf numFmtId="0" fontId="2" fillId="0" borderId="0" xfId="0" applyFont="1" applyFill="1" applyBorder="1"/>
    <xf numFmtId="3" fontId="22" fillId="0" borderId="0" xfId="0" applyNumberFormat="1" applyFont="1" applyBorder="1" applyAlignment="1">
      <alignment horizontal="right" vertical="center"/>
    </xf>
    <xf numFmtId="166" fontId="8" fillId="0" borderId="0" xfId="0" applyNumberFormat="1" applyFont="1" applyFill="1" applyBorder="1" applyAlignment="1">
      <alignment horizontal="left" vertical="center"/>
    </xf>
    <xf numFmtId="0" fontId="25" fillId="0" borderId="0" xfId="0" applyFont="1" applyFill="1" applyAlignment="1">
      <alignment horizontal="center"/>
    </xf>
    <xf numFmtId="166" fontId="32" fillId="0" borderId="0" xfId="0" applyNumberFormat="1" applyFont="1" applyFill="1" applyBorder="1" applyAlignment="1">
      <alignment vertical="center"/>
    </xf>
    <xf numFmtId="167" fontId="33" fillId="0" borderId="0" xfId="0" applyNumberFormat="1" applyFont="1" applyFill="1" applyBorder="1" applyAlignment="1">
      <alignment vertical="center"/>
    </xf>
    <xf numFmtId="0" fontId="17" fillId="0" borderId="0" xfId="0" applyFont="1"/>
    <xf numFmtId="0" fontId="17" fillId="0" borderId="0" xfId="0" applyFont="1" applyAlignment="1">
      <alignment horizontal="center"/>
    </xf>
    <xf numFmtId="0" fontId="17" fillId="0" borderId="0" xfId="0" applyFont="1" applyFill="1" applyBorder="1" applyAlignment="1"/>
    <xf numFmtId="0" fontId="17" fillId="0" borderId="0" xfId="0" applyFont="1" applyFill="1" applyBorder="1" applyAlignment="1" applyProtection="1">
      <alignment horizontal="left" vertical="center"/>
      <protection locked="0"/>
    </xf>
    <xf numFmtId="166" fontId="23" fillId="0" borderId="0" xfId="0" applyNumberFormat="1" applyFont="1" applyFill="1" applyBorder="1" applyAlignment="1">
      <alignment vertical="center"/>
    </xf>
    <xf numFmtId="167" fontId="20" fillId="0" borderId="0" xfId="0" applyNumberFormat="1" applyFont="1" applyFill="1" applyBorder="1" applyAlignment="1">
      <alignment vertical="center"/>
    </xf>
    <xf numFmtId="172" fontId="20" fillId="0" borderId="0" xfId="0" applyNumberFormat="1" applyFont="1" applyFill="1" applyBorder="1" applyAlignment="1">
      <alignment vertical="center"/>
    </xf>
    <xf numFmtId="166" fontId="23" fillId="0" borderId="0" xfId="0" applyNumberFormat="1" applyFont="1" applyFill="1" applyBorder="1" applyAlignment="1" applyProtection="1">
      <alignment horizontal="right" vertical="center"/>
      <protection locked="0"/>
    </xf>
    <xf numFmtId="0" fontId="21" fillId="0" borderId="0" xfId="0" applyFont="1"/>
    <xf numFmtId="0" fontId="10" fillId="0" borderId="0" xfId="0" applyFont="1" applyFill="1" applyBorder="1" applyAlignment="1">
      <alignment horizontal="left"/>
    </xf>
    <xf numFmtId="0" fontId="2" fillId="0" borderId="0" xfId="0" applyFont="1" applyFill="1" applyBorder="1" applyAlignment="1">
      <alignment horizontal="center"/>
    </xf>
    <xf numFmtId="3" fontId="2" fillId="0" borderId="0" xfId="0" applyNumberFormat="1" applyFont="1" applyFill="1" applyBorder="1"/>
    <xf numFmtId="0" fontId="1" fillId="0" borderId="0" xfId="0" applyFont="1" applyFill="1" applyBorder="1" applyAlignment="1">
      <alignment horizontal="center"/>
    </xf>
    <xf numFmtId="0" fontId="35" fillId="0" borderId="0" xfId="0" applyFont="1" applyFill="1" applyBorder="1" applyAlignment="1">
      <alignment horizontal="right" vertical="center"/>
    </xf>
    <xf numFmtId="167" fontId="22"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174" fontId="22" fillId="0" borderId="0" xfId="0" applyNumberFormat="1" applyFont="1" applyFill="1" applyBorder="1" applyAlignment="1">
      <alignment horizontal="right" vertical="center"/>
    </xf>
    <xf numFmtId="0" fontId="16" fillId="0" borderId="0" xfId="0" applyFont="1" applyFill="1" applyBorder="1" applyAlignment="1">
      <alignment vertical="center"/>
    </xf>
    <xf numFmtId="174" fontId="23"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0" fontId="20" fillId="0" borderId="0" xfId="0" applyFont="1" applyFill="1" applyBorder="1" applyAlignment="1">
      <alignment vertical="center"/>
    </xf>
    <xf numFmtId="0" fontId="2" fillId="0" borderId="0" xfId="0" applyFont="1" applyAlignment="1"/>
    <xf numFmtId="0" fontId="2" fillId="0" borderId="0" xfId="0" applyFont="1" applyFill="1" applyBorder="1" applyAlignment="1"/>
    <xf numFmtId="175" fontId="2" fillId="0" borderId="0" xfId="0" applyNumberFormat="1" applyFont="1" applyFill="1" applyBorder="1" applyAlignment="1">
      <alignment vertical="center"/>
    </xf>
    <xf numFmtId="0" fontId="0" fillId="0" borderId="0" xfId="0" applyFill="1" applyBorder="1" applyAlignment="1"/>
    <xf numFmtId="0" fontId="6" fillId="0" borderId="0" xfId="0" applyFont="1" applyFill="1" applyBorder="1"/>
    <xf numFmtId="0" fontId="6" fillId="0" borderId="0" xfId="0" applyFont="1" applyFill="1" applyBorder="1" applyAlignment="1">
      <alignment horizontal="center"/>
    </xf>
    <xf numFmtId="0" fontId="34" fillId="0" borderId="0" xfId="0" applyFont="1" applyFill="1" applyBorder="1" applyAlignment="1">
      <alignment vertical="center"/>
    </xf>
    <xf numFmtId="0" fontId="1" fillId="0" borderId="0" xfId="0" applyFont="1" applyFill="1" applyBorder="1" applyAlignment="1"/>
    <xf numFmtId="0" fontId="3" fillId="0" borderId="0" xfId="0" applyFont="1" applyFill="1" applyBorder="1" applyAlignment="1">
      <alignment vertical="center"/>
    </xf>
    <xf numFmtId="0" fontId="6" fillId="0" borderId="0" xfId="0" applyFont="1" applyFill="1" applyBorder="1" applyAlignment="1"/>
    <xf numFmtId="175" fontId="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6" fillId="0" borderId="0" xfId="0" applyFont="1" applyFill="1" applyBorder="1" applyAlignment="1">
      <alignment horizontal="left"/>
    </xf>
    <xf numFmtId="0" fontId="6" fillId="0" borderId="0" xfId="0" applyFont="1" applyAlignment="1">
      <alignment vertical="center"/>
    </xf>
    <xf numFmtId="0" fontId="10" fillId="0" borderId="0" xfId="0" applyFont="1" applyFill="1" applyBorder="1" applyAlignment="1">
      <alignment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xf numFmtId="3" fontId="17" fillId="0" borderId="0" xfId="0" applyNumberFormat="1" applyFont="1" applyFill="1" applyBorder="1" applyAlignment="1">
      <alignment vertical="center"/>
    </xf>
    <xf numFmtId="167" fontId="19" fillId="0" borderId="0" xfId="0" applyNumberFormat="1"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17"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7" fillId="0" borderId="0" xfId="0" applyFont="1" applyFill="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center" vertical="center"/>
    </xf>
    <xf numFmtId="3" fontId="22" fillId="0" borderId="0" xfId="0" applyNumberFormat="1" applyFont="1" applyFill="1" applyBorder="1" applyAlignment="1">
      <alignment vertical="center"/>
    </xf>
    <xf numFmtId="0" fontId="29" fillId="0" borderId="0" xfId="0" applyFont="1" applyFill="1" applyBorder="1" applyAlignment="1">
      <alignment vertical="center"/>
    </xf>
    <xf numFmtId="175" fontId="22" fillId="0" borderId="0" xfId="0" applyNumberFormat="1" applyFont="1" applyFill="1" applyBorder="1" applyAlignment="1">
      <alignment vertical="center"/>
    </xf>
    <xf numFmtId="0" fontId="29" fillId="0" borderId="0" xfId="0" applyFont="1" applyFill="1" applyBorder="1" applyAlignment="1">
      <alignment horizontal="left" vertical="center"/>
    </xf>
    <xf numFmtId="0" fontId="16" fillId="0" borderId="0" xfId="0" applyFont="1" applyFill="1" applyBorder="1" applyAlignment="1">
      <alignment horizontal="right" vertical="center"/>
    </xf>
    <xf numFmtId="0" fontId="38" fillId="0" borderId="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Border="1" applyAlignment="1">
      <alignment horizontal="centerContinuous" vertical="center"/>
    </xf>
    <xf numFmtId="0" fontId="40" fillId="0" borderId="0" xfId="0" applyFont="1" applyFill="1" applyBorder="1" applyAlignment="1">
      <alignment vertical="center"/>
    </xf>
    <xf numFmtId="0" fontId="17"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0" fillId="0" borderId="0" xfId="0" applyFill="1" applyBorder="1" applyAlignment="1">
      <alignment horizontal="center"/>
    </xf>
    <xf numFmtId="0" fontId="38" fillId="0" borderId="0" xfId="0" applyFont="1" applyFill="1" applyBorder="1" applyAlignment="1">
      <alignment horizontal="right" vertical="center"/>
    </xf>
    <xf numFmtId="0" fontId="22" fillId="0" borderId="0" xfId="0" applyFont="1" applyFill="1" applyBorder="1" applyAlignment="1">
      <alignment horizontal="right" vertical="center"/>
    </xf>
    <xf numFmtId="175" fontId="17" fillId="0" borderId="0" xfId="0" applyNumberFormat="1" applyFont="1" applyFill="1" applyBorder="1" applyAlignment="1">
      <alignment horizontal="center" vertical="center"/>
    </xf>
    <xf numFmtId="175" fontId="0" fillId="0" borderId="0" xfId="0" applyNumberFormat="1" applyFill="1" applyBorder="1" applyAlignment="1">
      <alignment horizontal="center" vertical="center"/>
    </xf>
    <xf numFmtId="0" fontId="23" fillId="0" borderId="0" xfId="0" applyFont="1" applyFill="1" applyBorder="1" applyAlignment="1">
      <alignment horizontal="center" vertical="center"/>
    </xf>
    <xf numFmtId="165" fontId="21" fillId="0" borderId="0" xfId="0" applyNumberFormat="1" applyFont="1" applyFill="1" applyBorder="1" applyAlignment="1">
      <alignment horizontal="center" vertical="center"/>
    </xf>
    <xf numFmtId="0" fontId="9" fillId="0" borderId="0" xfId="0" applyFont="1" applyFill="1" applyBorder="1" applyAlignment="1">
      <alignment horizontal="centerContinuous"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centerContinuous" vertical="center"/>
    </xf>
    <xf numFmtId="0" fontId="40" fillId="0" borderId="0" xfId="0" applyFont="1" applyFill="1" applyBorder="1" applyAlignment="1">
      <alignment horizontal="center" vertical="center"/>
    </xf>
    <xf numFmtId="0" fontId="40" fillId="0" borderId="0" xfId="0" applyFont="1" applyFill="1" applyBorder="1" applyAlignment="1">
      <alignment horizontal="right" vertical="center"/>
    </xf>
    <xf numFmtId="0" fontId="1"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21" fillId="0" borderId="0" xfId="0" applyFont="1" applyFill="1" applyBorder="1" applyAlignment="1">
      <alignment horizontal="left" vertical="center"/>
    </xf>
    <xf numFmtId="3" fontId="17" fillId="0" borderId="0" xfId="0" applyNumberFormat="1" applyFont="1" applyFill="1" applyBorder="1" applyAlignment="1">
      <alignment horizontal="center" vertical="center"/>
    </xf>
    <xf numFmtId="0" fontId="18" fillId="0" borderId="0" xfId="0" applyFont="1" applyFill="1" applyBorder="1" applyAlignment="1">
      <alignment vertical="center"/>
    </xf>
    <xf numFmtId="0" fontId="17" fillId="0" borderId="0" xfId="0" applyFont="1" applyFill="1" applyBorder="1" applyAlignment="1">
      <alignment horizontal="center"/>
    </xf>
    <xf numFmtId="0" fontId="2" fillId="0" borderId="0" xfId="0" applyFont="1" applyFill="1" applyBorder="1" applyAlignment="1">
      <alignment horizontal="left" vertical="center"/>
    </xf>
    <xf numFmtId="165" fontId="22"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169" fontId="22" fillId="0" borderId="0" xfId="0" applyNumberFormat="1" applyFont="1" applyFill="1" applyBorder="1" applyAlignment="1">
      <alignment horizontal="right" vertical="center"/>
    </xf>
    <xf numFmtId="170" fontId="22" fillId="0" borderId="0" xfId="0" applyNumberFormat="1" applyFont="1" applyFill="1" applyBorder="1" applyAlignment="1">
      <alignment horizontal="right" vertical="center"/>
    </xf>
    <xf numFmtId="171" fontId="22" fillId="0" borderId="0" xfId="0" applyNumberFormat="1" applyFont="1" applyFill="1" applyBorder="1" applyAlignment="1">
      <alignment horizontal="right" vertical="center"/>
    </xf>
    <xf numFmtId="172" fontId="22" fillId="0" borderId="0" xfId="0" applyNumberFormat="1" applyFont="1" applyFill="1" applyBorder="1" applyAlignment="1">
      <alignment horizontal="right" vertical="center"/>
    </xf>
    <xf numFmtId="173" fontId="22" fillId="0" borderId="0" xfId="0" applyNumberFormat="1" applyFont="1" applyFill="1" applyBorder="1" applyAlignment="1">
      <alignment horizontal="right" vertical="center"/>
    </xf>
    <xf numFmtId="165" fontId="38" fillId="0" borderId="0" xfId="0" applyNumberFormat="1" applyFont="1" applyFill="1" applyBorder="1" applyAlignment="1">
      <alignment horizontal="center" vertical="center"/>
    </xf>
    <xf numFmtId="165" fontId="41" fillId="0" borderId="0" xfId="0" quotePrefix="1" applyNumberFormat="1" applyFont="1" applyFill="1" applyBorder="1" applyAlignment="1">
      <alignment horizontal="right" vertical="center"/>
    </xf>
    <xf numFmtId="165"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65" fontId="17" fillId="0" borderId="0" xfId="0" applyNumberFormat="1" applyFont="1" applyFill="1" applyBorder="1" applyAlignment="1">
      <alignment horizontal="right" vertical="center"/>
    </xf>
    <xf numFmtId="165" fontId="19" fillId="0" borderId="0" xfId="0" applyNumberFormat="1"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165" fontId="22" fillId="0" borderId="0" xfId="0" applyNumberFormat="1" applyFont="1" applyFill="1" applyBorder="1" applyAlignment="1">
      <alignment horizontal="right" vertical="center"/>
    </xf>
    <xf numFmtId="165" fontId="16" fillId="0" borderId="0" xfId="0" quotePrefix="1" applyNumberFormat="1" applyFont="1" applyFill="1" applyBorder="1" applyAlignment="1">
      <alignment horizontal="right" vertical="center"/>
    </xf>
    <xf numFmtId="165" fontId="18"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165" fontId="22" fillId="0" borderId="0" xfId="0" applyNumberFormat="1" applyFont="1" applyFill="1" applyBorder="1" applyAlignment="1">
      <alignment horizontal="center"/>
    </xf>
    <xf numFmtId="14" fontId="22" fillId="0" borderId="0" xfId="0" applyNumberFormat="1" applyFont="1" applyFill="1" applyBorder="1" applyAlignment="1">
      <alignment horizontal="center" vertical="center"/>
    </xf>
    <xf numFmtId="165" fontId="23" fillId="0" borderId="0" xfId="0" applyNumberFormat="1" applyFont="1" applyFill="1" applyBorder="1" applyAlignment="1">
      <alignment horizontal="right" vertical="center"/>
    </xf>
    <xf numFmtId="165" fontId="20" fillId="0" borderId="0" xfId="0" quotePrefix="1" applyNumberFormat="1" applyFont="1" applyFill="1" applyBorder="1" applyAlignment="1">
      <alignment horizontal="right" vertical="center"/>
    </xf>
    <xf numFmtId="0" fontId="16" fillId="0" borderId="0" xfId="0" applyFont="1" applyFill="1" applyBorder="1" applyAlignment="1">
      <alignment horizontal="left" vertical="center"/>
    </xf>
    <xf numFmtId="3" fontId="22" fillId="0" borderId="0" xfId="0" applyNumberFormat="1" applyFont="1" applyFill="1" applyBorder="1" applyAlignment="1">
      <alignment horizontal="center" vertical="center"/>
    </xf>
    <xf numFmtId="168" fontId="16" fillId="0" borderId="0" xfId="0" applyNumberFormat="1" applyFont="1" applyFill="1" applyBorder="1" applyAlignment="1">
      <alignment vertical="center"/>
    </xf>
    <xf numFmtId="172" fontId="42" fillId="0" borderId="0" xfId="0" applyNumberFormat="1" applyFont="1" applyFill="1" applyBorder="1" applyAlignment="1">
      <alignment horizontal="center" vertical="center"/>
    </xf>
    <xf numFmtId="177" fontId="22" fillId="0" borderId="0" xfId="0" applyNumberFormat="1" applyFont="1" applyFill="1" applyBorder="1" applyAlignment="1">
      <alignment vertical="center"/>
    </xf>
    <xf numFmtId="172" fontId="22" fillId="0" borderId="0" xfId="0" applyNumberFormat="1" applyFont="1" applyFill="1" applyBorder="1" applyAlignment="1">
      <alignment horizontal="center" vertical="center"/>
    </xf>
    <xf numFmtId="178" fontId="2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66" fontId="22" fillId="0" borderId="0" xfId="2" applyNumberFormat="1" applyFont="1" applyFill="1" applyBorder="1" applyAlignment="1">
      <alignment vertical="center"/>
    </xf>
    <xf numFmtId="179" fontId="22"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181" fontId="22" fillId="0" borderId="0" xfId="0" applyNumberFormat="1" applyFont="1" applyFill="1" applyBorder="1" applyAlignment="1">
      <alignment vertical="center"/>
    </xf>
    <xf numFmtId="182" fontId="16" fillId="0" borderId="0" xfId="0" applyNumberFormat="1" applyFont="1" applyFill="1" applyBorder="1" applyAlignment="1">
      <alignment vertical="center"/>
    </xf>
    <xf numFmtId="167" fontId="16" fillId="0" borderId="0" xfId="0" applyNumberFormat="1" applyFont="1" applyFill="1" applyBorder="1" applyAlignment="1">
      <alignment horizontal="center" vertical="center"/>
    </xf>
    <xf numFmtId="172" fontId="16" fillId="0" borderId="0" xfId="0" applyNumberFormat="1" applyFont="1" applyFill="1" applyBorder="1" applyAlignment="1">
      <alignment horizontal="center" vertical="center"/>
    </xf>
    <xf numFmtId="174" fontId="22" fillId="0" borderId="0" xfId="0" applyNumberFormat="1" applyFont="1" applyFill="1" applyBorder="1" applyAlignment="1">
      <alignment vertical="center"/>
    </xf>
    <xf numFmtId="171" fontId="22" fillId="0" borderId="0" xfId="0" applyNumberFormat="1" applyFont="1" applyFill="1" applyBorder="1" applyAlignment="1">
      <alignment vertical="center"/>
    </xf>
    <xf numFmtId="183" fontId="22" fillId="0" borderId="0" xfId="0" applyNumberFormat="1" applyFont="1" applyFill="1" applyBorder="1" applyAlignment="1">
      <alignment vertical="center"/>
    </xf>
    <xf numFmtId="177" fontId="22" fillId="0" borderId="0" xfId="0" applyNumberFormat="1" applyFont="1" applyFill="1" applyBorder="1" applyAlignment="1">
      <alignment horizontal="center" vertical="center"/>
    </xf>
    <xf numFmtId="174" fontId="22" fillId="0" borderId="0" xfId="0" applyNumberFormat="1" applyFont="1" applyFill="1" applyBorder="1" applyAlignment="1"/>
    <xf numFmtId="167" fontId="22" fillId="0" borderId="0" xfId="0" applyNumberFormat="1" applyFont="1" applyFill="1" applyBorder="1" applyAlignment="1">
      <alignment vertical="center"/>
    </xf>
    <xf numFmtId="182" fontId="22" fillId="0" borderId="0" xfId="0" applyNumberFormat="1" applyFont="1" applyFill="1" applyBorder="1" applyAlignment="1">
      <alignment horizontal="center"/>
    </xf>
    <xf numFmtId="0" fontId="22" fillId="0" borderId="0" xfId="0" applyFont="1" applyFill="1" applyBorder="1" applyAlignment="1"/>
    <xf numFmtId="172" fontId="38" fillId="0" borderId="0" xfId="0" applyNumberFormat="1" applyFont="1" applyFill="1" applyBorder="1" applyAlignment="1">
      <alignment horizontal="center" vertical="center"/>
    </xf>
    <xf numFmtId="168" fontId="16" fillId="0" borderId="0" xfId="0" applyNumberFormat="1" applyFont="1" applyFill="1" applyBorder="1" applyAlignment="1"/>
    <xf numFmtId="177" fontId="22" fillId="0" borderId="0" xfId="0" applyNumberFormat="1" applyFont="1" applyFill="1" applyBorder="1" applyAlignment="1"/>
    <xf numFmtId="182" fontId="16" fillId="0" borderId="0" xfId="0" applyNumberFormat="1" applyFont="1" applyFill="1" applyBorder="1" applyAlignment="1"/>
    <xf numFmtId="167" fontId="16" fillId="0" borderId="0" xfId="0" applyNumberFormat="1" applyFont="1" applyFill="1" applyBorder="1" applyAlignment="1"/>
    <xf numFmtId="182"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40" fillId="0" borderId="0" xfId="0" applyFont="1" applyFill="1" applyBorder="1" applyAlignment="1">
      <alignment horizontal="center"/>
    </xf>
    <xf numFmtId="172" fontId="23" fillId="0" borderId="0" xfId="0" applyNumberFormat="1" applyFont="1" applyFill="1" applyBorder="1" applyAlignment="1">
      <alignment horizontal="center" vertical="center"/>
    </xf>
    <xf numFmtId="169" fontId="23" fillId="0" borderId="0" xfId="0" applyNumberFormat="1" applyFont="1" applyFill="1" applyBorder="1" applyAlignment="1">
      <alignment horizontal="right" vertical="center"/>
    </xf>
    <xf numFmtId="170" fontId="23" fillId="0" borderId="0" xfId="0" applyNumberFormat="1" applyFont="1" applyFill="1" applyBorder="1" applyAlignment="1">
      <alignment horizontal="right" vertical="center"/>
    </xf>
    <xf numFmtId="171" fontId="23" fillId="0" borderId="0" xfId="0" applyNumberFormat="1" applyFont="1" applyFill="1" applyBorder="1" applyAlignment="1">
      <alignment horizontal="right" vertical="center"/>
    </xf>
    <xf numFmtId="172" fontId="23" fillId="0" borderId="0" xfId="0" applyNumberFormat="1" applyFont="1" applyFill="1" applyBorder="1" applyAlignment="1">
      <alignment horizontal="right" vertical="center"/>
    </xf>
    <xf numFmtId="173" fontId="23" fillId="0" borderId="0" xfId="0" applyNumberFormat="1" applyFont="1" applyFill="1" applyBorder="1" applyAlignment="1">
      <alignment horizontal="right" vertical="center"/>
    </xf>
    <xf numFmtId="3" fontId="23" fillId="0" borderId="0" xfId="0" applyNumberFormat="1" applyFont="1" applyFill="1" applyBorder="1" applyAlignment="1">
      <alignment vertical="center"/>
    </xf>
    <xf numFmtId="168" fontId="20" fillId="0" borderId="0" xfId="0" applyNumberFormat="1" applyFont="1" applyFill="1" applyBorder="1" applyAlignment="1">
      <alignment vertical="center"/>
    </xf>
    <xf numFmtId="172" fontId="9" fillId="0" borderId="0" xfId="0" applyNumberFormat="1" applyFont="1" applyFill="1" applyBorder="1" applyAlignment="1">
      <alignment horizontal="center" vertical="center"/>
    </xf>
    <xf numFmtId="177" fontId="23" fillId="0" borderId="0" xfId="0" applyNumberFormat="1" applyFont="1" applyFill="1" applyBorder="1" applyAlignment="1">
      <alignment vertical="center"/>
    </xf>
    <xf numFmtId="178" fontId="23" fillId="0" borderId="0" xfId="0" applyNumberFormat="1" applyFont="1" applyFill="1" applyBorder="1" applyAlignment="1">
      <alignment vertical="center"/>
    </xf>
    <xf numFmtId="172" fontId="17" fillId="0" borderId="0" xfId="0" applyNumberFormat="1" applyFont="1" applyFill="1" applyBorder="1" applyAlignment="1">
      <alignment vertical="center"/>
    </xf>
    <xf numFmtId="166" fontId="23" fillId="0" borderId="0" xfId="2" applyNumberFormat="1" applyFont="1" applyFill="1" applyBorder="1" applyAlignment="1">
      <alignment vertical="center"/>
    </xf>
    <xf numFmtId="179" fontId="23" fillId="0" borderId="0" xfId="0" applyNumberFormat="1" applyFont="1" applyFill="1" applyBorder="1" applyAlignment="1">
      <alignment vertical="center"/>
    </xf>
    <xf numFmtId="180" fontId="23" fillId="0" borderId="0" xfId="0" applyNumberFormat="1" applyFont="1" applyFill="1" applyBorder="1" applyAlignment="1">
      <alignment vertical="center"/>
    </xf>
    <xf numFmtId="181" fontId="23" fillId="0" borderId="0" xfId="0" applyNumberFormat="1" applyFont="1" applyFill="1" applyBorder="1" applyAlignment="1">
      <alignment vertical="center"/>
    </xf>
    <xf numFmtId="182" fontId="20" fillId="0" borderId="0" xfId="0" applyNumberFormat="1" applyFont="1" applyFill="1" applyBorder="1" applyAlignment="1">
      <alignment vertical="center"/>
    </xf>
    <xf numFmtId="167" fontId="20" fillId="0" borderId="0" xfId="0" applyNumberFormat="1" applyFont="1" applyFill="1" applyBorder="1" applyAlignment="1">
      <alignment horizontal="center" vertical="center"/>
    </xf>
    <xf numFmtId="172" fontId="20" fillId="0" borderId="0" xfId="0" applyNumberFormat="1" applyFont="1" applyFill="1" applyBorder="1" applyAlignment="1">
      <alignment horizontal="center" vertical="center"/>
    </xf>
    <xf numFmtId="174" fontId="23" fillId="0" borderId="0" xfId="0" applyNumberFormat="1" applyFont="1" applyFill="1" applyBorder="1" applyAlignment="1">
      <alignment vertical="center"/>
    </xf>
    <xf numFmtId="171" fontId="23" fillId="0" borderId="0" xfId="0" applyNumberFormat="1" applyFont="1" applyFill="1" applyBorder="1" applyAlignment="1">
      <alignment vertical="center"/>
    </xf>
    <xf numFmtId="183" fontId="23" fillId="0" borderId="0" xfId="0" applyNumberFormat="1" applyFont="1" applyFill="1" applyBorder="1" applyAlignment="1">
      <alignment vertical="center"/>
    </xf>
    <xf numFmtId="174" fontId="23" fillId="0" borderId="0" xfId="0" applyNumberFormat="1" applyFont="1" applyFill="1" applyBorder="1" applyAlignment="1"/>
    <xf numFmtId="167" fontId="23" fillId="0" borderId="0" xfId="0" applyNumberFormat="1" applyFont="1" applyFill="1" applyBorder="1" applyAlignment="1">
      <alignment vertical="center"/>
    </xf>
    <xf numFmtId="182" fontId="23" fillId="0" borderId="0" xfId="0" applyNumberFormat="1" applyFont="1" applyFill="1" applyBorder="1" applyAlignment="1">
      <alignment horizontal="center"/>
    </xf>
    <xf numFmtId="0" fontId="17" fillId="0" borderId="0" xfId="0" applyFont="1" applyAlignment="1">
      <alignment vertical="center"/>
    </xf>
    <xf numFmtId="184" fontId="16" fillId="0" borderId="0" xfId="0" applyNumberFormat="1" applyFont="1" applyFill="1" applyBorder="1" applyAlignment="1">
      <alignment horizontal="center" vertical="center"/>
    </xf>
    <xf numFmtId="167" fontId="20" fillId="0" borderId="0" xfId="0" applyNumberFormat="1" applyFont="1" applyFill="1" applyBorder="1" applyAlignment="1">
      <alignment horizontal="right" vertical="center"/>
    </xf>
    <xf numFmtId="9" fontId="9" fillId="0" borderId="0" xfId="0" applyNumberFormat="1" applyFont="1" applyFill="1" applyBorder="1" applyAlignment="1">
      <alignment horizontal="center" vertical="center"/>
    </xf>
    <xf numFmtId="172" fontId="20" fillId="0" borderId="0" xfId="0" applyNumberFormat="1" applyFont="1" applyFill="1" applyBorder="1" applyAlignment="1">
      <alignment horizontal="right" vertical="center"/>
    </xf>
    <xf numFmtId="172" fontId="17" fillId="0" borderId="0" xfId="0" applyNumberFormat="1" applyFont="1" applyFill="1" applyBorder="1" applyAlignment="1">
      <alignment horizontal="right" vertical="center"/>
    </xf>
    <xf numFmtId="180" fontId="23" fillId="0" borderId="0"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168" fontId="20" fillId="0" borderId="0" xfId="0" applyNumberFormat="1" applyFont="1" applyFill="1" applyBorder="1" applyAlignment="1">
      <alignment horizontal="right" vertical="center"/>
    </xf>
    <xf numFmtId="182" fontId="20" fillId="0" borderId="0" xfId="0" applyNumberFormat="1" applyFont="1" applyFill="1" applyBorder="1" applyAlignment="1">
      <alignment horizontal="right" vertical="center"/>
    </xf>
    <xf numFmtId="172" fontId="20" fillId="0" borderId="0" xfId="7" applyNumberFormat="1" applyFont="1" applyFill="1" applyBorder="1" applyAlignment="1">
      <alignment horizontal="center" vertical="center"/>
    </xf>
    <xf numFmtId="2" fontId="35" fillId="0" borderId="0" xfId="0" applyNumberFormat="1" applyFont="1" applyFill="1" applyBorder="1" applyAlignment="1">
      <alignment vertical="center"/>
    </xf>
    <xf numFmtId="10" fontId="0" fillId="0" borderId="0" xfId="0" applyNumberFormat="1" applyFill="1" applyBorder="1" applyAlignment="1"/>
    <xf numFmtId="0" fontId="17" fillId="0" borderId="0" xfId="0" applyFont="1" applyAlignment="1">
      <alignment horizontal="right" vertical="center"/>
    </xf>
    <xf numFmtId="0" fontId="17" fillId="0" borderId="1" xfId="0" applyFont="1" applyBorder="1" applyAlignment="1">
      <alignment vertical="center"/>
    </xf>
    <xf numFmtId="0" fontId="10" fillId="0" borderId="0" xfId="0" applyFont="1" applyAlignment="1"/>
    <xf numFmtId="3" fontId="2" fillId="0" borderId="0" xfId="0" applyNumberFormat="1" applyFont="1" applyAlignment="1">
      <alignment vertical="center"/>
    </xf>
    <xf numFmtId="0" fontId="10" fillId="0" borderId="0" xfId="0" applyFont="1" applyFill="1" applyBorder="1" applyAlignment="1"/>
    <xf numFmtId="0" fontId="2" fillId="0" borderId="0" xfId="0" applyFont="1" applyFill="1" applyBorder="1" applyAlignment="1" applyProtection="1">
      <alignment vertical="center"/>
      <protection locked="0"/>
    </xf>
    <xf numFmtId="0" fontId="25" fillId="0" borderId="0" xfId="0" applyFont="1" applyFill="1" applyAlignment="1">
      <alignment vertical="center"/>
    </xf>
    <xf numFmtId="0" fontId="43" fillId="0" borderId="0" xfId="0" applyFont="1" applyFill="1" applyBorder="1" applyAlignment="1"/>
    <xf numFmtId="0" fontId="25" fillId="0" borderId="0" xfId="0" applyFont="1" applyFill="1" applyBorder="1" applyAlignment="1"/>
    <xf numFmtId="0" fontId="25" fillId="0" borderId="0" xfId="0" applyFont="1" applyFill="1" applyBorder="1" applyAlignment="1">
      <alignment vertical="center"/>
    </xf>
    <xf numFmtId="0" fontId="24" fillId="0" borderId="0" xfId="0" applyFont="1" applyFill="1" applyBorder="1" applyAlignment="1"/>
    <xf numFmtId="0" fontId="14" fillId="0" borderId="0" xfId="0" applyFont="1" applyFill="1" applyBorder="1" applyAlignment="1">
      <alignment horizontal="center" vertical="center"/>
    </xf>
    <xf numFmtId="0" fontId="13" fillId="0" borderId="0" xfId="0" applyFont="1" applyFill="1" applyBorder="1" applyAlignment="1">
      <alignment horizontal="center"/>
    </xf>
    <xf numFmtId="3" fontId="26" fillId="0" borderId="0"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178" fontId="13" fillId="0" borderId="0" xfId="0" applyNumberFormat="1" applyFont="1" applyFill="1" applyBorder="1" applyAlignment="1"/>
    <xf numFmtId="0" fontId="44" fillId="0" borderId="0" xfId="0" applyFont="1" applyFill="1" applyBorder="1" applyAlignment="1">
      <alignment horizontal="left" vertical="center"/>
    </xf>
    <xf numFmtId="0" fontId="45" fillId="0" borderId="0" xfId="0" applyFont="1" applyFill="1" applyBorder="1" applyAlignment="1">
      <alignment horizontal="left"/>
    </xf>
    <xf numFmtId="175" fontId="13" fillId="0" borderId="0" xfId="0" applyNumberFormat="1" applyFont="1" applyFill="1" applyBorder="1" applyAlignment="1"/>
    <xf numFmtId="0" fontId="13" fillId="0" borderId="0" xfId="0" applyFont="1" applyFill="1" applyBorder="1" applyAlignment="1">
      <alignment horizontal="left" vertical="center"/>
    </xf>
    <xf numFmtId="0" fontId="13" fillId="0" borderId="0" xfId="0" applyFont="1" applyFill="1" applyBorder="1" applyAlignment="1">
      <alignment horizontal="left"/>
    </xf>
    <xf numFmtId="177" fontId="13" fillId="0" borderId="0" xfId="0" applyNumberFormat="1" applyFont="1" applyFill="1" applyBorder="1" applyAlignment="1"/>
    <xf numFmtId="0" fontId="45" fillId="0" borderId="0" xfId="0" applyFont="1" applyFill="1" applyBorder="1" applyAlignment="1"/>
    <xf numFmtId="0" fontId="22" fillId="0"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0" fontId="46" fillId="0" borderId="0" xfId="0" applyFont="1" applyFill="1" applyBorder="1" applyAlignment="1">
      <alignment vertical="center"/>
    </xf>
    <xf numFmtId="0" fontId="2" fillId="0" borderId="0" xfId="0" applyFont="1" applyFill="1" applyBorder="1" applyAlignment="1">
      <alignment horizontal="left"/>
    </xf>
    <xf numFmtId="0" fontId="46" fillId="0" borderId="0" xfId="0" applyFont="1" applyFill="1" applyBorder="1" applyAlignment="1">
      <alignment horizontal="center" vertical="center"/>
    </xf>
    <xf numFmtId="175" fontId="2" fillId="0" borderId="0" xfId="0" applyNumberFormat="1" applyFont="1" applyFill="1" applyBorder="1" applyAlignment="1"/>
    <xf numFmtId="0" fontId="10" fillId="0" borderId="0" xfId="0" applyFont="1" applyFill="1" applyBorder="1" applyAlignment="1">
      <alignment vertical="top"/>
    </xf>
    <xf numFmtId="0" fontId="12" fillId="0" borderId="0" xfId="0" applyFont="1" applyFill="1" applyBorder="1" applyAlignment="1">
      <alignment horizontal="left" vertical="center"/>
    </xf>
    <xf numFmtId="0" fontId="12" fillId="0" borderId="0" xfId="0" applyFont="1" applyFill="1" applyBorder="1" applyAlignment="1"/>
    <xf numFmtId="178" fontId="2" fillId="0" borderId="0" xfId="0" applyNumberFormat="1" applyFont="1" applyFill="1" applyBorder="1" applyAlignment="1">
      <alignment vertical="center"/>
    </xf>
    <xf numFmtId="166" fontId="2" fillId="0" borderId="0" xfId="0" applyNumberFormat="1" applyFont="1" applyFill="1" applyBorder="1" applyAlignment="1">
      <alignment vertical="center"/>
    </xf>
    <xf numFmtId="172" fontId="2" fillId="0" borderId="0" xfId="7" applyNumberFormat="1" applyFont="1" applyFill="1" applyBorder="1" applyAlignment="1">
      <alignment vertical="center"/>
    </xf>
    <xf numFmtId="0" fontId="38" fillId="0" borderId="0" xfId="0" applyFont="1" applyFill="1" applyBorder="1" applyAlignment="1">
      <alignment horizontal="center" vertical="center"/>
    </xf>
    <xf numFmtId="0" fontId="11" fillId="0" borderId="0" xfId="0" applyFont="1" applyFill="1" applyBorder="1" applyAlignment="1">
      <alignment horizontal="left" vertical="center"/>
    </xf>
    <xf numFmtId="172" fontId="34" fillId="0" borderId="0" xfId="0" applyNumberFormat="1" applyFont="1" applyFill="1" applyBorder="1" applyAlignment="1">
      <alignment horizontal="center" vertical="center"/>
    </xf>
    <xf numFmtId="175" fontId="23"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9" fillId="0" borderId="0" xfId="0" applyFont="1" applyFill="1" applyBorder="1" applyAlignment="1">
      <alignment horizontal="centerContinuous" vertical="center"/>
    </xf>
    <xf numFmtId="0" fontId="22" fillId="0" borderId="0" xfId="0" applyFont="1" applyFill="1" applyAlignment="1">
      <alignment vertical="center"/>
    </xf>
    <xf numFmtId="0" fontId="19" fillId="0" borderId="0" xfId="0" applyFont="1" applyFill="1" applyBorder="1" applyAlignment="1"/>
    <xf numFmtId="0" fontId="23" fillId="0" borderId="0" xfId="0" applyFont="1" applyFill="1" applyBorder="1" applyAlignment="1">
      <alignment horizontal="center"/>
    </xf>
    <xf numFmtId="175" fontId="23"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0" fontId="35" fillId="0" borderId="0" xfId="0" applyFont="1" applyFill="1" applyBorder="1" applyAlignment="1">
      <alignment horizontal="left" vertical="center"/>
    </xf>
    <xf numFmtId="175" fontId="35" fillId="0" borderId="0" xfId="0" applyNumberFormat="1" applyFont="1" applyFill="1" applyBorder="1" applyAlignment="1">
      <alignment horizontal="left" vertical="center"/>
    </xf>
    <xf numFmtId="0" fontId="12" fillId="0" borderId="0" xfId="0" applyFont="1" applyFill="1" applyAlignment="1">
      <alignment horizontal="center" vertical="center"/>
    </xf>
    <xf numFmtId="0" fontId="11" fillId="0" borderId="0" xfId="0" applyFont="1" applyFill="1"/>
    <xf numFmtId="169" fontId="16" fillId="0" borderId="0" xfId="0" applyNumberFormat="1" applyFont="1" applyFill="1" applyBorder="1" applyAlignment="1">
      <alignment horizontal="right" vertical="center"/>
    </xf>
    <xf numFmtId="174" fontId="16" fillId="0" borderId="0" xfId="0" applyNumberFormat="1" applyFont="1" applyFill="1" applyBorder="1" applyAlignment="1">
      <alignment horizontal="right" vertical="center"/>
    </xf>
    <xf numFmtId="179" fontId="22" fillId="0" borderId="0"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69" fontId="2" fillId="0" borderId="0" xfId="0" applyNumberFormat="1" applyFont="1" applyFill="1" applyBorder="1" applyAlignment="1"/>
    <xf numFmtId="179" fontId="22" fillId="0" borderId="0" xfId="0" applyNumberFormat="1" applyFont="1" applyFill="1" applyBorder="1" applyAlignment="1">
      <alignment horizontal="right"/>
    </xf>
    <xf numFmtId="179" fontId="22" fillId="0" borderId="0" xfId="0" applyNumberFormat="1" applyFont="1" applyFill="1" applyBorder="1" applyAlignment="1"/>
    <xf numFmtId="175" fontId="22" fillId="0" borderId="0" xfId="0" applyNumberFormat="1" applyFont="1" applyFill="1" applyBorder="1" applyAlignment="1"/>
    <xf numFmtId="185" fontId="22" fillId="0" borderId="0" xfId="0" applyNumberFormat="1" applyFont="1" applyFill="1" applyBorder="1" applyAlignment="1"/>
    <xf numFmtId="186" fontId="22" fillId="0" borderId="0" xfId="0" applyNumberFormat="1" applyFont="1" applyFill="1" applyBorder="1" applyAlignment="1"/>
    <xf numFmtId="0" fontId="22" fillId="0" borderId="0" xfId="0" applyFont="1" applyFill="1" applyBorder="1"/>
    <xf numFmtId="0" fontId="22" fillId="0" borderId="0" xfId="0" applyFont="1" applyFill="1" applyAlignment="1">
      <alignment horizontal="center" vertical="center"/>
    </xf>
    <xf numFmtId="0" fontId="17" fillId="0" borderId="0" xfId="0" applyFont="1" applyFill="1" applyAlignment="1">
      <alignment horizontal="center" vertical="center"/>
    </xf>
    <xf numFmtId="0" fontId="1" fillId="0" borderId="0" xfId="0" applyFont="1" applyAlignment="1">
      <alignment horizontal="center"/>
    </xf>
    <xf numFmtId="1" fontId="22" fillId="0" borderId="0" xfId="0" applyNumberFormat="1" applyFont="1" applyFill="1" applyBorder="1" applyAlignment="1">
      <alignment horizontal="right" vertical="center"/>
    </xf>
    <xf numFmtId="0" fontId="48" fillId="0" borderId="0" xfId="0" applyFont="1" applyFill="1" applyAlignment="1">
      <alignment vertical="center"/>
    </xf>
    <xf numFmtId="0" fontId="40" fillId="0" borderId="0" xfId="0" applyFont="1" applyFill="1" applyBorder="1" applyAlignment="1"/>
    <xf numFmtId="3" fontId="31" fillId="0" borderId="0" xfId="0" applyNumberFormat="1" applyFont="1" applyFill="1" applyBorder="1" applyAlignment="1">
      <alignment horizontal="right" vertical="center"/>
    </xf>
    <xf numFmtId="166" fontId="8" fillId="0" borderId="0" xfId="0" applyNumberFormat="1" applyFont="1" applyFill="1" applyBorder="1" applyAlignment="1">
      <alignment vertical="center"/>
    </xf>
    <xf numFmtId="0" fontId="23" fillId="0" borderId="0" xfId="0" applyFont="1" applyFill="1" applyBorder="1" applyAlignment="1"/>
    <xf numFmtId="0" fontId="23" fillId="0" borderId="0" xfId="0" applyFont="1" applyFill="1" applyBorder="1"/>
    <xf numFmtId="0" fontId="17" fillId="0" borderId="0" xfId="0" applyFont="1" applyFill="1" applyBorder="1"/>
    <xf numFmtId="169" fontId="20" fillId="0" borderId="0" xfId="0" applyNumberFormat="1" applyFont="1" applyFill="1" applyBorder="1" applyAlignment="1">
      <alignment horizontal="right" vertical="center"/>
    </xf>
    <xf numFmtId="174" fontId="20"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0" fillId="0" borderId="0" xfId="0" applyNumberFormat="1" applyFont="1" applyFill="1" applyBorder="1" applyAlignment="1">
      <alignment horizontal="right" vertical="center"/>
    </xf>
    <xf numFmtId="179" fontId="23" fillId="0" borderId="0" xfId="0" applyNumberFormat="1" applyFont="1" applyFill="1" applyBorder="1" applyAlignment="1"/>
    <xf numFmtId="175" fontId="23" fillId="0" borderId="0" xfId="0" applyNumberFormat="1" applyFont="1" applyFill="1" applyBorder="1" applyAlignment="1"/>
    <xf numFmtId="185" fontId="23" fillId="0" borderId="0" xfId="0" applyNumberFormat="1" applyFont="1" applyFill="1" applyBorder="1" applyAlignment="1"/>
    <xf numFmtId="186" fontId="23" fillId="0" borderId="0" xfId="0" applyNumberFormat="1" applyFont="1" applyFill="1" applyBorder="1" applyAlignment="1"/>
    <xf numFmtId="179" fontId="2" fillId="0" borderId="0" xfId="0" applyNumberFormat="1" applyFont="1" applyFill="1" applyBorder="1" applyAlignment="1"/>
    <xf numFmtId="0" fontId="42" fillId="0" borderId="0" xfId="0" applyFont="1" applyFill="1" applyBorder="1" applyAlignment="1">
      <alignment vertical="center"/>
    </xf>
    <xf numFmtId="178" fontId="22" fillId="0" borderId="0" xfId="0" applyNumberFormat="1" applyFont="1" applyFill="1" applyBorder="1" applyAlignment="1">
      <alignment horizontal="right" vertical="center"/>
    </xf>
    <xf numFmtId="0" fontId="2" fillId="0" borderId="0" xfId="0" applyFont="1" applyBorder="1"/>
    <xf numFmtId="0" fontId="21" fillId="0" borderId="0" xfId="0" applyFont="1" applyFill="1" applyBorder="1" applyAlignment="1"/>
    <xf numFmtId="165" fontId="42" fillId="0" borderId="0" xfId="0" applyNumberFormat="1" applyFont="1" applyFill="1" applyBorder="1" applyAlignment="1">
      <alignment horizontal="center" vertical="center"/>
    </xf>
    <xf numFmtId="185" fontId="17" fillId="0" borderId="0" xfId="0" applyNumberFormat="1" applyFont="1" applyFill="1" applyBorder="1" applyAlignment="1">
      <alignment horizontal="right" vertical="center"/>
    </xf>
    <xf numFmtId="174" fontId="2" fillId="0" borderId="0" xfId="0" applyNumberFormat="1" applyFont="1" applyFill="1" applyBorder="1" applyAlignment="1"/>
    <xf numFmtId="178" fontId="2" fillId="0" borderId="0" xfId="0" applyNumberFormat="1" applyFont="1" applyFill="1" applyBorder="1" applyAlignment="1"/>
    <xf numFmtId="186" fontId="2" fillId="0" borderId="0" xfId="0" applyNumberFormat="1" applyFont="1" applyFill="1" applyBorder="1" applyAlignment="1"/>
    <xf numFmtId="169" fontId="2" fillId="0" borderId="0" xfId="0" applyNumberFormat="1" applyFont="1" applyFill="1" applyBorder="1"/>
    <xf numFmtId="2" fontId="2" fillId="0" borderId="0" xfId="0" applyNumberFormat="1" applyFont="1" applyFill="1" applyBorder="1" applyAlignment="1"/>
    <xf numFmtId="3" fontId="2" fillId="0" borderId="0" xfId="0" applyNumberFormat="1" applyFont="1" applyFill="1" applyBorder="1" applyAlignment="1"/>
    <xf numFmtId="187"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169"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6" fillId="0" borderId="0" xfId="0" applyFont="1" applyBorder="1" applyAlignment="1"/>
    <xf numFmtId="0" fontId="6" fillId="0" borderId="0" xfId="0" applyFont="1"/>
    <xf numFmtId="3" fontId="17" fillId="0" borderId="0" xfId="0" applyNumberFormat="1" applyFont="1" applyAlignment="1">
      <alignment vertical="center"/>
    </xf>
    <xf numFmtId="167" fontId="19" fillId="0" borderId="0" xfId="0" applyNumberFormat="1" applyFont="1" applyAlignment="1">
      <alignment vertical="center"/>
    </xf>
    <xf numFmtId="0" fontId="11" fillId="0" borderId="0" xfId="0" applyFont="1" applyBorder="1" applyAlignment="1">
      <alignment horizontal="left" vertical="center"/>
    </xf>
    <xf numFmtId="0" fontId="22" fillId="0" borderId="0" xfId="0" applyFont="1" applyAlignment="1">
      <alignment vertical="center"/>
    </xf>
    <xf numFmtId="3" fontId="22" fillId="0" borderId="0" xfId="0" applyNumberFormat="1" applyFont="1" applyAlignment="1">
      <alignment vertical="center"/>
    </xf>
    <xf numFmtId="0" fontId="23" fillId="0" borderId="0" xfId="0" applyFont="1" applyBorder="1" applyAlignment="1">
      <alignment horizontal="center" vertical="center"/>
    </xf>
    <xf numFmtId="0" fontId="17" fillId="0" borderId="0" xfId="0" applyFont="1" applyBorder="1" applyAlignment="1">
      <alignment vertical="center"/>
    </xf>
    <xf numFmtId="0" fontId="2" fillId="0" borderId="0" xfId="0" applyFont="1" applyAlignment="1">
      <alignment horizontal="left"/>
    </xf>
    <xf numFmtId="0" fontId="17" fillId="0" borderId="0" xfId="0" applyFont="1" applyBorder="1" applyAlignment="1">
      <alignment horizontal="centerContinuous" vertical="center"/>
    </xf>
    <xf numFmtId="3" fontId="2" fillId="0" borderId="0" xfId="0" applyNumberFormat="1" applyFont="1"/>
    <xf numFmtId="0" fontId="6" fillId="0" borderId="0" xfId="0" applyFont="1" applyBorder="1"/>
    <xf numFmtId="0" fontId="23" fillId="0" borderId="0" xfId="0" applyFont="1" applyBorder="1" applyAlignment="1">
      <alignment vertical="center"/>
    </xf>
    <xf numFmtId="0" fontId="23" fillId="0" borderId="0" xfId="0" applyFont="1" applyAlignment="1">
      <alignment vertical="center"/>
    </xf>
    <xf numFmtId="165" fontId="23" fillId="0" borderId="0" xfId="0" applyNumberFormat="1" applyFont="1" applyFill="1" applyBorder="1" applyAlignment="1">
      <alignment horizontal="center" vertical="center"/>
    </xf>
    <xf numFmtId="172" fontId="42" fillId="0" borderId="0" xfId="0" applyNumberFormat="1" applyFont="1" applyFill="1" applyBorder="1" applyAlignment="1">
      <alignment horizontal="left" vertical="center"/>
    </xf>
    <xf numFmtId="0" fontId="0" fillId="0" borderId="0" xfId="0" applyBorder="1" applyAlignment="1"/>
    <xf numFmtId="3" fontId="2" fillId="0" borderId="0" xfId="0" applyNumberFormat="1" applyFont="1" applyFill="1" applyBorder="1" applyAlignment="1">
      <alignment vertical="center"/>
    </xf>
    <xf numFmtId="0" fontId="13" fillId="0" borderId="0" xfId="0" applyFont="1" applyFill="1" applyAlignment="1">
      <alignment vertical="center"/>
    </xf>
    <xf numFmtId="0" fontId="38" fillId="0" borderId="0" xfId="0" applyFont="1" applyFill="1" applyBorder="1" applyAlignment="1">
      <alignment vertical="center"/>
    </xf>
    <xf numFmtId="0" fontId="48" fillId="0" borderId="0" xfId="0" applyFont="1" applyFill="1" applyBorder="1" applyAlignment="1">
      <alignment vertical="center"/>
    </xf>
    <xf numFmtId="0" fontId="22" fillId="0" borderId="0" xfId="0" applyFont="1" applyBorder="1" applyAlignment="1">
      <alignment vertical="center"/>
    </xf>
    <xf numFmtId="0" fontId="16" fillId="0" borderId="0" xfId="0" applyFont="1" applyBorder="1" applyAlignment="1">
      <alignment horizontal="right" vertical="center"/>
    </xf>
    <xf numFmtId="175" fontId="2" fillId="0" borderId="0" xfId="0" applyNumberFormat="1" applyFont="1" applyAlignment="1">
      <alignment vertical="center"/>
    </xf>
    <xf numFmtId="0" fontId="0" fillId="0" borderId="0" xfId="0" applyFill="1" applyBorder="1"/>
    <xf numFmtId="0" fontId="6" fillId="0" borderId="0" xfId="0" applyFont="1" applyAlignment="1"/>
    <xf numFmtId="0" fontId="0" fillId="0" borderId="0" xfId="0" applyAlignment="1">
      <alignment horizontal="center" vertical="center"/>
    </xf>
    <xf numFmtId="0" fontId="18" fillId="0" borderId="0" xfId="0" applyFont="1" applyFill="1" applyBorder="1" applyAlignment="1">
      <alignment horizontal="centerContinuous" vertical="center"/>
    </xf>
    <xf numFmtId="165" fontId="20" fillId="0" borderId="0" xfId="0" quotePrefix="1" applyNumberFormat="1" applyFont="1" applyFill="1" applyBorder="1" applyAlignment="1">
      <alignment horizontal="center" vertical="center"/>
    </xf>
    <xf numFmtId="174" fontId="22" fillId="0" borderId="0" xfId="0" applyNumberFormat="1" applyFont="1" applyFill="1" applyBorder="1"/>
    <xf numFmtId="182" fontId="16" fillId="0" borderId="0" xfId="0" applyNumberFormat="1" applyFont="1" applyFill="1" applyBorder="1"/>
    <xf numFmtId="167" fontId="16" fillId="0" borderId="0" xfId="0" applyNumberFormat="1" applyFont="1" applyFill="1" applyBorder="1"/>
    <xf numFmtId="174" fontId="23" fillId="0" borderId="0" xfId="0" applyNumberFormat="1" applyFont="1" applyFill="1" applyBorder="1"/>
    <xf numFmtId="10" fontId="0" fillId="0" borderId="0" xfId="0" applyNumberFormat="1" applyFill="1" applyBorder="1"/>
    <xf numFmtId="0" fontId="10" fillId="0" borderId="0" xfId="0" applyFont="1" applyFill="1" applyBorder="1"/>
    <xf numFmtId="0" fontId="13" fillId="0" borderId="0" xfId="0" applyFont="1" applyAlignment="1"/>
    <xf numFmtId="177" fontId="13" fillId="0" borderId="0" xfId="0" applyNumberFormat="1" applyFont="1" applyFill="1" applyBorder="1"/>
    <xf numFmtId="0" fontId="45" fillId="0" borderId="0" xfId="0" applyFont="1" applyFill="1" applyBorder="1"/>
    <xf numFmtId="175" fontId="2" fillId="0" borderId="0" xfId="0" applyNumberFormat="1" applyFont="1" applyFill="1" applyBorder="1"/>
    <xf numFmtId="0" fontId="12" fillId="0" borderId="0" xfId="0" applyFont="1" applyFill="1" applyBorder="1"/>
    <xf numFmtId="0" fontId="22" fillId="0" borderId="0" xfId="0" applyFont="1" applyFill="1"/>
    <xf numFmtId="0" fontId="1" fillId="0" borderId="0" xfId="0" applyFont="1" applyBorder="1" applyAlignment="1">
      <alignment horizontal="left" vertical="center"/>
    </xf>
    <xf numFmtId="49" fontId="17" fillId="0" borderId="0" xfId="0" applyNumberFormat="1" applyFont="1" applyFill="1" applyBorder="1" applyAlignment="1">
      <alignment horizontal="center"/>
    </xf>
    <xf numFmtId="169" fontId="22" fillId="0" borderId="0" xfId="0" applyNumberFormat="1" applyFont="1" applyFill="1" applyBorder="1" applyAlignment="1"/>
    <xf numFmtId="186" fontId="22" fillId="0" borderId="0" xfId="0" applyNumberFormat="1" applyFont="1" applyFill="1" applyBorder="1"/>
    <xf numFmtId="0" fontId="47" fillId="0" borderId="0" xfId="0" applyFont="1" applyFill="1" applyBorder="1" applyAlignment="1">
      <alignment horizontal="center" vertical="center"/>
    </xf>
    <xf numFmtId="169" fontId="23" fillId="0" borderId="0" xfId="0" applyNumberFormat="1" applyFont="1" applyFill="1" applyBorder="1" applyAlignment="1"/>
    <xf numFmtId="0" fontId="17" fillId="0" borderId="0" xfId="0" applyFont="1" applyAlignment="1"/>
    <xf numFmtId="186" fontId="23" fillId="0" borderId="0" xfId="0" applyNumberFormat="1" applyFont="1" applyFill="1" applyBorder="1"/>
    <xf numFmtId="0" fontId="22" fillId="0" borderId="0" xfId="0" applyFont="1" applyBorder="1" applyAlignment="1">
      <alignment horizontal="center" vertical="center"/>
    </xf>
    <xf numFmtId="175" fontId="2" fillId="0" borderId="0" xfId="0" applyNumberFormat="1" applyFont="1"/>
    <xf numFmtId="0" fontId="49"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11" fillId="0" borderId="0" xfId="0" applyFont="1" applyBorder="1" applyAlignment="1">
      <alignment horizontal="left"/>
    </xf>
    <xf numFmtId="0" fontId="0" fillId="0" borderId="0" xfId="0" applyBorder="1" applyAlignment="1">
      <alignment horizontal="center"/>
    </xf>
    <xf numFmtId="175" fontId="22" fillId="0" borderId="0" xfId="0" applyNumberFormat="1" applyFont="1" applyFill="1" applyBorder="1" applyAlignment="1">
      <alignment horizontal="center" vertical="center"/>
    </xf>
    <xf numFmtId="0" fontId="16" fillId="0" borderId="0" xfId="0" applyFont="1" applyAlignment="1">
      <alignment vertical="center"/>
    </xf>
    <xf numFmtId="0" fontId="2" fillId="2" borderId="2" xfId="0" applyFont="1" applyFill="1" applyBorder="1" applyAlignment="1" applyProtection="1">
      <alignment horizontal="left" vertical="center"/>
      <protection locked="0"/>
    </xf>
    <xf numFmtId="175" fontId="22" fillId="2" borderId="0" xfId="0" applyNumberFormat="1" applyFont="1" applyFill="1" applyBorder="1" applyAlignment="1">
      <alignment horizontal="center" vertical="center"/>
    </xf>
    <xf numFmtId="0" fontId="0" fillId="0" borderId="0" xfId="0" applyBorder="1"/>
    <xf numFmtId="0" fontId="37" fillId="0" borderId="0" xfId="0" applyFont="1" applyAlignment="1">
      <alignment vertical="center"/>
    </xf>
    <xf numFmtId="165" fontId="17" fillId="0" borderId="0" xfId="0" applyNumberFormat="1" applyFont="1" applyBorder="1" applyAlignment="1">
      <alignment horizontal="center" vertical="center"/>
    </xf>
    <xf numFmtId="0" fontId="17" fillId="0" borderId="0" xfId="0" applyFont="1" applyBorder="1" applyAlignment="1">
      <alignment horizontal="right" vertical="center"/>
    </xf>
    <xf numFmtId="0" fontId="2" fillId="0" borderId="0" xfId="0" applyFont="1" applyAlignment="1" applyProtection="1">
      <alignment vertical="center"/>
      <protection locked="0"/>
    </xf>
    <xf numFmtId="0" fontId="22" fillId="0" borderId="0" xfId="0" applyFont="1"/>
    <xf numFmtId="0" fontId="38" fillId="0" borderId="0" xfId="0" applyFont="1" applyBorder="1" applyAlignment="1">
      <alignment horizontal="center" vertical="center"/>
    </xf>
    <xf numFmtId="0" fontId="1" fillId="0" borderId="0" xfId="0" applyFont="1" applyBorder="1" applyAlignment="1">
      <alignment horizontal="center" vertical="center"/>
    </xf>
    <xf numFmtId="0" fontId="40" fillId="0" borderId="0" xfId="0" applyFont="1" applyBorder="1" applyAlignment="1"/>
    <xf numFmtId="0" fontId="1" fillId="0" borderId="0" xfId="0" applyFont="1" applyBorder="1" applyAlignment="1"/>
    <xf numFmtId="0" fontId="23" fillId="0" borderId="0" xfId="0" applyFont="1"/>
    <xf numFmtId="0" fontId="17" fillId="0" borderId="0" xfId="0" applyFont="1" applyBorder="1"/>
    <xf numFmtId="177" fontId="2" fillId="0" borderId="0" xfId="0" applyNumberFormat="1" applyFont="1"/>
    <xf numFmtId="0" fontId="4" fillId="0" borderId="0" xfId="0" applyFont="1" applyBorder="1" applyAlignment="1">
      <alignment vertical="center"/>
    </xf>
    <xf numFmtId="0" fontId="1" fillId="0" borderId="0" xfId="0" applyFont="1" applyAlignment="1">
      <alignment vertical="center"/>
    </xf>
    <xf numFmtId="0" fontId="49" fillId="0" borderId="0" xfId="0" applyFont="1" applyFill="1" applyBorder="1" applyAlignment="1">
      <alignment vertical="center"/>
    </xf>
    <xf numFmtId="186" fontId="22" fillId="0" borderId="0" xfId="0" applyNumberFormat="1" applyFont="1" applyFill="1" applyBorder="1" applyAlignment="1">
      <alignment horizontal="right" vertical="center"/>
    </xf>
    <xf numFmtId="3" fontId="2" fillId="0" borderId="0" xfId="0" applyNumberFormat="1" applyFont="1" applyAlignment="1">
      <alignment horizontal="right" vertical="center"/>
    </xf>
    <xf numFmtId="0" fontId="6" fillId="0" borderId="0" xfId="0" applyFont="1" applyBorder="1" applyAlignment="1">
      <alignment horizontal="left" vertical="center"/>
    </xf>
    <xf numFmtId="0" fontId="35" fillId="0" borderId="0" xfId="0" applyFont="1" applyBorder="1" applyAlignment="1">
      <alignment horizontal="center" vertical="center"/>
    </xf>
    <xf numFmtId="177" fontId="0" fillId="0" borderId="0" xfId="0" applyNumberFormat="1"/>
    <xf numFmtId="177" fontId="2" fillId="0" borderId="0" xfId="0" applyNumberFormat="1" applyFont="1" applyAlignment="1">
      <alignment vertical="center"/>
    </xf>
    <xf numFmtId="177" fontId="21" fillId="0" borderId="0" xfId="0" applyNumberFormat="1" applyFont="1" applyAlignment="1">
      <alignment vertical="center"/>
    </xf>
    <xf numFmtId="0" fontId="22" fillId="0" borderId="0"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xf>
    <xf numFmtId="0" fontId="0" fillId="0" borderId="0" xfId="0" applyAlignment="1">
      <alignment vertical="center"/>
    </xf>
    <xf numFmtId="0" fontId="3" fillId="0" borderId="0" xfId="0" applyFont="1" applyBorder="1" applyAlignment="1">
      <alignment horizontal="left" vertical="center"/>
    </xf>
    <xf numFmtId="0" fontId="34" fillId="0" borderId="0" xfId="0" applyFont="1" applyAlignment="1">
      <alignment horizontal="center" vertical="center"/>
    </xf>
    <xf numFmtId="0" fontId="7" fillId="0" borderId="0" xfId="0" applyFont="1" applyAlignment="1">
      <alignment horizontal="center" vertical="center"/>
    </xf>
    <xf numFmtId="0" fontId="0" fillId="0" borderId="0" xfId="0" applyBorder="1" applyAlignment="1">
      <alignment vertical="center"/>
    </xf>
    <xf numFmtId="3" fontId="2" fillId="0" borderId="0" xfId="0" applyNumberFormat="1" applyFont="1" applyAlignment="1">
      <alignment horizontal="center"/>
    </xf>
    <xf numFmtId="0" fontId="35" fillId="0" borderId="0" xfId="0" applyFont="1"/>
    <xf numFmtId="0" fontId="35" fillId="0" borderId="0" xfId="0" applyFont="1" applyFill="1" applyBorder="1" applyAlignment="1">
      <alignment vertical="center"/>
    </xf>
    <xf numFmtId="174" fontId="35" fillId="0" borderId="0" xfId="0" applyNumberFormat="1" applyFont="1" applyFill="1" applyBorder="1"/>
    <xf numFmtId="0" fontId="2" fillId="0" borderId="0" xfId="0" applyFont="1" applyFill="1" applyAlignment="1" applyProtection="1">
      <alignment horizontal="center" vertical="center"/>
      <protection locked="0"/>
    </xf>
    <xf numFmtId="172" fontId="2" fillId="0" borderId="0" xfId="0" applyNumberFormat="1" applyFont="1" applyFill="1" applyBorder="1"/>
    <xf numFmtId="172" fontId="2" fillId="0" borderId="0" xfId="7" applyNumberFormat="1" applyFont="1" applyAlignment="1">
      <alignment vertical="center"/>
    </xf>
    <xf numFmtId="0" fontId="25" fillId="0" borderId="0" xfId="0" applyFont="1" applyFill="1" applyBorder="1"/>
    <xf numFmtId="174" fontId="2" fillId="0" borderId="0" xfId="0" applyNumberFormat="1" applyFont="1" applyFill="1" applyBorder="1"/>
    <xf numFmtId="0" fontId="21" fillId="0" borderId="0" xfId="0" applyFont="1" applyBorder="1" applyAlignment="1">
      <alignment horizontal="center" vertical="center"/>
    </xf>
    <xf numFmtId="0" fontId="21" fillId="0" borderId="0" xfId="0" applyFont="1" applyFill="1" applyBorder="1"/>
    <xf numFmtId="1" fontId="2" fillId="0" borderId="0" xfId="0" applyNumberFormat="1" applyFont="1" applyFill="1" applyBorder="1"/>
    <xf numFmtId="1" fontId="2" fillId="0" borderId="0" xfId="0" applyNumberFormat="1" applyFont="1" applyAlignment="1">
      <alignment vertical="center"/>
    </xf>
    <xf numFmtId="178" fontId="2" fillId="0" borderId="0" xfId="0" applyNumberFormat="1" applyFont="1" applyAlignment="1">
      <alignment vertical="center"/>
    </xf>
    <xf numFmtId="1" fontId="2" fillId="0" borderId="0" xfId="0" applyNumberFormat="1" applyFont="1" applyFill="1" applyBorder="1" applyAlignment="1">
      <alignment vertical="center"/>
    </xf>
    <xf numFmtId="178" fontId="2" fillId="0" borderId="0" xfId="0" applyNumberFormat="1" applyFont="1" applyFill="1" applyBorder="1"/>
    <xf numFmtId="190" fontId="2" fillId="0" borderId="0" xfId="0" applyNumberFormat="1" applyFont="1" applyAlignment="1">
      <alignment vertical="center"/>
    </xf>
    <xf numFmtId="0" fontId="22" fillId="0" borderId="0" xfId="0" applyFont="1" applyFill="1" applyBorder="1" applyAlignment="1">
      <alignment horizontal="center"/>
    </xf>
    <xf numFmtId="177" fontId="22" fillId="0" borderId="0" xfId="0" applyNumberFormat="1" applyFont="1" applyFill="1" applyBorder="1" applyAlignment="1">
      <alignment horizontal="right" vertical="center"/>
    </xf>
    <xf numFmtId="3" fontId="0" fillId="0" borderId="0" xfId="0" applyNumberFormat="1"/>
    <xf numFmtId="172" fontId="22" fillId="0" borderId="0" xfId="0" applyNumberFormat="1" applyFont="1" applyFill="1" applyBorder="1" applyAlignment="1">
      <alignment horizontal="centerContinuous" vertical="center"/>
    </xf>
    <xf numFmtId="172" fontId="23" fillId="0" borderId="0" xfId="0" applyNumberFormat="1" applyFont="1" applyFill="1" applyBorder="1" applyAlignment="1">
      <alignment horizontal="centerContinuous" vertical="center"/>
    </xf>
    <xf numFmtId="0" fontId="11" fillId="0" borderId="0" xfId="0" applyFont="1" applyBorder="1" applyAlignment="1">
      <alignment vertical="center"/>
    </xf>
    <xf numFmtId="3" fontId="21" fillId="0" borderId="0" xfId="0" applyNumberFormat="1" applyFont="1"/>
    <xf numFmtId="3" fontId="2" fillId="0" borderId="0" xfId="0" applyNumberFormat="1" applyFont="1" applyBorder="1" applyAlignment="1">
      <alignment vertical="center"/>
    </xf>
    <xf numFmtId="0" fontId="16" fillId="0" borderId="0" xfId="0" applyFont="1" applyAlignment="1">
      <alignment horizontal="left" vertical="center" wrapText="1"/>
    </xf>
    <xf numFmtId="178" fontId="0" fillId="0" borderId="0" xfId="0" applyNumberFormat="1"/>
    <xf numFmtId="172" fontId="0" fillId="0" borderId="0" xfId="7" applyNumberFormat="1" applyFont="1"/>
    <xf numFmtId="166" fontId="22" fillId="2" borderId="0" xfId="0" applyNumberFormat="1" applyFont="1" applyFill="1" applyBorder="1" applyAlignment="1" applyProtection="1">
      <alignment horizontal="right" vertical="center"/>
      <protection locked="0"/>
    </xf>
    <xf numFmtId="172" fontId="22" fillId="2" borderId="0" xfId="7" applyNumberFormat="1" applyFont="1" applyFill="1" applyBorder="1" applyAlignment="1" applyProtection="1">
      <alignment horizontal="right" vertical="center"/>
      <protection locked="0"/>
    </xf>
    <xf numFmtId="0" fontId="8" fillId="0" borderId="0" xfId="0" applyFont="1" applyFill="1" applyBorder="1" applyAlignment="1">
      <alignment horizontal="left" vertical="center"/>
    </xf>
    <xf numFmtId="0" fontId="5" fillId="0" borderId="0" xfId="0" applyFont="1" applyBorder="1" applyAlignment="1">
      <alignment vertical="center"/>
    </xf>
    <xf numFmtId="0" fontId="55" fillId="0" borderId="0" xfId="0" applyFont="1" applyBorder="1" applyAlignment="1">
      <alignment vertical="center"/>
    </xf>
    <xf numFmtId="175" fontId="6" fillId="0" borderId="0" xfId="0" applyNumberFormat="1"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xf numFmtId="0" fontId="0" fillId="0" borderId="0" xfId="0" applyAlignment="1">
      <alignment wrapText="1"/>
    </xf>
    <xf numFmtId="166" fontId="2" fillId="0" borderId="0" xfId="0" applyNumberFormat="1" applyFont="1" applyFill="1"/>
    <xf numFmtId="178" fontId="2" fillId="0" borderId="0" xfId="0" applyNumberFormat="1" applyFont="1" applyFill="1" applyAlignment="1">
      <alignment vertical="center"/>
    </xf>
    <xf numFmtId="0" fontId="58"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xf numFmtId="0" fontId="4" fillId="0" borderId="0" xfId="0" applyFont="1" applyAlignment="1">
      <alignment horizontal="center"/>
    </xf>
    <xf numFmtId="0" fontId="4" fillId="0" borderId="0" xfId="0" applyFont="1" applyAlignment="1">
      <alignment horizontal="center" vertical="center"/>
    </xf>
    <xf numFmtId="0" fontId="50" fillId="0" borderId="0" xfId="0" applyFont="1" applyFill="1" applyBorder="1" applyAlignment="1">
      <alignment vertical="center"/>
    </xf>
    <xf numFmtId="176" fontId="6" fillId="0" borderId="0" xfId="0" applyNumberFormat="1" applyFont="1" applyFill="1" applyBorder="1" applyAlignment="1"/>
    <xf numFmtId="0" fontId="52" fillId="0" borderId="0" xfId="0" applyFont="1" applyFill="1" applyBorder="1" applyAlignment="1"/>
    <xf numFmtId="0" fontId="61"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9" fillId="0" borderId="0" xfId="0" applyFont="1" applyFill="1" applyBorder="1" applyAlignment="1">
      <alignment vertical="center"/>
    </xf>
    <xf numFmtId="0" fontId="3" fillId="0" borderId="0" xfId="0" applyFont="1" applyFill="1" applyBorder="1" applyAlignment="1">
      <alignment horizontal="center" vertical="center"/>
    </xf>
    <xf numFmtId="0" fontId="36" fillId="0" borderId="0" xfId="0" applyFont="1" applyFill="1" applyBorder="1" applyAlignment="1">
      <alignment vertical="center"/>
    </xf>
    <xf numFmtId="0" fontId="62" fillId="0" borderId="0" xfId="0" applyFont="1" applyFill="1" applyBorder="1" applyAlignment="1">
      <alignment vertical="center"/>
    </xf>
    <xf numFmtId="3" fontId="62" fillId="0" borderId="0" xfId="0" applyNumberFormat="1" applyFont="1" applyFill="1" applyBorder="1" applyAlignment="1">
      <alignment vertical="center"/>
    </xf>
    <xf numFmtId="167" fontId="61" fillId="0" borderId="0" xfId="0" applyNumberFormat="1" applyFont="1" applyFill="1" applyBorder="1" applyAlignment="1">
      <alignment vertical="center"/>
    </xf>
    <xf numFmtId="0" fontId="61" fillId="0" borderId="0" xfId="0" applyFont="1" applyFill="1" applyBorder="1" applyAlignment="1">
      <alignment vertical="center"/>
    </xf>
    <xf numFmtId="175" fontId="62" fillId="0" borderId="0" xfId="0" applyNumberFormat="1" applyFont="1" applyFill="1" applyBorder="1" applyAlignment="1">
      <alignment vertical="center"/>
    </xf>
    <xf numFmtId="0" fontId="61" fillId="0" borderId="0" xfId="0" applyFont="1" applyFill="1" applyBorder="1" applyAlignment="1">
      <alignment horizontal="centerContinuous" vertical="center"/>
    </xf>
    <xf numFmtId="0" fontId="61" fillId="0" borderId="0" xfId="0" applyFont="1" applyFill="1" applyBorder="1" applyAlignment="1">
      <alignment horizontal="right" vertical="center"/>
    </xf>
    <xf numFmtId="3" fontId="62" fillId="0" borderId="0" xfId="0" applyNumberFormat="1" applyFont="1" applyFill="1" applyBorder="1" applyAlignment="1">
      <alignment horizontal="right" vertical="center"/>
    </xf>
    <xf numFmtId="0" fontId="7" fillId="0" borderId="0" xfId="0" applyFont="1" applyFill="1" applyBorder="1" applyAlignment="1">
      <alignment vertical="center"/>
    </xf>
    <xf numFmtId="0" fontId="5"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xf>
    <xf numFmtId="166" fontId="6" fillId="0" borderId="0" xfId="0" applyNumberFormat="1" applyFont="1" applyFill="1" applyBorder="1" applyAlignment="1">
      <alignment vertical="center"/>
    </xf>
    <xf numFmtId="172" fontId="6" fillId="0" borderId="0" xfId="7" applyNumberFormat="1" applyFont="1" applyFill="1" applyBorder="1" applyAlignment="1">
      <alignment vertical="center"/>
    </xf>
    <xf numFmtId="175" fontId="6" fillId="0" borderId="0" xfId="0" applyNumberFormat="1" applyFont="1" applyFill="1" applyBorder="1" applyAlignment="1"/>
    <xf numFmtId="0" fontId="62" fillId="0" borderId="0" xfId="0" applyFont="1" applyFill="1" applyBorder="1" applyAlignment="1"/>
    <xf numFmtId="0" fontId="63" fillId="0" borderId="0" xfId="0" applyFont="1" applyFill="1" applyBorder="1" applyAlignment="1">
      <alignment horizontal="center" vertical="center"/>
    </xf>
    <xf numFmtId="0" fontId="37" fillId="0" borderId="0" xfId="0" applyFont="1" applyFill="1" applyBorder="1" applyAlignment="1"/>
    <xf numFmtId="0" fontId="44" fillId="0" borderId="0" xfId="0" applyFont="1" applyFill="1" applyAlignment="1">
      <alignment horizontal="left" vertical="center"/>
    </xf>
    <xf numFmtId="0" fontId="45" fillId="0" borderId="0" xfId="0" applyFont="1" applyAlignment="1">
      <alignment horizontal="left"/>
    </xf>
    <xf numFmtId="0" fontId="0" fillId="0" borderId="0" xfId="0" applyBorder="1" applyAlignment="1">
      <alignment horizontal="center" vertical="center"/>
    </xf>
    <xf numFmtId="0" fontId="42" fillId="0" borderId="0" xfId="0" applyFont="1" applyAlignment="1">
      <alignment vertical="center"/>
    </xf>
    <xf numFmtId="0" fontId="42" fillId="0" borderId="0" xfId="0" applyFont="1" applyAlignment="1"/>
    <xf numFmtId="0" fontId="35" fillId="0" borderId="0" xfId="0" applyFont="1" applyBorder="1" applyAlignment="1">
      <alignment horizontal="left" vertical="center"/>
    </xf>
    <xf numFmtId="0" fontId="2" fillId="2"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3" fillId="0" borderId="0" xfId="0" applyFont="1" applyBorder="1" applyAlignment="1">
      <alignment horizontal="left" vertical="center"/>
    </xf>
    <xf numFmtId="0" fontId="17" fillId="0" borderId="0" xfId="0" applyFont="1" applyBorder="1" applyAlignment="1">
      <alignment horizontal="left" vertical="center"/>
    </xf>
    <xf numFmtId="175" fontId="23" fillId="0" borderId="0" xfId="0" applyNumberFormat="1" applyFont="1" applyBorder="1" applyAlignment="1">
      <alignment horizontal="center" vertical="center"/>
    </xf>
    <xf numFmtId="1" fontId="2" fillId="0" borderId="0" xfId="0" applyNumberFormat="1" applyFont="1" applyFill="1" applyBorder="1" applyAlignment="1"/>
    <xf numFmtId="0" fontId="10" fillId="0" borderId="0" xfId="0" applyFont="1" applyAlignment="1">
      <alignment horizontal="justify" vertical="center" wrapText="1"/>
    </xf>
    <xf numFmtId="0" fontId="21" fillId="0" borderId="0" xfId="0" applyFont="1" applyAlignment="1">
      <alignment vertical="center"/>
    </xf>
    <xf numFmtId="0" fontId="21" fillId="0" borderId="0" xfId="0" quotePrefix="1" applyFont="1"/>
    <xf numFmtId="0" fontId="2" fillId="0" borderId="0" xfId="0" applyFont="1" applyBorder="1" applyAlignment="1"/>
    <xf numFmtId="165" fontId="17" fillId="0" borderId="0" xfId="0" applyNumberFormat="1" applyFont="1" applyBorder="1" applyAlignment="1">
      <alignment horizontal="left" vertical="center"/>
    </xf>
    <xf numFmtId="183" fontId="2" fillId="0" borderId="0" xfId="0" applyNumberFormat="1" applyFont="1" applyBorder="1" applyAlignment="1">
      <alignment horizontal="left"/>
    </xf>
    <xf numFmtId="183" fontId="2" fillId="0" borderId="0" xfId="0" applyNumberFormat="1" applyFont="1" applyBorder="1" applyAlignment="1">
      <alignment horizontal="right"/>
    </xf>
    <xf numFmtId="177" fontId="2" fillId="0" borderId="0" xfId="0" applyNumberFormat="1" applyFont="1" applyBorder="1" applyAlignment="1">
      <alignment horizontal="right"/>
    </xf>
    <xf numFmtId="165" fontId="22" fillId="0" borderId="0" xfId="0" applyNumberFormat="1" applyFont="1" applyBorder="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165" fontId="22" fillId="0" borderId="0" xfId="0" applyNumberFormat="1" applyFont="1" applyBorder="1" applyAlignment="1">
      <alignment horizontal="left" vertical="center"/>
    </xf>
    <xf numFmtId="14" fontId="22" fillId="0" borderId="0" xfId="0" applyNumberFormat="1" applyFont="1" applyBorder="1" applyAlignment="1">
      <alignment horizontal="left" vertical="center"/>
    </xf>
    <xf numFmtId="0" fontId="64" fillId="0" borderId="0" xfId="0" applyFont="1" applyBorder="1" applyAlignment="1">
      <alignment vertical="center"/>
    </xf>
    <xf numFmtId="0" fontId="65" fillId="0" borderId="0" xfId="0" applyFont="1" applyBorder="1" applyAlignment="1">
      <alignment vertical="center"/>
    </xf>
    <xf numFmtId="0" fontId="11" fillId="0" borderId="0" xfId="0" applyFont="1" applyBorder="1" applyAlignment="1"/>
    <xf numFmtId="0" fontId="42" fillId="0" borderId="0" xfId="0" applyFont="1"/>
    <xf numFmtId="188" fontId="0" fillId="0" borderId="0" xfId="0" applyNumberFormat="1" applyBorder="1" applyAlignment="1"/>
    <xf numFmtId="0" fontId="42" fillId="0" borderId="0" xfId="0" applyFont="1" applyFill="1"/>
    <xf numFmtId="0" fontId="53" fillId="0" borderId="0" xfId="0" applyFont="1" applyFill="1" applyBorder="1"/>
    <xf numFmtId="0" fontId="0" fillId="4" borderId="0" xfId="0" applyFill="1"/>
    <xf numFmtId="178" fontId="0" fillId="4" borderId="0" xfId="0" applyNumberFormat="1" applyFill="1"/>
    <xf numFmtId="178" fontId="0" fillId="0" borderId="0" xfId="0" applyNumberFormat="1" applyFill="1"/>
    <xf numFmtId="189" fontId="2" fillId="0" borderId="0" xfId="3" applyNumberFormat="1" applyFont="1" applyFill="1" applyBorder="1" applyAlignment="1">
      <alignment vertical="center"/>
    </xf>
    <xf numFmtId="189" fontId="2" fillId="0" borderId="0" xfId="3" applyNumberFormat="1" applyFont="1" applyFill="1" applyAlignment="1">
      <alignment vertical="center"/>
    </xf>
    <xf numFmtId="189" fontId="2" fillId="0" borderId="0" xfId="3" applyNumberFormat="1" applyFont="1" applyAlignment="1">
      <alignment vertical="center"/>
    </xf>
    <xf numFmtId="2" fontId="22" fillId="2" borderId="0" xfId="0" applyNumberFormat="1" applyFont="1" applyFill="1" applyBorder="1" applyAlignment="1">
      <alignment horizontal="right" vertical="center"/>
    </xf>
    <xf numFmtId="169" fontId="2" fillId="0" borderId="0" xfId="0" applyNumberFormat="1" applyFont="1" applyAlignment="1">
      <alignment horizontal="center"/>
    </xf>
    <xf numFmtId="169" fontId="2" fillId="0" borderId="0" xfId="0" applyNumberFormat="1" applyFont="1" applyAlignment="1">
      <alignment horizontal="left"/>
    </xf>
    <xf numFmtId="3" fontId="22" fillId="0" borderId="0" xfId="0" applyNumberFormat="1" applyFont="1" applyAlignment="1">
      <alignment horizontal="left"/>
    </xf>
    <xf numFmtId="0" fontId="35" fillId="0" borderId="0" xfId="0" applyFont="1" applyBorder="1"/>
    <xf numFmtId="0" fontId="22" fillId="0" borderId="0" xfId="0" applyFont="1" applyBorder="1" applyAlignment="1">
      <alignment horizontal="left" vertical="center"/>
    </xf>
    <xf numFmtId="3" fontId="2" fillId="0" borderId="0" xfId="0" applyNumberFormat="1" applyFont="1" applyFill="1"/>
    <xf numFmtId="0" fontId="22" fillId="0" borderId="0" xfId="0" applyFont="1" applyBorder="1"/>
    <xf numFmtId="177" fontId="54" fillId="0" borderId="0" xfId="0" applyNumberFormat="1" applyFont="1"/>
    <xf numFmtId="0" fontId="16" fillId="0" borderId="0" xfId="0" applyFont="1"/>
    <xf numFmtId="3" fontId="0" fillId="0" borderId="0" xfId="0" applyNumberFormat="1" applyBorder="1"/>
    <xf numFmtId="167" fontId="22" fillId="0" borderId="0" xfId="0" quotePrefix="1" applyNumberFormat="1" applyFont="1" applyFill="1" applyBorder="1" applyAlignment="1">
      <alignment horizontal="right" vertical="center"/>
    </xf>
    <xf numFmtId="167" fontId="22" fillId="2" borderId="0" xfId="0" quotePrefix="1" applyNumberFormat="1" applyFont="1" applyFill="1" applyBorder="1" applyAlignment="1">
      <alignment horizontal="right" vertical="center"/>
    </xf>
    <xf numFmtId="167" fontId="22" fillId="2"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4" fillId="0" borderId="0" xfId="0" applyFont="1" applyFill="1" applyBorder="1"/>
    <xf numFmtId="3" fontId="4" fillId="0" borderId="0" xfId="0" applyNumberFormat="1" applyFont="1" applyFill="1" applyBorder="1" applyAlignment="1">
      <alignment horizontal="right" vertical="center"/>
    </xf>
    <xf numFmtId="0" fontId="6" fillId="0" borderId="0" xfId="0" applyFont="1" applyBorder="1" applyAlignment="1">
      <alignment horizontal="left"/>
    </xf>
    <xf numFmtId="0" fontId="10" fillId="0" borderId="0" xfId="0" applyFont="1" applyAlignment="1">
      <alignment horizontal="center" vertical="center"/>
    </xf>
    <xf numFmtId="0" fontId="42" fillId="0" borderId="0" xfId="0" applyFont="1" applyAlignment="1">
      <alignment wrapText="1"/>
    </xf>
    <xf numFmtId="169" fontId="21" fillId="2" borderId="2" xfId="0" applyNumberFormat="1" applyFont="1" applyFill="1" applyBorder="1" applyAlignment="1">
      <alignment horizontal="center" vertical="center"/>
    </xf>
    <xf numFmtId="172" fontId="2" fillId="0" borderId="0" xfId="0" applyNumberFormat="1" applyFont="1" applyAlignment="1">
      <alignment horizontal="center" vertical="center"/>
    </xf>
    <xf numFmtId="0" fontId="51" fillId="0" borderId="0" xfId="0" applyFont="1" applyBorder="1" applyAlignment="1">
      <alignment vertical="center"/>
    </xf>
    <xf numFmtId="0" fontId="2" fillId="0" borderId="0" xfId="0" applyFont="1" applyFill="1" applyBorder="1" applyAlignment="1">
      <alignment horizontal="center" vertical="center" wrapText="1"/>
    </xf>
    <xf numFmtId="0" fontId="42" fillId="0" borderId="0" xfId="0" applyFont="1" applyAlignment="1">
      <alignment horizontal="justify"/>
    </xf>
    <xf numFmtId="0" fontId="35" fillId="0" borderId="0" xfId="0" quotePrefix="1"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35" fillId="0" borderId="0" xfId="0" applyFont="1" applyFill="1" applyBorder="1" applyAlignment="1">
      <alignment horizontal="center" vertical="center"/>
    </xf>
    <xf numFmtId="186" fontId="16" fillId="0" borderId="0" xfId="0" applyNumberFormat="1" applyFont="1" applyFill="1" applyBorder="1" applyAlignment="1">
      <alignment horizontal="right" vertical="center"/>
    </xf>
    <xf numFmtId="173" fontId="22" fillId="0" borderId="0" xfId="0" applyNumberFormat="1" applyFont="1" applyFill="1" applyBorder="1" applyAlignment="1">
      <alignment vertical="center"/>
    </xf>
    <xf numFmtId="186" fontId="21" fillId="0" borderId="0" xfId="0" applyNumberFormat="1" applyFont="1" applyFill="1" applyBorder="1" applyAlignment="1">
      <alignment horizontal="right" vertical="center"/>
    </xf>
    <xf numFmtId="186" fontId="23" fillId="0" borderId="0" xfId="0" applyNumberFormat="1" applyFont="1" applyFill="1" applyBorder="1" applyAlignment="1">
      <alignment horizontal="right" vertical="center"/>
    </xf>
    <xf numFmtId="186" fontId="20" fillId="0" borderId="0" xfId="0" applyNumberFormat="1" applyFont="1" applyFill="1" applyBorder="1" applyAlignment="1">
      <alignment horizontal="right" vertical="center"/>
    </xf>
    <xf numFmtId="173" fontId="23" fillId="0" borderId="0" xfId="0" applyNumberFormat="1" applyFont="1" applyFill="1" applyBorder="1" applyAlignment="1">
      <alignment vertical="center"/>
    </xf>
    <xf numFmtId="0" fontId="21" fillId="0" borderId="0" xfId="0" quotePrefix="1" applyFont="1" applyFill="1" applyBorder="1" applyAlignment="1">
      <alignment vertical="center"/>
    </xf>
    <xf numFmtId="2" fontId="2" fillId="0" borderId="0" xfId="0" applyNumberFormat="1" applyFont="1" applyFill="1" applyBorder="1"/>
    <xf numFmtId="189" fontId="2" fillId="0" borderId="0" xfId="2" applyNumberFormat="1" applyFont="1" applyAlignment="1">
      <alignment vertical="center"/>
    </xf>
    <xf numFmtId="0" fontId="71" fillId="0" borderId="0" xfId="0" applyFont="1" applyAlignment="1">
      <alignment vertical="center"/>
    </xf>
    <xf numFmtId="0" fontId="22" fillId="0" borderId="0" xfId="0" applyFont="1" applyBorder="1" applyAlignment="1">
      <alignment horizontal="centerContinuous" vertical="center"/>
    </xf>
    <xf numFmtId="178" fontId="22" fillId="0" borderId="0" xfId="0" applyNumberFormat="1" applyFont="1" applyFill="1" applyBorder="1" applyAlignment="1">
      <alignment horizontal="center" vertical="center"/>
    </xf>
    <xf numFmtId="178" fontId="23" fillId="0" borderId="0" xfId="0" applyNumberFormat="1" applyFont="1" applyFill="1" applyBorder="1" applyAlignment="1">
      <alignment horizontal="center" vertical="center"/>
    </xf>
    <xf numFmtId="0" fontId="23" fillId="0" borderId="0" xfId="0" applyFont="1" applyBorder="1" applyAlignment="1">
      <alignment horizontal="center" vertical="center" wrapText="1"/>
    </xf>
    <xf numFmtId="0" fontId="0" fillId="0" borderId="0" xfId="0" applyBorder="1" applyAlignment="1">
      <alignment horizontal="center" wrapText="1"/>
    </xf>
    <xf numFmtId="0" fontId="38" fillId="0" borderId="0" xfId="0" applyFont="1" applyAlignment="1"/>
    <xf numFmtId="0" fontId="69" fillId="0" borderId="0" xfId="0" applyFont="1" applyBorder="1" applyAlignment="1">
      <alignment horizontal="center" wrapText="1"/>
    </xf>
    <xf numFmtId="169" fontId="2" fillId="0" borderId="0" xfId="0" applyNumberFormat="1" applyFont="1" applyAlignment="1"/>
    <xf numFmtId="169" fontId="22" fillId="2" borderId="0" xfId="0" applyNumberFormat="1" applyFont="1" applyFill="1" applyBorder="1" applyAlignment="1">
      <alignment vertical="center"/>
    </xf>
    <xf numFmtId="1" fontId="21" fillId="2" borderId="0" xfId="0" applyNumberFormat="1" applyFont="1" applyFill="1" applyBorder="1"/>
    <xf numFmtId="0" fontId="10" fillId="0" borderId="0" xfId="0" applyFont="1" applyFill="1"/>
    <xf numFmtId="0" fontId="2" fillId="0" borderId="0" xfId="5"/>
    <xf numFmtId="0" fontId="3" fillId="0" borderId="0" xfId="5" applyFont="1" applyBorder="1" applyAlignment="1">
      <alignment vertical="center"/>
    </xf>
    <xf numFmtId="0" fontId="6" fillId="0" borderId="0" xfId="5" applyFont="1" applyBorder="1" applyAlignment="1">
      <alignment vertical="center"/>
    </xf>
    <xf numFmtId="0" fontId="2" fillId="0" borderId="0" xfId="5" applyFont="1" applyFill="1" applyBorder="1" applyAlignment="1">
      <alignment vertical="center"/>
    </xf>
    <xf numFmtId="0" fontId="2" fillId="0" borderId="0" xfId="5" applyFont="1" applyBorder="1" applyAlignment="1">
      <alignment vertical="center"/>
    </xf>
    <xf numFmtId="0" fontId="10" fillId="0" borderId="0" xfId="5" applyFont="1" applyAlignment="1">
      <alignment vertical="center"/>
    </xf>
    <xf numFmtId="0" fontId="22" fillId="0" borderId="0" xfId="5" applyFont="1" applyAlignment="1">
      <alignment vertical="center"/>
    </xf>
    <xf numFmtId="0" fontId="2" fillId="0" borderId="0" xfId="5" applyFont="1" applyAlignment="1">
      <alignment vertical="center"/>
    </xf>
    <xf numFmtId="3" fontId="2" fillId="0" borderId="0" xfId="5" applyNumberFormat="1" applyFont="1" applyFill="1" applyBorder="1" applyAlignment="1">
      <alignment vertical="center"/>
    </xf>
    <xf numFmtId="0" fontId="2" fillId="0" borderId="0" xfId="5" applyFont="1" applyFill="1" applyBorder="1" applyAlignment="1" applyProtection="1">
      <alignment horizontal="left" vertical="center"/>
      <protection locked="0"/>
    </xf>
    <xf numFmtId="3" fontId="2" fillId="0" borderId="0" xfId="5" applyNumberFormat="1" applyFill="1" applyBorder="1"/>
    <xf numFmtId="3" fontId="2" fillId="0" borderId="0" xfId="5" applyNumberFormat="1"/>
    <xf numFmtId="0" fontId="17" fillId="0" borderId="0" xfId="5" applyFont="1" applyFill="1" applyBorder="1" applyAlignment="1" applyProtection="1">
      <alignment horizontal="left" vertical="center"/>
      <protection locked="0"/>
    </xf>
    <xf numFmtId="0" fontId="17" fillId="0" borderId="0" xfId="5" applyFont="1" applyFill="1" applyBorder="1" applyAlignment="1">
      <alignment vertical="center"/>
    </xf>
    <xf numFmtId="175" fontId="22" fillId="0" borderId="0" xfId="5" applyNumberFormat="1" applyFont="1" applyFill="1" applyBorder="1" applyAlignment="1">
      <alignment horizontal="right" vertical="center" indent="2"/>
    </xf>
    <xf numFmtId="175" fontId="23" fillId="0" borderId="0" xfId="5" applyNumberFormat="1" applyFont="1" applyFill="1" applyBorder="1" applyAlignment="1">
      <alignment horizontal="right" vertical="center" indent="2"/>
    </xf>
    <xf numFmtId="0" fontId="22" fillId="0" borderId="0" xfId="5" applyFont="1" applyFill="1" applyBorder="1" applyAlignment="1">
      <alignment vertical="center"/>
    </xf>
    <xf numFmtId="0" fontId="2" fillId="0" borderId="0" xfId="5" applyFill="1" applyBorder="1"/>
    <xf numFmtId="0" fontId="23" fillId="0" borderId="0" xfId="5" applyFont="1" applyFill="1" applyBorder="1" applyAlignment="1">
      <alignment horizontal="center" vertical="center"/>
    </xf>
    <xf numFmtId="0" fontId="23" fillId="0" borderId="0" xfId="5" quotePrefix="1" applyFont="1" applyFill="1" applyBorder="1" applyAlignment="1">
      <alignment horizontal="center" vertical="center"/>
    </xf>
    <xf numFmtId="165" fontId="23" fillId="0" borderId="0" xfId="5" applyNumberFormat="1" applyFont="1" applyFill="1" applyBorder="1" applyAlignment="1">
      <alignment horizontal="center" vertical="center"/>
    </xf>
    <xf numFmtId="0" fontId="22" fillId="0" borderId="0" xfId="5" applyFont="1" applyFill="1" applyBorder="1" applyAlignment="1">
      <alignment horizontal="center" vertical="center"/>
    </xf>
    <xf numFmtId="0" fontId="23" fillId="0" borderId="0" xfId="5" applyFont="1" applyFill="1" applyBorder="1" applyAlignment="1">
      <alignment vertical="center"/>
    </xf>
    <xf numFmtId="0" fontId="10" fillId="0" borderId="0" xfId="5" applyFont="1" applyFill="1" applyBorder="1" applyAlignment="1">
      <alignment vertical="center"/>
    </xf>
    <xf numFmtId="0" fontId="42" fillId="0" borderId="0" xfId="5" applyFont="1" applyFill="1" applyBorder="1"/>
    <xf numFmtId="0" fontId="42" fillId="0" borderId="0" xfId="5" applyFont="1" applyFill="1" applyBorder="1" applyAlignment="1">
      <alignment vertical="center"/>
    </xf>
    <xf numFmtId="172" fontId="2" fillId="0" borderId="0" xfId="0" applyNumberFormat="1" applyFont="1" applyBorder="1" applyAlignment="1">
      <alignment horizontal="right"/>
    </xf>
    <xf numFmtId="0" fontId="72" fillId="0" borderId="0" xfId="0" applyFont="1" applyBorder="1" applyAlignment="1">
      <alignment vertical="center"/>
    </xf>
    <xf numFmtId="0" fontId="2" fillId="0" borderId="0" xfId="5" applyAlignment="1">
      <alignment horizontal="justify" wrapText="1"/>
    </xf>
    <xf numFmtId="0" fontId="22" fillId="0" borderId="0" xfId="5" applyFont="1" applyBorder="1" applyAlignment="1">
      <alignment vertical="center"/>
    </xf>
    <xf numFmtId="0" fontId="73" fillId="0" borderId="0" xfId="0" applyFont="1" applyFill="1" applyAlignment="1">
      <alignment vertical="center"/>
    </xf>
    <xf numFmtId="0" fontId="74" fillId="0" borderId="0" xfId="0" applyFont="1"/>
    <xf numFmtId="0" fontId="74" fillId="0" borderId="0" xfId="0" applyFont="1" applyAlignment="1">
      <alignment vertical="center"/>
    </xf>
    <xf numFmtId="0" fontId="75" fillId="0" borderId="0" xfId="1" applyFont="1" applyAlignment="1" applyProtection="1">
      <alignment horizontal="right" vertical="center"/>
    </xf>
    <xf numFmtId="0" fontId="74" fillId="0" borderId="0" xfId="0" applyFont="1" applyAlignment="1">
      <alignment horizontal="center"/>
    </xf>
    <xf numFmtId="0" fontId="74" fillId="0" borderId="0" xfId="0" applyFont="1" applyFill="1" applyBorder="1" applyAlignment="1">
      <alignment vertical="center"/>
    </xf>
    <xf numFmtId="0" fontId="76"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xf>
    <xf numFmtId="0" fontId="74" fillId="0" borderId="0" xfId="0" applyFont="1" applyBorder="1"/>
    <xf numFmtId="0" fontId="74" fillId="0" borderId="0" xfId="0" applyFont="1" applyBorder="1" applyAlignment="1">
      <alignment vertical="center"/>
    </xf>
    <xf numFmtId="0" fontId="80" fillId="0" borderId="0" xfId="0" applyFont="1" applyFill="1" applyBorder="1" applyAlignment="1">
      <alignment horizontal="left" vertical="center"/>
    </xf>
    <xf numFmtId="0" fontId="74" fillId="0" borderId="0" xfId="0" applyFont="1" applyFill="1" applyAlignment="1">
      <alignment vertical="center"/>
    </xf>
    <xf numFmtId="0" fontId="74" fillId="0" borderId="0" xfId="0" applyFont="1" applyBorder="1" applyAlignment="1">
      <alignment horizontal="center" vertical="center"/>
    </xf>
    <xf numFmtId="0" fontId="74" fillId="0" borderId="0" xfId="0" applyFont="1" applyBorder="1" applyAlignment="1"/>
    <xf numFmtId="0" fontId="81" fillId="0" borderId="0" xfId="0" applyFont="1" applyBorder="1" applyAlignment="1">
      <alignment vertical="center"/>
    </xf>
    <xf numFmtId="0" fontId="79" fillId="0" borderId="0" xfId="0" applyFont="1" applyFill="1" applyAlignment="1">
      <alignment horizontal="left" vertical="center"/>
    </xf>
    <xf numFmtId="3" fontId="16" fillId="7" borderId="0" xfId="0" applyNumberFormat="1" applyFont="1" applyFill="1" applyBorder="1" applyAlignment="1">
      <alignment horizontal="center" vertical="center"/>
    </xf>
    <xf numFmtId="0" fontId="2" fillId="7" borderId="0" xfId="0" applyFont="1" applyFill="1" applyBorder="1" applyAlignment="1">
      <alignment vertical="center"/>
    </xf>
    <xf numFmtId="0" fontId="8" fillId="6" borderId="0" xfId="0" applyFont="1" applyFill="1" applyBorder="1" applyAlignment="1">
      <alignment horizontal="left" vertical="center"/>
    </xf>
    <xf numFmtId="0" fontId="80" fillId="8" borderId="0" xfId="0" applyFont="1" applyFill="1" applyBorder="1" applyAlignment="1">
      <alignment horizontal="left" vertical="center"/>
    </xf>
    <xf numFmtId="0" fontId="2" fillId="7" borderId="0" xfId="0" applyFont="1" applyFill="1" applyBorder="1" applyAlignment="1" applyProtection="1">
      <alignment horizontal="left" vertical="center"/>
      <protection locked="0"/>
    </xf>
    <xf numFmtId="0" fontId="80" fillId="8" borderId="3" xfId="0" applyFont="1" applyFill="1" applyBorder="1" applyAlignment="1">
      <alignment horizontal="left" vertical="center"/>
    </xf>
    <xf numFmtId="0" fontId="74" fillId="0" borderId="3" xfId="0" applyFont="1" applyBorder="1" applyAlignment="1">
      <alignment vertical="center"/>
    </xf>
    <xf numFmtId="0" fontId="77" fillId="0" borderId="3" xfId="0" applyFont="1" applyBorder="1" applyAlignment="1">
      <alignment vertical="center"/>
    </xf>
    <xf numFmtId="0" fontId="78" fillId="0" borderId="3" xfId="0" applyFont="1" applyBorder="1" applyAlignment="1">
      <alignment vertical="center"/>
    </xf>
    <xf numFmtId="0" fontId="82" fillId="0" borderId="3" xfId="0" applyFont="1" applyFill="1" applyBorder="1" applyAlignment="1">
      <alignment horizontal="center" vertical="center"/>
    </xf>
    <xf numFmtId="0" fontId="74" fillId="0" borderId="3" xfId="0" applyFont="1" applyFill="1" applyBorder="1" applyAlignment="1">
      <alignment vertical="center"/>
    </xf>
    <xf numFmtId="165" fontId="17" fillId="0" borderId="3" xfId="0" applyNumberFormat="1" applyFont="1" applyBorder="1" applyAlignment="1">
      <alignment horizontal="center" vertical="center"/>
    </xf>
    <xf numFmtId="165" fontId="20" fillId="0" borderId="3" xfId="0" applyNumberFormat="1" applyFont="1" applyBorder="1" applyAlignment="1">
      <alignment horizontal="center" vertical="center"/>
    </xf>
    <xf numFmtId="0" fontId="17" fillId="0" borderId="4" xfId="0" applyFont="1" applyBorder="1" applyAlignment="1" applyProtection="1">
      <alignment horizontal="left" vertical="center"/>
      <protection locked="0"/>
    </xf>
    <xf numFmtId="0" fontId="2" fillId="0" borderId="0" xfId="0" applyFont="1" applyFill="1" applyAlignment="1"/>
    <xf numFmtId="0" fontId="17" fillId="0" borderId="3" xfId="0" applyFont="1" applyBorder="1" applyAlignment="1" applyProtection="1">
      <alignment horizontal="left" vertical="center"/>
      <protection locked="0"/>
    </xf>
    <xf numFmtId="166" fontId="22" fillId="7" borderId="0" xfId="0" applyNumberFormat="1" applyFont="1" applyFill="1" applyBorder="1" applyAlignment="1">
      <alignment horizontal="right" vertical="center"/>
    </xf>
    <xf numFmtId="167" fontId="16" fillId="7" borderId="0" xfId="0" applyNumberFormat="1" applyFont="1" applyFill="1" applyBorder="1" applyAlignment="1">
      <alignment horizontal="center" vertical="center"/>
    </xf>
    <xf numFmtId="166" fontId="22" fillId="7" borderId="0" xfId="0" applyNumberFormat="1" applyFont="1" applyFill="1" applyBorder="1" applyAlignment="1" applyProtection="1">
      <alignment horizontal="right" vertical="center"/>
      <protection locked="0"/>
    </xf>
    <xf numFmtId="166" fontId="22" fillId="0" borderId="0" xfId="0" applyNumberFormat="1" applyFont="1" applyBorder="1" applyAlignment="1">
      <alignment horizontal="right" vertical="center"/>
    </xf>
    <xf numFmtId="167" fontId="16" fillId="0" borderId="0" xfId="0" applyNumberFormat="1" applyFont="1" applyBorder="1" applyAlignment="1">
      <alignment horizontal="center" vertical="center"/>
    </xf>
    <xf numFmtId="166" fontId="22" fillId="0" borderId="0" xfId="0" applyNumberFormat="1" applyFont="1" applyBorder="1" applyAlignment="1" applyProtection="1">
      <alignment horizontal="right" vertical="center"/>
      <protection locked="0"/>
    </xf>
    <xf numFmtId="166" fontId="23" fillId="0" borderId="4" xfId="0" applyNumberFormat="1" applyFont="1" applyBorder="1" applyAlignment="1">
      <alignment horizontal="right" vertical="center"/>
    </xf>
    <xf numFmtId="167" fontId="20" fillId="0" borderId="4" xfId="0" applyNumberFormat="1" applyFont="1" applyBorder="1" applyAlignment="1">
      <alignment horizontal="center" vertical="center"/>
    </xf>
    <xf numFmtId="166" fontId="23" fillId="0" borderId="4" xfId="0" applyNumberFormat="1" applyFont="1" applyBorder="1" applyAlignment="1" applyProtection="1">
      <alignment horizontal="right" vertical="center"/>
      <protection locked="0"/>
    </xf>
    <xf numFmtId="166" fontId="23" fillId="0" borderId="3" xfId="0" applyNumberFormat="1" applyFont="1" applyBorder="1" applyAlignment="1">
      <alignment horizontal="right" vertical="center"/>
    </xf>
    <xf numFmtId="167" fontId="20" fillId="0" borderId="3" xfId="0" applyNumberFormat="1" applyFont="1" applyBorder="1" applyAlignment="1">
      <alignment horizontal="center" vertical="center"/>
    </xf>
    <xf numFmtId="166" fontId="23" fillId="0" borderId="3" xfId="0" applyNumberFormat="1" applyFont="1" applyBorder="1" applyAlignment="1" applyProtection="1">
      <alignment horizontal="right" vertical="center"/>
      <protection locked="0"/>
    </xf>
    <xf numFmtId="169" fontId="16" fillId="7" borderId="0" xfId="0" applyNumberFormat="1" applyFont="1" applyFill="1" applyBorder="1" applyAlignment="1">
      <alignment horizontal="center" vertical="center"/>
    </xf>
    <xf numFmtId="169" fontId="16" fillId="0" borderId="0" xfId="0" applyNumberFormat="1" applyFont="1" applyBorder="1" applyAlignment="1">
      <alignment horizontal="center" vertical="center"/>
    </xf>
    <xf numFmtId="169" fontId="20" fillId="0" borderId="4" xfId="0" applyNumberFormat="1" applyFont="1" applyBorder="1" applyAlignment="1">
      <alignment horizontal="center" vertical="center"/>
    </xf>
    <xf numFmtId="169" fontId="20" fillId="0" borderId="3"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Fill="1" applyBorder="1" applyAlignment="1"/>
    <xf numFmtId="0" fontId="3" fillId="0" borderId="0" xfId="0" applyFont="1" applyFill="1" applyBorder="1" applyAlignment="1">
      <alignment horizontal="left" vertical="center"/>
    </xf>
    <xf numFmtId="0" fontId="36" fillId="0" borderId="0" xfId="0" applyFont="1" applyFill="1" applyBorder="1" applyAlignment="1">
      <alignment horizontal="left"/>
    </xf>
    <xf numFmtId="0" fontId="74" fillId="0" borderId="0" xfId="0" applyFont="1" applyAlignment="1"/>
    <xf numFmtId="170" fontId="84" fillId="0" borderId="0" xfId="0" applyNumberFormat="1" applyFont="1" applyFill="1" applyBorder="1" applyAlignment="1">
      <alignment horizontal="right" vertical="center"/>
    </xf>
    <xf numFmtId="165" fontId="20" fillId="0" borderId="0" xfId="0" applyNumberFormat="1" applyFont="1" applyBorder="1" applyAlignment="1">
      <alignment horizontal="center" vertical="center"/>
    </xf>
    <xf numFmtId="3" fontId="17" fillId="0" borderId="0" xfId="0" applyNumberFormat="1" applyFont="1" applyBorder="1" applyAlignment="1">
      <alignment horizontal="center" vertical="center" wrapText="1"/>
    </xf>
    <xf numFmtId="165" fontId="17" fillId="0" borderId="0" xfId="0" quotePrefix="1" applyNumberFormat="1" applyFont="1" applyBorder="1" applyAlignment="1">
      <alignment horizontal="center" vertical="center"/>
    </xf>
    <xf numFmtId="165" fontId="17" fillId="0" borderId="3" xfId="0" quotePrefix="1" applyNumberFormat="1" applyFont="1" applyBorder="1" applyAlignment="1">
      <alignment horizontal="center" vertical="center"/>
    </xf>
    <xf numFmtId="0" fontId="11" fillId="0" borderId="3" xfId="0" applyFont="1" applyBorder="1" applyAlignment="1">
      <alignment horizontal="left" vertical="center"/>
    </xf>
    <xf numFmtId="0" fontId="22" fillId="0" borderId="3" xfId="0" applyFont="1" applyBorder="1" applyAlignment="1">
      <alignment vertical="center"/>
    </xf>
    <xf numFmtId="3" fontId="22" fillId="0" borderId="3" xfId="0" applyNumberFormat="1" applyFont="1" applyBorder="1" applyAlignment="1">
      <alignment vertical="center"/>
    </xf>
    <xf numFmtId="167" fontId="16" fillId="0" borderId="3" xfId="0" applyNumberFormat="1" applyFont="1" applyBorder="1" applyAlignment="1">
      <alignment vertical="center"/>
    </xf>
    <xf numFmtId="0" fontId="15" fillId="0" borderId="3" xfId="0" applyFont="1" applyFill="1" applyBorder="1" applyAlignment="1">
      <alignment horizontal="center" vertical="center"/>
    </xf>
    <xf numFmtId="0" fontId="11" fillId="0" borderId="3" xfId="0" applyFont="1" applyBorder="1" applyAlignment="1">
      <alignment horizontal="left"/>
    </xf>
    <xf numFmtId="0" fontId="2" fillId="0" borderId="3" xfId="0" applyFont="1" applyBorder="1" applyAlignment="1">
      <alignment vertical="center"/>
    </xf>
    <xf numFmtId="0" fontId="2" fillId="0" borderId="3" xfId="0" applyFont="1" applyFill="1" applyBorder="1" applyAlignment="1">
      <alignment vertical="center"/>
    </xf>
    <xf numFmtId="178" fontId="2" fillId="0" borderId="3" xfId="0" applyNumberFormat="1" applyFont="1" applyFill="1" applyBorder="1" applyAlignment="1">
      <alignment vertical="center"/>
    </xf>
    <xf numFmtId="0" fontId="17" fillId="7" borderId="4" xfId="0" applyFont="1" applyFill="1" applyBorder="1" applyAlignment="1">
      <alignment vertical="center"/>
    </xf>
    <xf numFmtId="166" fontId="23" fillId="7" borderId="4" xfId="0" applyNumberFormat="1" applyFont="1" applyFill="1" applyBorder="1" applyAlignment="1">
      <alignment horizontal="right" vertical="center"/>
    </xf>
    <xf numFmtId="167" fontId="20" fillId="7" borderId="4" xfId="0" applyNumberFormat="1" applyFont="1" applyFill="1" applyBorder="1" applyAlignment="1">
      <alignment horizontal="center" vertical="center"/>
    </xf>
    <xf numFmtId="166" fontId="23" fillId="7" borderId="4" xfId="0" applyNumberFormat="1" applyFont="1" applyFill="1" applyBorder="1" applyAlignment="1" applyProtection="1">
      <alignment horizontal="right" vertical="center"/>
      <protection locked="0"/>
    </xf>
    <xf numFmtId="169" fontId="20" fillId="7" borderId="4" xfId="0" applyNumberFormat="1" applyFont="1" applyFill="1" applyBorder="1" applyAlignment="1">
      <alignment horizontal="center" vertical="center"/>
    </xf>
    <xf numFmtId="192" fontId="22" fillId="7" borderId="0" xfId="0" applyNumberFormat="1" applyFont="1" applyFill="1" applyBorder="1" applyAlignment="1">
      <alignment horizontal="right" vertical="center"/>
    </xf>
    <xf numFmtId="192" fontId="22" fillId="0" borderId="0" xfId="0" applyNumberFormat="1" applyFont="1" applyBorder="1" applyAlignment="1">
      <alignment horizontal="right" vertical="center"/>
    </xf>
    <xf numFmtId="192" fontId="23" fillId="0" borderId="4" xfId="0" applyNumberFormat="1" applyFont="1" applyBorder="1" applyAlignment="1">
      <alignment horizontal="right" vertical="center"/>
    </xf>
    <xf numFmtId="192" fontId="23" fillId="7" borderId="4" xfId="0" applyNumberFormat="1" applyFont="1" applyFill="1" applyBorder="1" applyAlignment="1">
      <alignment horizontal="right" vertical="center"/>
    </xf>
    <xf numFmtId="192" fontId="23" fillId="0" borderId="3" xfId="0" applyNumberFormat="1" applyFont="1" applyBorder="1" applyAlignment="1">
      <alignment horizontal="right" vertical="center"/>
    </xf>
    <xf numFmtId="192" fontId="22" fillId="0" borderId="0" xfId="0" applyNumberFormat="1" applyFont="1" applyFill="1" applyBorder="1" applyAlignment="1">
      <alignment horizontal="right" vertical="center"/>
    </xf>
    <xf numFmtId="0" fontId="35" fillId="0" borderId="3" xfId="0" applyFont="1" applyBorder="1" applyAlignment="1">
      <alignment horizontal="center" vertical="center"/>
    </xf>
    <xf numFmtId="171" fontId="22" fillId="8" borderId="0" xfId="0" applyNumberFormat="1" applyFont="1" applyFill="1" applyBorder="1" applyAlignment="1">
      <alignment horizontal="right" vertical="center"/>
    </xf>
    <xf numFmtId="0" fontId="17" fillId="0" borderId="0" xfId="0" applyFont="1" applyAlignment="1">
      <alignment horizontal="left" vertical="center"/>
    </xf>
    <xf numFmtId="1" fontId="21" fillId="7" borderId="0" xfId="0" applyNumberFormat="1" applyFont="1" applyFill="1" applyBorder="1" applyAlignment="1">
      <alignment horizontal="center" vertical="center"/>
    </xf>
    <xf numFmtId="1" fontId="21" fillId="0" borderId="0" xfId="0" applyNumberFormat="1" applyFont="1" applyBorder="1" applyAlignment="1">
      <alignment horizontal="center" vertical="center"/>
    </xf>
    <xf numFmtId="1" fontId="21" fillId="0" borderId="0" xfId="0" applyNumberFormat="1" applyFont="1" applyFill="1" applyBorder="1" applyAlignment="1">
      <alignment horizontal="center" vertical="center"/>
    </xf>
    <xf numFmtId="1" fontId="35" fillId="0" borderId="4" xfId="0" applyNumberFormat="1" applyFont="1" applyBorder="1" applyAlignment="1">
      <alignment horizontal="center" vertical="center"/>
    </xf>
    <xf numFmtId="1" fontId="35" fillId="7" borderId="4" xfId="0" applyNumberFormat="1" applyFont="1" applyFill="1" applyBorder="1" applyAlignment="1">
      <alignment horizontal="center" vertical="center"/>
    </xf>
    <xf numFmtId="1" fontId="35" fillId="0" borderId="3" xfId="0" applyNumberFormat="1" applyFont="1" applyBorder="1" applyAlignment="1">
      <alignment horizontal="center" vertical="center"/>
    </xf>
    <xf numFmtId="0" fontId="74" fillId="0" borderId="0" xfId="0" applyFont="1" applyFill="1"/>
    <xf numFmtId="0" fontId="74" fillId="0" borderId="0" xfId="0" applyFont="1" applyFill="1" applyBorder="1" applyAlignment="1"/>
    <xf numFmtId="0" fontId="85" fillId="0" borderId="0" xfId="0" applyFont="1" applyFill="1" applyBorder="1" applyAlignment="1">
      <alignment vertical="center"/>
    </xf>
    <xf numFmtId="0" fontId="85" fillId="0" borderId="0" xfId="0" applyFont="1" applyFill="1" applyAlignment="1">
      <alignment vertical="center"/>
    </xf>
    <xf numFmtId="0" fontId="74" fillId="0" borderId="0" xfId="0" applyFont="1" applyFill="1" applyBorder="1"/>
    <xf numFmtId="0" fontId="83" fillId="0" borderId="0" xfId="0" applyFont="1" applyFill="1" applyBorder="1" applyAlignment="1">
      <alignment vertical="center"/>
    </xf>
    <xf numFmtId="166" fontId="22" fillId="7" borderId="0" xfId="0" applyNumberFormat="1" applyFont="1" applyFill="1" applyBorder="1" applyAlignment="1">
      <alignment horizontal="center" vertical="center"/>
    </xf>
    <xf numFmtId="166" fontId="22" fillId="0" borderId="0" xfId="0" applyNumberFormat="1" applyFont="1" applyBorder="1" applyAlignment="1">
      <alignment horizontal="center" vertical="center"/>
    </xf>
    <xf numFmtId="166" fontId="23" fillId="0" borderId="4" xfId="0" applyNumberFormat="1" applyFont="1" applyBorder="1" applyAlignment="1">
      <alignment horizontal="center" vertical="center"/>
    </xf>
    <xf numFmtId="166" fontId="23" fillId="7" borderId="4" xfId="0" applyNumberFormat="1" applyFont="1" applyFill="1" applyBorder="1" applyAlignment="1">
      <alignment horizontal="center" vertical="center"/>
    </xf>
    <xf numFmtId="175" fontId="74" fillId="0" borderId="0" xfId="0" applyNumberFormat="1" applyFont="1" applyAlignment="1">
      <alignment vertical="center"/>
    </xf>
    <xf numFmtId="175" fontId="74" fillId="0" borderId="0" xfId="0" applyNumberFormat="1" applyFont="1" applyBorder="1" applyAlignment="1">
      <alignment vertical="center"/>
    </xf>
    <xf numFmtId="0" fontId="79" fillId="0" borderId="0" xfId="0" applyFont="1" applyBorder="1" applyAlignment="1">
      <alignment horizontal="left" vertical="center"/>
    </xf>
    <xf numFmtId="0" fontId="77" fillId="0" borderId="0" xfId="0" applyFont="1" applyBorder="1" applyAlignment="1">
      <alignment horizontal="center" vertical="center"/>
    </xf>
    <xf numFmtId="0" fontId="77" fillId="0" borderId="0" xfId="0" applyFont="1" applyBorder="1" applyAlignment="1">
      <alignment horizontal="left" vertical="center"/>
    </xf>
    <xf numFmtId="0" fontId="77" fillId="0" borderId="0" xfId="0" applyFont="1" applyFill="1" applyBorder="1"/>
    <xf numFmtId="0" fontId="83" fillId="0" borderId="0" xfId="0" applyFont="1" applyFill="1" applyBorder="1" applyAlignment="1">
      <alignment horizontal="left" vertical="center"/>
    </xf>
    <xf numFmtId="0" fontId="86" fillId="0" borderId="0" xfId="0" applyFont="1" applyFill="1" applyBorder="1" applyAlignment="1">
      <alignment horizontal="left"/>
    </xf>
    <xf numFmtId="192" fontId="22" fillId="7" borderId="0" xfId="0" applyNumberFormat="1" applyFont="1" applyFill="1" applyBorder="1" applyAlignment="1">
      <alignment horizontal="center" vertical="center"/>
    </xf>
    <xf numFmtId="192" fontId="23" fillId="0" borderId="4" xfId="0" applyNumberFormat="1" applyFont="1" applyBorder="1" applyAlignment="1">
      <alignment horizontal="center" vertical="center"/>
    </xf>
    <xf numFmtId="192" fontId="22" fillId="0" borderId="0" xfId="0" applyNumberFormat="1" applyFont="1" applyBorder="1" applyAlignment="1">
      <alignment horizontal="center" vertical="center"/>
    </xf>
    <xf numFmtId="192" fontId="23" fillId="7" borderId="4"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 fillId="0" borderId="0" xfId="0" applyFont="1" applyFill="1" applyBorder="1" applyAlignment="1"/>
    <xf numFmtId="0" fontId="83" fillId="0" borderId="0" xfId="0" applyFont="1" applyFill="1" applyBorder="1" applyAlignment="1">
      <alignment horizontal="left" vertical="center"/>
    </xf>
    <xf numFmtId="0" fontId="86" fillId="0" borderId="0" xfId="0" applyFont="1" applyFill="1" applyBorder="1" applyAlignment="1">
      <alignment horizontal="left"/>
    </xf>
    <xf numFmtId="166" fontId="22" fillId="0" borderId="0" xfId="0" quotePrefix="1" applyNumberFormat="1" applyFont="1" applyBorder="1" applyAlignment="1">
      <alignment horizontal="center" vertical="center"/>
    </xf>
    <xf numFmtId="166" fontId="22" fillId="7" borderId="0" xfId="0" quotePrefix="1" applyNumberFormat="1" applyFont="1" applyFill="1" applyBorder="1" applyAlignment="1">
      <alignment horizontal="center" vertical="center"/>
    </xf>
    <xf numFmtId="165" fontId="1" fillId="0" borderId="3" xfId="0" applyNumberFormat="1" applyFont="1" applyBorder="1" applyAlignment="1">
      <alignment horizontal="center" vertical="center"/>
    </xf>
    <xf numFmtId="165" fontId="1" fillId="0" borderId="3" xfId="0" quotePrefix="1" applyNumberFormat="1" applyFont="1" applyBorder="1" applyAlignment="1">
      <alignment horizontal="center" vertical="center"/>
    </xf>
    <xf numFmtId="0" fontId="83" fillId="0" borderId="0" xfId="0" applyFont="1" applyFill="1" applyBorder="1" applyAlignment="1">
      <alignment horizontal="left" vertical="center"/>
    </xf>
    <xf numFmtId="0" fontId="86" fillId="0" borderId="0" xfId="0" applyFont="1" applyFill="1" applyBorder="1" applyAlignment="1">
      <alignment horizontal="left"/>
    </xf>
    <xf numFmtId="0" fontId="2" fillId="0" borderId="0" xfId="0" applyFont="1" applyFill="1" applyBorder="1" applyAlignment="1">
      <alignment horizontal="center" vertical="center"/>
    </xf>
    <xf numFmtId="0" fontId="55" fillId="0" borderId="0" xfId="0" applyFont="1" applyBorder="1" applyAlignment="1">
      <alignment horizontal="left" vertical="center"/>
    </xf>
    <xf numFmtId="167" fontId="16" fillId="7" borderId="4" xfId="0" applyNumberFormat="1" applyFont="1" applyFill="1" applyBorder="1" applyAlignment="1">
      <alignment horizontal="center" vertical="center"/>
    </xf>
    <xf numFmtId="167" fontId="16" fillId="0" borderId="3" xfId="0" applyNumberFormat="1" applyFont="1" applyBorder="1" applyAlignment="1">
      <alignment horizontal="center" vertical="center"/>
    </xf>
    <xf numFmtId="9" fontId="74" fillId="0" borderId="0" xfId="7" applyFont="1" applyBorder="1"/>
    <xf numFmtId="0" fontId="17" fillId="0" borderId="7" xfId="0" applyFont="1" applyBorder="1" applyAlignment="1">
      <alignment horizontal="center" vertical="center"/>
    </xf>
    <xf numFmtId="0" fontId="74" fillId="0" borderId="0" xfId="0" applyFont="1" applyFill="1" applyBorder="1" applyAlignment="1">
      <alignment horizontal="center"/>
    </xf>
    <xf numFmtId="175" fontId="74" fillId="0" borderId="0" xfId="0" applyNumberFormat="1" applyFont="1" applyFill="1" applyBorder="1" applyAlignment="1">
      <alignment vertical="center"/>
    </xf>
    <xf numFmtId="176" fontId="74" fillId="0" borderId="0" xfId="0" applyNumberFormat="1" applyFont="1" applyFill="1" applyBorder="1" applyAlignment="1"/>
    <xf numFmtId="0" fontId="79"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0" fontId="77" fillId="0" borderId="0" xfId="0" applyFont="1" applyFill="1" applyBorder="1" applyAlignment="1"/>
    <xf numFmtId="165" fontId="17" fillId="0" borderId="6" xfId="0" applyNumberFormat="1" applyFont="1" applyBorder="1" applyAlignment="1">
      <alignment horizontal="center" vertical="center"/>
    </xf>
    <xf numFmtId="0" fontId="73" fillId="0" borderId="0" xfId="0" applyFont="1" applyAlignment="1">
      <alignment vertical="center"/>
    </xf>
    <xf numFmtId="0" fontId="87" fillId="0" borderId="0" xfId="0" applyFont="1" applyAlignment="1">
      <alignment vertical="center"/>
    </xf>
    <xf numFmtId="0" fontId="83" fillId="0" borderId="0" xfId="0" applyFont="1" applyBorder="1" applyAlignment="1">
      <alignment vertical="center"/>
    </xf>
    <xf numFmtId="166" fontId="23" fillId="7" borderId="4" xfId="0" quotePrefix="1" applyNumberFormat="1" applyFont="1" applyFill="1" applyBorder="1" applyAlignment="1">
      <alignment horizontal="center" vertical="center"/>
    </xf>
    <xf numFmtId="0" fontId="80" fillId="8" borderId="6" xfId="0" applyFont="1" applyFill="1" applyBorder="1" applyAlignment="1">
      <alignment horizontal="left" vertical="center"/>
    </xf>
    <xf numFmtId="0" fontId="11" fillId="0" borderId="6" xfId="0" applyFont="1" applyBorder="1" applyAlignment="1">
      <alignment horizontal="left" vertical="center"/>
    </xf>
    <xf numFmtId="0" fontId="2" fillId="0" borderId="6" xfId="0" applyFont="1" applyBorder="1" applyAlignment="1">
      <alignment vertical="center"/>
    </xf>
    <xf numFmtId="0" fontId="15" fillId="0" borderId="6" xfId="0" applyFont="1" applyFill="1" applyBorder="1" applyAlignment="1">
      <alignment horizontal="center" vertical="center"/>
    </xf>
    <xf numFmtId="0" fontId="0" fillId="0" borderId="6" xfId="0" applyBorder="1"/>
    <xf numFmtId="165" fontId="17" fillId="0" borderId="6" xfId="0" quotePrefix="1" applyNumberFormat="1" applyFont="1" applyBorder="1" applyAlignment="1">
      <alignment horizontal="center" vertical="center"/>
    </xf>
    <xf numFmtId="166" fontId="23" fillId="0" borderId="3" xfId="0" applyNumberFormat="1" applyFont="1" applyBorder="1" applyAlignment="1">
      <alignment horizontal="center" vertical="center"/>
    </xf>
    <xf numFmtId="0" fontId="10" fillId="0" borderId="6" xfId="5" applyFont="1" applyBorder="1" applyAlignment="1">
      <alignment horizontal="center" vertical="center"/>
    </xf>
    <xf numFmtId="0" fontId="73" fillId="0" borderId="0" xfId="5" applyFont="1" applyAlignment="1">
      <alignment vertical="center"/>
    </xf>
    <xf numFmtId="0" fontId="87" fillId="0" borderId="0" xfId="5" applyFont="1" applyAlignment="1">
      <alignment vertical="center"/>
    </xf>
    <xf numFmtId="0" fontId="74" fillId="0" borderId="0" xfId="5" applyFont="1"/>
    <xf numFmtId="0" fontId="75" fillId="0" borderId="0" xfId="5" applyFont="1" applyBorder="1" applyAlignment="1">
      <alignment vertical="center"/>
    </xf>
    <xf numFmtId="0" fontId="17" fillId="7" borderId="5" xfId="0" applyFont="1" applyFill="1" applyBorder="1" applyAlignment="1">
      <alignment vertical="center"/>
    </xf>
    <xf numFmtId="166" fontId="23" fillId="7" borderId="5" xfId="0" applyNumberFormat="1" applyFont="1" applyFill="1" applyBorder="1" applyAlignment="1">
      <alignment horizontal="center" vertical="center"/>
    </xf>
    <xf numFmtId="0" fontId="17" fillId="0" borderId="8" xfId="0" applyFont="1" applyBorder="1" applyAlignment="1" applyProtection="1">
      <alignment horizontal="left" vertical="center"/>
      <protection locked="0"/>
    </xf>
    <xf numFmtId="166" fontId="23" fillId="0" borderId="8" xfId="0" applyNumberFormat="1" applyFont="1" applyBorder="1" applyAlignment="1">
      <alignment horizontal="center" vertical="center"/>
    </xf>
    <xf numFmtId="165" fontId="20" fillId="0" borderId="6" xfId="0" applyNumberFormat="1" applyFont="1" applyBorder="1" applyAlignment="1">
      <alignment horizontal="center" vertical="center"/>
    </xf>
    <xf numFmtId="165" fontId="20" fillId="0" borderId="6" xfId="0" quotePrefix="1" applyNumberFormat="1" applyFont="1" applyBorder="1" applyAlignment="1">
      <alignment horizontal="center" vertical="center"/>
    </xf>
    <xf numFmtId="167" fontId="16" fillId="0" borderId="4" xfId="0" applyNumberFormat="1" applyFont="1" applyBorder="1" applyAlignment="1">
      <alignment horizontal="center" vertical="center"/>
    </xf>
    <xf numFmtId="165" fontId="10" fillId="0" borderId="6" xfId="0" applyNumberFormat="1" applyFont="1" applyBorder="1" applyAlignment="1">
      <alignment horizontal="center" vertical="center"/>
    </xf>
    <xf numFmtId="9" fontId="22" fillId="7" borderId="0" xfId="7" applyFont="1" applyFill="1" applyBorder="1" applyAlignment="1">
      <alignment horizontal="center" vertical="center"/>
    </xf>
    <xf numFmtId="9" fontId="22" fillId="0" borderId="0" xfId="7" applyFont="1" applyBorder="1" applyAlignment="1">
      <alignment horizontal="center" vertical="center"/>
    </xf>
    <xf numFmtId="9" fontId="23" fillId="0" borderId="4" xfId="7" applyFont="1" applyBorder="1" applyAlignment="1">
      <alignment horizontal="center" vertical="center"/>
    </xf>
    <xf numFmtId="9" fontId="23" fillId="7" borderId="5" xfId="7" applyFont="1" applyFill="1" applyBorder="1" applyAlignment="1">
      <alignment horizontal="center" vertical="center"/>
    </xf>
    <xf numFmtId="9" fontId="23" fillId="0" borderId="8" xfId="7" applyFont="1" applyBorder="1" applyAlignment="1">
      <alignment horizontal="center" vertical="center"/>
    </xf>
    <xf numFmtId="165" fontId="22" fillId="0" borderId="6" xfId="0" applyNumberFormat="1" applyFont="1" applyBorder="1" applyAlignment="1">
      <alignment horizontal="center"/>
    </xf>
    <xf numFmtId="0" fontId="2" fillId="0" borderId="6" xfId="0" applyFont="1" applyBorder="1" applyAlignment="1">
      <alignment horizontal="center" vertical="center"/>
    </xf>
    <xf numFmtId="165" fontId="22" fillId="0" borderId="6" xfId="0" applyNumberFormat="1" applyFont="1" applyBorder="1" applyAlignment="1">
      <alignment horizontal="center" vertical="center"/>
    </xf>
    <xf numFmtId="14" fontId="22" fillId="0" borderId="6" xfId="0" applyNumberFormat="1" applyFont="1" applyBorder="1" applyAlignment="1">
      <alignment horizontal="center" vertical="center"/>
    </xf>
    <xf numFmtId="0" fontId="1" fillId="0" borderId="0" xfId="0" applyFont="1" applyBorder="1"/>
    <xf numFmtId="165" fontId="1" fillId="0" borderId="6" xfId="0" applyNumberFormat="1" applyFont="1" applyBorder="1" applyAlignment="1">
      <alignment horizontal="center" vertical="center"/>
    </xf>
    <xf numFmtId="0" fontId="1" fillId="0" borderId="10" xfId="0" applyFont="1" applyBorder="1"/>
    <xf numFmtId="165" fontId="1" fillId="0" borderId="9" xfId="0" applyNumberFormat="1" applyFont="1" applyBorder="1" applyAlignment="1">
      <alignment horizontal="center" vertical="center"/>
    </xf>
    <xf numFmtId="166" fontId="22" fillId="7" borderId="10" xfId="0" applyNumberFormat="1" applyFont="1" applyFill="1" applyBorder="1" applyAlignment="1">
      <alignment horizontal="center" vertical="center"/>
    </xf>
    <xf numFmtId="166" fontId="22" fillId="0" borderId="10" xfId="0" applyNumberFormat="1" applyFont="1" applyBorder="1" applyAlignment="1">
      <alignment horizontal="center" vertical="center"/>
    </xf>
    <xf numFmtId="166" fontId="23" fillId="0" borderId="11" xfId="0" applyNumberFormat="1" applyFont="1" applyBorder="1" applyAlignment="1">
      <alignment horizontal="center" vertical="center"/>
    </xf>
    <xf numFmtId="166" fontId="23" fillId="7" borderId="12"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2" fillId="0" borderId="9" xfId="0" applyFont="1" applyBorder="1" applyAlignment="1">
      <alignment horizontal="center"/>
    </xf>
    <xf numFmtId="0" fontId="89" fillId="0" borderId="0" xfId="0" applyFont="1" applyBorder="1" applyAlignment="1">
      <alignment vertical="center"/>
    </xf>
    <xf numFmtId="0" fontId="75" fillId="0" borderId="0" xfId="0" applyFont="1" applyBorder="1" applyAlignment="1">
      <alignment vertical="center"/>
    </xf>
    <xf numFmtId="49" fontId="17" fillId="0" borderId="0" xfId="0" applyNumberFormat="1" applyFont="1" applyFill="1" applyBorder="1" applyAlignment="1">
      <alignment horizontal="center" vertical="center"/>
    </xf>
    <xf numFmtId="49" fontId="23" fillId="0" borderId="6" xfId="0" applyNumberFormat="1" applyFont="1" applyBorder="1" applyAlignment="1">
      <alignment horizontal="center" vertical="center"/>
    </xf>
    <xf numFmtId="178" fontId="23" fillId="0" borderId="6" xfId="0" applyNumberFormat="1" applyFont="1" applyBorder="1" applyAlignment="1">
      <alignment horizontal="center" vertical="center"/>
    </xf>
    <xf numFmtId="166" fontId="23" fillId="7" borderId="5" xfId="0" applyNumberFormat="1" applyFont="1" applyFill="1" applyBorder="1" applyAlignment="1">
      <alignment horizontal="right" vertical="center"/>
    </xf>
    <xf numFmtId="166" fontId="23" fillId="0" borderId="8" xfId="0" applyNumberFormat="1" applyFont="1" applyBorder="1" applyAlignment="1">
      <alignment horizontal="right" vertical="center"/>
    </xf>
    <xf numFmtId="0" fontId="76" fillId="0" borderId="0" xfId="0" applyFont="1" applyBorder="1" applyAlignment="1">
      <alignment horizontal="left" vertical="center"/>
    </xf>
    <xf numFmtId="167" fontId="22" fillId="7" borderId="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22" fillId="0" borderId="4" xfId="0" applyNumberFormat="1" applyFont="1" applyBorder="1" applyAlignment="1">
      <alignment horizontal="center" vertical="center"/>
    </xf>
    <xf numFmtId="167" fontId="22" fillId="0" borderId="0" xfId="0" applyNumberFormat="1" applyFont="1" applyFill="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justify" vertical="center" wrapText="1"/>
    </xf>
    <xf numFmtId="0" fontId="22" fillId="0" borderId="0" xfId="0" applyFont="1" applyBorder="1" applyAlignment="1">
      <alignment vertical="center"/>
    </xf>
    <xf numFmtId="3" fontId="17" fillId="0" borderId="0" xfId="0" applyNumberFormat="1" applyFont="1" applyBorder="1" applyAlignment="1">
      <alignment horizontal="centerContinuous" vertical="center"/>
    </xf>
    <xf numFmtId="0" fontId="6" fillId="0" borderId="6" xfId="0" applyFont="1" applyBorder="1" applyAlignment="1">
      <alignment vertical="center"/>
    </xf>
    <xf numFmtId="0" fontId="10" fillId="0" borderId="6" xfId="0" applyFont="1" applyBorder="1" applyAlignment="1">
      <alignment vertical="center"/>
    </xf>
    <xf numFmtId="0" fontId="16" fillId="0" borderId="6" xfId="0" applyFont="1" applyBorder="1" applyAlignment="1">
      <alignment horizontal="right" vertical="center"/>
    </xf>
    <xf numFmtId="191" fontId="17" fillId="0" borderId="6" xfId="0" applyNumberFormat="1" applyFont="1" applyBorder="1" applyAlignment="1">
      <alignment horizontal="center" vertical="center"/>
    </xf>
    <xf numFmtId="167" fontId="23" fillId="0" borderId="4" xfId="0" applyNumberFormat="1" applyFont="1" applyBorder="1" applyAlignment="1">
      <alignment horizontal="center" vertical="center"/>
    </xf>
    <xf numFmtId="167" fontId="23" fillId="7" borderId="4" xfId="0" applyNumberFormat="1" applyFont="1" applyFill="1" applyBorder="1" applyAlignment="1">
      <alignment horizontal="center" vertical="center"/>
    </xf>
    <xf numFmtId="167" fontId="23" fillId="0" borderId="3" xfId="0" applyNumberFormat="1" applyFont="1" applyBorder="1" applyAlignment="1">
      <alignment horizontal="center" vertical="center"/>
    </xf>
    <xf numFmtId="0" fontId="6" fillId="0" borderId="0" xfId="0" applyFont="1" applyBorder="1" applyAlignment="1">
      <alignment horizontal="center" vertical="center"/>
    </xf>
    <xf numFmtId="0" fontId="74" fillId="0" borderId="0" xfId="0" applyFont="1" applyBorder="1" applyAlignment="1">
      <alignment horizontal="left" vertical="center"/>
    </xf>
    <xf numFmtId="0" fontId="85" fillId="0" borderId="0" xfId="0" applyFont="1" applyAlignment="1">
      <alignment vertical="center"/>
    </xf>
    <xf numFmtId="0" fontId="76" fillId="0" borderId="0" xfId="0" applyFont="1" applyBorder="1" applyAlignment="1">
      <alignment horizontal="left" vertical="center"/>
    </xf>
    <xf numFmtId="0" fontId="17" fillId="0" borderId="0" xfId="0" applyFont="1" applyBorder="1" applyAlignment="1">
      <alignment horizontal="center" vertical="center"/>
    </xf>
    <xf numFmtId="0" fontId="22" fillId="0" borderId="0" xfId="0" applyFont="1" applyBorder="1" applyAlignment="1">
      <alignment horizontal="center" vertical="center"/>
    </xf>
    <xf numFmtId="165" fontId="22" fillId="0" borderId="14" xfId="0" applyNumberFormat="1" applyFont="1" applyBorder="1" applyAlignment="1">
      <alignment horizontal="center" vertical="center"/>
    </xf>
    <xf numFmtId="165" fontId="21" fillId="0" borderId="14" xfId="0" applyNumberFormat="1" applyFont="1" applyBorder="1" applyAlignment="1">
      <alignment horizontal="center" vertical="center"/>
    </xf>
    <xf numFmtId="165" fontId="22" fillId="0" borderId="14" xfId="0" quotePrefix="1" applyNumberFormat="1" applyFont="1" applyBorder="1" applyAlignment="1">
      <alignment horizontal="center" vertical="center"/>
    </xf>
    <xf numFmtId="0" fontId="0" fillId="0" borderId="16" xfId="0" applyBorder="1"/>
    <xf numFmtId="0" fontId="22" fillId="0" borderId="16" xfId="0" applyFont="1" applyBorder="1" applyAlignment="1">
      <alignment vertical="center"/>
    </xf>
    <xf numFmtId="0" fontId="22" fillId="0" borderId="14" xfId="0" applyFont="1" applyBorder="1" applyAlignment="1">
      <alignment horizontal="center" vertical="center"/>
    </xf>
    <xf numFmtId="0" fontId="17" fillId="0" borderId="15" xfId="0" applyFont="1" applyBorder="1" applyAlignment="1" applyProtection="1">
      <alignment horizontal="left" vertical="center"/>
      <protection locked="0"/>
    </xf>
    <xf numFmtId="166" fontId="23" fillId="0" borderId="15" xfId="0" applyNumberFormat="1" applyFont="1" applyBorder="1" applyAlignment="1">
      <alignment horizontal="right" vertical="center"/>
    </xf>
    <xf numFmtId="166" fontId="22" fillId="7" borderId="15" xfId="0" applyNumberFormat="1" applyFont="1" applyFill="1" applyBorder="1" applyAlignment="1">
      <alignment horizontal="right" vertical="center"/>
    </xf>
    <xf numFmtId="0" fontId="23" fillId="0" borderId="15" xfId="0" applyFont="1" applyBorder="1" applyAlignment="1">
      <alignment horizontal="center" vertical="center"/>
    </xf>
    <xf numFmtId="0" fontId="23" fillId="0" borderId="15" xfId="6" applyFont="1" applyFill="1" applyBorder="1" applyAlignment="1">
      <alignment horizontal="center" vertical="center"/>
    </xf>
    <xf numFmtId="0" fontId="91" fillId="0" borderId="0" xfId="0" applyFont="1" applyBorder="1" applyAlignment="1">
      <alignment vertical="center"/>
    </xf>
    <xf numFmtId="0" fontId="74" fillId="0" borderId="0" xfId="0" applyFont="1" applyAlignment="1">
      <alignment wrapText="1"/>
    </xf>
    <xf numFmtId="177" fontId="0" fillId="0" borderId="0" xfId="0" applyNumberFormat="1" applyBorder="1"/>
    <xf numFmtId="192" fontId="23" fillId="0" borderId="15" xfId="0" applyNumberFormat="1" applyFont="1" applyBorder="1" applyAlignment="1">
      <alignment horizontal="right" vertical="center"/>
    </xf>
    <xf numFmtId="0" fontId="17" fillId="7" borderId="15" xfId="0" applyFont="1" applyFill="1" applyBorder="1" applyAlignment="1">
      <alignment vertical="center"/>
    </xf>
    <xf numFmtId="192" fontId="23" fillId="7" borderId="15" xfId="0" applyNumberFormat="1" applyFont="1" applyFill="1" applyBorder="1" applyAlignment="1">
      <alignment horizontal="right" vertical="center"/>
    </xf>
    <xf numFmtId="0" fontId="0" fillId="0" borderId="0" xfId="0" applyAlignment="1"/>
    <xf numFmtId="0" fontId="17" fillId="0" borderId="5" xfId="0" applyFont="1" applyBorder="1" applyAlignment="1">
      <alignment horizontal="center" vertical="center"/>
    </xf>
    <xf numFmtId="0" fontId="42" fillId="0" borderId="0" xfId="0" applyFont="1" applyAlignment="1">
      <alignment vertical="center" wrapText="1"/>
    </xf>
    <xf numFmtId="3" fontId="17" fillId="0" borderId="5" xfId="0" applyNumberFormat="1" applyFont="1" applyBorder="1" applyAlignment="1">
      <alignment horizontal="center" vertical="center" wrapText="1"/>
    </xf>
    <xf numFmtId="0" fontId="21" fillId="0" borderId="0" xfId="0" applyFont="1" applyAlignment="1">
      <alignment vertical="center" wrapText="1"/>
    </xf>
    <xf numFmtId="0" fontId="17" fillId="0" borderId="0" xfId="0" applyFont="1" applyBorder="1" applyAlignment="1">
      <alignment horizontal="center" vertical="center"/>
    </xf>
    <xf numFmtId="0" fontId="42" fillId="0" borderId="0" xfId="0" applyFont="1" applyAlignment="1">
      <alignment wrapText="1"/>
    </xf>
    <xf numFmtId="0" fontId="42" fillId="0" borderId="0" xfId="0" applyFont="1" applyAlignment="1">
      <alignment horizontal="justify" wrapText="1"/>
    </xf>
    <xf numFmtId="0" fontId="21" fillId="0" borderId="0" xfId="0" applyFont="1" applyAlignment="1">
      <alignment horizontal="justify" wrapText="1"/>
    </xf>
    <xf numFmtId="0" fontId="2" fillId="7" borderId="14" xfId="0" applyFont="1" applyFill="1" applyBorder="1" applyAlignment="1" applyProtection="1">
      <alignment horizontal="left" vertical="center"/>
      <protection locked="0"/>
    </xf>
    <xf numFmtId="192" fontId="22" fillId="7" borderId="14" xfId="0" applyNumberFormat="1" applyFont="1" applyFill="1" applyBorder="1" applyAlignment="1">
      <alignment horizontal="right" vertical="center"/>
    </xf>
    <xf numFmtId="166" fontId="22" fillId="7" borderId="14" xfId="0" applyNumberFormat="1" applyFont="1" applyFill="1" applyBorder="1" applyAlignment="1">
      <alignment horizontal="right" vertical="center"/>
    </xf>
    <xf numFmtId="192" fontId="22" fillId="7" borderId="15" xfId="0" applyNumberFormat="1" applyFont="1" applyFill="1" applyBorder="1" applyAlignment="1">
      <alignment horizontal="right" vertical="center"/>
    </xf>
    <xf numFmtId="0" fontId="2" fillId="0" borderId="14" xfId="0" applyFont="1" applyBorder="1" applyAlignment="1" applyProtection="1">
      <alignment horizontal="left" vertical="center"/>
      <protection locked="0"/>
    </xf>
    <xf numFmtId="192" fontId="22" fillId="0" borderId="14" xfId="0" applyNumberFormat="1" applyFont="1" applyBorder="1" applyAlignment="1">
      <alignment horizontal="right" vertical="center"/>
    </xf>
    <xf numFmtId="166" fontId="22" fillId="0" borderId="14" xfId="0" applyNumberFormat="1" applyFont="1" applyBorder="1" applyAlignment="1">
      <alignment horizontal="right" vertical="center"/>
    </xf>
    <xf numFmtId="166" fontId="23" fillId="7" borderId="15" xfId="0" applyNumberFormat="1" applyFont="1" applyFill="1" applyBorder="1" applyAlignment="1">
      <alignment horizontal="right" vertical="center"/>
    </xf>
    <xf numFmtId="0" fontId="2" fillId="0" borderId="14" xfId="0" applyFont="1" applyBorder="1" applyAlignment="1">
      <alignment vertical="center"/>
    </xf>
    <xf numFmtId="0" fontId="1" fillId="0" borderId="14" xfId="0" applyFont="1" applyBorder="1" applyAlignment="1">
      <alignment horizontal="center" vertical="center"/>
    </xf>
    <xf numFmtId="0" fontId="2" fillId="0" borderId="14" xfId="0" applyFont="1" applyBorder="1" applyAlignment="1">
      <alignment horizontal="center" vertical="center"/>
    </xf>
    <xf numFmtId="0" fontId="10" fillId="0" borderId="14" xfId="0" applyFont="1" applyBorder="1" applyAlignment="1">
      <alignment horizontal="center" vertical="center"/>
    </xf>
    <xf numFmtId="0" fontId="56" fillId="0" borderId="14" xfId="0" applyFont="1" applyBorder="1" applyAlignment="1">
      <alignment horizontal="center" vertical="center"/>
    </xf>
    <xf numFmtId="0" fontId="17" fillId="0" borderId="14" xfId="0" applyFont="1" applyBorder="1" applyAlignment="1">
      <alignment horizontal="center" vertical="center"/>
    </xf>
    <xf numFmtId="0" fontId="79" fillId="0" borderId="0" xfId="0" applyFont="1" applyAlignment="1">
      <alignment vertical="center"/>
    </xf>
    <xf numFmtId="0" fontId="17" fillId="0" borderId="16" xfId="0" applyFont="1" applyBorder="1" applyAlignment="1">
      <alignment horizontal="center" vertical="center"/>
    </xf>
    <xf numFmtId="0" fontId="1" fillId="0" borderId="0" xfId="0" applyFont="1" applyBorder="1" applyAlignment="1">
      <alignment horizontal="center" vertical="center"/>
    </xf>
    <xf numFmtId="0" fontId="71" fillId="0" borderId="0" xfId="0" applyFont="1" applyBorder="1" applyAlignment="1">
      <alignment vertical="center"/>
    </xf>
    <xf numFmtId="0" fontId="17" fillId="0" borderId="16" xfId="0" applyFont="1" applyBorder="1" applyAlignment="1">
      <alignment horizontal="centerContinuous" vertical="center"/>
    </xf>
    <xf numFmtId="0" fontId="17" fillId="0" borderId="14" xfId="0" applyFont="1" applyBorder="1" applyAlignment="1">
      <alignment horizontal="centerContinuous" vertical="center"/>
    </xf>
    <xf numFmtId="175" fontId="2" fillId="0" borderId="0" xfId="0" applyNumberFormat="1" applyFont="1" applyFill="1" applyAlignment="1">
      <alignment vertical="center"/>
    </xf>
    <xf numFmtId="175" fontId="22" fillId="0" borderId="0" xfId="0" applyNumberFormat="1" applyFont="1" applyFill="1" applyAlignment="1">
      <alignment vertical="center"/>
    </xf>
    <xf numFmtId="0" fontId="1" fillId="0" borderId="0" xfId="0" applyFont="1" applyBorder="1" applyAlignment="1" applyProtection="1">
      <alignment horizontal="left" vertical="center"/>
      <protection locked="0"/>
    </xf>
    <xf numFmtId="0" fontId="1" fillId="0" borderId="0" xfId="0" applyFont="1" applyFill="1"/>
    <xf numFmtId="1" fontId="2" fillId="0" borderId="0" xfId="0" applyNumberFormat="1" applyFont="1"/>
    <xf numFmtId="0" fontId="1" fillId="0" borderId="0" xfId="0" applyFont="1" applyFill="1" applyAlignment="1">
      <alignment vertical="center"/>
    </xf>
    <xf numFmtId="0" fontId="1" fillId="7" borderId="0" xfId="0" applyFont="1" applyFill="1" applyBorder="1" applyAlignment="1" applyProtection="1">
      <alignment horizontal="left" vertical="center"/>
      <protection locked="0"/>
    </xf>
    <xf numFmtId="166" fontId="53" fillId="0" borderId="0" xfId="0" applyNumberFormat="1" applyFont="1" applyFill="1" applyBorder="1"/>
    <xf numFmtId="0" fontId="0" fillId="0" borderId="0" xfId="0" applyAlignment="1">
      <alignment wrapText="1"/>
    </xf>
    <xf numFmtId="192" fontId="22" fillId="7" borderId="0" xfId="0" applyNumberFormat="1" applyFont="1" applyFill="1" applyBorder="1" applyAlignment="1">
      <alignment horizontal="center" vertical="center"/>
    </xf>
    <xf numFmtId="192" fontId="22" fillId="0" borderId="0" xfId="0" applyNumberFormat="1" applyFont="1" applyBorder="1" applyAlignment="1">
      <alignment horizontal="center" vertical="center"/>
    </xf>
    <xf numFmtId="192" fontId="23" fillId="0" borderId="4" xfId="0" applyNumberFormat="1" applyFont="1" applyBorder="1" applyAlignment="1">
      <alignment horizontal="center" vertical="center"/>
    </xf>
    <xf numFmtId="0" fontId="1" fillId="0" borderId="0" xfId="0" applyFont="1" applyFill="1" applyBorder="1" applyAlignment="1"/>
    <xf numFmtId="192" fontId="23" fillId="0" borderId="8" xfId="0" applyNumberFormat="1" applyFont="1" applyBorder="1" applyAlignment="1">
      <alignment horizontal="center" vertical="center"/>
    </xf>
    <xf numFmtId="192" fontId="23" fillId="7" borderId="5" xfId="0" applyNumberFormat="1" applyFont="1" applyFill="1" applyBorder="1" applyAlignment="1">
      <alignment horizontal="center" vertical="center"/>
    </xf>
    <xf numFmtId="0" fontId="17" fillId="0" borderId="0" xfId="0" applyFont="1" applyBorder="1" applyAlignment="1">
      <alignment horizontal="center" vertical="center"/>
    </xf>
    <xf numFmtId="0" fontId="92" fillId="0" borderId="0" xfId="0" applyFont="1" applyFill="1" applyBorder="1"/>
    <xf numFmtId="0" fontId="1" fillId="0" borderId="0" xfId="0" applyFont="1" applyFill="1" applyBorder="1"/>
    <xf numFmtId="0" fontId="93" fillId="0" borderId="0" xfId="0" applyFont="1" applyFill="1" applyBorder="1" applyAlignment="1"/>
    <xf numFmtId="0" fontId="93" fillId="0" borderId="0" xfId="0" applyFont="1" applyFill="1" applyBorder="1"/>
    <xf numFmtId="0" fontId="94" fillId="0" borderId="0" xfId="0" applyFont="1" applyFill="1" applyBorder="1"/>
    <xf numFmtId="0" fontId="93" fillId="0" borderId="0" xfId="1" applyFont="1" applyFill="1" applyBorder="1" applyAlignment="1" applyProtection="1"/>
    <xf numFmtId="0" fontId="94" fillId="0" borderId="0" xfId="0" applyFont="1" applyFill="1" applyBorder="1" applyAlignment="1"/>
    <xf numFmtId="0" fontId="92" fillId="0" borderId="0" xfId="0" applyFont="1"/>
    <xf numFmtId="0" fontId="1" fillId="0" borderId="0" xfId="0" applyFont="1"/>
    <xf numFmtId="0" fontId="1" fillId="0" borderId="0" xfId="0" applyFont="1" applyAlignment="1">
      <alignment horizontal="justify"/>
    </xf>
    <xf numFmtId="0" fontId="93" fillId="0" borderId="0" xfId="0" applyFont="1" applyAlignment="1">
      <alignment wrapText="1"/>
    </xf>
    <xf numFmtId="0" fontId="1" fillId="0" borderId="0" xfId="0" applyFont="1" applyAlignment="1">
      <alignment wrapText="1"/>
    </xf>
    <xf numFmtId="0" fontId="96" fillId="0" borderId="0" xfId="0" applyFont="1" applyAlignment="1"/>
    <xf numFmtId="192" fontId="22" fillId="7" borderId="10" xfId="0" applyNumberFormat="1" applyFont="1" applyFill="1" applyBorder="1" applyAlignment="1">
      <alignment horizontal="center" vertical="center"/>
    </xf>
    <xf numFmtId="192" fontId="22" fillId="0" borderId="10" xfId="0" applyNumberFormat="1" applyFont="1" applyBorder="1" applyAlignment="1">
      <alignment horizontal="center" vertical="center"/>
    </xf>
    <xf numFmtId="192" fontId="23" fillId="0" borderId="11" xfId="0" applyNumberFormat="1" applyFont="1" applyBorder="1" applyAlignment="1">
      <alignment horizontal="center" vertical="center"/>
    </xf>
    <xf numFmtId="192" fontId="23" fillId="7" borderId="12" xfId="0" applyNumberFormat="1" applyFont="1" applyFill="1" applyBorder="1" applyAlignment="1">
      <alignment horizontal="center" vertical="center"/>
    </xf>
    <xf numFmtId="192" fontId="23" fillId="0" borderId="13" xfId="0" applyNumberFormat="1" applyFont="1" applyBorder="1" applyAlignment="1">
      <alignment horizontal="center" vertical="center"/>
    </xf>
    <xf numFmtId="192" fontId="2" fillId="0" borderId="0" xfId="0" applyNumberFormat="1" applyFont="1" applyFill="1" applyAlignment="1">
      <alignment vertical="center"/>
    </xf>
    <xf numFmtId="0" fontId="76" fillId="0" borderId="0" xfId="0" applyFont="1" applyFill="1" applyBorder="1" applyAlignment="1">
      <alignment vertical="center"/>
    </xf>
    <xf numFmtId="192" fontId="22" fillId="7" borderId="18" xfId="0" applyNumberFormat="1" applyFont="1" applyFill="1" applyBorder="1" applyAlignment="1">
      <alignment horizontal="right" vertical="center"/>
    </xf>
    <xf numFmtId="192" fontId="22" fillId="0" borderId="18" xfId="0" applyNumberFormat="1" applyFont="1" applyBorder="1" applyAlignment="1">
      <alignment horizontal="right" vertical="center"/>
    </xf>
    <xf numFmtId="192" fontId="23" fillId="0" borderId="19" xfId="0" applyNumberFormat="1" applyFont="1" applyBorder="1" applyAlignment="1">
      <alignment horizontal="right" vertical="center"/>
    </xf>
    <xf numFmtId="192" fontId="23" fillId="7" borderId="19" xfId="0" applyNumberFormat="1" applyFont="1" applyFill="1" applyBorder="1" applyAlignment="1">
      <alignment horizontal="right" vertical="center"/>
    </xf>
    <xf numFmtId="192" fontId="23" fillId="0" borderId="22" xfId="0" applyNumberFormat="1" applyFont="1" applyBorder="1" applyAlignment="1">
      <alignment horizontal="right" vertical="center"/>
    </xf>
    <xf numFmtId="192" fontId="22" fillId="7" borderId="0" xfId="0" applyNumberFormat="1" applyFont="1" applyFill="1" applyBorder="1" applyAlignment="1">
      <alignment horizontal="centerContinuous" vertical="center"/>
    </xf>
    <xf numFmtId="192" fontId="22" fillId="0" borderId="0" xfId="0" applyNumberFormat="1" applyFont="1" applyBorder="1" applyAlignment="1">
      <alignment horizontal="centerContinuous" vertical="center"/>
    </xf>
    <xf numFmtId="192" fontId="23" fillId="0" borderId="4" xfId="0" applyNumberFormat="1" applyFont="1" applyBorder="1" applyAlignment="1">
      <alignment horizontal="centerContinuous" vertical="center"/>
    </xf>
    <xf numFmtId="192" fontId="23" fillId="7" borderId="4" xfId="0" applyNumberFormat="1" applyFont="1" applyFill="1" applyBorder="1" applyAlignment="1">
      <alignment horizontal="centerContinuous" vertical="center"/>
    </xf>
    <xf numFmtId="192" fontId="23" fillId="0" borderId="3" xfId="0" applyNumberFormat="1" applyFont="1" applyBorder="1" applyAlignment="1">
      <alignment horizontal="centerContinuous" vertical="center"/>
    </xf>
    <xf numFmtId="192" fontId="22" fillId="7" borderId="18" xfId="0" applyNumberFormat="1" applyFont="1" applyFill="1" applyBorder="1" applyAlignment="1">
      <alignment horizontal="centerContinuous" vertical="center"/>
    </xf>
    <xf numFmtId="192" fontId="22" fillId="0" borderId="18" xfId="0" applyNumberFormat="1" applyFont="1" applyBorder="1" applyAlignment="1">
      <alignment horizontal="centerContinuous" vertical="center"/>
    </xf>
    <xf numFmtId="192" fontId="23" fillId="0" borderId="19" xfId="0" applyNumberFormat="1" applyFont="1" applyBorder="1" applyAlignment="1">
      <alignment horizontal="centerContinuous" vertical="center"/>
    </xf>
    <xf numFmtId="192" fontId="22" fillId="7" borderId="15" xfId="0" applyNumberFormat="1" applyFont="1" applyFill="1" applyBorder="1" applyAlignment="1">
      <alignment horizontal="centerContinuous" vertical="center"/>
    </xf>
    <xf numFmtId="192" fontId="22" fillId="7" borderId="20" xfId="0" applyNumberFormat="1" applyFont="1" applyFill="1" applyBorder="1" applyAlignment="1">
      <alignment horizontal="centerContinuous" vertical="center"/>
    </xf>
    <xf numFmtId="192" fontId="23" fillId="0" borderId="15" xfId="0" applyNumberFormat="1" applyFont="1" applyBorder="1" applyAlignment="1">
      <alignment horizontal="centerContinuous" vertical="center"/>
    </xf>
    <xf numFmtId="192" fontId="23" fillId="0" borderId="20" xfId="0" applyNumberFormat="1" applyFont="1" applyBorder="1" applyAlignment="1">
      <alignment horizontal="centerContinuous" vertical="center"/>
    </xf>
    <xf numFmtId="166" fontId="22" fillId="7" borderId="0" xfId="0" applyNumberFormat="1" applyFont="1" applyFill="1" applyBorder="1" applyAlignment="1">
      <alignment horizontal="centerContinuous" vertical="center"/>
    </xf>
    <xf numFmtId="167" fontId="16" fillId="7" borderId="0" xfId="0" applyNumberFormat="1" applyFont="1" applyFill="1" applyBorder="1" applyAlignment="1">
      <alignment horizontal="centerContinuous" vertical="center"/>
    </xf>
    <xf numFmtId="167" fontId="16" fillId="7" borderId="0" xfId="0" quotePrefix="1" applyNumberFormat="1" applyFont="1" applyFill="1" applyBorder="1" applyAlignment="1">
      <alignment horizontal="centerContinuous" vertical="center"/>
    </xf>
    <xf numFmtId="166" fontId="22" fillId="0" borderId="0" xfId="0" applyNumberFormat="1" applyFont="1" applyBorder="1" applyAlignment="1">
      <alignment horizontal="centerContinuous" vertical="center"/>
    </xf>
    <xf numFmtId="167" fontId="16" fillId="0" borderId="0" xfId="0" applyNumberFormat="1" applyFont="1" applyBorder="1" applyAlignment="1">
      <alignment horizontal="centerContinuous" vertical="center"/>
    </xf>
    <xf numFmtId="167" fontId="16" fillId="0" borderId="0" xfId="0" quotePrefix="1" applyNumberFormat="1" applyFont="1" applyBorder="1" applyAlignment="1">
      <alignment horizontal="centerContinuous" vertical="center"/>
    </xf>
    <xf numFmtId="166" fontId="23" fillId="0" borderId="4" xfId="0" applyNumberFormat="1" applyFont="1" applyBorder="1" applyAlignment="1">
      <alignment horizontal="centerContinuous" vertical="center"/>
    </xf>
    <xf numFmtId="167" fontId="20" fillId="0" borderId="4" xfId="0" applyNumberFormat="1" applyFont="1" applyBorder="1" applyAlignment="1">
      <alignment horizontal="centerContinuous" vertical="center"/>
    </xf>
    <xf numFmtId="167" fontId="16" fillId="0" borderId="0" xfId="0" applyNumberFormat="1" applyFont="1" applyFill="1" applyBorder="1" applyAlignment="1">
      <alignment horizontal="centerContinuous" vertical="center"/>
    </xf>
    <xf numFmtId="167" fontId="16" fillId="7" borderId="15" xfId="0" applyNumberFormat="1" applyFont="1" applyFill="1" applyBorder="1" applyAlignment="1">
      <alignment horizontal="centerContinuous" vertical="center"/>
    </xf>
    <xf numFmtId="166" fontId="23" fillId="0" borderId="3" xfId="0" applyNumberFormat="1" applyFont="1" applyBorder="1" applyAlignment="1">
      <alignment horizontal="centerContinuous" vertical="center"/>
    </xf>
    <xf numFmtId="167" fontId="20" fillId="0" borderId="3" xfId="0" applyNumberFormat="1" applyFont="1" applyBorder="1" applyAlignment="1">
      <alignment horizontal="centerContinuous" vertical="center"/>
    </xf>
    <xf numFmtId="0" fontId="1" fillId="0" borderId="0" xfId="0" applyFont="1" applyFill="1" applyBorder="1" applyAlignment="1"/>
    <xf numFmtId="165" fontId="17" fillId="0" borderId="22" xfId="0" applyNumberFormat="1" applyFont="1" applyBorder="1" applyAlignment="1">
      <alignment horizontal="center" vertical="center"/>
    </xf>
    <xf numFmtId="169" fontId="22" fillId="7" borderId="18" xfId="0" applyNumberFormat="1" applyFont="1" applyFill="1" applyBorder="1" applyAlignment="1">
      <alignment horizontal="center" vertical="center"/>
    </xf>
    <xf numFmtId="169" fontId="22" fillId="0" borderId="18" xfId="0" applyNumberFormat="1" applyFont="1" applyBorder="1" applyAlignment="1">
      <alignment horizontal="center" vertical="center"/>
    </xf>
    <xf numFmtId="169" fontId="23" fillId="0" borderId="19" xfId="0" applyNumberFormat="1" applyFont="1" applyBorder="1" applyAlignment="1">
      <alignment horizontal="center" vertical="center"/>
    </xf>
    <xf numFmtId="169" fontId="23" fillId="7" borderId="19" xfId="0" applyNumberFormat="1" applyFont="1" applyFill="1" applyBorder="1" applyAlignment="1">
      <alignment horizontal="center" vertical="center"/>
    </xf>
    <xf numFmtId="169" fontId="23" fillId="0" borderId="22" xfId="0" applyNumberFormat="1" applyFont="1" applyBorder="1" applyAlignment="1">
      <alignment horizontal="center" vertical="center"/>
    </xf>
    <xf numFmtId="165" fontId="17" fillId="0" borderId="24" xfId="0" applyNumberFormat="1" applyFont="1" applyBorder="1" applyAlignment="1">
      <alignment horizontal="center" vertical="center"/>
    </xf>
    <xf numFmtId="169" fontId="22" fillId="7" borderId="25" xfId="0" applyNumberFormat="1" applyFont="1" applyFill="1" applyBorder="1" applyAlignment="1">
      <alignment horizontal="center" vertical="center"/>
    </xf>
    <xf numFmtId="169" fontId="22" fillId="0" borderId="25" xfId="0" applyNumberFormat="1" applyFont="1" applyBorder="1" applyAlignment="1">
      <alignment horizontal="center" vertical="center"/>
    </xf>
    <xf numFmtId="169" fontId="23" fillId="0" borderId="26" xfId="0" applyNumberFormat="1" applyFont="1" applyBorder="1" applyAlignment="1">
      <alignment horizontal="center" vertical="center"/>
    </xf>
    <xf numFmtId="169" fontId="23" fillId="7" borderId="26" xfId="0" applyNumberFormat="1" applyFont="1" applyFill="1" applyBorder="1" applyAlignment="1">
      <alignment horizontal="center" vertical="center"/>
    </xf>
    <xf numFmtId="169" fontId="23" fillId="0" borderId="24" xfId="0" applyNumberFormat="1" applyFont="1" applyBorder="1" applyAlignment="1">
      <alignment horizontal="center" vertical="center"/>
    </xf>
    <xf numFmtId="169" fontId="16" fillId="7" borderId="18" xfId="0" applyNumberFormat="1" applyFont="1" applyFill="1" applyBorder="1" applyAlignment="1">
      <alignment horizontal="center" vertical="center"/>
    </xf>
    <xf numFmtId="169" fontId="16" fillId="0" borderId="18" xfId="0" applyNumberFormat="1" applyFont="1" applyBorder="1" applyAlignment="1">
      <alignment horizontal="center" vertical="center"/>
    </xf>
    <xf numFmtId="169" fontId="20" fillId="0" borderId="19" xfId="0" applyNumberFormat="1" applyFont="1" applyBorder="1" applyAlignment="1">
      <alignment horizontal="center" vertical="center"/>
    </xf>
    <xf numFmtId="169" fontId="20" fillId="7" borderId="19" xfId="0" applyNumberFormat="1" applyFont="1" applyFill="1" applyBorder="1" applyAlignment="1">
      <alignment horizontal="center" vertical="center"/>
    </xf>
    <xf numFmtId="169" fontId="20" fillId="0" borderId="22" xfId="0" applyNumberFormat="1" applyFont="1" applyBorder="1" applyAlignment="1">
      <alignment horizontal="center" vertical="center"/>
    </xf>
    <xf numFmtId="166" fontId="0" fillId="0" borderId="0" xfId="0" applyNumberFormat="1"/>
    <xf numFmtId="193" fontId="74" fillId="0" borderId="0" xfId="0" applyNumberFormat="1" applyFont="1"/>
    <xf numFmtId="192" fontId="17" fillId="0" borderId="4" xfId="0" applyNumberFormat="1" applyFont="1" applyBorder="1" applyAlignment="1">
      <alignment horizontal="center" vertical="center"/>
    </xf>
    <xf numFmtId="3" fontId="2" fillId="0" borderId="0" xfId="0" applyNumberFormat="1" applyFont="1" applyFill="1" applyBorder="1" applyAlignment="1">
      <alignment horizontal="center"/>
    </xf>
    <xf numFmtId="0" fontId="80" fillId="0" borderId="3" xfId="0" applyFont="1" applyFill="1" applyBorder="1" applyAlignment="1">
      <alignment horizontal="left" vertical="center"/>
    </xf>
    <xf numFmtId="178" fontId="21" fillId="7" borderId="0" xfId="0" applyNumberFormat="1" applyFont="1" applyFill="1" applyBorder="1" applyAlignment="1">
      <alignment horizontal="center" vertical="center"/>
    </xf>
    <xf numFmtId="178" fontId="21" fillId="0" borderId="0" xfId="0" applyNumberFormat="1" applyFont="1" applyBorder="1" applyAlignment="1">
      <alignment horizontal="center" vertical="center"/>
    </xf>
    <xf numFmtId="178" fontId="21" fillId="0" borderId="0" xfId="0" applyNumberFormat="1" applyFont="1" applyFill="1" applyBorder="1" applyAlignment="1">
      <alignment horizontal="center" vertical="center"/>
    </xf>
    <xf numFmtId="178" fontId="35" fillId="0" borderId="4" xfId="0" applyNumberFormat="1" applyFont="1" applyBorder="1" applyAlignment="1">
      <alignment horizontal="center" vertical="center"/>
    </xf>
    <xf numFmtId="178" fontId="35" fillId="7" borderId="4" xfId="0" applyNumberFormat="1" applyFont="1" applyFill="1" applyBorder="1" applyAlignment="1">
      <alignment horizontal="center" vertical="center"/>
    </xf>
    <xf numFmtId="178" fontId="35" fillId="0" borderId="3" xfId="0" applyNumberFormat="1" applyFont="1" applyBorder="1" applyAlignment="1">
      <alignment horizontal="center" vertical="center"/>
    </xf>
    <xf numFmtId="1" fontId="22" fillId="2" borderId="0" xfId="0" applyNumberFormat="1" applyFont="1" applyFill="1" applyBorder="1" applyAlignment="1">
      <alignment horizontal="right" vertical="center"/>
    </xf>
    <xf numFmtId="0" fontId="2" fillId="0" borderId="4" xfId="0" applyFont="1" applyFill="1" applyBorder="1" applyAlignment="1">
      <alignment vertical="center"/>
    </xf>
    <xf numFmtId="0" fontId="17" fillId="0" borderId="0" xfId="0" applyFont="1" applyBorder="1" applyAlignment="1" applyProtection="1">
      <alignment horizontal="left" vertical="center"/>
      <protection locked="0"/>
    </xf>
    <xf numFmtId="1" fontId="2" fillId="0" borderId="4" xfId="0" applyNumberFormat="1" applyFont="1" applyFill="1" applyBorder="1" applyAlignment="1">
      <alignment vertical="center"/>
    </xf>
    <xf numFmtId="1" fontId="17" fillId="0" borderId="0" xfId="0" applyNumberFormat="1" applyFont="1" applyBorder="1" applyAlignment="1">
      <alignment horizontal="center" vertical="center"/>
    </xf>
    <xf numFmtId="0" fontId="17" fillId="0" borderId="6" xfId="0" applyFont="1" applyBorder="1" applyAlignment="1">
      <alignment horizontal="center" vertical="center"/>
    </xf>
    <xf numFmtId="0" fontId="1" fillId="0" borderId="6" xfId="0" applyFont="1" applyBorder="1" applyAlignment="1">
      <alignment horizontal="center" vertical="center" wrapText="1"/>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 fillId="0" borderId="6" xfId="0" applyFont="1" applyBorder="1" applyAlignment="1">
      <alignment horizontal="center" vertical="center"/>
    </xf>
    <xf numFmtId="0" fontId="17" fillId="0" borderId="16" xfId="0" applyFont="1" applyBorder="1" applyAlignment="1">
      <alignment horizontal="center" vertical="center"/>
    </xf>
    <xf numFmtId="0" fontId="1" fillId="0" borderId="0" xfId="0" applyFont="1" applyBorder="1" applyAlignment="1">
      <alignment horizontal="center" vertical="center"/>
    </xf>
    <xf numFmtId="166" fontId="71" fillId="0" borderId="0" xfId="0" applyNumberFormat="1" applyFont="1"/>
    <xf numFmtId="178" fontId="1" fillId="7" borderId="0" xfId="0" applyNumberFormat="1" applyFont="1" applyFill="1" applyBorder="1" applyAlignment="1">
      <alignment horizontal="center" vertical="center"/>
    </xf>
    <xf numFmtId="178" fontId="1" fillId="0" borderId="0" xfId="0" applyNumberFormat="1" applyFont="1" applyBorder="1" applyAlignment="1">
      <alignment horizontal="center" vertical="center"/>
    </xf>
    <xf numFmtId="178" fontId="17" fillId="0" borderId="4" xfId="0" applyNumberFormat="1" applyFont="1" applyBorder="1" applyAlignment="1">
      <alignment horizontal="center" vertical="center"/>
    </xf>
    <xf numFmtId="178" fontId="17" fillId="7" borderId="4" xfId="0" applyNumberFormat="1" applyFont="1" applyFill="1" applyBorder="1" applyAlignment="1">
      <alignment horizontal="center" vertical="center"/>
    </xf>
    <xf numFmtId="178" fontId="17" fillId="0" borderId="3" xfId="0" applyNumberFormat="1" applyFont="1" applyBorder="1" applyAlignment="1">
      <alignment horizontal="center" vertical="center"/>
    </xf>
    <xf numFmtId="178" fontId="99" fillId="7" borderId="0" xfId="0" applyNumberFormat="1" applyFont="1" applyFill="1" applyBorder="1" applyAlignment="1">
      <alignment horizontal="center" vertical="center"/>
    </xf>
    <xf numFmtId="178" fontId="99" fillId="0" borderId="0" xfId="0" applyNumberFormat="1" applyFont="1" applyBorder="1" applyAlignment="1">
      <alignment horizontal="center" vertical="center"/>
    </xf>
    <xf numFmtId="177" fontId="1" fillId="7" borderId="0" xfId="0" applyNumberFormat="1" applyFont="1" applyFill="1" applyBorder="1" applyAlignment="1">
      <alignment horizontal="center" vertical="center"/>
    </xf>
    <xf numFmtId="177" fontId="1" fillId="0" borderId="0" xfId="0" applyNumberFormat="1" applyFont="1" applyBorder="1" applyAlignment="1">
      <alignment horizontal="center" vertical="center"/>
    </xf>
    <xf numFmtId="177" fontId="17" fillId="0" borderId="4" xfId="0" applyNumberFormat="1" applyFont="1" applyBorder="1" applyAlignment="1">
      <alignment horizontal="center" vertical="center"/>
    </xf>
    <xf numFmtId="177" fontId="17" fillId="7" borderId="4" xfId="0" applyNumberFormat="1" applyFont="1" applyFill="1" applyBorder="1" applyAlignment="1">
      <alignment horizontal="center" vertical="center"/>
    </xf>
    <xf numFmtId="177" fontId="17" fillId="0" borderId="3" xfId="0" applyNumberFormat="1" applyFont="1" applyBorder="1" applyAlignment="1">
      <alignment horizontal="center" vertical="center"/>
    </xf>
    <xf numFmtId="193" fontId="1" fillId="7" borderId="0" xfId="2" applyNumberFormat="1" applyFont="1" applyFill="1" applyBorder="1" applyAlignment="1">
      <alignment horizontal="center" vertical="center"/>
    </xf>
    <xf numFmtId="193" fontId="1" fillId="0" borderId="0" xfId="2" applyNumberFormat="1" applyFont="1" applyBorder="1" applyAlignment="1">
      <alignment horizontal="center" vertical="center"/>
    </xf>
    <xf numFmtId="193" fontId="17" fillId="0" borderId="4" xfId="2" applyNumberFormat="1" applyFont="1" applyBorder="1" applyAlignment="1">
      <alignment horizontal="center" vertical="center"/>
    </xf>
    <xf numFmtId="193" fontId="17" fillId="7" borderId="4" xfId="2" applyNumberFormat="1" applyFont="1" applyFill="1" applyBorder="1" applyAlignment="1">
      <alignment horizontal="center" vertical="center"/>
    </xf>
    <xf numFmtId="193" fontId="17" fillId="0" borderId="3" xfId="2" applyNumberFormat="1" applyFont="1" applyBorder="1" applyAlignment="1">
      <alignment horizontal="center" vertical="center"/>
    </xf>
    <xf numFmtId="0" fontId="1" fillId="5" borderId="6" xfId="0" applyFont="1" applyFill="1" applyBorder="1" applyAlignment="1">
      <alignment horizontal="center" vertical="center"/>
    </xf>
    <xf numFmtId="0" fontId="101" fillId="0" borderId="6" xfId="0" applyFont="1" applyBorder="1" applyAlignment="1">
      <alignment horizontal="center" vertical="center" wrapText="1"/>
    </xf>
    <xf numFmtId="0" fontId="2" fillId="7" borderId="16" xfId="0" applyFont="1" applyFill="1" applyBorder="1" applyAlignment="1" applyProtection="1">
      <alignment horizontal="left" vertical="center"/>
      <protection locked="0"/>
    </xf>
    <xf numFmtId="0" fontId="2" fillId="7" borderId="15" xfId="0" applyFont="1" applyFill="1" applyBorder="1" applyAlignment="1" applyProtection="1">
      <alignment horizontal="left" vertical="center"/>
      <protection locked="0"/>
    </xf>
    <xf numFmtId="166" fontId="23" fillId="0" borderId="15" xfId="0" applyNumberFormat="1" applyFont="1" applyFill="1" applyBorder="1" applyAlignment="1">
      <alignment horizontal="right" vertical="center"/>
    </xf>
    <xf numFmtId="192" fontId="72" fillId="7" borderId="0" xfId="0" applyNumberFormat="1" applyFont="1" applyFill="1" applyBorder="1" applyAlignment="1">
      <alignment horizontal="right" vertical="center"/>
    </xf>
    <xf numFmtId="192" fontId="72" fillId="0" borderId="0" xfId="0" applyNumberFormat="1" applyFont="1" applyBorder="1" applyAlignment="1">
      <alignment horizontal="right" vertical="center"/>
    </xf>
    <xf numFmtId="192" fontId="102" fillId="0" borderId="0" xfId="0" applyNumberFormat="1" applyFont="1" applyBorder="1" applyAlignment="1">
      <alignment horizontal="right" vertical="center"/>
    </xf>
    <xf numFmtId="192" fontId="102" fillId="7" borderId="0" xfId="0" applyNumberFormat="1" applyFont="1" applyFill="1" applyBorder="1" applyAlignment="1">
      <alignment horizontal="right" vertical="center"/>
    </xf>
    <xf numFmtId="0" fontId="35" fillId="0" borderId="3" xfId="0" applyFont="1" applyBorder="1" applyAlignment="1">
      <alignment horizontal="center" vertical="center" wrapText="1"/>
    </xf>
    <xf numFmtId="167" fontId="22" fillId="7" borderId="10" xfId="0" applyNumberFormat="1" applyFont="1" applyFill="1" applyBorder="1" applyAlignment="1">
      <alignment horizontal="center" vertical="center"/>
    </xf>
    <xf numFmtId="167" fontId="22" fillId="0" borderId="10" xfId="0" applyNumberFormat="1" applyFont="1" applyBorder="1" applyAlignment="1">
      <alignment horizontal="center" vertical="center"/>
    </xf>
    <xf numFmtId="167" fontId="22" fillId="0" borderId="11" xfId="0" applyNumberFormat="1" applyFont="1" applyBorder="1" applyAlignment="1">
      <alignment horizontal="center" vertical="center"/>
    </xf>
    <xf numFmtId="167" fontId="22" fillId="0" borderId="10" xfId="0" applyNumberFormat="1" applyFont="1" applyFill="1" applyBorder="1" applyAlignment="1">
      <alignment horizontal="center" vertical="center"/>
    </xf>
    <xf numFmtId="167" fontId="22" fillId="7" borderId="10" xfId="0" quotePrefix="1" applyNumberFormat="1" applyFont="1" applyFill="1" applyBorder="1" applyAlignment="1">
      <alignment horizontal="center" vertical="center"/>
    </xf>
    <xf numFmtId="167" fontId="22" fillId="7" borderId="11" xfId="0" applyNumberFormat="1" applyFont="1" applyFill="1" applyBorder="1" applyAlignment="1">
      <alignment horizontal="center" vertical="center"/>
    </xf>
    <xf numFmtId="167" fontId="22" fillId="0" borderId="28" xfId="0" applyNumberFormat="1" applyFont="1" applyBorder="1" applyAlignment="1">
      <alignment horizontal="center" vertical="center"/>
    </xf>
    <xf numFmtId="165" fontId="23" fillId="0" borderId="9" xfId="0" applyNumberFormat="1" applyFont="1" applyBorder="1" applyAlignment="1">
      <alignment horizontal="center" vertical="center"/>
    </xf>
    <xf numFmtId="192" fontId="17" fillId="0" borderId="4" xfId="0" applyNumberFormat="1" applyFont="1" applyBorder="1" applyAlignment="1">
      <alignment horizontal="center" vertical="center"/>
    </xf>
    <xf numFmtId="0" fontId="1" fillId="0" borderId="6" xfId="0" applyFont="1" applyBorder="1" applyAlignment="1">
      <alignment horizontal="center" vertical="center" wrapText="1"/>
    </xf>
    <xf numFmtId="0" fontId="22" fillId="0" borderId="6" xfId="0" applyFont="1" applyBorder="1" applyAlignment="1">
      <alignment horizontal="center" vertical="center"/>
    </xf>
    <xf numFmtId="0" fontId="101" fillId="0" borderId="6" xfId="0" applyFont="1" applyBorder="1" applyAlignment="1">
      <alignment horizontal="center" vertical="center" wrapText="1"/>
    </xf>
    <xf numFmtId="0" fontId="35" fillId="0" borderId="0" xfId="0" applyFont="1" applyBorder="1" applyAlignment="1">
      <alignment horizontal="center" vertical="center" wrapText="1"/>
    </xf>
    <xf numFmtId="166" fontId="1" fillId="7" borderId="0" xfId="0" applyNumberFormat="1" applyFont="1" applyFill="1" applyBorder="1" applyAlignment="1">
      <alignment horizontal="right" vertical="center"/>
    </xf>
    <xf numFmtId="167" fontId="10" fillId="7" borderId="0" xfId="0" applyNumberFormat="1" applyFont="1" applyFill="1" applyBorder="1" applyAlignment="1">
      <alignment horizontal="center" vertical="center"/>
    </xf>
    <xf numFmtId="166" fontId="17" fillId="7" borderId="0" xfId="0" applyNumberFormat="1" applyFont="1" applyFill="1" applyBorder="1" applyAlignment="1">
      <alignment horizontal="right" vertical="center"/>
    </xf>
    <xf numFmtId="166" fontId="1" fillId="0" borderId="0" xfId="0" applyNumberFormat="1" applyFont="1" applyBorder="1" applyAlignment="1">
      <alignment horizontal="right" vertical="center"/>
    </xf>
    <xf numFmtId="167" fontId="10" fillId="0" borderId="0" xfId="0" applyNumberFormat="1" applyFont="1" applyBorder="1" applyAlignment="1">
      <alignment horizontal="center" vertical="center"/>
    </xf>
    <xf numFmtId="166" fontId="17" fillId="0" borderId="0" xfId="0" applyNumberFormat="1" applyFont="1" applyBorder="1" applyAlignment="1">
      <alignment horizontal="right" vertical="center"/>
    </xf>
    <xf numFmtId="167" fontId="10" fillId="0" borderId="0" xfId="0" applyNumberFormat="1" applyFont="1" applyFill="1" applyBorder="1" applyAlignment="1">
      <alignment horizontal="center" vertical="center"/>
    </xf>
    <xf numFmtId="166" fontId="1" fillId="0" borderId="0" xfId="0" quotePrefix="1" applyNumberFormat="1" applyFont="1" applyBorder="1" applyAlignment="1">
      <alignment horizontal="center" vertical="center"/>
    </xf>
    <xf numFmtId="167" fontId="10" fillId="0" borderId="0" xfId="0" quotePrefix="1" applyNumberFormat="1" applyFont="1" applyFill="1" applyBorder="1" applyAlignment="1">
      <alignment horizontal="center" vertical="center"/>
    </xf>
    <xf numFmtId="167" fontId="10" fillId="7" borderId="0" xfId="0" quotePrefix="1" applyNumberFormat="1" applyFont="1" applyFill="1" applyBorder="1" applyAlignment="1">
      <alignment horizontal="center" vertical="center"/>
    </xf>
    <xf numFmtId="166" fontId="1" fillId="7" borderId="0" xfId="0" quotePrefix="1" applyNumberFormat="1" applyFont="1" applyFill="1" applyBorder="1" applyAlignment="1">
      <alignment horizontal="center" vertical="center"/>
    </xf>
    <xf numFmtId="166" fontId="17" fillId="0" borderId="4" xfId="0" applyNumberFormat="1" applyFont="1" applyBorder="1" applyAlignment="1">
      <alignment horizontal="right" vertical="center"/>
    </xf>
    <xf numFmtId="167" fontId="19" fillId="0" borderId="4" xfId="0" applyNumberFormat="1" applyFont="1" applyBorder="1" applyAlignment="1">
      <alignment horizontal="center" vertical="center"/>
    </xf>
    <xf numFmtId="166" fontId="1" fillId="0" borderId="6" xfId="0" quotePrefix="1" applyNumberFormat="1" applyFont="1" applyBorder="1" applyAlignment="1">
      <alignment horizontal="center" vertical="center"/>
    </xf>
    <xf numFmtId="166" fontId="17" fillId="7" borderId="4" xfId="0" applyNumberFormat="1" applyFont="1" applyFill="1" applyBorder="1" applyAlignment="1">
      <alignment horizontal="right" vertical="center"/>
    </xf>
    <xf numFmtId="167" fontId="19" fillId="7" borderId="4" xfId="0" applyNumberFormat="1" applyFont="1" applyFill="1" applyBorder="1" applyAlignment="1">
      <alignment horizontal="center" vertical="center"/>
    </xf>
    <xf numFmtId="167" fontId="10" fillId="7" borderId="4" xfId="0" applyNumberFormat="1" applyFont="1" applyFill="1" applyBorder="1" applyAlignment="1">
      <alignment horizontal="center" vertical="center"/>
    </xf>
    <xf numFmtId="166" fontId="17" fillId="0" borderId="3" xfId="0" applyNumberFormat="1" applyFont="1" applyBorder="1" applyAlignment="1">
      <alignment horizontal="right" vertical="center"/>
    </xf>
    <xf numFmtId="167" fontId="19" fillId="0" borderId="3" xfId="0" applyNumberFormat="1" applyFont="1" applyBorder="1" applyAlignment="1">
      <alignment horizontal="center" vertical="center"/>
    </xf>
    <xf numFmtId="192" fontId="1" fillId="7" borderId="0" xfId="0" applyNumberFormat="1" applyFont="1" applyFill="1" applyBorder="1" applyAlignment="1">
      <alignment horizontal="center" vertical="center"/>
    </xf>
    <xf numFmtId="192" fontId="1" fillId="0" borderId="0" xfId="0" applyNumberFormat="1" applyFont="1" applyBorder="1" applyAlignment="1">
      <alignment horizontal="center" vertical="center"/>
    </xf>
    <xf numFmtId="192" fontId="17" fillId="7" borderId="4" xfId="0" applyNumberFormat="1" applyFont="1" applyFill="1" applyBorder="1" applyAlignment="1">
      <alignment horizontal="center" vertical="center"/>
    </xf>
    <xf numFmtId="0" fontId="42" fillId="0" borderId="0" xfId="0" applyFont="1" applyFill="1" applyBorder="1"/>
    <xf numFmtId="175" fontId="21" fillId="0" borderId="0" xfId="0" applyNumberFormat="1" applyFont="1" applyFill="1" applyBorder="1"/>
    <xf numFmtId="165"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3" fillId="0" borderId="6" xfId="0" applyFont="1" applyBorder="1" applyAlignment="1">
      <alignment horizontal="center" vertical="center" wrapText="1"/>
    </xf>
    <xf numFmtId="0" fontId="104" fillId="0" borderId="0" xfId="0" applyFont="1" applyBorder="1" applyAlignment="1">
      <alignment horizontal="center" vertical="center"/>
    </xf>
    <xf numFmtId="0" fontId="103" fillId="0" borderId="0" xfId="0" applyFont="1" applyBorder="1" applyAlignment="1">
      <alignment horizontal="center" vertical="center"/>
    </xf>
    <xf numFmtId="0" fontId="104" fillId="0" borderId="0" xfId="0" applyFont="1" applyBorder="1" applyAlignment="1">
      <alignment horizontal="center" vertical="center" wrapText="1"/>
    </xf>
    <xf numFmtId="49" fontId="106" fillId="0" borderId="0" xfId="0" applyNumberFormat="1" applyFont="1" applyBorder="1" applyAlignment="1">
      <alignment horizontal="center" vertical="center"/>
    </xf>
    <xf numFmtId="178" fontId="104" fillId="0" borderId="0" xfId="0" applyNumberFormat="1" applyFont="1" applyBorder="1"/>
    <xf numFmtId="0" fontId="93" fillId="0" borderId="0" xfId="0" applyFont="1" applyAlignment="1">
      <alignment horizontal="justify" wrapText="1"/>
    </xf>
    <xf numFmtId="0" fontId="1" fillId="0" borderId="0" xfId="0" applyFont="1" applyAlignment="1">
      <alignment horizontal="justify" wrapText="1"/>
    </xf>
    <xf numFmtId="0" fontId="93" fillId="0" borderId="0" xfId="0" applyFont="1" applyAlignment="1">
      <alignment wrapText="1"/>
    </xf>
    <xf numFmtId="0" fontId="1" fillId="0" borderId="0" xfId="0" applyFont="1" applyAlignment="1">
      <alignment wrapText="1"/>
    </xf>
    <xf numFmtId="0" fontId="0" fillId="0" borderId="0" xfId="0" applyAlignment="1">
      <alignment horizontal="justify" wrapText="1"/>
    </xf>
    <xf numFmtId="0" fontId="1" fillId="0" borderId="0" xfId="1" applyFont="1" applyFill="1" applyBorder="1" applyAlignment="1" applyProtection="1"/>
    <xf numFmtId="0" fontId="1" fillId="0" borderId="0" xfId="0" applyFont="1" applyAlignment="1"/>
    <xf numFmtId="0" fontId="1" fillId="0" borderId="0" xfId="1" applyFont="1" applyAlignment="1" applyProtection="1"/>
    <xf numFmtId="0" fontId="79" fillId="0" borderId="0" xfId="0" applyFont="1" applyBorder="1" applyAlignment="1">
      <alignment vertical="center" wrapText="1"/>
    </xf>
    <xf numFmtId="0" fontId="0" fillId="0" borderId="0" xfId="0" applyAlignment="1">
      <alignment wrapText="1"/>
    </xf>
    <xf numFmtId="165" fontId="19" fillId="0" borderId="23" xfId="0" applyNumberFormat="1" applyFont="1" applyBorder="1" applyAlignment="1">
      <alignment horizontal="center" vertical="center"/>
    </xf>
    <xf numFmtId="0" fontId="10" fillId="0" borderId="22" xfId="0" applyFont="1" applyBorder="1" applyAlignment="1">
      <alignment horizontal="center" vertical="center"/>
    </xf>
    <xf numFmtId="0" fontId="10" fillId="0" borderId="3" xfId="0" applyFont="1" applyBorder="1" applyAlignment="1">
      <alignment horizontal="center" vertical="center"/>
    </xf>
    <xf numFmtId="0" fontId="42" fillId="0" borderId="0" xfId="0" applyFont="1" applyAlignment="1">
      <alignment vertical="top" wrapText="1"/>
    </xf>
    <xf numFmtId="3" fontId="17" fillId="0" borderId="27" xfId="0" applyNumberFormat="1" applyFont="1" applyBorder="1" applyAlignment="1">
      <alignment horizontal="center" vertical="center"/>
    </xf>
    <xf numFmtId="165" fontId="17" fillId="0" borderId="0" xfId="0" applyNumberFormat="1" applyFont="1" applyBorder="1" applyAlignment="1">
      <alignment horizontal="center" vertical="center"/>
    </xf>
    <xf numFmtId="0" fontId="17" fillId="0" borderId="3" xfId="0" applyFont="1" applyBorder="1" applyAlignment="1">
      <alignment horizontal="center" vertical="center"/>
    </xf>
    <xf numFmtId="3" fontId="17" fillId="0" borderId="0" xfId="0" applyNumberFormat="1" applyFont="1" applyBorder="1" applyAlignment="1">
      <alignment horizontal="center" vertical="center"/>
    </xf>
    <xf numFmtId="0" fontId="2" fillId="0" borderId="0" xfId="0" applyFont="1" applyBorder="1" applyAlignment="1">
      <alignment horizontal="center" vertical="center"/>
    </xf>
    <xf numFmtId="0" fontId="42" fillId="0" borderId="0" xfId="0" applyFont="1" applyAlignment="1">
      <alignment wrapText="1"/>
    </xf>
    <xf numFmtId="3" fontId="17" fillId="0" borderId="5" xfId="0" applyNumberFormat="1" applyFont="1" applyBorder="1" applyAlignment="1">
      <alignment horizontal="center" vertical="center"/>
    </xf>
    <xf numFmtId="0" fontId="2" fillId="0" borderId="5" xfId="0" applyFont="1" applyBorder="1" applyAlignment="1">
      <alignment horizontal="center" vertical="center"/>
    </xf>
    <xf numFmtId="165" fontId="17" fillId="0" borderId="5" xfId="0" applyNumberFormat="1" applyFont="1" applyBorder="1" applyAlignment="1">
      <alignment horizontal="center" vertical="center"/>
    </xf>
    <xf numFmtId="0" fontId="0" fillId="0" borderId="27" xfId="0" applyBorder="1" applyAlignment="1">
      <alignment horizontal="center" vertical="center"/>
    </xf>
    <xf numFmtId="3" fontId="17" fillId="0" borderId="5" xfId="0" applyNumberFormat="1" applyFont="1" applyBorder="1" applyAlignment="1">
      <alignment horizontal="center" vertical="center" wrapText="1"/>
    </xf>
    <xf numFmtId="0" fontId="0" fillId="0" borderId="3" xfId="0" applyBorder="1" applyAlignment="1">
      <alignment horizontal="center" vertical="center" wrapText="1"/>
    </xf>
    <xf numFmtId="0" fontId="17" fillId="0" borderId="5" xfId="0" applyFont="1" applyBorder="1" applyAlignment="1">
      <alignment horizontal="center" vertical="center"/>
    </xf>
    <xf numFmtId="0" fontId="1" fillId="0" borderId="5" xfId="0" applyFont="1" applyBorder="1" applyAlignment="1">
      <alignment horizontal="center" vertical="center"/>
    </xf>
    <xf numFmtId="0" fontId="0" fillId="0" borderId="5" xfId="0" applyBorder="1" applyAlignment="1">
      <alignment horizontal="center" vertical="center"/>
    </xf>
    <xf numFmtId="0" fontId="23" fillId="0" borderId="5" xfId="0" applyFont="1" applyBorder="1" applyAlignment="1">
      <alignment horizontal="left" vertical="center"/>
    </xf>
    <xf numFmtId="0" fontId="0" fillId="0" borderId="3" xfId="0" applyBorder="1" applyAlignment="1">
      <alignment vertical="center"/>
    </xf>
    <xf numFmtId="3" fontId="17" fillId="0" borderId="0" xfId="0" applyNumberFormat="1" applyFont="1" applyBorder="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horizontal="left"/>
    </xf>
    <xf numFmtId="0" fontId="42" fillId="0" borderId="0" xfId="0" applyFont="1" applyAlignment="1">
      <alignment vertical="center" wrapText="1"/>
    </xf>
    <xf numFmtId="0" fontId="42" fillId="0" borderId="0" xfId="0" applyFont="1" applyAlignment="1">
      <alignment vertical="justify" wrapText="1"/>
    </xf>
    <xf numFmtId="192" fontId="22" fillId="7" borderId="5" xfId="0" applyNumberFormat="1" applyFont="1" applyFill="1" applyBorder="1" applyAlignment="1">
      <alignment horizontal="center" vertical="center"/>
    </xf>
    <xf numFmtId="192" fontId="22" fillId="7" borderId="0" xfId="0" applyNumberFormat="1" applyFont="1" applyFill="1" applyBorder="1" applyAlignment="1">
      <alignment horizontal="center" vertical="center"/>
    </xf>
    <xf numFmtId="192" fontId="22" fillId="0" borderId="0" xfId="0" applyNumberFormat="1" applyFont="1" applyBorder="1" applyAlignment="1">
      <alignment horizontal="center" vertical="center"/>
    </xf>
    <xf numFmtId="192" fontId="0" fillId="0" borderId="0" xfId="0" applyNumberFormat="1" applyAlignment="1">
      <alignment horizontal="center" vertical="center"/>
    </xf>
    <xf numFmtId="192" fontId="23" fillId="7" borderId="4" xfId="0" applyNumberFormat="1" applyFont="1" applyFill="1" applyBorder="1" applyAlignment="1">
      <alignment horizontal="center" vertical="center"/>
    </xf>
    <xf numFmtId="192" fontId="23" fillId="0" borderId="4" xfId="0" applyNumberFormat="1" applyFont="1" applyBorder="1" applyAlignment="1">
      <alignment horizontal="center" vertical="center"/>
    </xf>
    <xf numFmtId="192" fontId="17" fillId="0" borderId="4" xfId="0" applyNumberFormat="1" applyFont="1" applyBorder="1" applyAlignment="1">
      <alignment horizontal="center" vertical="center"/>
    </xf>
    <xf numFmtId="192" fontId="23" fillId="0" borderId="3" xfId="0" applyNumberFormat="1" applyFont="1" applyBorder="1" applyAlignment="1">
      <alignment horizontal="center" vertical="center"/>
    </xf>
    <xf numFmtId="192" fontId="17" fillId="0" borderId="3" xfId="0" applyNumberFormat="1" applyFont="1" applyBorder="1" applyAlignment="1">
      <alignment horizontal="center" vertical="center"/>
    </xf>
    <xf numFmtId="0" fontId="42" fillId="0" borderId="0" xfId="0" applyFont="1" applyAlignment="1">
      <alignment horizontal="justify" vertical="center" wrapText="1"/>
    </xf>
    <xf numFmtId="0" fontId="0" fillId="0" borderId="0" xfId="0" applyAlignment="1">
      <alignment horizontal="justify" vertical="center" wrapText="1"/>
    </xf>
    <xf numFmtId="0" fontId="0" fillId="0" borderId="0" xfId="0" applyBorder="1" applyAlignment="1">
      <alignment horizontal="center" vertical="center"/>
    </xf>
    <xf numFmtId="0" fontId="21" fillId="0" borderId="0" xfId="0" applyFont="1" applyAlignment="1">
      <alignment horizontal="justify" vertical="center" wrapText="1"/>
    </xf>
    <xf numFmtId="0" fontId="21" fillId="0" borderId="0" xfId="0" applyFont="1" applyAlignment="1">
      <alignment vertical="center" wrapText="1"/>
    </xf>
    <xf numFmtId="172" fontId="38" fillId="0" borderId="0" xfId="0" applyNumberFormat="1" applyFont="1" applyFill="1" applyBorder="1" applyAlignment="1">
      <alignment horizontal="left" vertical="center"/>
    </xf>
    <xf numFmtId="0" fontId="40" fillId="0" borderId="0" xfId="0" applyFont="1" applyAlignment="1">
      <alignment horizontal="left" vertical="center"/>
    </xf>
    <xf numFmtId="0" fontId="2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horizontal="center" vertical="center"/>
    </xf>
    <xf numFmtId="0" fontId="17" fillId="0" borderId="4" xfId="0" applyFont="1" applyBorder="1" applyAlignment="1">
      <alignment horizontal="center" vertical="center"/>
    </xf>
    <xf numFmtId="0" fontId="17" fillId="0" borderId="0" xfId="0" applyFont="1"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xf numFmtId="0" fontId="1" fillId="0" borderId="0" xfId="0" applyFont="1" applyFill="1" applyBorder="1" applyAlignment="1"/>
    <xf numFmtId="192" fontId="1" fillId="0" borderId="0" xfId="0" applyNumberFormat="1" applyFont="1" applyBorder="1" applyAlignment="1">
      <alignment horizontal="center" vertical="center"/>
    </xf>
    <xf numFmtId="0" fontId="1" fillId="0" borderId="0" xfId="0" applyFont="1" applyAlignment="1">
      <alignment horizontal="center" vertical="center"/>
    </xf>
    <xf numFmtId="192" fontId="1" fillId="7" borderId="0" xfId="0" applyNumberFormat="1" applyFont="1" applyFill="1" applyBorder="1" applyAlignment="1">
      <alignment horizontal="center" vertical="center"/>
    </xf>
    <xf numFmtId="192" fontId="17" fillId="7" borderId="4" xfId="0" applyNumberFormat="1" applyFont="1" applyFill="1" applyBorder="1" applyAlignment="1">
      <alignment horizontal="center" vertical="center"/>
    </xf>
    <xf numFmtId="0" fontId="83" fillId="0" borderId="0" xfId="0" applyFont="1" applyFill="1" applyBorder="1" applyAlignment="1">
      <alignment horizontal="left" vertical="center"/>
    </xf>
    <xf numFmtId="0" fontId="86" fillId="0" borderId="0" xfId="0" applyFont="1" applyFill="1" applyBorder="1" applyAlignment="1">
      <alignment horizontal="left"/>
    </xf>
    <xf numFmtId="0" fontId="11" fillId="0" borderId="0" xfId="0" applyFont="1" applyFill="1" applyBorder="1" applyAlignment="1">
      <alignment vertical="center"/>
    </xf>
    <xf numFmtId="3" fontId="17" fillId="0" borderId="0" xfId="0" applyNumberFormat="1" applyFont="1" applyFill="1" applyBorder="1" applyAlignment="1">
      <alignment horizontal="center" vertical="center"/>
    </xf>
    <xf numFmtId="0" fontId="2" fillId="0" borderId="0" xfId="0" applyFont="1" applyFill="1" applyBorder="1" applyAlignment="1">
      <alignment horizontal="center"/>
    </xf>
    <xf numFmtId="3" fontId="1" fillId="0" borderId="5" xfId="0" applyNumberFormat="1" applyFont="1" applyBorder="1" applyAlignment="1">
      <alignment horizontal="center" vertical="center" wrapText="1"/>
    </xf>
    <xf numFmtId="0" fontId="17" fillId="0" borderId="7" xfId="0" applyFont="1"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xf>
    <xf numFmtId="165" fontId="17" fillId="0" borderId="7" xfId="0" applyNumberFormat="1" applyFont="1" applyBorder="1" applyAlignment="1">
      <alignment horizontal="center" vertical="center"/>
    </xf>
    <xf numFmtId="0" fontId="17" fillId="0" borderId="6" xfId="0" applyFont="1" applyBorder="1" applyAlignment="1">
      <alignment horizontal="center" vertical="center"/>
    </xf>
    <xf numFmtId="3" fontId="17" fillId="0" borderId="7"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21" fillId="0" borderId="0" xfId="0" applyFont="1" applyAlignment="1">
      <alignment wrapText="1"/>
    </xf>
    <xf numFmtId="0" fontId="0" fillId="0" borderId="0" xfId="0" applyBorder="1" applyAlignment="1">
      <alignment horizontal="center" wrapText="1"/>
    </xf>
    <xf numFmtId="0" fontId="17" fillId="0" borderId="0" xfId="0" applyFont="1" applyBorder="1" applyAlignment="1">
      <alignment horizontal="center" vertical="center" wrapText="1"/>
    </xf>
    <xf numFmtId="175" fontId="23" fillId="0" borderId="0" xfId="0" applyNumberFormat="1" applyFont="1" applyBorder="1" applyAlignment="1">
      <alignment horizontal="center" vertical="center" wrapText="1"/>
    </xf>
    <xf numFmtId="0" fontId="21" fillId="0" borderId="0" xfId="0" applyFont="1" applyAlignment="1">
      <alignment horizontal="justify" wrapText="1"/>
    </xf>
    <xf numFmtId="3" fontId="17" fillId="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3" fontId="1" fillId="0" borderId="7" xfId="0" applyNumberFormat="1" applyFont="1" applyBorder="1" applyAlignment="1">
      <alignment horizontal="center" vertical="center" wrapText="1"/>
    </xf>
    <xf numFmtId="3" fontId="17" fillId="0" borderId="7" xfId="0" applyNumberFormat="1" applyFont="1" applyBorder="1" applyAlignment="1">
      <alignment horizontal="center" vertical="center"/>
    </xf>
    <xf numFmtId="0" fontId="2" fillId="0" borderId="7" xfId="0" applyFont="1" applyBorder="1" applyAlignment="1">
      <alignment horizontal="center" vertical="center"/>
    </xf>
    <xf numFmtId="166" fontId="22" fillId="0" borderId="0" xfId="0" applyNumberFormat="1" applyFont="1" applyBorder="1" applyAlignment="1">
      <alignment horizontal="center" vertical="center"/>
    </xf>
    <xf numFmtId="166" fontId="0" fillId="0" borderId="0" xfId="0" applyNumberFormat="1" applyAlignment="1">
      <alignment horizontal="center" vertical="center"/>
    </xf>
    <xf numFmtId="166" fontId="22" fillId="7" borderId="0" xfId="0" applyNumberFormat="1" applyFont="1" applyFill="1" applyBorder="1" applyAlignment="1">
      <alignment horizontal="center" vertical="center"/>
    </xf>
    <xf numFmtId="166" fontId="23" fillId="7" borderId="4" xfId="0" applyNumberFormat="1" applyFont="1" applyFill="1" applyBorder="1" applyAlignment="1">
      <alignment horizontal="center" vertical="center"/>
    </xf>
    <xf numFmtId="166" fontId="23" fillId="0" borderId="4" xfId="0" applyNumberFormat="1" applyFont="1" applyBorder="1" applyAlignment="1">
      <alignment horizontal="center" vertical="center"/>
    </xf>
    <xf numFmtId="166" fontId="17" fillId="0" borderId="4" xfId="0" applyNumberFormat="1" applyFont="1" applyBorder="1" applyAlignment="1">
      <alignment horizontal="center" vertical="center"/>
    </xf>
    <xf numFmtId="166" fontId="23" fillId="0" borderId="8" xfId="0" applyNumberFormat="1" applyFont="1" applyBorder="1" applyAlignment="1">
      <alignment horizontal="center" vertical="center"/>
    </xf>
    <xf numFmtId="166" fontId="17" fillId="0" borderId="8" xfId="0" applyNumberFormat="1" applyFont="1" applyBorder="1" applyAlignment="1">
      <alignment horizontal="center" vertical="center"/>
    </xf>
    <xf numFmtId="166" fontId="23" fillId="7" borderId="5" xfId="0" applyNumberFormat="1" applyFont="1" applyFill="1" applyBorder="1" applyAlignment="1">
      <alignment horizontal="center" vertical="center"/>
    </xf>
    <xf numFmtId="3" fontId="1" fillId="0" borderId="0"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42" fillId="0" borderId="0" xfId="5" applyFont="1" applyFill="1" applyBorder="1" applyAlignment="1">
      <alignment horizontal="justify" vertical="center" wrapText="1"/>
    </xf>
    <xf numFmtId="0" fontId="2" fillId="0" borderId="0" xfId="5" applyAlignment="1">
      <alignment horizontal="justify" wrapText="1"/>
    </xf>
    <xf numFmtId="0" fontId="17" fillId="0" borderId="7" xfId="5" applyFont="1" applyBorder="1" applyAlignment="1">
      <alignment horizontal="center" vertical="center"/>
    </xf>
    <xf numFmtId="0" fontId="17" fillId="0" borderId="7" xfId="0" applyFont="1" applyBorder="1" applyAlignment="1">
      <alignment vertical="center"/>
    </xf>
    <xf numFmtId="165" fontId="17" fillId="0" borderId="7" xfId="0" applyNumberFormat="1" applyFont="1" applyBorder="1" applyAlignment="1">
      <alignment horizontal="center" vertical="center" wrapText="1"/>
    </xf>
    <xf numFmtId="0" fontId="42" fillId="0" borderId="0" xfId="5" applyFont="1" applyAlignment="1">
      <alignment vertical="center" wrapText="1"/>
    </xf>
    <xf numFmtId="0" fontId="0" fillId="0" borderId="0" xfId="0" applyAlignment="1">
      <alignment vertical="center" wrapText="1"/>
    </xf>
    <xf numFmtId="0" fontId="21" fillId="0" borderId="0" xfId="0" quotePrefix="1" applyFont="1" applyAlignment="1">
      <alignment vertical="center" wrapText="1"/>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35" fillId="0" borderId="0" xfId="0" applyFont="1" applyAlignment="1">
      <alignment wrapText="1"/>
    </xf>
    <xf numFmtId="0" fontId="0" fillId="0" borderId="6" xfId="0" applyBorder="1" applyAlignment="1">
      <alignment horizontal="center" vertical="center"/>
    </xf>
    <xf numFmtId="0" fontId="76" fillId="0" borderId="0" xfId="0" applyFont="1" applyBorder="1" applyAlignment="1">
      <alignment horizontal="left" vertical="center"/>
    </xf>
    <xf numFmtId="0" fontId="83" fillId="0" borderId="0" xfId="0" applyFont="1" applyBorder="1" applyAlignment="1">
      <alignment horizontal="left" vertical="center"/>
    </xf>
    <xf numFmtId="0" fontId="74" fillId="0" borderId="0" xfId="0" applyFont="1" applyAlignment="1">
      <alignment horizontal="left"/>
    </xf>
    <xf numFmtId="0" fontId="17" fillId="0" borderId="0" xfId="0" applyFont="1"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xf>
    <xf numFmtId="0" fontId="42" fillId="0" borderId="0" xfId="0" applyFont="1" applyAlignment="1">
      <alignment horizontal="justify" vertical="top" wrapText="1"/>
    </xf>
    <xf numFmtId="0" fontId="0" fillId="0" borderId="0" xfId="0" applyAlignment="1">
      <alignment vertical="top" wrapText="1"/>
    </xf>
    <xf numFmtId="0" fontId="17" fillId="0" borderId="7" xfId="0" applyFont="1" applyBorder="1" applyAlignment="1">
      <alignment horizontal="center" vertical="center" wrapText="1"/>
    </xf>
    <xf numFmtId="0" fontId="0" fillId="0" borderId="0" xfId="0" applyAlignment="1">
      <alignment horizontal="center" vertical="center" wrapText="1"/>
    </xf>
    <xf numFmtId="0" fontId="0" fillId="0" borderId="7" xfId="0" applyBorder="1" applyAlignment="1"/>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103" fillId="0" borderId="0" xfId="0" applyFont="1" applyBorder="1" applyAlignment="1">
      <alignment horizontal="center" vertical="center"/>
    </xf>
    <xf numFmtId="0" fontId="104" fillId="0" borderId="0" xfId="0" applyFont="1" applyBorder="1" applyAlignment="1">
      <alignment horizontal="center" vertical="center" wrapText="1"/>
    </xf>
    <xf numFmtId="0" fontId="105" fillId="0" borderId="0" xfId="0" applyFont="1" applyBorder="1" applyAlignment="1">
      <alignment horizontal="center" vertical="center" wrapText="1"/>
    </xf>
    <xf numFmtId="0" fontId="23" fillId="0" borderId="7" xfId="0" applyFont="1" applyFill="1" applyBorder="1" applyAlignment="1">
      <alignment horizontal="center" vertical="center" wrapText="1"/>
    </xf>
    <xf numFmtId="0" fontId="1" fillId="0" borderId="6" xfId="0" applyFont="1" applyBorder="1" applyAlignment="1">
      <alignment horizontal="center" vertical="center"/>
    </xf>
    <xf numFmtId="0" fontId="0" fillId="0" borderId="29" xfId="0" applyBorder="1" applyAlignment="1">
      <alignment horizontal="center"/>
    </xf>
    <xf numFmtId="0" fontId="22" fillId="0" borderId="0" xfId="0" applyFont="1" applyBorder="1" applyAlignment="1">
      <alignment horizontal="left" vertical="center" wrapText="1"/>
    </xf>
    <xf numFmtId="0" fontId="17"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0" fillId="0" borderId="7" xfId="0" applyFont="1" applyBorder="1" applyAlignment="1">
      <alignment horizontal="center" vertical="center" wrapText="1"/>
    </xf>
    <xf numFmtId="0" fontId="101"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7" xfId="0" applyFont="1" applyBorder="1" applyAlignment="1">
      <alignment horizontal="center" vertical="center"/>
    </xf>
    <xf numFmtId="0" fontId="22" fillId="0" borderId="6" xfId="0" applyFont="1" applyBorder="1" applyAlignment="1">
      <alignment horizontal="center" vertical="center"/>
    </xf>
    <xf numFmtId="0" fontId="17" fillId="0" borderId="16" xfId="0" applyFont="1" applyBorder="1" applyAlignment="1">
      <alignment horizontal="center" vertical="center" wrapText="1"/>
    </xf>
    <xf numFmtId="0" fontId="0" fillId="0" borderId="14" xfId="0" applyBorder="1" applyAlignment="1">
      <alignment horizontal="center" vertical="center" wrapText="1"/>
    </xf>
    <xf numFmtId="0" fontId="23" fillId="0" borderId="16" xfId="0" applyFont="1" applyBorder="1" applyAlignment="1">
      <alignment horizontal="center" vertical="center"/>
    </xf>
    <xf numFmtId="0" fontId="22" fillId="0" borderId="16" xfId="0" applyFont="1" applyBorder="1" applyAlignment="1">
      <alignment horizontal="center" vertical="center"/>
    </xf>
    <xf numFmtId="0" fontId="42" fillId="0" borderId="0" xfId="0" applyFont="1" applyAlignment="1">
      <alignment horizontal="justify"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1"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76" fillId="0" borderId="0" xfId="0" applyFont="1" applyBorder="1" applyAlignment="1">
      <alignment vertical="center" wrapText="1"/>
    </xf>
    <xf numFmtId="0" fontId="74" fillId="0" borderId="0" xfId="0" applyFont="1" applyAlignment="1">
      <alignment wrapText="1"/>
    </xf>
    <xf numFmtId="0" fontId="1"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22" fillId="0" borderId="0" xfId="0" applyFont="1" applyBorder="1" applyAlignment="1">
      <alignment vertical="center"/>
    </xf>
    <xf numFmtId="0" fontId="22" fillId="0" borderId="16" xfId="0" applyFont="1" applyBorder="1" applyAlignment="1">
      <alignment vertical="center"/>
    </xf>
    <xf numFmtId="165" fontId="22" fillId="0" borderId="0" xfId="0" applyNumberFormat="1" applyFont="1" applyBorder="1" applyAlignment="1">
      <alignment horizontal="center" vertical="center" wrapText="1"/>
    </xf>
    <xf numFmtId="0" fontId="22" fillId="0" borderId="14" xfId="0" applyFont="1" applyBorder="1" applyAlignment="1">
      <alignment vertical="center" wrapText="1"/>
    </xf>
    <xf numFmtId="0" fontId="42" fillId="0" borderId="0" xfId="0" applyFont="1" applyFill="1" applyAlignment="1">
      <alignment horizontal="justify" vertical="center" wrapText="1"/>
    </xf>
    <xf numFmtId="0" fontId="10" fillId="0" borderId="0" xfId="0" applyFont="1" applyBorder="1" applyAlignment="1">
      <alignment horizontal="left" vertical="center" wrapText="1"/>
    </xf>
    <xf numFmtId="0" fontId="42" fillId="0" borderId="0" xfId="0" applyFont="1" applyBorder="1" applyAlignment="1">
      <alignment vertical="center" wrapText="1"/>
    </xf>
    <xf numFmtId="0" fontId="42" fillId="0" borderId="0" xfId="0" applyFont="1" applyBorder="1" applyAlignment="1">
      <alignment horizontal="justify" vertical="center" wrapText="1"/>
    </xf>
    <xf numFmtId="0" fontId="17" fillId="0" borderId="16"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cellXfs>
  <cellStyles count="8">
    <cellStyle name="Lien hypertexte" xfId="1" builtinId="8"/>
    <cellStyle name="Milliers" xfId="2" builtinId="3"/>
    <cellStyle name="Milliers_RATIOS_Régions_2011_diffusion" xfId="3"/>
    <cellStyle name="Motif" xfId="4"/>
    <cellStyle name="Normal" xfId="0" builtinId="0"/>
    <cellStyle name="Normal 2" xfId="5"/>
    <cellStyle name="Normal_Annexe5_C_2008" xfId="6"/>
    <cellStyle name="Pourcentage" xfId="7" builtinId="5"/>
  </cellStyles>
  <dxfs count="0"/>
  <tableStyles count="0" defaultTableStyle="TableStyleMedium9" defaultPivotStyle="PivotStyleLight16"/>
  <colors>
    <mruColors>
      <color rgb="FF6D6D6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barChart>
        <c:barDir val="bar"/>
        <c:grouping val="stacked"/>
        <c:ser>
          <c:idx val="0"/>
          <c:order val="0"/>
          <c:tx>
            <c:strRef>
              <c:f>'1'!$I$83</c:f>
              <c:strCache>
                <c:ptCount val="1"/>
                <c:pt idx="0">
                  <c:v>DRF</c:v>
                </c:pt>
              </c:strCache>
            </c:strRef>
          </c:tx>
          <c:dLbls>
            <c:txPr>
              <a:bodyPr/>
              <a:lstStyle/>
              <a:p>
                <a:pPr>
                  <a:defRPr sz="950" baseline="0">
                    <a:solidFill>
                      <a:schemeClr val="bg1"/>
                    </a:solidFill>
                  </a:defRPr>
                </a:pPr>
                <a:endParaRPr lang="fr-FR"/>
              </a:p>
            </c:txPr>
            <c:showVal val="1"/>
          </c:dLbls>
          <c:cat>
            <c:strRef>
              <c:f>'1'!$H$84:$H$104</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'1'!$I$84:$I$104</c:f>
              <c:numCache>
                <c:formatCode>#,##0_ _ _ _ _ _ _ _*</c:formatCode>
                <c:ptCount val="21"/>
                <c:pt idx="0">
                  <c:v>385.30061690984843</c:v>
                </c:pt>
                <c:pt idx="1">
                  <c:v>291.8411924745073</c:v>
                </c:pt>
                <c:pt idx="2">
                  <c:v>290.44251549642684</c:v>
                </c:pt>
                <c:pt idx="3">
                  <c:v>307.50860126204651</c:v>
                </c:pt>
                <c:pt idx="4">
                  <c:v>291.60397643132819</c:v>
                </c:pt>
                <c:pt idx="5">
                  <c:v>302.73041033249967</c:v>
                </c:pt>
                <c:pt idx="6">
                  <c:v>243.69836329449305</c:v>
                </c:pt>
                <c:pt idx="7">
                  <c:v>260.338190462113</c:v>
                </c:pt>
                <c:pt idx="8">
                  <c:v>271.61925750216648</c:v>
                </c:pt>
                <c:pt idx="9">
                  <c:v>277.95679185545151</c:v>
                </c:pt>
                <c:pt idx="10">
                  <c:v>220.30768369039612</c:v>
                </c:pt>
                <c:pt idx="11">
                  <c:v>224.55554969929167</c:v>
                </c:pt>
                <c:pt idx="12">
                  <c:v>260.0917800360204</c:v>
                </c:pt>
                <c:pt idx="13">
                  <c:v>281.83578086043917</c:v>
                </c:pt>
                <c:pt idx="14">
                  <c:v>250.1130141841526</c:v>
                </c:pt>
                <c:pt idx="15">
                  <c:v>208.31508728816209</c:v>
                </c:pt>
                <c:pt idx="16">
                  <c:v>235.48899668054386</c:v>
                </c:pt>
                <c:pt idx="17">
                  <c:v>244.26414280105661</c:v>
                </c:pt>
                <c:pt idx="18">
                  <c:v>253.1290804719076</c:v>
                </c:pt>
                <c:pt idx="19">
                  <c:v>218.97069830249856</c:v>
                </c:pt>
                <c:pt idx="20">
                  <c:v>252.20708133686429</c:v>
                </c:pt>
              </c:numCache>
            </c:numRef>
          </c:val>
        </c:ser>
        <c:ser>
          <c:idx val="1"/>
          <c:order val="1"/>
          <c:tx>
            <c:strRef>
              <c:f>'1'!$J$83</c:f>
              <c:strCache>
                <c:ptCount val="1"/>
                <c:pt idx="0">
                  <c:v>DRI</c:v>
                </c:pt>
              </c:strCache>
            </c:strRef>
          </c:tx>
          <c:dLbls>
            <c:txPr>
              <a:bodyPr/>
              <a:lstStyle/>
              <a:p>
                <a:pPr>
                  <a:defRPr sz="950" baseline="0">
                    <a:solidFill>
                      <a:schemeClr val="bg1"/>
                    </a:solidFill>
                  </a:defRPr>
                </a:pPr>
                <a:endParaRPr lang="fr-FR"/>
              </a:p>
            </c:txPr>
            <c:showVal val="1"/>
          </c:dLbls>
          <c:cat>
            <c:strRef>
              <c:f>'1'!$H$84:$H$104</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'1'!$J$84:$J$104</c:f>
              <c:numCache>
                <c:formatCode>#,##0_ _ _ _ _ _ _ _*</c:formatCode>
                <c:ptCount val="21"/>
                <c:pt idx="0">
                  <c:v>145.66047967914929</c:v>
                </c:pt>
                <c:pt idx="1">
                  <c:v>170.87761404065844</c:v>
                </c:pt>
                <c:pt idx="2">
                  <c:v>154.88282073483828</c:v>
                </c:pt>
                <c:pt idx="3">
                  <c:v>128.10469404855601</c:v>
                </c:pt>
                <c:pt idx="4">
                  <c:v>134.51838742406082</c:v>
                </c:pt>
                <c:pt idx="5">
                  <c:v>116.74677237028467</c:v>
                </c:pt>
                <c:pt idx="6">
                  <c:v>173.75612105817947</c:v>
                </c:pt>
                <c:pt idx="7">
                  <c:v>152.65921325051761</c:v>
                </c:pt>
                <c:pt idx="8">
                  <c:v>140.3635452822829</c:v>
                </c:pt>
                <c:pt idx="9">
                  <c:v>125.04033092208917</c:v>
                </c:pt>
                <c:pt idx="10">
                  <c:v>178.57710892094263</c:v>
                </c:pt>
                <c:pt idx="11">
                  <c:v>163.34069780041813</c:v>
                </c:pt>
                <c:pt idx="12">
                  <c:v>126.72366483049065</c:v>
                </c:pt>
                <c:pt idx="13">
                  <c:v>102.45783134533684</c:v>
                </c:pt>
                <c:pt idx="14">
                  <c:v>133.43572108970218</c:v>
                </c:pt>
                <c:pt idx="15">
                  <c:v>167.98325226847101</c:v>
                </c:pt>
                <c:pt idx="16">
                  <c:v>133.72113070057065</c:v>
                </c:pt>
                <c:pt idx="17">
                  <c:v>123.61847189683058</c:v>
                </c:pt>
                <c:pt idx="18">
                  <c:v>109.45337579102318</c:v>
                </c:pt>
                <c:pt idx="19">
                  <c:v>131.39331039481212</c:v>
                </c:pt>
                <c:pt idx="20">
                  <c:v>95.636088809703892</c:v>
                </c:pt>
              </c:numCache>
            </c:numRef>
          </c:val>
        </c:ser>
        <c:gapWidth val="55"/>
        <c:overlap val="100"/>
        <c:axId val="102143872"/>
        <c:axId val="102145408"/>
      </c:barChart>
      <c:catAx>
        <c:axId val="102143872"/>
        <c:scaling>
          <c:orientation val="minMax"/>
        </c:scaling>
        <c:axPos val="l"/>
        <c:numFmt formatCode="General" sourceLinked="1"/>
        <c:majorTickMark val="none"/>
        <c:tickLblPos val="nextTo"/>
        <c:txPr>
          <a:bodyPr rot="0" vert="horz"/>
          <a:lstStyle/>
          <a:p>
            <a:pPr>
              <a:defRPr sz="800">
                <a:latin typeface="Arial" pitchFamily="34" charset="0"/>
                <a:cs typeface="Arial" pitchFamily="34" charset="0"/>
              </a:defRPr>
            </a:pPr>
            <a:endParaRPr lang="fr-FR"/>
          </a:p>
        </c:txPr>
        <c:crossAx val="102145408"/>
        <c:crosses val="autoZero"/>
        <c:auto val="1"/>
        <c:lblAlgn val="ctr"/>
        <c:lblOffset val="100"/>
        <c:tickLblSkip val="1"/>
        <c:tickMarkSkip val="1"/>
      </c:catAx>
      <c:valAx>
        <c:axId val="102145408"/>
        <c:scaling>
          <c:orientation val="minMax"/>
          <c:max val="6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none"/>
        <c:tickLblPos val="nextTo"/>
        <c:txPr>
          <a:bodyPr rot="0" vert="horz"/>
          <a:lstStyle/>
          <a:p>
            <a:pPr>
              <a:defRPr/>
            </a:pPr>
            <a:endParaRPr lang="fr-FR"/>
          </a:p>
        </c:txPr>
        <c:crossAx val="102143872"/>
        <c:crosses val="autoZero"/>
        <c:crossBetween val="between"/>
        <c:majorUnit val="100"/>
        <c:minorUnit val="50"/>
      </c:valAx>
      <c:spPr>
        <a:noFill/>
      </c:spPr>
    </c:plotArea>
    <c:legend>
      <c:legendPos val="r"/>
      <c:txPr>
        <a:bodyPr/>
        <a:lstStyle/>
        <a:p>
          <a:pPr>
            <a:defRPr sz="800">
              <a:latin typeface="Arial" pitchFamily="34" charset="0"/>
              <a:cs typeface="Arial" pitchFamily="34" charset="0"/>
            </a:defRPr>
          </a:pPr>
          <a:endParaRPr lang="fr-FR"/>
        </a:p>
      </c:txPr>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6404054554530376"/>
          <c:y val="4.0627885503231764E-2"/>
          <c:w val="0.5790330579843167"/>
          <c:h val="0.86684523160367477"/>
        </c:manualLayout>
      </c:layout>
      <c:barChart>
        <c:barDir val="bar"/>
        <c:grouping val="clustered"/>
        <c:ser>
          <c:idx val="0"/>
          <c:order val="0"/>
          <c:tx>
            <c:strRef>
              <c:f>'9'!$B$70</c:f>
              <c:strCache>
                <c:ptCount val="1"/>
                <c:pt idx="0">
                  <c:v>permis de conduire</c:v>
                </c:pt>
              </c:strCache>
            </c:strRef>
          </c:tx>
          <c:cat>
            <c:strRef>
              <c:f>'9'!$A$71:$A$96</c:f>
              <c:strCache>
                <c:ptCount val="26"/>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pt idx="24">
                  <c:v>Martinique</c:v>
                </c:pt>
                <c:pt idx="25">
                  <c:v>Corse</c:v>
                </c:pt>
              </c:strCache>
            </c:strRef>
          </c:cat>
          <c:val>
            <c:numRef>
              <c:f>'9'!$B$71:$B$96</c:f>
              <c:numCache>
                <c:formatCode>General</c:formatCode>
                <c:ptCount val="26"/>
                <c:pt idx="0">
                  <c:v>0</c:v>
                </c:pt>
                <c:pt idx="1">
                  <c:v>0</c:v>
                </c:pt>
                <c:pt idx="2">
                  <c:v>0</c:v>
                </c:pt>
                <c:pt idx="3">
                  <c:v>0</c:v>
                </c:pt>
                <c:pt idx="4">
                  <c:v>0</c:v>
                </c:pt>
                <c:pt idx="5">
                  <c:v>0</c:v>
                </c:pt>
                <c:pt idx="6">
                  <c:v>0</c:v>
                </c:pt>
                <c:pt idx="7">
                  <c:v>53.66</c:v>
                </c:pt>
                <c:pt idx="8">
                  <c:v>0</c:v>
                </c:pt>
                <c:pt idx="9">
                  <c:v>0</c:v>
                </c:pt>
                <c:pt idx="10">
                  <c:v>0</c:v>
                </c:pt>
                <c:pt idx="11">
                  <c:v>0</c:v>
                </c:pt>
                <c:pt idx="12">
                  <c:v>26.6</c:v>
                </c:pt>
                <c:pt idx="13">
                  <c:v>0</c:v>
                </c:pt>
                <c:pt idx="14">
                  <c:v>68.599999999999994</c:v>
                </c:pt>
                <c:pt idx="15">
                  <c:v>0</c:v>
                </c:pt>
                <c:pt idx="16">
                  <c:v>0</c:v>
                </c:pt>
                <c:pt idx="17">
                  <c:v>0</c:v>
                </c:pt>
                <c:pt idx="18">
                  <c:v>0</c:v>
                </c:pt>
                <c:pt idx="19">
                  <c:v>0</c:v>
                </c:pt>
                <c:pt idx="20">
                  <c:v>0</c:v>
                </c:pt>
                <c:pt idx="21">
                  <c:v>0</c:v>
                </c:pt>
                <c:pt idx="22">
                  <c:v>25</c:v>
                </c:pt>
                <c:pt idx="23">
                  <c:v>0</c:v>
                </c:pt>
                <c:pt idx="24">
                  <c:v>53</c:v>
                </c:pt>
                <c:pt idx="25">
                  <c:v>33</c:v>
                </c:pt>
              </c:numCache>
            </c:numRef>
          </c:val>
        </c:ser>
        <c:ser>
          <c:idx val="1"/>
          <c:order val="1"/>
          <c:tx>
            <c:strRef>
              <c:f>'9'!$C$70</c:f>
              <c:strCache>
                <c:ptCount val="1"/>
                <c:pt idx="0">
                  <c:v>carte grise</c:v>
                </c:pt>
              </c:strCache>
            </c:strRef>
          </c:tx>
          <c:cat>
            <c:strRef>
              <c:f>'9'!$A$71:$A$96</c:f>
              <c:strCache>
                <c:ptCount val="26"/>
                <c:pt idx="0">
                  <c:v>Provence-Alpes-Côte d'Azur</c:v>
                </c:pt>
                <c:pt idx="1">
                  <c:v>Ile-de-France</c:v>
                </c:pt>
                <c:pt idx="2">
                  <c:v>Bourgogne</c:v>
                </c:pt>
                <c:pt idx="3">
                  <c:v>Bretagne</c:v>
                </c:pt>
                <c:pt idx="4">
                  <c:v>Nord-Pas-de-Calais</c:v>
                </c:pt>
                <c:pt idx="5">
                  <c:v>Languedoc-Roussillon</c:v>
                </c:pt>
                <c:pt idx="6">
                  <c:v>Rhône-Alpes</c:v>
                </c:pt>
                <c:pt idx="7">
                  <c:v>Guyane</c:v>
                </c:pt>
                <c:pt idx="8">
                  <c:v>Lorraine</c:v>
                </c:pt>
                <c:pt idx="9">
                  <c:v>Centre</c:v>
                </c:pt>
                <c:pt idx="10">
                  <c:v>Guadeloupe</c:v>
                </c:pt>
                <c:pt idx="11">
                  <c:v>Auvergne</c:v>
                </c:pt>
                <c:pt idx="12">
                  <c:v>Limousin</c:v>
                </c:pt>
                <c:pt idx="13">
                  <c:v>Pays de la Loire</c:v>
                </c:pt>
                <c:pt idx="14">
                  <c:v>Réunion</c:v>
                </c:pt>
                <c:pt idx="15">
                  <c:v>Alsace</c:v>
                </c:pt>
                <c:pt idx="16">
                  <c:v>Aquitaine</c:v>
                </c:pt>
                <c:pt idx="17">
                  <c:v>Franche-Comté</c:v>
                </c:pt>
                <c:pt idx="18">
                  <c:v>Champagne-Ardenne</c:v>
                </c:pt>
                <c:pt idx="19">
                  <c:v>Basse-Normandie</c:v>
                </c:pt>
                <c:pt idx="20">
                  <c:v>Haute-Normandie</c:v>
                </c:pt>
                <c:pt idx="21">
                  <c:v>Midi-Pyrénées</c:v>
                </c:pt>
                <c:pt idx="22">
                  <c:v>Poitou-Charentes</c:v>
                </c:pt>
                <c:pt idx="23">
                  <c:v>Picardie</c:v>
                </c:pt>
                <c:pt idx="24">
                  <c:v>Martinique</c:v>
                </c:pt>
                <c:pt idx="25">
                  <c:v>Corse</c:v>
                </c:pt>
              </c:strCache>
            </c:strRef>
          </c:cat>
          <c:val>
            <c:numRef>
              <c:f>'9'!$C$71:$C$96</c:f>
              <c:numCache>
                <c:formatCode>General</c:formatCode>
                <c:ptCount val="26"/>
                <c:pt idx="0">
                  <c:v>51.2</c:v>
                </c:pt>
                <c:pt idx="1">
                  <c:v>46.15</c:v>
                </c:pt>
                <c:pt idx="2">
                  <c:v>46</c:v>
                </c:pt>
                <c:pt idx="3">
                  <c:v>46</c:v>
                </c:pt>
                <c:pt idx="4">
                  <c:v>45</c:v>
                </c:pt>
                <c:pt idx="5">
                  <c:v>44</c:v>
                </c:pt>
                <c:pt idx="6">
                  <c:v>43</c:v>
                </c:pt>
                <c:pt idx="7">
                  <c:v>42.5</c:v>
                </c:pt>
                <c:pt idx="8">
                  <c:v>42</c:v>
                </c:pt>
                <c:pt idx="9">
                  <c:v>41</c:v>
                </c:pt>
                <c:pt idx="10">
                  <c:v>41</c:v>
                </c:pt>
                <c:pt idx="11">
                  <c:v>40</c:v>
                </c:pt>
                <c:pt idx="12">
                  <c:v>40</c:v>
                </c:pt>
                <c:pt idx="13">
                  <c:v>39</c:v>
                </c:pt>
                <c:pt idx="14">
                  <c:v>39</c:v>
                </c:pt>
                <c:pt idx="15">
                  <c:v>36.5</c:v>
                </c:pt>
                <c:pt idx="16">
                  <c:v>36</c:v>
                </c:pt>
                <c:pt idx="17">
                  <c:v>36</c:v>
                </c:pt>
                <c:pt idx="18">
                  <c:v>35</c:v>
                </c:pt>
                <c:pt idx="19">
                  <c:v>35</c:v>
                </c:pt>
                <c:pt idx="20">
                  <c:v>35</c:v>
                </c:pt>
                <c:pt idx="21">
                  <c:v>34</c:v>
                </c:pt>
                <c:pt idx="22">
                  <c:v>31.8</c:v>
                </c:pt>
                <c:pt idx="23">
                  <c:v>31</c:v>
                </c:pt>
                <c:pt idx="24">
                  <c:v>30</c:v>
                </c:pt>
                <c:pt idx="25">
                  <c:v>27</c:v>
                </c:pt>
              </c:numCache>
            </c:numRef>
          </c:val>
        </c:ser>
        <c:axId val="114426240"/>
        <c:axId val="114427776"/>
      </c:barChart>
      <c:catAx>
        <c:axId val="114426240"/>
        <c:scaling>
          <c:orientation val="minMax"/>
        </c:scaling>
        <c:axPos val="l"/>
        <c:numFmt formatCode="General" sourceLinked="1"/>
        <c:majorTickMark val="none"/>
        <c:tickLblPos val="nextTo"/>
        <c:txPr>
          <a:bodyPr rot="0" vert="horz"/>
          <a:lstStyle/>
          <a:p>
            <a:pPr>
              <a:defRPr sz="950"/>
            </a:pPr>
            <a:endParaRPr lang="fr-FR"/>
          </a:p>
        </c:txPr>
        <c:crossAx val="114427776"/>
        <c:crosses val="autoZero"/>
        <c:auto val="1"/>
        <c:lblAlgn val="ctr"/>
        <c:lblOffset val="100"/>
        <c:tickLblSkip val="1"/>
        <c:tickMarkSkip val="1"/>
      </c:catAx>
      <c:valAx>
        <c:axId val="114427776"/>
        <c:scaling>
          <c:orientation val="minMax"/>
          <c:max val="7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General" sourceLinked="1"/>
        <c:majorTickMark val="none"/>
        <c:tickLblPos val="nextTo"/>
        <c:txPr>
          <a:bodyPr rot="0" vert="horz"/>
          <a:lstStyle/>
          <a:p>
            <a:pPr>
              <a:defRPr/>
            </a:pPr>
            <a:endParaRPr lang="fr-FR"/>
          </a:p>
        </c:txPr>
        <c:crossAx val="114426240"/>
        <c:crosses val="autoZero"/>
        <c:crossBetween val="between"/>
        <c:majorUnit val="10"/>
      </c:valAx>
    </c:plotArea>
    <c:legend>
      <c:legendPos val="r"/>
      <c:layout>
        <c:manualLayout>
          <c:xMode val="edge"/>
          <c:yMode val="edge"/>
          <c:x val="0.82276170233322365"/>
          <c:y val="0.43321162417024894"/>
          <c:w val="0.16496835901647403"/>
          <c:h val="0.22591256425356787"/>
        </c:manualLayout>
      </c:layout>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fr-FR"/>
  <c:style val="11"/>
  <c:chart>
    <c:plotArea>
      <c:layout>
        <c:manualLayout>
          <c:layoutTarget val="inner"/>
          <c:xMode val="edge"/>
          <c:yMode val="edge"/>
          <c:x val="0.31615890606267183"/>
          <c:y val="0.1767942165124117"/>
          <c:w val="0.41747988291587429"/>
          <c:h val="0.7119130634986417"/>
        </c:manualLayout>
      </c:layout>
      <c:pieChart>
        <c:varyColors val="1"/>
        <c:ser>
          <c:idx val="0"/>
          <c:order val="0"/>
          <c:dLbls>
            <c:dLbl>
              <c:idx val="0"/>
              <c:layout>
                <c:manualLayout>
                  <c:x val="-0.22804035298056879"/>
                  <c:y val="-0.22035198231799971"/>
                </c:manualLayout>
              </c:layout>
              <c:tx>
                <c:rich>
                  <a:bodyPr/>
                  <a:lstStyle/>
                  <a:p>
                    <a:r>
                      <a:rPr lang="fr-FR"/>
                      <a:t>DGF </a:t>
                    </a:r>
                  </a:p>
                  <a:p>
                    <a:r>
                      <a:rPr lang="fr-FR"/>
                      <a:t>45,7%</a:t>
                    </a:r>
                  </a:p>
                </c:rich>
              </c:tx>
              <c:dLblPos val="bestFit"/>
            </c:dLbl>
            <c:dLbl>
              <c:idx val="1"/>
              <c:layout>
                <c:manualLayout>
                  <c:x val="1.8451767603123684E-2"/>
                  <c:y val="-8.1871345029240726E-3"/>
                </c:manualLayout>
              </c:layout>
              <c:tx>
                <c:rich>
                  <a:bodyPr/>
                  <a:lstStyle/>
                  <a:p>
                    <a:r>
                      <a:rPr lang="fr-FR"/>
                      <a:t>Dot. form. p.* 14,2%</a:t>
                    </a:r>
                  </a:p>
                </c:rich>
              </c:tx>
              <c:dLblPos val="bestFit"/>
            </c:dLbl>
            <c:dLbl>
              <c:idx val="2"/>
              <c:tx>
                <c:rich>
                  <a:bodyPr/>
                  <a:lstStyle/>
                  <a:p>
                    <a:r>
                      <a:rPr lang="fr-FR"/>
                      <a:t>DGD </a:t>
                    </a:r>
                  </a:p>
                  <a:p>
                    <a:r>
                      <a:rPr lang="fr-FR"/>
                      <a:t>5,2%</a:t>
                    </a:r>
                  </a:p>
                </c:rich>
              </c:tx>
            </c:dLbl>
            <c:dLbl>
              <c:idx val="3"/>
              <c:tx>
                <c:rich>
                  <a:bodyPr/>
                  <a:lstStyle/>
                  <a:p>
                    <a:r>
                      <a:rPr lang="fr-FR"/>
                      <a:t>FNDMA </a:t>
                    </a:r>
                  </a:p>
                  <a:p>
                    <a:r>
                      <a:rPr lang="fr-FR"/>
                      <a:t>4,4%</a:t>
                    </a:r>
                  </a:p>
                </c:rich>
              </c:tx>
            </c:dLbl>
            <c:dLbl>
              <c:idx val="4"/>
              <c:layout>
                <c:manualLayout>
                  <c:x val="-2.2102313352962881E-3"/>
                  <c:y val="2.5014291611174848E-2"/>
                </c:manualLayout>
              </c:layout>
              <c:tx>
                <c:rich>
                  <a:bodyPr/>
                  <a:lstStyle/>
                  <a:p>
                    <a:r>
                      <a:rPr lang="fr-FR"/>
                      <a:t>DRES </a:t>
                    </a:r>
                  </a:p>
                  <a:p>
                    <a:r>
                      <a:rPr lang="fr-FR"/>
                      <a:t>5,5%</a:t>
                    </a:r>
                  </a:p>
                </c:rich>
              </c:tx>
            </c:dLbl>
            <c:dLbl>
              <c:idx val="5"/>
              <c:tx>
                <c:rich>
                  <a:bodyPr/>
                  <a:lstStyle/>
                  <a:p>
                    <a:r>
                      <a:rPr lang="fr-FR"/>
                      <a:t>FCTVA </a:t>
                    </a:r>
                  </a:p>
                  <a:p>
                    <a:r>
                      <a:rPr lang="fr-FR"/>
                      <a:t>4,1%</a:t>
                    </a:r>
                  </a:p>
                </c:rich>
              </c:tx>
            </c:dLbl>
            <c:dLbl>
              <c:idx val="6"/>
              <c:layout>
                <c:manualLayout>
                  <c:x val="2.9350312692395002E-2"/>
                  <c:y val="7.8691531979555182E-2"/>
                </c:manualLayout>
              </c:layout>
              <c:tx>
                <c:rich>
                  <a:bodyPr/>
                  <a:lstStyle/>
                  <a:p>
                    <a:r>
                      <a:rPr lang="fr-FR"/>
                      <a:t>Autres</a:t>
                    </a:r>
                  </a:p>
                  <a:p>
                    <a:r>
                      <a:rPr lang="fr-FR"/>
                      <a:t> 20,9%</a:t>
                    </a:r>
                  </a:p>
                </c:rich>
              </c:tx>
              <c:dLblPos val="bestFit"/>
            </c:dLbl>
            <c:numFmt formatCode="0.0%" sourceLinked="0"/>
            <c:showVal val="1"/>
            <c:showCatName val="1"/>
            <c:showSerName val="1"/>
            <c:showPercent val="1"/>
            <c:separator> </c:separator>
          </c:dLbls>
          <c:cat>
            <c:strRef>
              <c:f>'10'!$H$82:$N$82</c:f>
              <c:strCache>
                <c:ptCount val="7"/>
                <c:pt idx="0">
                  <c:v>DGF</c:v>
                </c:pt>
                <c:pt idx="1">
                  <c:v>Dot. form. p.*</c:v>
                </c:pt>
                <c:pt idx="2">
                  <c:v>DGD</c:v>
                </c:pt>
                <c:pt idx="3">
                  <c:v>FNDMA</c:v>
                </c:pt>
                <c:pt idx="4">
                  <c:v>DRES</c:v>
                </c:pt>
                <c:pt idx="5">
                  <c:v>FCTVA</c:v>
                </c:pt>
                <c:pt idx="6">
                  <c:v>Autres</c:v>
                </c:pt>
              </c:strCache>
            </c:strRef>
          </c:cat>
          <c:val>
            <c:numRef>
              <c:f>'10'!$H$84:$N$84</c:f>
              <c:numCache>
                <c:formatCode>0.0%</c:formatCode>
                <c:ptCount val="7"/>
                <c:pt idx="0">
                  <c:v>0.4565856791254298</c:v>
                </c:pt>
                <c:pt idx="1">
                  <c:v>0.14183323605112894</c:v>
                </c:pt>
                <c:pt idx="2">
                  <c:v>5.2179628762012424E-2</c:v>
                </c:pt>
                <c:pt idx="3">
                  <c:v>4.3850089866005852E-2</c:v>
                </c:pt>
                <c:pt idx="4">
                  <c:v>5.5404955781311362E-2</c:v>
                </c:pt>
                <c:pt idx="5">
                  <c:v>4.0820811091291244E-2</c:v>
                </c:pt>
                <c:pt idx="6">
                  <c:v>0.2093255993228203</c:v>
                </c:pt>
              </c:numCache>
            </c:numRef>
          </c:val>
        </c:ser>
        <c:dLbls>
          <c:showCatName val="1"/>
          <c:showPercent val="1"/>
        </c:dLbls>
        <c:firstSliceAng val="100"/>
      </c:pieChart>
    </c:plotArea>
    <c:plotVisOnly val="1"/>
    <c:dispBlanksAs val="zero"/>
  </c:chart>
  <c:printSettings>
    <c:headerFooter alignWithMargins="0"/>
    <c:pageMargins b="0.98425196899999956" l="0.78740157499999996" r="0.78740157499999996" t="0.98425196899999956" header="0.49212598450000183" footer="0.4921259845000018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24903220660953293"/>
          <c:y val="3.1570471166832301E-2"/>
          <c:w val="0.73364597578060475"/>
          <c:h val="0.90991151096479261"/>
        </c:manualLayout>
      </c:layout>
      <c:barChart>
        <c:barDir val="bar"/>
        <c:grouping val="clustered"/>
        <c:ser>
          <c:idx val="0"/>
          <c:order val="0"/>
          <c:dLbls>
            <c:showVal val="1"/>
          </c:dLbls>
          <c:cat>
            <c:strRef>
              <c:f>'12'!$H$81:$H$106</c:f>
              <c:strCache>
                <c:ptCount val="26"/>
                <c:pt idx="0">
                  <c:v>Ile-de-France</c:v>
                </c:pt>
                <c:pt idx="1">
                  <c:v>Guyane</c:v>
                </c:pt>
                <c:pt idx="2">
                  <c:v>Nord-Pas-de-Calais</c:v>
                </c:pt>
                <c:pt idx="3">
                  <c:v>Alsace</c:v>
                </c:pt>
                <c:pt idx="4">
                  <c:v>Provence-Alpes-Côte d'Azur</c:v>
                </c:pt>
                <c:pt idx="5">
                  <c:v>Auvergne</c:v>
                </c:pt>
                <c:pt idx="6">
                  <c:v>Pays de la Loire</c:v>
                </c:pt>
                <c:pt idx="7">
                  <c:v>Languedoc-Roussillon</c:v>
                </c:pt>
                <c:pt idx="8">
                  <c:v>Champagne-Ardenne</c:v>
                </c:pt>
                <c:pt idx="9">
                  <c:v>Bourgogne</c:v>
                </c:pt>
                <c:pt idx="10">
                  <c:v>Lorraine</c:v>
                </c:pt>
                <c:pt idx="11">
                  <c:v>Guadeloupe</c:v>
                </c:pt>
                <c:pt idx="12">
                  <c:v>Rhône-Alpes</c:v>
                </c:pt>
                <c:pt idx="13">
                  <c:v>Picardie</c:v>
                </c:pt>
                <c:pt idx="14">
                  <c:v>Centre</c:v>
                </c:pt>
                <c:pt idx="15">
                  <c:v>Limousin</c:v>
                </c:pt>
                <c:pt idx="16">
                  <c:v>Réunion</c:v>
                </c:pt>
                <c:pt idx="17">
                  <c:v>Poitou-Charentes</c:v>
                </c:pt>
                <c:pt idx="18">
                  <c:v>Corse</c:v>
                </c:pt>
                <c:pt idx="19">
                  <c:v>Basse-Normandie</c:v>
                </c:pt>
                <c:pt idx="20">
                  <c:v>Martinique</c:v>
                </c:pt>
                <c:pt idx="21">
                  <c:v>Franche-Comté</c:v>
                </c:pt>
                <c:pt idx="22">
                  <c:v>Aquitaine</c:v>
                </c:pt>
                <c:pt idx="23">
                  <c:v>Haute-Normandie</c:v>
                </c:pt>
                <c:pt idx="24">
                  <c:v>Bretagne</c:v>
                </c:pt>
                <c:pt idx="25">
                  <c:v>Midi-Pyrénées</c:v>
                </c:pt>
              </c:strCache>
            </c:strRef>
          </c:cat>
          <c:val>
            <c:numRef>
              <c:f>'12'!$I$81:$I$106</c:f>
              <c:numCache>
                <c:formatCode>#,##0.00_ _ _ _ _ _ _ _ _ _ _ _*</c:formatCode>
                <c:ptCount val="26"/>
                <c:pt idx="0">
                  <c:v>1.2732648583672859</c:v>
                </c:pt>
                <c:pt idx="1">
                  <c:v>1.2621867155509441</c:v>
                </c:pt>
                <c:pt idx="2">
                  <c:v>1.2414252278437374</c:v>
                </c:pt>
                <c:pt idx="3">
                  <c:v>1.2328877001713039</c:v>
                </c:pt>
                <c:pt idx="4">
                  <c:v>1.0581924743411286</c:v>
                </c:pt>
                <c:pt idx="5">
                  <c:v>0.96816290381941461</c:v>
                </c:pt>
                <c:pt idx="6">
                  <c:v>0.94826736059530081</c:v>
                </c:pt>
                <c:pt idx="7">
                  <c:v>0.93383784800456682</c:v>
                </c:pt>
                <c:pt idx="8">
                  <c:v>0.87859583824769527</c:v>
                </c:pt>
                <c:pt idx="9">
                  <c:v>0.87694228732243895</c:v>
                </c:pt>
                <c:pt idx="10">
                  <c:v>0.87670669677624091</c:v>
                </c:pt>
                <c:pt idx="11">
                  <c:v>0.87434850883379756</c:v>
                </c:pt>
                <c:pt idx="12">
                  <c:v>0.78628234746462899</c:v>
                </c:pt>
                <c:pt idx="13">
                  <c:v>0.76302357463244008</c:v>
                </c:pt>
                <c:pt idx="14">
                  <c:v>0.70167574703008539</c:v>
                </c:pt>
                <c:pt idx="15">
                  <c:v>0.69677234123181275</c:v>
                </c:pt>
                <c:pt idx="16">
                  <c:v>0.644894881317297</c:v>
                </c:pt>
                <c:pt idx="17">
                  <c:v>0.60897349398351863</c:v>
                </c:pt>
                <c:pt idx="18">
                  <c:v>0.57380344716772935</c:v>
                </c:pt>
                <c:pt idx="19">
                  <c:v>0.57121545044514932</c:v>
                </c:pt>
                <c:pt idx="20">
                  <c:v>0.47302425396707931</c:v>
                </c:pt>
                <c:pt idx="21">
                  <c:v>0.46023474241568108</c:v>
                </c:pt>
                <c:pt idx="22">
                  <c:v>0.43593875064808962</c:v>
                </c:pt>
                <c:pt idx="23">
                  <c:v>0.3458815617068049</c:v>
                </c:pt>
                <c:pt idx="24">
                  <c:v>0.33838603939057654</c:v>
                </c:pt>
                <c:pt idx="25">
                  <c:v>0.29408431607584534</c:v>
                </c:pt>
              </c:numCache>
            </c:numRef>
          </c:val>
        </c:ser>
        <c:gapWidth val="70"/>
        <c:overlap val="100"/>
        <c:axId val="114734208"/>
        <c:axId val="114735744"/>
      </c:barChart>
      <c:catAx>
        <c:axId val="114734208"/>
        <c:scaling>
          <c:orientation val="minMax"/>
        </c:scaling>
        <c:axPos val="l"/>
        <c:numFmt formatCode="General" sourceLinked="1"/>
        <c:tickLblPos val="nextTo"/>
        <c:txPr>
          <a:bodyPr rot="0" vert="horz"/>
          <a:lstStyle/>
          <a:p>
            <a:pPr>
              <a:defRPr/>
            </a:pPr>
            <a:endParaRPr lang="fr-FR"/>
          </a:p>
        </c:txPr>
        <c:crossAx val="114735744"/>
        <c:crosses val="autoZero"/>
        <c:auto val="1"/>
        <c:lblAlgn val="ctr"/>
        <c:lblOffset val="100"/>
        <c:tickLblSkip val="1"/>
        <c:tickMarkSkip val="1"/>
      </c:catAx>
      <c:valAx>
        <c:axId val="114735744"/>
        <c:scaling>
          <c:orientation val="minMax"/>
          <c:max val="1.5"/>
          <c:min val="0"/>
        </c:scaling>
        <c:axPos val="b"/>
        <c:majorGridlines/>
        <c:numFmt formatCode="0" sourceLinked="0"/>
        <c:tickLblPos val="nextTo"/>
        <c:txPr>
          <a:bodyPr rot="0" vert="horz"/>
          <a:lstStyle/>
          <a:p>
            <a:pPr>
              <a:defRPr/>
            </a:pPr>
            <a:endParaRPr lang="fr-FR"/>
          </a:p>
        </c:txPr>
        <c:crossAx val="114734208"/>
        <c:crosses val="autoZero"/>
        <c:crossBetween val="between"/>
        <c:majorUnit val="1"/>
        <c:minorUnit val="0.5"/>
      </c:valAx>
    </c:plotArea>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style val="10"/>
  <c:chart>
    <c:plotArea>
      <c:layout>
        <c:manualLayout>
          <c:layoutTarget val="inner"/>
          <c:xMode val="edge"/>
          <c:yMode val="edge"/>
          <c:x val="0.14811051003125356"/>
          <c:y val="1.5100612423447068E-2"/>
          <c:w val="0.82740368705774658"/>
          <c:h val="0.86043118463403079"/>
        </c:manualLayout>
      </c:layout>
      <c:barChart>
        <c:barDir val="bar"/>
        <c:grouping val="stacked"/>
        <c:ser>
          <c:idx val="0"/>
          <c:order val="0"/>
          <c:tx>
            <c:strRef>
              <c:f>'13'!$B$89</c:f>
              <c:strCache>
                <c:ptCount val="1"/>
                <c:pt idx="0">
                  <c:v>Services généraux</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'13'!$B$90:$B$110</c:f>
              <c:numCache>
                <c:formatCode>#,##0</c:formatCode>
                <c:ptCount val="21"/>
                <c:pt idx="0">
                  <c:v>53.010013495311981</c:v>
                </c:pt>
                <c:pt idx="1">
                  <c:v>38.913446008847579</c:v>
                </c:pt>
                <c:pt idx="2">
                  <c:v>51.336196406057574</c:v>
                </c:pt>
                <c:pt idx="3">
                  <c:v>26.694122682899</c:v>
                </c:pt>
                <c:pt idx="4">
                  <c:v>27.85475507928723</c:v>
                </c:pt>
                <c:pt idx="5">
                  <c:v>44.408718557224233</c:v>
                </c:pt>
                <c:pt idx="6">
                  <c:v>31.315232059665416</c:v>
                </c:pt>
                <c:pt idx="7">
                  <c:v>32.453706144915479</c:v>
                </c:pt>
                <c:pt idx="8">
                  <c:v>32.68129512404554</c:v>
                </c:pt>
                <c:pt idx="9">
                  <c:v>28.514479916721598</c:v>
                </c:pt>
                <c:pt idx="10">
                  <c:v>36.941203347266111</c:v>
                </c:pt>
                <c:pt idx="11">
                  <c:v>17.007127737437383</c:v>
                </c:pt>
                <c:pt idx="12">
                  <c:v>23.129618472772449</c:v>
                </c:pt>
                <c:pt idx="13">
                  <c:v>32.374341728636089</c:v>
                </c:pt>
                <c:pt idx="14">
                  <c:v>30.207236990835369</c:v>
                </c:pt>
                <c:pt idx="15">
                  <c:v>23.21398735355206</c:v>
                </c:pt>
                <c:pt idx="16">
                  <c:v>38.627403701636837</c:v>
                </c:pt>
                <c:pt idx="17">
                  <c:v>31.958615517234023</c:v>
                </c:pt>
                <c:pt idx="18">
                  <c:v>22.725392444874981</c:v>
                </c:pt>
                <c:pt idx="19">
                  <c:v>27.804634293343504</c:v>
                </c:pt>
                <c:pt idx="20">
                  <c:v>37.699202220904105</c:v>
                </c:pt>
              </c:numCache>
            </c:numRef>
          </c:val>
        </c:ser>
        <c:ser>
          <c:idx val="1"/>
          <c:order val="1"/>
          <c:tx>
            <c:strRef>
              <c:f>'13'!$C$89</c:f>
              <c:strCache>
                <c:ptCount val="1"/>
                <c:pt idx="0">
                  <c:v>Formation prof. et apprent.</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'13'!$C$90:$C$110</c:f>
              <c:numCache>
                <c:formatCode>#,##0</c:formatCode>
                <c:ptCount val="21"/>
                <c:pt idx="0">
                  <c:v>101.50631897367563</c:v>
                </c:pt>
                <c:pt idx="1">
                  <c:v>80.090793756179238</c:v>
                </c:pt>
                <c:pt idx="2">
                  <c:v>79.747295133678321</c:v>
                </c:pt>
                <c:pt idx="3">
                  <c:v>95.484798538392269</c:v>
                </c:pt>
                <c:pt idx="4">
                  <c:v>81.780085735381874</c:v>
                </c:pt>
                <c:pt idx="5">
                  <c:v>69.884382285334425</c:v>
                </c:pt>
                <c:pt idx="6">
                  <c:v>75.706938923617429</c:v>
                </c:pt>
                <c:pt idx="7">
                  <c:v>72.086412125928987</c:v>
                </c:pt>
                <c:pt idx="8">
                  <c:v>95.726344753483033</c:v>
                </c:pt>
                <c:pt idx="9">
                  <c:v>90.725031005267979</c:v>
                </c:pt>
                <c:pt idx="10">
                  <c:v>81.451519044831784</c:v>
                </c:pt>
                <c:pt idx="11">
                  <c:v>66.843694023155933</c:v>
                </c:pt>
                <c:pt idx="12">
                  <c:v>77.306401686277582</c:v>
                </c:pt>
                <c:pt idx="13">
                  <c:v>79.651275717119276</c:v>
                </c:pt>
                <c:pt idx="14">
                  <c:v>88.326059634901185</c:v>
                </c:pt>
                <c:pt idx="15">
                  <c:v>89.734902252741179</c:v>
                </c:pt>
                <c:pt idx="16">
                  <c:v>75.129850751845098</c:v>
                </c:pt>
                <c:pt idx="17">
                  <c:v>90.523109741265657</c:v>
                </c:pt>
                <c:pt idx="18">
                  <c:v>72.94349511475211</c:v>
                </c:pt>
                <c:pt idx="19">
                  <c:v>78.498061720389089</c:v>
                </c:pt>
                <c:pt idx="20">
                  <c:v>79.027950382462095</c:v>
                </c:pt>
              </c:numCache>
            </c:numRef>
          </c:val>
        </c:ser>
        <c:ser>
          <c:idx val="2"/>
          <c:order val="2"/>
          <c:tx>
            <c:strRef>
              <c:f>'13'!$D$89</c:f>
              <c:strCache>
                <c:ptCount val="1"/>
                <c:pt idx="0">
                  <c:v>Enseignement</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'13'!$D$90:$D$110</c:f>
              <c:numCache>
                <c:formatCode>#,##0</c:formatCode>
                <c:ptCount val="21"/>
                <c:pt idx="0">
                  <c:v>110.96180473291456</c:v>
                </c:pt>
                <c:pt idx="1">
                  <c:v>102.82008457880187</c:v>
                </c:pt>
                <c:pt idx="2">
                  <c:v>97.622967084292583</c:v>
                </c:pt>
                <c:pt idx="3">
                  <c:v>111.85094537212059</c:v>
                </c:pt>
                <c:pt idx="4">
                  <c:v>85.249457735218954</c:v>
                </c:pt>
                <c:pt idx="5">
                  <c:v>90.483196821334886</c:v>
                </c:pt>
                <c:pt idx="6">
                  <c:v>111.74705773864595</c:v>
                </c:pt>
                <c:pt idx="7">
                  <c:v>88.492644824469053</c:v>
                </c:pt>
                <c:pt idx="8">
                  <c:v>89.624944806679821</c:v>
                </c:pt>
                <c:pt idx="9">
                  <c:v>122.69505343531728</c:v>
                </c:pt>
                <c:pt idx="10">
                  <c:v>103.92627580821831</c:v>
                </c:pt>
                <c:pt idx="11">
                  <c:v>77.304045399554326</c:v>
                </c:pt>
                <c:pt idx="12">
                  <c:v>73.530392788254872</c:v>
                </c:pt>
                <c:pt idx="13">
                  <c:v>94.016167689316291</c:v>
                </c:pt>
                <c:pt idx="14">
                  <c:v>85.740530934388417</c:v>
                </c:pt>
                <c:pt idx="15">
                  <c:v>93.382068331667014</c:v>
                </c:pt>
                <c:pt idx="16">
                  <c:v>85.539451870263719</c:v>
                </c:pt>
                <c:pt idx="17">
                  <c:v>95.822857322698908</c:v>
                </c:pt>
                <c:pt idx="18">
                  <c:v>92.164398629525465</c:v>
                </c:pt>
                <c:pt idx="19">
                  <c:v>80.898819454510786</c:v>
                </c:pt>
                <c:pt idx="20">
                  <c:v>88.342760011377948</c:v>
                </c:pt>
              </c:numCache>
            </c:numRef>
          </c:val>
        </c:ser>
        <c:ser>
          <c:idx val="3"/>
          <c:order val="3"/>
          <c:tx>
            <c:strRef>
              <c:f>'13'!$E$89</c:f>
              <c:strCache>
                <c:ptCount val="1"/>
                <c:pt idx="0">
                  <c:v>Culture, sports et loisirs</c:v>
                </c:pt>
              </c:strCache>
            </c:strRef>
          </c:tx>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'13'!$E$90:$E$110</c:f>
              <c:numCache>
                <c:formatCode>#,##0</c:formatCode>
                <c:ptCount val="21"/>
                <c:pt idx="0">
                  <c:v>16.47091046888028</c:v>
                </c:pt>
                <c:pt idx="1">
                  <c:v>11.341416911430406</c:v>
                </c:pt>
                <c:pt idx="2">
                  <c:v>36.485200022621811</c:v>
                </c:pt>
                <c:pt idx="3">
                  <c:v>12.13669796710656</c:v>
                </c:pt>
                <c:pt idx="4">
                  <c:v>15.458083448868933</c:v>
                </c:pt>
                <c:pt idx="5">
                  <c:v>15.084898685665678</c:v>
                </c:pt>
                <c:pt idx="6">
                  <c:v>24.57230825632498</c:v>
                </c:pt>
                <c:pt idx="7">
                  <c:v>16.072071006750146</c:v>
                </c:pt>
                <c:pt idx="8">
                  <c:v>18.70460205038647</c:v>
                </c:pt>
                <c:pt idx="9">
                  <c:v>15.022688218994317</c:v>
                </c:pt>
                <c:pt idx="10">
                  <c:v>10.628849829625079</c:v>
                </c:pt>
                <c:pt idx="11">
                  <c:v>10.706710910834369</c:v>
                </c:pt>
                <c:pt idx="12">
                  <c:v>10.318291818283029</c:v>
                </c:pt>
                <c:pt idx="13">
                  <c:v>12.567785268939737</c:v>
                </c:pt>
                <c:pt idx="14">
                  <c:v>16.663436551417075</c:v>
                </c:pt>
                <c:pt idx="15">
                  <c:v>12.902770754718535</c:v>
                </c:pt>
                <c:pt idx="16">
                  <c:v>11.692791179274746</c:v>
                </c:pt>
                <c:pt idx="17">
                  <c:v>20.134184579209929</c:v>
                </c:pt>
                <c:pt idx="18">
                  <c:v>11.070515511895069</c:v>
                </c:pt>
                <c:pt idx="19">
                  <c:v>14.57262239176044</c:v>
                </c:pt>
                <c:pt idx="20">
                  <c:v>13.70620594078618</c:v>
                </c:pt>
              </c:numCache>
            </c:numRef>
          </c:val>
        </c:ser>
        <c:ser>
          <c:idx val="4"/>
          <c:order val="4"/>
          <c:tx>
            <c:strRef>
              <c:f>'13'!$F$89</c:f>
              <c:strCache>
                <c:ptCount val="1"/>
                <c:pt idx="0">
                  <c:v>Santé et action sociale</c:v>
                </c:pt>
              </c:strCache>
            </c:strRef>
          </c:tx>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'13'!$F$90:$F$110</c:f>
              <c:numCache>
                <c:formatCode>#,##0</c:formatCode>
                <c:ptCount val="21"/>
                <c:pt idx="0">
                  <c:v>1.0565114553077415</c:v>
                </c:pt>
                <c:pt idx="1">
                  <c:v>4.4437724166299821</c:v>
                </c:pt>
                <c:pt idx="2">
                  <c:v>4.5108053266559995</c:v>
                </c:pt>
                <c:pt idx="3">
                  <c:v>1.7439403089637571</c:v>
                </c:pt>
                <c:pt idx="4">
                  <c:v>0.91811875583949076</c:v>
                </c:pt>
                <c:pt idx="5">
                  <c:v>1.4956600723593583</c:v>
                </c:pt>
                <c:pt idx="6">
                  <c:v>1.2069557922326402</c:v>
                </c:pt>
                <c:pt idx="7">
                  <c:v>1.4119797244235024</c:v>
                </c:pt>
                <c:pt idx="8">
                  <c:v>0.30620165015652134</c:v>
                </c:pt>
                <c:pt idx="9">
                  <c:v>0.38969595744433583</c:v>
                </c:pt>
                <c:pt idx="10">
                  <c:v>0.13634001151214725</c:v>
                </c:pt>
                <c:pt idx="11">
                  <c:v>5.9064367534859654</c:v>
                </c:pt>
                <c:pt idx="12">
                  <c:v>8.5895962809844715E-3</c:v>
                </c:pt>
                <c:pt idx="13">
                  <c:v>0.59395024347777647</c:v>
                </c:pt>
                <c:pt idx="14">
                  <c:v>0</c:v>
                </c:pt>
                <c:pt idx="15">
                  <c:v>2.2712521432912718</c:v>
                </c:pt>
                <c:pt idx="16">
                  <c:v>0.68250538269528438</c:v>
                </c:pt>
                <c:pt idx="17">
                  <c:v>2.2618591918338433</c:v>
                </c:pt>
                <c:pt idx="18">
                  <c:v>1.4942838932251485</c:v>
                </c:pt>
                <c:pt idx="19">
                  <c:v>0.21058630555025748</c:v>
                </c:pt>
                <c:pt idx="20">
                  <c:v>1.3957076926808507</c:v>
                </c:pt>
              </c:numCache>
            </c:numRef>
          </c:val>
        </c:ser>
        <c:ser>
          <c:idx val="5"/>
          <c:order val="5"/>
          <c:tx>
            <c:strRef>
              <c:f>'13'!$G$89</c:f>
              <c:strCache>
                <c:ptCount val="1"/>
                <c:pt idx="0">
                  <c:v>Aménagement du territoire</c:v>
                </c:pt>
              </c:strCache>
            </c:strRef>
          </c:tx>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'13'!$G$90:$G$110</c:f>
              <c:numCache>
                <c:formatCode>#,##0</c:formatCode>
                <c:ptCount val="21"/>
                <c:pt idx="0">
                  <c:v>13.331644346825591</c:v>
                </c:pt>
                <c:pt idx="1">
                  <c:v>31.432214275920298</c:v>
                </c:pt>
                <c:pt idx="2">
                  <c:v>22.550806438244901</c:v>
                </c:pt>
                <c:pt idx="3">
                  <c:v>24.013147347529358</c:v>
                </c:pt>
                <c:pt idx="4">
                  <c:v>19.727062125984855</c:v>
                </c:pt>
                <c:pt idx="5">
                  <c:v>24.489482568297696</c:v>
                </c:pt>
                <c:pt idx="6">
                  <c:v>14.19206530328271</c:v>
                </c:pt>
                <c:pt idx="7">
                  <c:v>28.240486195534025</c:v>
                </c:pt>
                <c:pt idx="8">
                  <c:v>15.688037784241473</c:v>
                </c:pt>
                <c:pt idx="9">
                  <c:v>7.4495772159842728</c:v>
                </c:pt>
                <c:pt idx="10">
                  <c:v>10.028784314820799</c:v>
                </c:pt>
                <c:pt idx="11">
                  <c:v>27.726581214420566</c:v>
                </c:pt>
                <c:pt idx="12">
                  <c:v>8.4528499081911992</c:v>
                </c:pt>
                <c:pt idx="13">
                  <c:v>20.836577417119234</c:v>
                </c:pt>
                <c:pt idx="14">
                  <c:v>35.287928948193247</c:v>
                </c:pt>
                <c:pt idx="15">
                  <c:v>17.899815030463152</c:v>
                </c:pt>
                <c:pt idx="16">
                  <c:v>10.558699485115772</c:v>
                </c:pt>
                <c:pt idx="17">
                  <c:v>12.222794591457456</c:v>
                </c:pt>
                <c:pt idx="18">
                  <c:v>18.387952609428034</c:v>
                </c:pt>
                <c:pt idx="19">
                  <c:v>15.342669769216098</c:v>
                </c:pt>
                <c:pt idx="20">
                  <c:v>29.736892211620937</c:v>
                </c:pt>
              </c:numCache>
            </c:numRef>
          </c:val>
        </c:ser>
        <c:ser>
          <c:idx val="6"/>
          <c:order val="6"/>
          <c:tx>
            <c:strRef>
              <c:f>'13'!$H$89</c:f>
              <c:strCache>
                <c:ptCount val="1"/>
                <c:pt idx="0">
                  <c:v>Environnement</c:v>
                </c:pt>
              </c:strCache>
            </c:strRef>
          </c:tx>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'13'!$H$90:$H$110</c:f>
              <c:numCache>
                <c:formatCode>#,##0</c:formatCode>
                <c:ptCount val="21"/>
                <c:pt idx="0">
                  <c:v>2.8623517446388531</c:v>
                </c:pt>
                <c:pt idx="1">
                  <c:v>4.3737004669153992</c:v>
                </c:pt>
                <c:pt idx="2">
                  <c:v>4.6678155522987952</c:v>
                </c:pt>
                <c:pt idx="3">
                  <c:v>6.0105202035727707</c:v>
                </c:pt>
                <c:pt idx="4">
                  <c:v>7.6273839730434645</c:v>
                </c:pt>
                <c:pt idx="5">
                  <c:v>4.8074323047875014</c:v>
                </c:pt>
                <c:pt idx="6">
                  <c:v>14.654307719528159</c:v>
                </c:pt>
                <c:pt idx="7">
                  <c:v>7.8376690930188815</c:v>
                </c:pt>
                <c:pt idx="8">
                  <c:v>11.804157929786836</c:v>
                </c:pt>
                <c:pt idx="9">
                  <c:v>4.3943388614301107</c:v>
                </c:pt>
                <c:pt idx="10">
                  <c:v>3.4442714316593763</c:v>
                </c:pt>
                <c:pt idx="11">
                  <c:v>12.780057810306049</c:v>
                </c:pt>
                <c:pt idx="12">
                  <c:v>5.6486223885629734</c:v>
                </c:pt>
                <c:pt idx="13">
                  <c:v>6.3777986017021204</c:v>
                </c:pt>
                <c:pt idx="14">
                  <c:v>5.3823084710251381</c:v>
                </c:pt>
                <c:pt idx="15">
                  <c:v>6.8733996346728112</c:v>
                </c:pt>
                <c:pt idx="16">
                  <c:v>5.6446762180141903</c:v>
                </c:pt>
                <c:pt idx="17">
                  <c:v>5.9800369559558417</c:v>
                </c:pt>
                <c:pt idx="18">
                  <c:v>5.5287186941984032</c:v>
                </c:pt>
                <c:pt idx="19">
                  <c:v>6.5919465954606142</c:v>
                </c:pt>
                <c:pt idx="20">
                  <c:v>10.699664174250126</c:v>
                </c:pt>
              </c:numCache>
            </c:numRef>
          </c:val>
        </c:ser>
        <c:ser>
          <c:idx val="7"/>
          <c:order val="7"/>
          <c:tx>
            <c:strRef>
              <c:f>'13'!$I$89</c:f>
              <c:strCache>
                <c:ptCount val="1"/>
                <c:pt idx="0">
                  <c:v>Transports</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'13'!$I$90:$I$110</c:f>
              <c:numCache>
                <c:formatCode>#,##0</c:formatCode>
                <c:ptCount val="21"/>
                <c:pt idx="0">
                  <c:v>107.90688234732039</c:v>
                </c:pt>
                <c:pt idx="1">
                  <c:v>94.014845311721956</c:v>
                </c:pt>
                <c:pt idx="2">
                  <c:v>86.928596258235757</c:v>
                </c:pt>
                <c:pt idx="3">
                  <c:v>84.678181769292436</c:v>
                </c:pt>
                <c:pt idx="4">
                  <c:v>110.25027755103484</c:v>
                </c:pt>
                <c:pt idx="5">
                  <c:v>113.65156712234203</c:v>
                </c:pt>
                <c:pt idx="6">
                  <c:v>78.427687620235744</c:v>
                </c:pt>
                <c:pt idx="7">
                  <c:v>80.173981620859578</c:v>
                </c:pt>
                <c:pt idx="8">
                  <c:v>76.65780471497807</c:v>
                </c:pt>
                <c:pt idx="9">
                  <c:v>86.109106168346585</c:v>
                </c:pt>
                <c:pt idx="10">
                  <c:v>80.012642110657481</c:v>
                </c:pt>
                <c:pt idx="11">
                  <c:v>111.09119575358373</c:v>
                </c:pt>
                <c:pt idx="12">
                  <c:v>118.40071838322757</c:v>
                </c:pt>
                <c:pt idx="13">
                  <c:v>82.125002026729547</c:v>
                </c:pt>
                <c:pt idx="14">
                  <c:v>73.77853057727485</c:v>
                </c:pt>
                <c:pt idx="15">
                  <c:v>52.864599169531253</c:v>
                </c:pt>
                <c:pt idx="16">
                  <c:v>94.826105061652626</c:v>
                </c:pt>
                <c:pt idx="17">
                  <c:v>63.992870189004535</c:v>
                </c:pt>
                <c:pt idx="18">
                  <c:v>85.289406359548195</c:v>
                </c:pt>
                <c:pt idx="19">
                  <c:v>78.890790463475113</c:v>
                </c:pt>
                <c:pt idx="20">
                  <c:v>35.017099991400393</c:v>
                </c:pt>
              </c:numCache>
            </c:numRef>
          </c:val>
        </c:ser>
        <c:ser>
          <c:idx val="8"/>
          <c:order val="8"/>
          <c:tx>
            <c:strRef>
              <c:f>'13'!$J$89</c:f>
              <c:strCache>
                <c:ptCount val="1"/>
                <c:pt idx="0">
                  <c:v>Action économique</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'13'!$J$90:$J$110</c:f>
              <c:numCache>
                <c:formatCode>#,##0</c:formatCode>
                <c:ptCount val="21"/>
                <c:pt idx="0">
                  <c:v>65.591516147906532</c:v>
                </c:pt>
                <c:pt idx="1">
                  <c:v>42.75677171661772</c:v>
                </c:pt>
                <c:pt idx="2">
                  <c:v>25.332947689991506</c:v>
                </c:pt>
                <c:pt idx="3">
                  <c:v>28.077695148104791</c:v>
                </c:pt>
                <c:pt idx="4">
                  <c:v>37.865020188480912</c:v>
                </c:pt>
                <c:pt idx="5">
                  <c:v>22.846828636170081</c:v>
                </c:pt>
                <c:pt idx="6">
                  <c:v>43.378671172961027</c:v>
                </c:pt>
                <c:pt idx="7">
                  <c:v>24.636528013659166</c:v>
                </c:pt>
                <c:pt idx="8">
                  <c:v>36.10833796990223</c:v>
                </c:pt>
                <c:pt idx="9">
                  <c:v>31.009853615288961</c:v>
                </c:pt>
                <c:pt idx="10">
                  <c:v>46.157568568923516</c:v>
                </c:pt>
                <c:pt idx="11">
                  <c:v>20.006966924055078</c:v>
                </c:pt>
                <c:pt idx="12">
                  <c:v>32.495157598450092</c:v>
                </c:pt>
                <c:pt idx="13">
                  <c:v>23.61501534286236</c:v>
                </c:pt>
                <c:pt idx="14">
                  <c:v>22.737007694801243</c:v>
                </c:pt>
                <c:pt idx="15">
                  <c:v>33.941253916670924</c:v>
                </c:pt>
                <c:pt idx="16">
                  <c:v>27.637709198252676</c:v>
                </c:pt>
                <c:pt idx="17">
                  <c:v>29.413230317539568</c:v>
                </c:pt>
                <c:pt idx="18">
                  <c:v>28.178129441996692</c:v>
                </c:pt>
                <c:pt idx="19">
                  <c:v>31.615259355330913</c:v>
                </c:pt>
                <c:pt idx="20">
                  <c:v>29.30483408267532</c:v>
                </c:pt>
              </c:numCache>
            </c:numRef>
          </c:val>
        </c:ser>
        <c:ser>
          <c:idx val="9"/>
          <c:order val="9"/>
          <c:tx>
            <c:strRef>
              <c:f>'13'!$K$89</c:f>
              <c:strCache>
                <c:ptCount val="1"/>
                <c:pt idx="0">
                  <c:v>Annuité de la dette</c:v>
                </c:pt>
              </c:strCache>
            </c:strRef>
          </c:tx>
          <c:dLbls>
            <c:txPr>
              <a:bodyPr/>
              <a:lstStyle/>
              <a:p>
                <a:pPr>
                  <a:defRPr sz="1200" baseline="0">
                    <a:solidFill>
                      <a:schemeClr val="bg1"/>
                    </a:solidFill>
                  </a:defRPr>
                </a:pPr>
                <a:endParaRPr lang="fr-FR"/>
              </a:p>
            </c:txPr>
            <c:showVal val="1"/>
          </c:dLbls>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'13'!$K$90:$K$110</c:f>
              <c:numCache>
                <c:formatCode>#,##0</c:formatCode>
                <c:ptCount val="21"/>
                <c:pt idx="0">
                  <c:v>48.548628282037619</c:v>
                </c:pt>
                <c:pt idx="1">
                  <c:v>48.698900186910492</c:v>
                </c:pt>
                <c:pt idx="2">
                  <c:v>32.95748538114335</c:v>
                </c:pt>
                <c:pt idx="3">
                  <c:v>35.104516725423125</c:v>
                </c:pt>
                <c:pt idx="4">
                  <c:v>35.520289703668162</c:v>
                </c:pt>
                <c:pt idx="5">
                  <c:v>28.998381462279902</c:v>
                </c:pt>
                <c:pt idx="6">
                  <c:v>21.738618557875846</c:v>
                </c:pt>
                <c:pt idx="7">
                  <c:v>54.569032385215834</c:v>
                </c:pt>
                <c:pt idx="8">
                  <c:v>21.621343133158963</c:v>
                </c:pt>
                <c:pt idx="9">
                  <c:v>15.841832456995236</c:v>
                </c:pt>
                <c:pt idx="10">
                  <c:v>24.64625922003988</c:v>
                </c:pt>
                <c:pt idx="11">
                  <c:v>33.583130373092942</c:v>
                </c:pt>
                <c:pt idx="12">
                  <c:v>36.132414020138818</c:v>
                </c:pt>
                <c:pt idx="13">
                  <c:v>24.949810693066674</c:v>
                </c:pt>
                <c:pt idx="14">
                  <c:v>24.385016326834023</c:v>
                </c:pt>
                <c:pt idx="15">
                  <c:v>41.588387328076877</c:v>
                </c:pt>
                <c:pt idx="16">
                  <c:v>16.401682043450812</c:v>
                </c:pt>
                <c:pt idx="17">
                  <c:v>14.255566330819818</c:v>
                </c:pt>
                <c:pt idx="18">
                  <c:v>24.611283714912968</c:v>
                </c:pt>
                <c:pt idx="19">
                  <c:v>13.551110432958227</c:v>
                </c:pt>
                <c:pt idx="20">
                  <c:v>19.03566908264224</c:v>
                </c:pt>
              </c:numCache>
            </c:numRef>
          </c:val>
        </c:ser>
        <c:ser>
          <c:idx val="10"/>
          <c:order val="10"/>
          <c:tx>
            <c:strRef>
              <c:f>'13'!$L$89</c:f>
              <c:strCache>
                <c:ptCount val="1"/>
                <c:pt idx="0">
                  <c:v>Opérations non ventilées</c:v>
                </c:pt>
              </c:strCache>
            </c:strRef>
          </c:tx>
          <c:cat>
            <c:strRef>
              <c:f>'13'!$A$90:$A$110</c:f>
              <c:strCache>
                <c:ptCount val="21"/>
                <c:pt idx="0">
                  <c:v>Limousin</c:v>
                </c:pt>
                <c:pt idx="1">
                  <c:v>Auvergne</c:v>
                </c:pt>
                <c:pt idx="2">
                  <c:v>Nord-Pas-de-Calais</c:v>
                </c:pt>
                <c:pt idx="3">
                  <c:v>Champagne-Ardenne</c:v>
                </c:pt>
                <c:pt idx="4">
                  <c:v>Bourgogne</c:v>
                </c:pt>
                <c:pt idx="5">
                  <c:v>Picardie</c:v>
                </c:pt>
                <c:pt idx="6">
                  <c:v>Languedoc-Roussillon</c:v>
                </c:pt>
                <c:pt idx="7">
                  <c:v>Provence-Alpes-Côte d'Azur</c:v>
                </c:pt>
                <c:pt idx="8">
                  <c:v>Basse-Normandie</c:v>
                </c:pt>
                <c:pt idx="9">
                  <c:v>Franche-Comté</c:v>
                </c:pt>
                <c:pt idx="10">
                  <c:v>Aquitaine</c:v>
                </c:pt>
                <c:pt idx="11">
                  <c:v>Ile-de-France</c:v>
                </c:pt>
                <c:pt idx="12">
                  <c:v>Alsace</c:v>
                </c:pt>
                <c:pt idx="13">
                  <c:v>Lorraine</c:v>
                </c:pt>
                <c:pt idx="14">
                  <c:v>Centre</c:v>
                </c:pt>
                <c:pt idx="15">
                  <c:v>Pays de la Loire</c:v>
                </c:pt>
                <c:pt idx="16">
                  <c:v>Midi-Pyrénées</c:v>
                </c:pt>
                <c:pt idx="17">
                  <c:v>Haute-Normandie</c:v>
                </c:pt>
                <c:pt idx="18">
                  <c:v>Rhône-Alpes</c:v>
                </c:pt>
                <c:pt idx="19">
                  <c:v>Bretagne</c:v>
                </c:pt>
                <c:pt idx="20">
                  <c:v>Poitou-Charentes</c:v>
                </c:pt>
              </c:strCache>
            </c:strRef>
          </c:cat>
          <c:val>
            <c:numRef>
              <c:f>'13'!$L$90:$L$110</c:f>
              <c:numCache>
                <c:formatCode>#,##0</c:formatCode>
                <c:ptCount val="21"/>
                <c:pt idx="0">
                  <c:v>9.7145145941785991</c:v>
                </c:pt>
                <c:pt idx="1">
                  <c:v>3.8328608851908177</c:v>
                </c:pt>
                <c:pt idx="2">
                  <c:v>3.1852209380445093</c:v>
                </c:pt>
                <c:pt idx="3">
                  <c:v>9.8187292471979024</c:v>
                </c:pt>
                <c:pt idx="4">
                  <c:v>3.8718295585802158</c:v>
                </c:pt>
                <c:pt idx="5">
                  <c:v>3.3266341869885663</c:v>
                </c:pt>
                <c:pt idx="6">
                  <c:v>0.51464120830265503</c:v>
                </c:pt>
                <c:pt idx="7">
                  <c:v>7.022892577855937</c:v>
                </c:pt>
                <c:pt idx="8">
                  <c:v>13.059732867630386</c:v>
                </c:pt>
                <c:pt idx="9">
                  <c:v>0.84546592575001644</c:v>
                </c:pt>
                <c:pt idx="10">
                  <c:v>1.5110789237842688</c:v>
                </c:pt>
                <c:pt idx="11">
                  <c:v>4.9403005997834679</c:v>
                </c:pt>
                <c:pt idx="12">
                  <c:v>1.3918560506238553</c:v>
                </c:pt>
                <c:pt idx="13">
                  <c:v>7.185887476806923</c:v>
                </c:pt>
                <c:pt idx="14">
                  <c:v>1.0406791441842018</c:v>
                </c:pt>
                <c:pt idx="15">
                  <c:v>1.6259036412480388</c:v>
                </c:pt>
                <c:pt idx="16">
                  <c:v>2.4692524889128018</c:v>
                </c:pt>
                <c:pt idx="17">
                  <c:v>1.3174899608676434</c:v>
                </c:pt>
                <c:pt idx="18">
                  <c:v>0.18887984857376203</c:v>
                </c:pt>
                <c:pt idx="19">
                  <c:v>2.3875079153156351</c:v>
                </c:pt>
                <c:pt idx="20">
                  <c:v>3.8771843557680365</c:v>
                </c:pt>
              </c:numCache>
            </c:numRef>
          </c:val>
        </c:ser>
        <c:gapWidth val="60"/>
        <c:overlap val="100"/>
        <c:axId val="114357376"/>
        <c:axId val="114358912"/>
      </c:barChart>
      <c:catAx>
        <c:axId val="114357376"/>
        <c:scaling>
          <c:orientation val="minMax"/>
        </c:scaling>
        <c:axPos val="l"/>
        <c:numFmt formatCode="General" sourceLinked="1"/>
        <c:tickLblPos val="nextTo"/>
        <c:txPr>
          <a:bodyPr rot="0" vert="horz"/>
          <a:lstStyle/>
          <a:p>
            <a:pPr>
              <a:defRPr/>
            </a:pPr>
            <a:endParaRPr lang="fr-FR"/>
          </a:p>
        </c:txPr>
        <c:crossAx val="114358912"/>
        <c:crossesAt val="0"/>
        <c:auto val="1"/>
        <c:lblAlgn val="ctr"/>
        <c:lblOffset val="100"/>
        <c:tickLblSkip val="1"/>
        <c:tickMarkSkip val="1"/>
      </c:catAx>
      <c:valAx>
        <c:axId val="114358912"/>
        <c:scaling>
          <c:orientation val="minMax"/>
          <c:max val="600"/>
          <c:min val="0"/>
        </c:scaling>
        <c:axPos val="b"/>
        <c:majorGridlines/>
        <c:numFmt formatCode="#,##0_ _ _ _ _ _ _ _*" sourceLinked="0"/>
        <c:tickLblPos val="nextTo"/>
        <c:txPr>
          <a:bodyPr rot="0" vert="horz"/>
          <a:lstStyle/>
          <a:p>
            <a:pPr>
              <a:defRPr/>
            </a:pPr>
            <a:endParaRPr lang="fr-FR"/>
          </a:p>
        </c:txPr>
        <c:crossAx val="114357376"/>
        <c:crosses val="autoZero"/>
        <c:crossBetween val="between"/>
        <c:majorUnit val="100"/>
        <c:minorUnit val="50"/>
      </c:valAx>
    </c:plotArea>
    <c:legend>
      <c:legendPos val="b"/>
      <c:layout>
        <c:manualLayout>
          <c:xMode val="edge"/>
          <c:yMode val="edge"/>
          <c:x val="0.11988315450206025"/>
          <c:y val="0.92684501593264168"/>
          <c:w val="0.73294417472427364"/>
          <c:h val="5.3020620128905932E-2"/>
        </c:manualLayout>
      </c:layout>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5311254601705546"/>
          <c:y val="0.16410338593442494"/>
          <c:w val="0.560167110037742"/>
          <c:h val="0.69231115941085442"/>
        </c:manualLayout>
      </c:layout>
      <c:pieChart>
        <c:varyColors val="1"/>
        <c:ser>
          <c:idx val="0"/>
          <c:order val="0"/>
          <c:dLbls>
            <c:dLbl>
              <c:idx val="0"/>
              <c:layout>
                <c:manualLayout>
                  <c:x val="9.9815074982847238E-2"/>
                  <c:y val="-6.8056974049792033E-3"/>
                </c:manualLayout>
              </c:layout>
              <c:showVal val="1"/>
            </c:dLbl>
            <c:dLbl>
              <c:idx val="1"/>
              <c:layout>
                <c:manualLayout>
                  <c:x val="0.11129872251445749"/>
                  <c:y val="8.5917482072063248E-2"/>
                </c:manualLayout>
              </c:layout>
              <c:showVal val="1"/>
            </c:dLbl>
            <c:dLbl>
              <c:idx val="2"/>
              <c:layout>
                <c:manualLayout>
                  <c:x val="-0.12422408817155142"/>
                  <c:y val="5.8189086196861382E-2"/>
                </c:manualLayout>
              </c:layout>
              <c:showVal val="1"/>
            </c:dLbl>
            <c:dLbl>
              <c:idx val="3"/>
              <c:layout>
                <c:manualLayout>
                  <c:x val="-0.12639417998061425"/>
                  <c:y val="0.23579657145367289"/>
                </c:manualLayout>
              </c:layout>
              <c:showVal val="1"/>
            </c:dLbl>
            <c:showVal val="1"/>
          </c:dLbls>
          <c:val>
            <c:numRef>
              <c:f>'3'!$L$31:$P$31</c:f>
              <c:numCache>
                <c:formatCode>0.0</c:formatCode>
                <c:ptCount val="5"/>
                <c:pt idx="0">
                  <c:v>10.786891863154446</c:v>
                </c:pt>
                <c:pt idx="1">
                  <c:v>16.932482462273647</c:v>
                </c:pt>
                <c:pt idx="2">
                  <c:v>68.089882819041563</c:v>
                </c:pt>
                <c:pt idx="3">
                  <c:v>2.9190156334644946</c:v>
                </c:pt>
                <c:pt idx="4">
                  <c:v>1.2717272220658564</c:v>
                </c:pt>
              </c:numCache>
            </c:numRef>
          </c:val>
        </c:ser>
        <c:dLbls>
          <c:showVal val="1"/>
        </c:dLbls>
        <c:firstSliceAng val="320"/>
      </c:pieChart>
    </c:plotArea>
    <c:plotVisOnly val="1"/>
    <c:dispBlanksAs val="zero"/>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9703066029374592"/>
          <c:y val="0.19704433497537113"/>
          <c:w val="0.40264156173151855"/>
          <c:h val="0.60098522167488455"/>
        </c:manualLayout>
      </c:layout>
      <c:pieChart>
        <c:varyColors val="1"/>
        <c:ser>
          <c:idx val="0"/>
          <c:order val="0"/>
          <c:dLbls>
            <c:dLbl>
              <c:idx val="0"/>
              <c:layout>
                <c:manualLayout>
                  <c:x val="0.12155429317402755"/>
                  <c:y val="-2.6632533002340242E-2"/>
                </c:manualLayout>
              </c:layout>
              <c:dLblPos val="bestFit"/>
              <c:showVal val="1"/>
            </c:dLbl>
            <c:dLbl>
              <c:idx val="1"/>
              <c:layout>
                <c:manualLayout>
                  <c:x val="7.5275180018278695E-2"/>
                  <c:y val="8.6936891509251227E-2"/>
                </c:manualLayout>
              </c:layout>
              <c:dLblPos val="bestFit"/>
              <c:showVal val="1"/>
            </c:dLbl>
            <c:dLbl>
              <c:idx val="2"/>
              <c:layout>
                <c:manualLayout>
                  <c:x val="6.6808459287416733E-3"/>
                  <c:y val="7.0382011965103852E-2"/>
                </c:manualLayout>
              </c:layout>
              <c:dLblPos val="bestFit"/>
              <c:showVal val="1"/>
            </c:dLbl>
            <c:dLbl>
              <c:idx val="3"/>
              <c:layout>
                <c:manualLayout>
                  <c:x val="-2.9849665360259452E-2"/>
                  <c:y val="1.8985557839752944E-2"/>
                </c:manualLayout>
              </c:layout>
              <c:dLblPos val="bestFit"/>
              <c:showVal val="1"/>
            </c:dLbl>
            <c:dLbl>
              <c:idx val="4"/>
              <c:layout>
                <c:manualLayout>
                  <c:x val="-1.3990650265469508E-2"/>
                  <c:y val="-2.6819233802671455E-2"/>
                </c:manualLayout>
              </c:layout>
              <c:dLblPos val="bestFit"/>
              <c:showVal val="1"/>
            </c:dLbl>
            <c:showVal val="1"/>
          </c:dLbls>
          <c:val>
            <c:numRef>
              <c:f>'3'!$L$36:$P$36</c:f>
              <c:numCache>
                <c:formatCode>0.0</c:formatCode>
                <c:ptCount val="5"/>
                <c:pt idx="0">
                  <c:v>13.598962522618679</c:v>
                </c:pt>
                <c:pt idx="1">
                  <c:v>25.813912767923046</c:v>
                </c:pt>
                <c:pt idx="2">
                  <c:v>53.779195653938913</c:v>
                </c:pt>
                <c:pt idx="3">
                  <c:v>2.6874562959583894</c:v>
                </c:pt>
                <c:pt idx="4">
                  <c:v>4.120472759560962</c:v>
                </c:pt>
              </c:numCache>
            </c:numRef>
          </c:val>
        </c:ser>
        <c:dLbls>
          <c:showVal val="1"/>
        </c:dLbls>
        <c:firstSliceAng val="310"/>
      </c:pieChart>
    </c:plotArea>
    <c:plotVisOnly val="1"/>
    <c:dispBlanksAs val="zero"/>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0834847013986399"/>
          <c:y val="3.3851537788545541E-4"/>
          <c:w val="0.74365354840502862"/>
          <c:h val="0.9425342665500146"/>
        </c:manualLayout>
      </c:layout>
      <c:barChart>
        <c:barDir val="bar"/>
        <c:grouping val="stacked"/>
        <c:ser>
          <c:idx val="0"/>
          <c:order val="0"/>
          <c:tx>
            <c:strRef>
              <c:f>'3'!$L$84</c:f>
              <c:strCache>
                <c:ptCount val="1"/>
                <c:pt idx="0">
                  <c:v>Autres charges d'activité</c:v>
                </c:pt>
              </c:strCache>
            </c:strRef>
          </c:tx>
          <c:dLbls>
            <c:txPr>
              <a:bodyPr/>
              <a:lstStyle/>
              <a:p>
                <a:pPr>
                  <a:defRPr sz="950">
                    <a:solidFill>
                      <a:schemeClr val="bg1"/>
                    </a:solidFill>
                  </a:defRPr>
                </a:pPr>
                <a:endParaRPr lang="fr-FR"/>
              </a:p>
            </c:txPr>
            <c:showVal val="1"/>
          </c:dLbls>
          <c:cat>
            <c:strRef>
              <c:f>'3'!$K$85:$K$105</c:f>
              <c:strCache>
                <c:ptCount val="21"/>
                <c:pt idx="0">
                  <c:v>Limousin</c:v>
                </c:pt>
                <c:pt idx="1">
                  <c:v>Champagne-Ardenne</c:v>
                </c:pt>
                <c:pt idx="2">
                  <c:v>Picardie</c:v>
                </c:pt>
                <c:pt idx="3">
                  <c:v>Auvergne</c:v>
                </c:pt>
                <c:pt idx="4">
                  <c:v>Bourgogne</c:v>
                </c:pt>
                <c:pt idx="5">
                  <c:v>Nord-Pas-de-Calais</c:v>
                </c:pt>
                <c:pt idx="6">
                  <c:v>Lorraine</c:v>
                </c:pt>
                <c:pt idx="7">
                  <c:v>Franche-Comté</c:v>
                </c:pt>
                <c:pt idx="8">
                  <c:v>Basse-Normandie</c:v>
                </c:pt>
                <c:pt idx="9">
                  <c:v>Provence-Alpes-Côte d'Azur</c:v>
                </c:pt>
                <c:pt idx="10">
                  <c:v>Alsace</c:v>
                </c:pt>
                <c:pt idx="11">
                  <c:v>Rhône-Alpes</c:v>
                </c:pt>
                <c:pt idx="12">
                  <c:v>Poitou-Charentes</c:v>
                </c:pt>
                <c:pt idx="13">
                  <c:v>Centre</c:v>
                </c:pt>
                <c:pt idx="14">
                  <c:v>Haute-Normandie</c:v>
                </c:pt>
                <c:pt idx="15">
                  <c:v>Languedoc-Roussillon</c:v>
                </c:pt>
                <c:pt idx="16">
                  <c:v>Midi-Pyrénées</c:v>
                </c:pt>
                <c:pt idx="17">
                  <c:v>Ile-de-France</c:v>
                </c:pt>
                <c:pt idx="18">
                  <c:v>Aquitaine</c:v>
                </c:pt>
                <c:pt idx="19">
                  <c:v>Bretagne</c:v>
                </c:pt>
                <c:pt idx="20">
                  <c:v>Pays de la Loire</c:v>
                </c:pt>
              </c:strCache>
            </c:strRef>
          </c:cat>
          <c:val>
            <c:numRef>
              <c:f>'3'!$L$85:$L$105</c:f>
              <c:numCache>
                <c:formatCode>0</c:formatCode>
                <c:ptCount val="21"/>
                <c:pt idx="0">
                  <c:v>243.77796743061563</c:v>
                </c:pt>
                <c:pt idx="1">
                  <c:v>216.03436435107366</c:v>
                </c:pt>
                <c:pt idx="2">
                  <c:v>216.09925006050369</c:v>
                </c:pt>
                <c:pt idx="3">
                  <c:v>193.07969170593711</c:v>
                </c:pt>
                <c:pt idx="4">
                  <c:v>209.27982279229622</c:v>
                </c:pt>
                <c:pt idx="5">
                  <c:v>184.64047363437891</c:v>
                </c:pt>
                <c:pt idx="6">
                  <c:v>178.44623512640348</c:v>
                </c:pt>
                <c:pt idx="7">
                  <c:v>200.37293983068716</c:v>
                </c:pt>
                <c:pt idx="8">
                  <c:v>175.79646947553644</c:v>
                </c:pt>
                <c:pt idx="9">
                  <c:v>167.30187340937178</c:v>
                </c:pt>
                <c:pt idx="10">
                  <c:v>193.21973918523219</c:v>
                </c:pt>
                <c:pt idx="11">
                  <c:v>185.84154828719136</c:v>
                </c:pt>
                <c:pt idx="12">
                  <c:v>159.87317616629437</c:v>
                </c:pt>
                <c:pt idx="13">
                  <c:v>170.71216607773582</c:v>
                </c:pt>
                <c:pt idx="14">
                  <c:v>156.91561474482893</c:v>
                </c:pt>
                <c:pt idx="15">
                  <c:v>147.72374156381809</c:v>
                </c:pt>
                <c:pt idx="16">
                  <c:v>157.47065662598834</c:v>
                </c:pt>
                <c:pt idx="17">
                  <c:v>162.45228511185496</c:v>
                </c:pt>
                <c:pt idx="18">
                  <c:v>148.10234790729078</c:v>
                </c:pt>
                <c:pt idx="19">
                  <c:v>150.299723364486</c:v>
                </c:pt>
                <c:pt idx="20">
                  <c:v>128.07742476725079</c:v>
                </c:pt>
              </c:numCache>
            </c:numRef>
          </c:val>
        </c:ser>
        <c:ser>
          <c:idx val="1"/>
          <c:order val="1"/>
          <c:tx>
            <c:strRef>
              <c:f>'3'!$M$84</c:f>
              <c:strCache>
                <c:ptCount val="1"/>
                <c:pt idx="0">
                  <c:v>Personnel</c:v>
                </c:pt>
              </c:strCache>
            </c:strRef>
          </c:tx>
          <c:dLbls>
            <c:txPr>
              <a:bodyPr/>
              <a:lstStyle/>
              <a:p>
                <a:pPr>
                  <a:defRPr sz="950" baseline="0">
                    <a:solidFill>
                      <a:schemeClr val="bg1"/>
                    </a:solidFill>
                  </a:defRPr>
                </a:pPr>
                <a:endParaRPr lang="fr-FR"/>
              </a:p>
            </c:txPr>
            <c:showVal val="1"/>
          </c:dLbls>
          <c:cat>
            <c:strRef>
              <c:f>'3'!$K$85:$K$105</c:f>
              <c:strCache>
                <c:ptCount val="21"/>
                <c:pt idx="0">
                  <c:v>Limousin</c:v>
                </c:pt>
                <c:pt idx="1">
                  <c:v>Champagne-Ardenne</c:v>
                </c:pt>
                <c:pt idx="2">
                  <c:v>Picardie</c:v>
                </c:pt>
                <c:pt idx="3">
                  <c:v>Auvergne</c:v>
                </c:pt>
                <c:pt idx="4">
                  <c:v>Bourgogne</c:v>
                </c:pt>
                <c:pt idx="5">
                  <c:v>Nord-Pas-de-Calais</c:v>
                </c:pt>
                <c:pt idx="6">
                  <c:v>Lorraine</c:v>
                </c:pt>
                <c:pt idx="7">
                  <c:v>Franche-Comté</c:v>
                </c:pt>
                <c:pt idx="8">
                  <c:v>Basse-Normandie</c:v>
                </c:pt>
                <c:pt idx="9">
                  <c:v>Provence-Alpes-Côte d'Azur</c:v>
                </c:pt>
                <c:pt idx="10">
                  <c:v>Alsace</c:v>
                </c:pt>
                <c:pt idx="11">
                  <c:v>Rhône-Alpes</c:v>
                </c:pt>
                <c:pt idx="12">
                  <c:v>Poitou-Charentes</c:v>
                </c:pt>
                <c:pt idx="13">
                  <c:v>Centre</c:v>
                </c:pt>
                <c:pt idx="14">
                  <c:v>Haute-Normandie</c:v>
                </c:pt>
                <c:pt idx="15">
                  <c:v>Languedoc-Roussillon</c:v>
                </c:pt>
                <c:pt idx="16">
                  <c:v>Midi-Pyrénées</c:v>
                </c:pt>
                <c:pt idx="17">
                  <c:v>Ile-de-France</c:v>
                </c:pt>
                <c:pt idx="18">
                  <c:v>Aquitaine</c:v>
                </c:pt>
                <c:pt idx="19">
                  <c:v>Bretagne</c:v>
                </c:pt>
                <c:pt idx="20">
                  <c:v>Pays de la Loire</c:v>
                </c:pt>
              </c:strCache>
            </c:strRef>
          </c:cat>
          <c:val>
            <c:numRef>
              <c:f>'3'!$M$85:$M$105</c:f>
              <c:numCache>
                <c:formatCode>0</c:formatCode>
                <c:ptCount val="21"/>
                <c:pt idx="0">
                  <c:v>71.056130549799789</c:v>
                </c:pt>
                <c:pt idx="1">
                  <c:v>46.649057898183088</c:v>
                </c:pt>
                <c:pt idx="2">
                  <c:v>51.976130908556193</c:v>
                </c:pt>
                <c:pt idx="3">
                  <c:v>46.687354314457053</c:v>
                </c:pt>
                <c:pt idx="4">
                  <c:v>45.746928936901341</c:v>
                </c:pt>
                <c:pt idx="5">
                  <c:v>57.984300269414049</c:v>
                </c:pt>
                <c:pt idx="6">
                  <c:v>51.306909630312056</c:v>
                </c:pt>
                <c:pt idx="7">
                  <c:v>55.309888314625027</c:v>
                </c:pt>
                <c:pt idx="8">
                  <c:v>47.273755568007743</c:v>
                </c:pt>
                <c:pt idx="9">
                  <c:v>44.707680365048866</c:v>
                </c:pt>
                <c:pt idx="10">
                  <c:v>35.898034434026847</c:v>
                </c:pt>
                <c:pt idx="11">
                  <c:v>37.062824218335045</c:v>
                </c:pt>
                <c:pt idx="12">
                  <c:v>55.973012112218278</c:v>
                </c:pt>
                <c:pt idx="13">
                  <c:v>41.938882617688471</c:v>
                </c:pt>
                <c:pt idx="14">
                  <c:v>55.269536834334048</c:v>
                </c:pt>
                <c:pt idx="15">
                  <c:v>42.941216624507625</c:v>
                </c:pt>
                <c:pt idx="16">
                  <c:v>44.017235833550998</c:v>
                </c:pt>
                <c:pt idx="17">
                  <c:v>32.352336226935805</c:v>
                </c:pt>
                <c:pt idx="18">
                  <c:v>41.808562280959542</c:v>
                </c:pt>
                <c:pt idx="19">
                  <c:v>40.801936296013736</c:v>
                </c:pt>
                <c:pt idx="20">
                  <c:v>33.457975294570439</c:v>
                </c:pt>
              </c:numCache>
            </c:numRef>
          </c:val>
        </c:ser>
        <c:ser>
          <c:idx val="2"/>
          <c:order val="2"/>
          <c:tx>
            <c:strRef>
              <c:f>'3'!$N$84</c:f>
              <c:strCache>
                <c:ptCount val="1"/>
                <c:pt idx="0">
                  <c:v>Charges à caractère général</c:v>
                </c:pt>
              </c:strCache>
            </c:strRef>
          </c:tx>
          <c:dLbls>
            <c:txPr>
              <a:bodyPr/>
              <a:lstStyle/>
              <a:p>
                <a:pPr>
                  <a:defRPr sz="950" baseline="0">
                    <a:solidFill>
                      <a:schemeClr val="bg1"/>
                    </a:solidFill>
                  </a:defRPr>
                </a:pPr>
                <a:endParaRPr lang="fr-FR"/>
              </a:p>
            </c:txPr>
            <c:showVal val="1"/>
          </c:dLbls>
          <c:cat>
            <c:strRef>
              <c:f>'3'!$K$85:$K$105</c:f>
              <c:strCache>
                <c:ptCount val="21"/>
                <c:pt idx="0">
                  <c:v>Limousin</c:v>
                </c:pt>
                <c:pt idx="1">
                  <c:v>Champagne-Ardenne</c:v>
                </c:pt>
                <c:pt idx="2">
                  <c:v>Picardie</c:v>
                </c:pt>
                <c:pt idx="3">
                  <c:v>Auvergne</c:v>
                </c:pt>
                <c:pt idx="4">
                  <c:v>Bourgogne</c:v>
                </c:pt>
                <c:pt idx="5">
                  <c:v>Nord-Pas-de-Calais</c:v>
                </c:pt>
                <c:pt idx="6">
                  <c:v>Lorraine</c:v>
                </c:pt>
                <c:pt idx="7">
                  <c:v>Franche-Comté</c:v>
                </c:pt>
                <c:pt idx="8">
                  <c:v>Basse-Normandie</c:v>
                </c:pt>
                <c:pt idx="9">
                  <c:v>Provence-Alpes-Côte d'Azur</c:v>
                </c:pt>
                <c:pt idx="10">
                  <c:v>Alsace</c:v>
                </c:pt>
                <c:pt idx="11">
                  <c:v>Rhône-Alpes</c:v>
                </c:pt>
                <c:pt idx="12">
                  <c:v>Poitou-Charentes</c:v>
                </c:pt>
                <c:pt idx="13">
                  <c:v>Centre</c:v>
                </c:pt>
                <c:pt idx="14">
                  <c:v>Haute-Normandie</c:v>
                </c:pt>
                <c:pt idx="15">
                  <c:v>Languedoc-Roussillon</c:v>
                </c:pt>
                <c:pt idx="16">
                  <c:v>Midi-Pyrénées</c:v>
                </c:pt>
                <c:pt idx="17">
                  <c:v>Ile-de-France</c:v>
                </c:pt>
                <c:pt idx="18">
                  <c:v>Aquitaine</c:v>
                </c:pt>
                <c:pt idx="19">
                  <c:v>Bretagne</c:v>
                </c:pt>
                <c:pt idx="20">
                  <c:v>Pays de la Loire</c:v>
                </c:pt>
              </c:strCache>
            </c:strRef>
          </c:cat>
          <c:val>
            <c:numRef>
              <c:f>'3'!$N$85:$N$105</c:f>
              <c:numCache>
                <c:formatCode>0</c:formatCode>
                <c:ptCount val="21"/>
                <c:pt idx="0">
                  <c:v>47.605766726136792</c:v>
                </c:pt>
                <c:pt idx="1">
                  <c:v>32.712995242071514</c:v>
                </c:pt>
                <c:pt idx="2">
                  <c:v>24.844477416548298</c:v>
                </c:pt>
                <c:pt idx="3">
                  <c:v>30.625288484437355</c:v>
                </c:pt>
                <c:pt idx="4">
                  <c:v>28.433341419349663</c:v>
                </c:pt>
                <c:pt idx="5">
                  <c:v>36.005275659420867</c:v>
                </c:pt>
                <c:pt idx="6">
                  <c:v>34.856359544732101</c:v>
                </c:pt>
                <c:pt idx="7">
                  <c:v>16.666386636937027</c:v>
                </c:pt>
                <c:pt idx="8">
                  <c:v>31.291024064617602</c:v>
                </c:pt>
                <c:pt idx="9">
                  <c:v>33.269117553899108</c:v>
                </c:pt>
                <c:pt idx="10">
                  <c:v>19.981428893324406</c:v>
                </c:pt>
                <c:pt idx="11">
                  <c:v>21.861205150060446</c:v>
                </c:pt>
                <c:pt idx="12">
                  <c:v>26.943729341644815</c:v>
                </c:pt>
                <c:pt idx="13">
                  <c:v>29.978182736394242</c:v>
                </c:pt>
                <c:pt idx="14">
                  <c:v>26.434905668429117</c:v>
                </c:pt>
                <c:pt idx="15">
                  <c:v>44.66588408787274</c:v>
                </c:pt>
                <c:pt idx="16">
                  <c:v>27.418611507470558</c:v>
                </c:pt>
                <c:pt idx="17">
                  <c:v>16.631582434834169</c:v>
                </c:pt>
                <c:pt idx="18">
                  <c:v>24.9939427647126</c:v>
                </c:pt>
                <c:pt idx="19">
                  <c:v>24.841907304978065</c:v>
                </c:pt>
                <c:pt idx="20">
                  <c:v>39.192101213310117</c:v>
                </c:pt>
              </c:numCache>
            </c:numRef>
          </c:val>
        </c:ser>
        <c:ser>
          <c:idx val="3"/>
          <c:order val="3"/>
          <c:tx>
            <c:strRef>
              <c:f>'3'!$O$84</c:f>
              <c:strCache>
                <c:ptCount val="1"/>
                <c:pt idx="0">
                  <c:v>Intérêts de la dette</c:v>
                </c:pt>
              </c:strCache>
            </c:strRef>
          </c:tx>
          <c:cat>
            <c:strRef>
              <c:f>'3'!$K$85:$K$105</c:f>
              <c:strCache>
                <c:ptCount val="21"/>
                <c:pt idx="0">
                  <c:v>Limousin</c:v>
                </c:pt>
                <c:pt idx="1">
                  <c:v>Champagne-Ardenne</c:v>
                </c:pt>
                <c:pt idx="2">
                  <c:v>Picardie</c:v>
                </c:pt>
                <c:pt idx="3">
                  <c:v>Auvergne</c:v>
                </c:pt>
                <c:pt idx="4">
                  <c:v>Bourgogne</c:v>
                </c:pt>
                <c:pt idx="5">
                  <c:v>Nord-Pas-de-Calais</c:v>
                </c:pt>
                <c:pt idx="6">
                  <c:v>Lorraine</c:v>
                </c:pt>
                <c:pt idx="7">
                  <c:v>Franche-Comté</c:v>
                </c:pt>
                <c:pt idx="8">
                  <c:v>Basse-Normandie</c:v>
                </c:pt>
                <c:pt idx="9">
                  <c:v>Provence-Alpes-Côte d'Azur</c:v>
                </c:pt>
                <c:pt idx="10">
                  <c:v>Alsace</c:v>
                </c:pt>
                <c:pt idx="11">
                  <c:v>Rhône-Alpes</c:v>
                </c:pt>
                <c:pt idx="12">
                  <c:v>Poitou-Charentes</c:v>
                </c:pt>
                <c:pt idx="13">
                  <c:v>Centre</c:v>
                </c:pt>
                <c:pt idx="14">
                  <c:v>Haute-Normandie</c:v>
                </c:pt>
                <c:pt idx="15">
                  <c:v>Languedoc-Roussillon</c:v>
                </c:pt>
                <c:pt idx="16">
                  <c:v>Midi-Pyrénées</c:v>
                </c:pt>
                <c:pt idx="17">
                  <c:v>Ile-de-France</c:v>
                </c:pt>
                <c:pt idx="18">
                  <c:v>Aquitaine</c:v>
                </c:pt>
                <c:pt idx="19">
                  <c:v>Bretagne</c:v>
                </c:pt>
                <c:pt idx="20">
                  <c:v>Pays de la Loire</c:v>
                </c:pt>
              </c:strCache>
            </c:strRef>
          </c:cat>
          <c:val>
            <c:numRef>
              <c:f>'3'!$O$85:$O$105</c:f>
              <c:numCache>
                <c:formatCode>0</c:formatCode>
                <c:ptCount val="21"/>
                <c:pt idx="0">
                  <c:v>11.74067141467782</c:v>
                </c:pt>
                <c:pt idx="1">
                  <c:v>5.6260560355634626</c:v>
                </c:pt>
                <c:pt idx="2">
                  <c:v>8.5490815181373225</c:v>
                </c:pt>
                <c:pt idx="3">
                  <c:v>15.758736802603755</c:v>
                </c:pt>
                <c:pt idx="4">
                  <c:v>5.8669608323993101</c:v>
                </c:pt>
                <c:pt idx="5">
                  <c:v>9.1705418703360824</c:v>
                </c:pt>
                <c:pt idx="6">
                  <c:v>8.6948901055271293</c:v>
                </c:pt>
                <c:pt idx="7">
                  <c:v>3.9591552288910985</c:v>
                </c:pt>
                <c:pt idx="8">
                  <c:v>4.3780034571313733</c:v>
                </c:pt>
                <c:pt idx="9">
                  <c:v>9.6964720858886455</c:v>
                </c:pt>
                <c:pt idx="10">
                  <c:v>7.8161283053965045</c:v>
                </c:pt>
                <c:pt idx="11">
                  <c:v>8.1689490520368047</c:v>
                </c:pt>
                <c:pt idx="12">
                  <c:v>5.0344480484400531</c:v>
                </c:pt>
                <c:pt idx="13">
                  <c:v>6.554655619136077</c:v>
                </c:pt>
                <c:pt idx="14">
                  <c:v>4.0686224304728746</c:v>
                </c:pt>
                <c:pt idx="15">
                  <c:v>7.3017128017045545</c:v>
                </c:pt>
                <c:pt idx="16">
                  <c:v>2.0489182472266254</c:v>
                </c:pt>
                <c:pt idx="17">
                  <c:v>9.5880407381553177</c:v>
                </c:pt>
                <c:pt idx="18">
                  <c:v>3.3405525102067091</c:v>
                </c:pt>
                <c:pt idx="19">
                  <c:v>1.4537692160976539</c:v>
                </c:pt>
                <c:pt idx="20">
                  <c:v>6.5642468544472576</c:v>
                </c:pt>
              </c:numCache>
            </c:numRef>
          </c:val>
        </c:ser>
        <c:ser>
          <c:idx val="4"/>
          <c:order val="4"/>
          <c:tx>
            <c:strRef>
              <c:f>'3'!$P$84</c:f>
              <c:strCache>
                <c:ptCount val="1"/>
                <c:pt idx="0">
                  <c:v>Autres</c:v>
                </c:pt>
              </c:strCache>
            </c:strRef>
          </c:tx>
          <c:cat>
            <c:strRef>
              <c:f>'3'!$K$85:$K$105</c:f>
              <c:strCache>
                <c:ptCount val="21"/>
                <c:pt idx="0">
                  <c:v>Limousin</c:v>
                </c:pt>
                <c:pt idx="1">
                  <c:v>Champagne-Ardenne</c:v>
                </c:pt>
                <c:pt idx="2">
                  <c:v>Picardie</c:v>
                </c:pt>
                <c:pt idx="3">
                  <c:v>Auvergne</c:v>
                </c:pt>
                <c:pt idx="4">
                  <c:v>Bourgogne</c:v>
                </c:pt>
                <c:pt idx="5">
                  <c:v>Nord-Pas-de-Calais</c:v>
                </c:pt>
                <c:pt idx="6">
                  <c:v>Lorraine</c:v>
                </c:pt>
                <c:pt idx="7">
                  <c:v>Franche-Comté</c:v>
                </c:pt>
                <c:pt idx="8">
                  <c:v>Basse-Normandie</c:v>
                </c:pt>
                <c:pt idx="9">
                  <c:v>Provence-Alpes-Côte d'Azur</c:v>
                </c:pt>
                <c:pt idx="10">
                  <c:v>Alsace</c:v>
                </c:pt>
                <c:pt idx="11">
                  <c:v>Rhône-Alpes</c:v>
                </c:pt>
                <c:pt idx="12">
                  <c:v>Poitou-Charentes</c:v>
                </c:pt>
                <c:pt idx="13">
                  <c:v>Centre</c:v>
                </c:pt>
                <c:pt idx="14">
                  <c:v>Haute-Normandie</c:v>
                </c:pt>
                <c:pt idx="15">
                  <c:v>Languedoc-Roussillon</c:v>
                </c:pt>
                <c:pt idx="16">
                  <c:v>Midi-Pyrénées</c:v>
                </c:pt>
                <c:pt idx="17">
                  <c:v>Ile-de-France</c:v>
                </c:pt>
                <c:pt idx="18">
                  <c:v>Aquitaine</c:v>
                </c:pt>
                <c:pt idx="19">
                  <c:v>Bretagne</c:v>
                </c:pt>
                <c:pt idx="20">
                  <c:v>Pays de la Loire</c:v>
                </c:pt>
              </c:strCache>
            </c:strRef>
          </c:cat>
          <c:val>
            <c:numRef>
              <c:f>'3'!$P$85:$P$105</c:f>
              <c:numCache>
                <c:formatCode>0</c:formatCode>
                <c:ptCount val="21"/>
                <c:pt idx="0">
                  <c:v>11.120080788618408</c:v>
                </c:pt>
                <c:pt idx="1">
                  <c:v>6.4861277351548408</c:v>
                </c:pt>
                <c:pt idx="2">
                  <c:v>1.2614704287542033</c:v>
                </c:pt>
                <c:pt idx="3">
                  <c:v>5.6901211670719967</c:v>
                </c:pt>
                <c:pt idx="4">
                  <c:v>2.2769224503816692</c:v>
                </c:pt>
                <c:pt idx="5">
                  <c:v>2.6419240628769383</c:v>
                </c:pt>
                <c:pt idx="6">
                  <c:v>8.5313864534643997</c:v>
                </c:pt>
                <c:pt idx="7">
                  <c:v>1.6484218443111773</c:v>
                </c:pt>
                <c:pt idx="8">
                  <c:v>12.880004936873322</c:v>
                </c:pt>
                <c:pt idx="9">
                  <c:v>5.3630470479045975</c:v>
                </c:pt>
                <c:pt idx="10">
                  <c:v>3.1764492180404216</c:v>
                </c:pt>
                <c:pt idx="11">
                  <c:v>0.19455376428390911</c:v>
                </c:pt>
                <c:pt idx="12">
                  <c:v>4.3827156682667621</c:v>
                </c:pt>
                <c:pt idx="13">
                  <c:v>0.92912713319798212</c:v>
                </c:pt>
                <c:pt idx="14">
                  <c:v>1.5754631229916531</c:v>
                </c:pt>
                <c:pt idx="15">
                  <c:v>1.0658082165900289</c:v>
                </c:pt>
                <c:pt idx="16">
                  <c:v>4.5335744663073108</c:v>
                </c:pt>
                <c:pt idx="17">
                  <c:v>3.5313051875114194</c:v>
                </c:pt>
                <c:pt idx="18">
                  <c:v>2.0622782272264955</c:v>
                </c:pt>
                <c:pt idx="19">
                  <c:v>1.573362120923141</c:v>
                </c:pt>
                <c:pt idx="20">
                  <c:v>1.023339158583519</c:v>
                </c:pt>
              </c:numCache>
            </c:numRef>
          </c:val>
        </c:ser>
        <c:gapWidth val="55"/>
        <c:overlap val="100"/>
        <c:axId val="108237184"/>
        <c:axId val="108238720"/>
      </c:barChart>
      <c:catAx>
        <c:axId val="108237184"/>
        <c:scaling>
          <c:orientation val="minMax"/>
        </c:scaling>
        <c:axPos val="l"/>
        <c:numFmt formatCode="General" sourceLinked="1"/>
        <c:majorTickMark val="none"/>
        <c:tickLblPos val="nextTo"/>
        <c:txPr>
          <a:bodyPr rot="0" vert="horz"/>
          <a:lstStyle/>
          <a:p>
            <a:pPr>
              <a:defRPr sz="800">
                <a:latin typeface="Arial" pitchFamily="34" charset="0"/>
                <a:cs typeface="Arial" pitchFamily="34" charset="0"/>
              </a:defRPr>
            </a:pPr>
            <a:endParaRPr lang="fr-FR"/>
          </a:p>
        </c:txPr>
        <c:crossAx val="108238720"/>
        <c:crossesAt val="0"/>
        <c:auto val="1"/>
        <c:lblAlgn val="ctr"/>
        <c:lblOffset val="100"/>
        <c:tickLblSkip val="1"/>
        <c:tickMarkSkip val="1"/>
      </c:catAx>
      <c:valAx>
        <c:axId val="108238720"/>
        <c:scaling>
          <c:orientation val="minMax"/>
          <c:max val="4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majorTickMark val="none"/>
        <c:tickLblPos val="nextTo"/>
        <c:txPr>
          <a:bodyPr rot="0" vert="horz"/>
          <a:lstStyle/>
          <a:p>
            <a:pPr>
              <a:defRPr/>
            </a:pPr>
            <a:endParaRPr lang="fr-FR"/>
          </a:p>
        </c:txPr>
        <c:crossAx val="108237184"/>
        <c:crosses val="autoZero"/>
        <c:crossBetween val="between"/>
        <c:majorUnit val="100"/>
        <c:minorUnit val="50"/>
      </c:valAx>
    </c:plotArea>
    <c:legend>
      <c:legendPos val="r"/>
      <c:layout>
        <c:manualLayout>
          <c:xMode val="edge"/>
          <c:yMode val="edge"/>
          <c:x val="0.77686093639896814"/>
          <c:y val="7.2324741458599739E-2"/>
          <c:w val="0.17122952843252823"/>
          <c:h val="0.21147564887722459"/>
        </c:manualLayout>
      </c:layout>
      <c:txPr>
        <a:bodyPr/>
        <a:lstStyle/>
        <a:p>
          <a:pPr>
            <a:defRPr sz="800">
              <a:latin typeface="Arial" pitchFamily="34" charset="0"/>
              <a:cs typeface="Arial" pitchFamily="34" charset="0"/>
            </a:defRPr>
          </a:pPr>
          <a:endParaRPr lang="fr-FR"/>
        </a:p>
      </c:txPr>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2222308339178523"/>
          <c:y val="0.17543959840779594"/>
          <c:w val="0.45238270547613418"/>
          <c:h val="0.66667047394962475"/>
        </c:manualLayout>
      </c:layout>
      <c:pieChart>
        <c:varyColors val="1"/>
        <c:ser>
          <c:idx val="0"/>
          <c:order val="0"/>
          <c:dLbls>
            <c:dLbl>
              <c:idx val="0"/>
              <c:layout>
                <c:manualLayout>
                  <c:x val="-3.6307128275632213E-2"/>
                  <c:y val="0.10923239858175622"/>
                </c:manualLayout>
              </c:layout>
              <c:dLblPos val="bestFit"/>
              <c:showVal val="1"/>
            </c:dLbl>
            <c:dLbl>
              <c:idx val="1"/>
              <c:layout>
                <c:manualLayout>
                  <c:x val="7.5129358830146334E-2"/>
                  <c:y val="0.10797378397875777"/>
                </c:manualLayout>
              </c:layout>
              <c:dLblPos val="bestFit"/>
              <c:showVal val="1"/>
            </c:dLbl>
            <c:dLbl>
              <c:idx val="2"/>
              <c:layout>
                <c:manualLayout>
                  <c:x val="0.15024455276423898"/>
                  <c:y val="4.262405795766757E-2"/>
                </c:manualLayout>
              </c:layout>
              <c:dLblPos val="bestFit"/>
              <c:showVal val="1"/>
            </c:dLbl>
            <c:dLbl>
              <c:idx val="3"/>
              <c:layout>
                <c:manualLayout>
                  <c:x val="-1.9064283631212896E-2"/>
                  <c:y val="0.10874430169912971"/>
                </c:manualLayout>
              </c:layout>
              <c:dLblPos val="bestFit"/>
              <c:showVal val="1"/>
            </c:dLbl>
            <c:dLbl>
              <c:idx val="4"/>
              <c:layout>
                <c:manualLayout>
                  <c:xMode val="edge"/>
                  <c:yMode val="edge"/>
                  <c:x val="0.28571539293229531"/>
                  <c:y val="0.22807147793013255"/>
                </c:manualLayout>
              </c:layout>
              <c:dLblPos val="bestFit"/>
              <c:showVal val="1"/>
            </c:dLbl>
            <c:numFmt formatCode="#,##0.0" sourceLinked="0"/>
            <c:showVal val="1"/>
          </c:dLbls>
          <c:val>
            <c:numRef>
              <c:f>'4'!$J$32:$M$32</c:f>
              <c:numCache>
                <c:formatCode>0.0</c:formatCode>
                <c:ptCount val="4"/>
                <c:pt idx="0">
                  <c:v>54.475070865049133</c:v>
                </c:pt>
                <c:pt idx="1">
                  <c:v>15.758260311042793</c:v>
                </c:pt>
                <c:pt idx="2">
                  <c:v>27.317186133353193</c:v>
                </c:pt>
                <c:pt idx="3">
                  <c:v>2.4494826905548761</c:v>
                </c:pt>
              </c:numCache>
            </c:numRef>
          </c:val>
        </c:ser>
        <c:dLbls>
          <c:showVal val="1"/>
        </c:dLbls>
        <c:firstSliceAng val="220"/>
      </c:pieChart>
    </c:plotArea>
    <c:plotVisOnly val="1"/>
    <c:dispBlanksAs val="zero"/>
  </c:chart>
  <c:spPr>
    <a:ln>
      <a:noFill/>
    </a:ln>
  </c:spPr>
  <c:printSettings>
    <c:headerFooter alignWithMargins="0"/>
    <c:pageMargins b="0.98425196899999956" l="0.78740157499999996" r="0.78740157499999996" t="0.98425196899999956" header="0.49212598450000183" footer="0.4921259845000018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fr-FR"/>
  <c:style val="3"/>
  <c:chart>
    <c:plotArea>
      <c:layout>
        <c:manualLayout>
          <c:layoutTarget val="inner"/>
          <c:xMode val="edge"/>
          <c:yMode val="edge"/>
          <c:x val="0.29317384057260532"/>
          <c:y val="0.12121283861765282"/>
          <c:w val="0.48996176095695965"/>
          <c:h val="0.73939831556768265"/>
        </c:manualLayout>
      </c:layout>
      <c:pieChart>
        <c:varyColors val="1"/>
        <c:ser>
          <c:idx val="0"/>
          <c:order val="0"/>
          <c:dLbls>
            <c:dLbl>
              <c:idx val="0"/>
              <c:layout>
                <c:manualLayout>
                  <c:x val="-5.6444149300614255E-2"/>
                  <c:y val="9.3874174819056744E-2"/>
                </c:manualLayout>
              </c:layout>
              <c:dLblPos val="bestFit"/>
              <c:showVal val="1"/>
            </c:dLbl>
            <c:dLbl>
              <c:idx val="1"/>
              <c:layout>
                <c:manualLayout>
                  <c:x val="0.10845397337381069"/>
                  <c:y val="9.9785254115962826E-2"/>
                </c:manualLayout>
              </c:layout>
              <c:dLblPos val="bestFit"/>
              <c:showVal val="1"/>
            </c:dLbl>
            <c:dLbl>
              <c:idx val="2"/>
              <c:layout>
                <c:manualLayout>
                  <c:x val="0.12760332669259716"/>
                  <c:y val="3.1661496858347245E-2"/>
                </c:manualLayout>
              </c:layout>
              <c:dLblPos val="bestFit"/>
              <c:showVal val="1"/>
            </c:dLbl>
            <c:dLbl>
              <c:idx val="3"/>
              <c:layout>
                <c:manualLayout>
                  <c:x val="-6.8755863348406721E-2"/>
                  <c:y val="2.7702537182852212E-2"/>
                </c:manualLayout>
              </c:layout>
              <c:dLblPos val="bestFit"/>
              <c:showVal val="1"/>
            </c:dLbl>
            <c:dLbl>
              <c:idx val="4"/>
              <c:layout>
                <c:manualLayout>
                  <c:xMode val="edge"/>
                  <c:yMode val="edge"/>
                  <c:x val="0.28915776056476306"/>
                  <c:y val="0.23636503530442438"/>
                </c:manualLayout>
              </c:layout>
              <c:dLblPos val="bestFit"/>
              <c:showVal val="1"/>
            </c:dLbl>
            <c:numFmt formatCode="#,##0.0" sourceLinked="0"/>
            <c:showVal val="1"/>
          </c:dLbls>
          <c:val>
            <c:numRef>
              <c:f>'4'!$J$37:$M$37</c:f>
              <c:numCache>
                <c:formatCode>0.0</c:formatCode>
                <c:ptCount val="4"/>
                <c:pt idx="0">
                  <c:v>27.341196409747333</c:v>
                </c:pt>
                <c:pt idx="1">
                  <c:v>18.676752075811155</c:v>
                </c:pt>
                <c:pt idx="2">
                  <c:v>46.858518138200438</c:v>
                </c:pt>
                <c:pt idx="3">
                  <c:v>7.1235333762410704</c:v>
                </c:pt>
              </c:numCache>
            </c:numRef>
          </c:val>
        </c:ser>
        <c:dLbls>
          <c:showVal val="1"/>
        </c:dLbls>
        <c:firstSliceAng val="240"/>
      </c:pieChart>
    </c:plotArea>
    <c:plotVisOnly val="1"/>
    <c:dispBlanksAs val="zero"/>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27413126703111129"/>
          <c:y val="7.5976133613928909E-2"/>
          <c:w val="0.68039454745576167"/>
          <c:h val="0.8551178396514888"/>
        </c:manualLayout>
      </c:layout>
      <c:barChart>
        <c:barDir val="bar"/>
        <c:grouping val="stacked"/>
        <c:ser>
          <c:idx val="0"/>
          <c:order val="0"/>
          <c:tx>
            <c:strRef>
              <c:f>'4'!$J$83</c:f>
              <c:strCache>
                <c:ptCount val="1"/>
                <c:pt idx="0">
                  <c:v>Subventions versées</c:v>
                </c:pt>
              </c:strCache>
            </c:strRef>
          </c:tx>
          <c:dLbls>
            <c:txPr>
              <a:bodyPr/>
              <a:lstStyle/>
              <a:p>
                <a:pPr>
                  <a:defRPr sz="900" baseline="0">
                    <a:solidFill>
                      <a:schemeClr val="bg1"/>
                    </a:solidFill>
                  </a:defRPr>
                </a:pPr>
                <a:endParaRPr lang="fr-FR"/>
              </a:p>
            </c:txPr>
            <c:showVal val="1"/>
          </c:dLbls>
          <c:cat>
            <c:strRef>
              <c:f>'4'!$I$84:$I$104</c:f>
              <c:strCache>
                <c:ptCount val="21"/>
                <c:pt idx="0">
                  <c:v>Aquitaine</c:v>
                </c:pt>
                <c:pt idx="1">
                  <c:v>Languedoc-Roussillon</c:v>
                </c:pt>
                <c:pt idx="2">
                  <c:v>Auvergne</c:v>
                </c:pt>
                <c:pt idx="3">
                  <c:v>Pays de la Loire</c:v>
                </c:pt>
                <c:pt idx="4">
                  <c:v>Ile-de-France</c:v>
                </c:pt>
                <c:pt idx="5">
                  <c:v>Nord-Pas-de-Calais</c:v>
                </c:pt>
                <c:pt idx="6">
                  <c:v>Provence-Alpes-Côte d'Azur</c:v>
                </c:pt>
                <c:pt idx="7">
                  <c:v>Limousin</c:v>
                </c:pt>
                <c:pt idx="8">
                  <c:v>Basse-Normandie</c:v>
                </c:pt>
                <c:pt idx="9">
                  <c:v>Bourgogne</c:v>
                </c:pt>
                <c:pt idx="10">
                  <c:v>Midi-Pyrénées</c:v>
                </c:pt>
                <c:pt idx="11">
                  <c:v>Centre</c:v>
                </c:pt>
                <c:pt idx="12">
                  <c:v>Bretagne</c:v>
                </c:pt>
                <c:pt idx="13">
                  <c:v>Champagne-Ardenne</c:v>
                </c:pt>
                <c:pt idx="14">
                  <c:v>Alsace</c:v>
                </c:pt>
                <c:pt idx="15">
                  <c:v>Franche-Comté</c:v>
                </c:pt>
                <c:pt idx="16">
                  <c:v>Haute-Normandie</c:v>
                </c:pt>
                <c:pt idx="17">
                  <c:v>Picardie</c:v>
                </c:pt>
                <c:pt idx="18">
                  <c:v>Rhône-Alpes</c:v>
                </c:pt>
                <c:pt idx="19">
                  <c:v>Lorraine</c:v>
                </c:pt>
                <c:pt idx="20">
                  <c:v>Poitou-Charentes</c:v>
                </c:pt>
              </c:strCache>
            </c:strRef>
          </c:cat>
          <c:val>
            <c:numRef>
              <c:f>'4'!$J$84:$J$104</c:f>
              <c:numCache>
                <c:formatCode>#,##0</c:formatCode>
                <c:ptCount val="21"/>
                <c:pt idx="0">
                  <c:v>93.706538304605601</c:v>
                </c:pt>
                <c:pt idx="1">
                  <c:v>68.103558678040358</c:v>
                </c:pt>
                <c:pt idx="2">
                  <c:v>66.221127380582956</c:v>
                </c:pt>
                <c:pt idx="3">
                  <c:v>76.240201802917667</c:v>
                </c:pt>
                <c:pt idx="4">
                  <c:v>106.86292250453626</c:v>
                </c:pt>
                <c:pt idx="5">
                  <c:v>76.132073337565174</c:v>
                </c:pt>
                <c:pt idx="6">
                  <c:v>64.456823499718951</c:v>
                </c:pt>
                <c:pt idx="7">
                  <c:v>74.787618345770568</c:v>
                </c:pt>
                <c:pt idx="8">
                  <c:v>87.27677313284876</c:v>
                </c:pt>
                <c:pt idx="9">
                  <c:v>68.401411688602209</c:v>
                </c:pt>
                <c:pt idx="10">
                  <c:v>87.100117962459194</c:v>
                </c:pt>
                <c:pt idx="11">
                  <c:v>80.219277695651883</c:v>
                </c:pt>
                <c:pt idx="12">
                  <c:v>87.516271142475674</c:v>
                </c:pt>
                <c:pt idx="13">
                  <c:v>59.013940214488315</c:v>
                </c:pt>
                <c:pt idx="14">
                  <c:v>68.669191075769035</c:v>
                </c:pt>
                <c:pt idx="15">
                  <c:v>57.742020397896788</c:v>
                </c:pt>
                <c:pt idx="16">
                  <c:v>72.968670652447585</c:v>
                </c:pt>
                <c:pt idx="17">
                  <c:v>63.975310917521973</c:v>
                </c:pt>
                <c:pt idx="18">
                  <c:v>60.432910358293661</c:v>
                </c:pt>
                <c:pt idx="19">
                  <c:v>56.964572351750448</c:v>
                </c:pt>
                <c:pt idx="20">
                  <c:v>48.899240698641037</c:v>
                </c:pt>
              </c:numCache>
            </c:numRef>
          </c:val>
        </c:ser>
        <c:ser>
          <c:idx val="1"/>
          <c:order val="1"/>
          <c:tx>
            <c:strRef>
              <c:f>'4'!$K$83</c:f>
              <c:strCache>
                <c:ptCount val="1"/>
                <c:pt idx="0">
                  <c:v>Équipement brut</c:v>
                </c:pt>
              </c:strCache>
            </c:strRef>
          </c:tx>
          <c:dLbls>
            <c:txPr>
              <a:bodyPr/>
              <a:lstStyle/>
              <a:p>
                <a:pPr>
                  <a:defRPr sz="900" baseline="0">
                    <a:solidFill>
                      <a:schemeClr val="bg1"/>
                    </a:solidFill>
                  </a:defRPr>
                </a:pPr>
                <a:endParaRPr lang="fr-FR"/>
              </a:p>
            </c:txPr>
            <c:showVal val="1"/>
          </c:dLbls>
          <c:cat>
            <c:strRef>
              <c:f>'4'!$I$84:$I$104</c:f>
              <c:strCache>
                <c:ptCount val="21"/>
                <c:pt idx="0">
                  <c:v>Aquitaine</c:v>
                </c:pt>
                <c:pt idx="1">
                  <c:v>Languedoc-Roussillon</c:v>
                </c:pt>
                <c:pt idx="2">
                  <c:v>Auvergne</c:v>
                </c:pt>
                <c:pt idx="3">
                  <c:v>Pays de la Loire</c:v>
                </c:pt>
                <c:pt idx="4">
                  <c:v>Ile-de-France</c:v>
                </c:pt>
                <c:pt idx="5">
                  <c:v>Nord-Pas-de-Calais</c:v>
                </c:pt>
                <c:pt idx="6">
                  <c:v>Provence-Alpes-Côte d'Azur</c:v>
                </c:pt>
                <c:pt idx="7">
                  <c:v>Limousin</c:v>
                </c:pt>
                <c:pt idx="8">
                  <c:v>Basse-Normandie</c:v>
                </c:pt>
                <c:pt idx="9">
                  <c:v>Bourgogne</c:v>
                </c:pt>
                <c:pt idx="10">
                  <c:v>Midi-Pyrénées</c:v>
                </c:pt>
                <c:pt idx="11">
                  <c:v>Centre</c:v>
                </c:pt>
                <c:pt idx="12">
                  <c:v>Bretagne</c:v>
                </c:pt>
                <c:pt idx="13">
                  <c:v>Champagne-Ardenne</c:v>
                </c:pt>
                <c:pt idx="14">
                  <c:v>Alsace</c:v>
                </c:pt>
                <c:pt idx="15">
                  <c:v>Franche-Comté</c:v>
                </c:pt>
                <c:pt idx="16">
                  <c:v>Haute-Normandie</c:v>
                </c:pt>
                <c:pt idx="17">
                  <c:v>Picardie</c:v>
                </c:pt>
                <c:pt idx="18">
                  <c:v>Rhône-Alpes</c:v>
                </c:pt>
                <c:pt idx="19">
                  <c:v>Lorraine</c:v>
                </c:pt>
                <c:pt idx="20">
                  <c:v>Poitou-Charentes</c:v>
                </c:pt>
              </c:strCache>
            </c:strRef>
          </c:cat>
          <c:val>
            <c:numRef>
              <c:f>'4'!$K$84:$K$104</c:f>
              <c:numCache>
                <c:formatCode>#,##0</c:formatCode>
                <c:ptCount val="21"/>
                <c:pt idx="0">
                  <c:v>61.635454134779565</c:v>
                </c:pt>
                <c:pt idx="1">
                  <c:v>80.364259752683594</c:v>
                </c:pt>
                <c:pt idx="2">
                  <c:v>60.9063672249926</c:v>
                </c:pt>
                <c:pt idx="3">
                  <c:v>51.992239954188598</c:v>
                </c:pt>
                <c:pt idx="4">
                  <c:v>30.403058030645646</c:v>
                </c:pt>
                <c:pt idx="5">
                  <c:v>52.639279651390119</c:v>
                </c:pt>
                <c:pt idx="6">
                  <c:v>42.259898219904137</c:v>
                </c:pt>
                <c:pt idx="7">
                  <c:v>26.492119444637147</c:v>
                </c:pt>
                <c:pt idx="8">
                  <c:v>29.337267651797305</c:v>
                </c:pt>
                <c:pt idx="9">
                  <c:v>30.666121893449912</c:v>
                </c:pt>
                <c:pt idx="10">
                  <c:v>30.248928980349888</c:v>
                </c:pt>
                <c:pt idx="11">
                  <c:v>32.656206534258764</c:v>
                </c:pt>
                <c:pt idx="12">
                  <c:v>27.17004859813084</c:v>
                </c:pt>
                <c:pt idx="13">
                  <c:v>35.651702483759308</c:v>
                </c:pt>
                <c:pt idx="14">
                  <c:v>29.020230962924373</c:v>
                </c:pt>
                <c:pt idx="15">
                  <c:v>53.205383543881382</c:v>
                </c:pt>
                <c:pt idx="16">
                  <c:v>33.289055532084681</c:v>
                </c:pt>
                <c:pt idx="17">
                  <c:v>29.954014637299483</c:v>
                </c:pt>
                <c:pt idx="18">
                  <c:v>30.376126623146689</c:v>
                </c:pt>
                <c:pt idx="19">
                  <c:v>26.333503647905317</c:v>
                </c:pt>
                <c:pt idx="20">
                  <c:v>23.941557389158756</c:v>
                </c:pt>
              </c:numCache>
            </c:numRef>
          </c:val>
        </c:ser>
        <c:ser>
          <c:idx val="2"/>
          <c:order val="2"/>
          <c:tx>
            <c:strRef>
              <c:f>'4'!$L$83</c:f>
              <c:strCache>
                <c:ptCount val="1"/>
                <c:pt idx="0">
                  <c:v>Remboursement de dette</c:v>
                </c:pt>
              </c:strCache>
            </c:strRef>
          </c:tx>
          <c:dLbls>
            <c:txPr>
              <a:bodyPr/>
              <a:lstStyle/>
              <a:p>
                <a:pPr>
                  <a:defRPr sz="900" baseline="0">
                    <a:solidFill>
                      <a:schemeClr val="bg1"/>
                    </a:solidFill>
                  </a:defRPr>
                </a:pPr>
                <a:endParaRPr lang="fr-FR"/>
              </a:p>
            </c:txPr>
            <c:showVal val="1"/>
          </c:dLbls>
          <c:cat>
            <c:strRef>
              <c:f>'4'!$I$84:$I$104</c:f>
              <c:strCache>
                <c:ptCount val="21"/>
                <c:pt idx="0">
                  <c:v>Aquitaine</c:v>
                </c:pt>
                <c:pt idx="1">
                  <c:v>Languedoc-Roussillon</c:v>
                </c:pt>
                <c:pt idx="2">
                  <c:v>Auvergne</c:v>
                </c:pt>
                <c:pt idx="3">
                  <c:v>Pays de la Loire</c:v>
                </c:pt>
                <c:pt idx="4">
                  <c:v>Ile-de-France</c:v>
                </c:pt>
                <c:pt idx="5">
                  <c:v>Nord-Pas-de-Calais</c:v>
                </c:pt>
                <c:pt idx="6">
                  <c:v>Provence-Alpes-Côte d'Azur</c:v>
                </c:pt>
                <c:pt idx="7">
                  <c:v>Limousin</c:v>
                </c:pt>
                <c:pt idx="8">
                  <c:v>Basse-Normandie</c:v>
                </c:pt>
                <c:pt idx="9">
                  <c:v>Bourgogne</c:v>
                </c:pt>
                <c:pt idx="10">
                  <c:v>Midi-Pyrénées</c:v>
                </c:pt>
                <c:pt idx="11">
                  <c:v>Centre</c:v>
                </c:pt>
                <c:pt idx="12">
                  <c:v>Bretagne</c:v>
                </c:pt>
                <c:pt idx="13">
                  <c:v>Champagne-Ardenne</c:v>
                </c:pt>
                <c:pt idx="14">
                  <c:v>Alsace</c:v>
                </c:pt>
                <c:pt idx="15">
                  <c:v>Franche-Comté</c:v>
                </c:pt>
                <c:pt idx="16">
                  <c:v>Haute-Normandie</c:v>
                </c:pt>
                <c:pt idx="17">
                  <c:v>Picardie</c:v>
                </c:pt>
                <c:pt idx="18">
                  <c:v>Rhône-Alpes</c:v>
                </c:pt>
                <c:pt idx="19">
                  <c:v>Lorraine</c:v>
                </c:pt>
                <c:pt idx="20">
                  <c:v>Poitou-Charentes</c:v>
                </c:pt>
              </c:strCache>
            </c:strRef>
          </c:cat>
          <c:val>
            <c:numRef>
              <c:f>'4'!$L$84:$L$104</c:f>
              <c:numCache>
                <c:formatCode>#,##0</c:formatCode>
                <c:ptCount val="21"/>
                <c:pt idx="0">
                  <c:v>21.305706709833174</c:v>
                </c:pt>
                <c:pt idx="1">
                  <c:v>14.436905756171287</c:v>
                </c:pt>
                <c:pt idx="2">
                  <c:v>32.940163384306736</c:v>
                </c:pt>
                <c:pt idx="3">
                  <c:v>35.024140473629622</c:v>
                </c:pt>
                <c:pt idx="4">
                  <c:v>23.995089634937624</c:v>
                </c:pt>
                <c:pt idx="5">
                  <c:v>23.786943510807273</c:v>
                </c:pt>
                <c:pt idx="6">
                  <c:v>44.872560299327198</c:v>
                </c:pt>
                <c:pt idx="7">
                  <c:v>36.807956867359799</c:v>
                </c:pt>
                <c:pt idx="8">
                  <c:v>17.243339676027592</c:v>
                </c:pt>
                <c:pt idx="9">
                  <c:v>29.653328871268855</c:v>
                </c:pt>
                <c:pt idx="10">
                  <c:v>14.352763796224185</c:v>
                </c:pt>
                <c:pt idx="11">
                  <c:v>17.830360707697945</c:v>
                </c:pt>
                <c:pt idx="12">
                  <c:v>12.097341216860574</c:v>
                </c:pt>
                <c:pt idx="13">
                  <c:v>29.478460689859659</c:v>
                </c:pt>
                <c:pt idx="14">
                  <c:v>28.316285714742307</c:v>
                </c:pt>
                <c:pt idx="15">
                  <c:v>11.882677228104138</c:v>
                </c:pt>
                <c:pt idx="16">
                  <c:v>10.186943900346943</c:v>
                </c:pt>
                <c:pt idx="17">
                  <c:v>20.449299944142577</c:v>
                </c:pt>
                <c:pt idx="18">
                  <c:v>16.44233466287616</c:v>
                </c:pt>
                <c:pt idx="19">
                  <c:v>16.254920587539541</c:v>
                </c:pt>
                <c:pt idx="20">
                  <c:v>14.001221034202185</c:v>
                </c:pt>
              </c:numCache>
            </c:numRef>
          </c:val>
        </c:ser>
        <c:ser>
          <c:idx val="3"/>
          <c:order val="3"/>
          <c:tx>
            <c:strRef>
              <c:f>'4'!$M$83</c:f>
              <c:strCache>
                <c:ptCount val="1"/>
                <c:pt idx="0">
                  <c:v>Autres</c:v>
                </c:pt>
              </c:strCache>
            </c:strRef>
          </c:tx>
          <c:cat>
            <c:strRef>
              <c:f>'4'!$I$84:$I$104</c:f>
              <c:strCache>
                <c:ptCount val="21"/>
                <c:pt idx="0">
                  <c:v>Aquitaine</c:v>
                </c:pt>
                <c:pt idx="1">
                  <c:v>Languedoc-Roussillon</c:v>
                </c:pt>
                <c:pt idx="2">
                  <c:v>Auvergne</c:v>
                </c:pt>
                <c:pt idx="3">
                  <c:v>Pays de la Loire</c:v>
                </c:pt>
                <c:pt idx="4">
                  <c:v>Ile-de-France</c:v>
                </c:pt>
                <c:pt idx="5">
                  <c:v>Nord-Pas-de-Calais</c:v>
                </c:pt>
                <c:pt idx="6">
                  <c:v>Provence-Alpes-Côte d'Azur</c:v>
                </c:pt>
                <c:pt idx="7">
                  <c:v>Limousin</c:v>
                </c:pt>
                <c:pt idx="8">
                  <c:v>Basse-Normandie</c:v>
                </c:pt>
                <c:pt idx="9">
                  <c:v>Bourgogne</c:v>
                </c:pt>
                <c:pt idx="10">
                  <c:v>Midi-Pyrénées</c:v>
                </c:pt>
                <c:pt idx="11">
                  <c:v>Centre</c:v>
                </c:pt>
                <c:pt idx="12">
                  <c:v>Bretagne</c:v>
                </c:pt>
                <c:pt idx="13">
                  <c:v>Champagne-Ardenne</c:v>
                </c:pt>
                <c:pt idx="14">
                  <c:v>Alsace</c:v>
                </c:pt>
                <c:pt idx="15">
                  <c:v>Franche-Comté</c:v>
                </c:pt>
                <c:pt idx="16">
                  <c:v>Haute-Normandie</c:v>
                </c:pt>
                <c:pt idx="17">
                  <c:v>Picardie</c:v>
                </c:pt>
                <c:pt idx="18">
                  <c:v>Rhône-Alpes</c:v>
                </c:pt>
                <c:pt idx="19">
                  <c:v>Lorraine</c:v>
                </c:pt>
                <c:pt idx="20">
                  <c:v>Poitou-Charentes</c:v>
                </c:pt>
              </c:strCache>
            </c:strRef>
          </c:cat>
          <c:val>
            <c:numRef>
              <c:f>'4'!$M$84:$M$104</c:f>
              <c:numCache>
                <c:formatCode>#,##0</c:formatCode>
                <c:ptCount val="21"/>
                <c:pt idx="0">
                  <c:v>1.9294097717243064</c:v>
                </c:pt>
                <c:pt idx="1">
                  <c:v>10.85139687128423</c:v>
                </c:pt>
                <c:pt idx="2">
                  <c:v>10.809956050776153</c:v>
                </c:pt>
                <c:pt idx="3">
                  <c:v>4.7266700377351247</c:v>
                </c:pt>
                <c:pt idx="4">
                  <c:v>2.0796276302986074</c:v>
                </c:pt>
                <c:pt idx="5">
                  <c:v>2.324524235075708</c:v>
                </c:pt>
                <c:pt idx="6">
                  <c:v>1.0699312315673275</c:v>
                </c:pt>
                <c:pt idx="7">
                  <c:v>7.5727850213817804</c:v>
                </c:pt>
                <c:pt idx="8">
                  <c:v>6.506164821609242</c:v>
                </c:pt>
                <c:pt idx="9">
                  <c:v>5.7975249707398362</c:v>
                </c:pt>
                <c:pt idx="10">
                  <c:v>2.0193199615373896</c:v>
                </c:pt>
                <c:pt idx="11">
                  <c:v>2.7298761520935968</c:v>
                </c:pt>
                <c:pt idx="12">
                  <c:v>4.6096494373450252</c:v>
                </c:pt>
                <c:pt idx="13">
                  <c:v>3.9605906604487227</c:v>
                </c:pt>
                <c:pt idx="14">
                  <c:v>0.71795707705493539</c:v>
                </c:pt>
                <c:pt idx="15">
                  <c:v>2.2102497522068654</c:v>
                </c:pt>
                <c:pt idx="16">
                  <c:v>7.1738018119513765</c:v>
                </c:pt>
                <c:pt idx="17">
                  <c:v>2.3681468713206377</c:v>
                </c:pt>
                <c:pt idx="18">
                  <c:v>2.2020041467066616</c:v>
                </c:pt>
                <c:pt idx="19">
                  <c:v>2.9048347581415306</c:v>
                </c:pt>
                <c:pt idx="20">
                  <c:v>8.7940696877019171</c:v>
                </c:pt>
              </c:numCache>
            </c:numRef>
          </c:val>
        </c:ser>
        <c:gapWidth val="55"/>
        <c:overlap val="100"/>
        <c:axId val="112827392"/>
        <c:axId val="112841472"/>
      </c:barChart>
      <c:catAx>
        <c:axId val="112827392"/>
        <c:scaling>
          <c:orientation val="minMax"/>
        </c:scaling>
        <c:axPos val="l"/>
        <c:numFmt formatCode="General" sourceLinked="1"/>
        <c:majorTickMark val="none"/>
        <c:tickLblPos val="nextTo"/>
        <c:txPr>
          <a:bodyPr rot="0" vert="horz"/>
          <a:lstStyle/>
          <a:p>
            <a:pPr>
              <a:defRPr/>
            </a:pPr>
            <a:endParaRPr lang="fr-FR"/>
          </a:p>
        </c:txPr>
        <c:crossAx val="112841472"/>
        <c:crossesAt val="0"/>
        <c:auto val="1"/>
        <c:lblAlgn val="ctr"/>
        <c:lblOffset val="100"/>
        <c:tickLblSkip val="1"/>
        <c:tickMarkSkip val="1"/>
      </c:catAx>
      <c:valAx>
        <c:axId val="112841472"/>
        <c:scaling>
          <c:orientation val="minMax"/>
          <c:max val="2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_ _ _ _ _ _ _ _*" sourceLinked="0"/>
        <c:majorTickMark val="none"/>
        <c:tickLblPos val="nextTo"/>
        <c:txPr>
          <a:bodyPr rot="0" vert="horz"/>
          <a:lstStyle/>
          <a:p>
            <a:pPr>
              <a:defRPr/>
            </a:pPr>
            <a:endParaRPr lang="fr-FR"/>
          </a:p>
        </c:txPr>
        <c:crossAx val="112827392"/>
        <c:crosses val="autoZero"/>
        <c:crossBetween val="between"/>
        <c:majorUnit val="50"/>
        <c:minorUnit val="50"/>
      </c:valAx>
    </c:plotArea>
    <c:legend>
      <c:legendPos val="r"/>
      <c:layout>
        <c:manualLayout>
          <c:xMode val="edge"/>
          <c:yMode val="edge"/>
          <c:x val="0.79504469199414585"/>
          <c:y val="0.13869686392293745"/>
          <c:w val="0.15685304786340026"/>
          <c:h val="0.28961623040363199"/>
        </c:manualLayout>
      </c:layout>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17934327643806294"/>
          <c:y val="3.5087681014469095E-2"/>
          <c:w val="0.7845835132242055"/>
          <c:h val="0.90316742739720957"/>
        </c:manualLayout>
      </c:layout>
      <c:barChart>
        <c:barDir val="bar"/>
        <c:grouping val="stacked"/>
        <c:ser>
          <c:idx val="0"/>
          <c:order val="0"/>
          <c:tx>
            <c:strRef>
              <c:f>'5'!$P$80</c:f>
              <c:strCache>
                <c:ptCount val="1"/>
                <c:pt idx="0">
                  <c:v>Recettes fiscales</c:v>
                </c:pt>
              </c:strCache>
            </c:strRef>
          </c:tx>
          <c:dLbls>
            <c:txPr>
              <a:bodyPr/>
              <a:lstStyle/>
              <a:p>
                <a:pPr>
                  <a:defRPr sz="950" baseline="0">
                    <a:solidFill>
                      <a:schemeClr val="bg1"/>
                    </a:solidFill>
                  </a:defRPr>
                </a:pPr>
                <a:endParaRPr lang="fr-FR"/>
              </a:p>
            </c:txPr>
            <c:showVal val="1"/>
          </c:dLbls>
          <c:cat>
            <c:strRef>
              <c:f>'5'!$O$81:$O$101</c:f>
              <c:strCache>
                <c:ptCount val="21"/>
                <c:pt idx="0">
                  <c:v>Limousin</c:v>
                </c:pt>
                <c:pt idx="1">
                  <c:v>Picardie</c:v>
                </c:pt>
                <c:pt idx="2">
                  <c:v>Ile-de-France</c:v>
                </c:pt>
                <c:pt idx="3">
                  <c:v>Languedoc-Roussillon</c:v>
                </c:pt>
                <c:pt idx="4">
                  <c:v>Bourgogne</c:v>
                </c:pt>
                <c:pt idx="5">
                  <c:v>Auvergne</c:v>
                </c:pt>
                <c:pt idx="6">
                  <c:v>Provence-Alpes-Côte d'Azur</c:v>
                </c:pt>
                <c:pt idx="7">
                  <c:v>Nord-Pas-de-Calais</c:v>
                </c:pt>
                <c:pt idx="8">
                  <c:v>Basse-Normandie</c:v>
                </c:pt>
                <c:pt idx="9">
                  <c:v>Champagne-Ardenne</c:v>
                </c:pt>
                <c:pt idx="10">
                  <c:v>Haute-Normandie</c:v>
                </c:pt>
                <c:pt idx="11">
                  <c:v>Aquitaine</c:v>
                </c:pt>
                <c:pt idx="12">
                  <c:v>Lorraine</c:v>
                </c:pt>
                <c:pt idx="13">
                  <c:v>Alsace</c:v>
                </c:pt>
                <c:pt idx="14">
                  <c:v>Franche-Comté</c:v>
                </c:pt>
                <c:pt idx="15">
                  <c:v>Midi-Pyrénées</c:v>
                </c:pt>
                <c:pt idx="16">
                  <c:v>Rhône-Alpes</c:v>
                </c:pt>
                <c:pt idx="17">
                  <c:v>Centre</c:v>
                </c:pt>
                <c:pt idx="18">
                  <c:v>Pays de la Loire</c:v>
                </c:pt>
                <c:pt idx="19">
                  <c:v>Poitou-Charentes</c:v>
                </c:pt>
                <c:pt idx="20">
                  <c:v>Bretagne</c:v>
                </c:pt>
              </c:strCache>
            </c:strRef>
          </c:cat>
          <c:val>
            <c:numRef>
              <c:f>'5'!$P$81:$P$101</c:f>
              <c:numCache>
                <c:formatCode>#,##0</c:formatCode>
                <c:ptCount val="21"/>
                <c:pt idx="0">
                  <c:v>211.48904209463993</c:v>
                </c:pt>
                <c:pt idx="1">
                  <c:v>190.05254069575679</c:v>
                </c:pt>
                <c:pt idx="2">
                  <c:v>251.77829601971726</c:v>
                </c:pt>
                <c:pt idx="3">
                  <c:v>175.76770717283506</c:v>
                </c:pt>
                <c:pt idx="4">
                  <c:v>188.11127538905842</c:v>
                </c:pt>
                <c:pt idx="5">
                  <c:v>193.76091333559452</c:v>
                </c:pt>
                <c:pt idx="6">
                  <c:v>181.53891424509072</c:v>
                </c:pt>
                <c:pt idx="7">
                  <c:v>187.691215229938</c:v>
                </c:pt>
                <c:pt idx="8">
                  <c:v>191.92940931102237</c:v>
                </c:pt>
                <c:pt idx="9">
                  <c:v>183.1120420575588</c:v>
                </c:pt>
                <c:pt idx="10">
                  <c:v>198.02330444282282</c:v>
                </c:pt>
                <c:pt idx="11">
                  <c:v>173.72665693558301</c:v>
                </c:pt>
                <c:pt idx="12">
                  <c:v>182.85210736220421</c:v>
                </c:pt>
                <c:pt idx="13">
                  <c:v>178.34532254533309</c:v>
                </c:pt>
                <c:pt idx="14">
                  <c:v>188.24555840197104</c:v>
                </c:pt>
                <c:pt idx="15">
                  <c:v>177.84574192205102</c:v>
                </c:pt>
                <c:pt idx="16">
                  <c:v>171.61706637259911</c:v>
                </c:pt>
                <c:pt idx="17">
                  <c:v>181.94233305515263</c:v>
                </c:pt>
                <c:pt idx="18">
                  <c:v>165.61083924780155</c:v>
                </c:pt>
                <c:pt idx="19">
                  <c:v>146.90513639200103</c:v>
                </c:pt>
                <c:pt idx="20">
                  <c:v>173.30742918176617</c:v>
                </c:pt>
              </c:numCache>
            </c:numRef>
          </c:val>
        </c:ser>
        <c:ser>
          <c:idx val="1"/>
          <c:order val="1"/>
          <c:tx>
            <c:strRef>
              <c:f>'5'!$Q$80</c:f>
              <c:strCache>
                <c:ptCount val="1"/>
                <c:pt idx="0">
                  <c:v>Dotations et subventions reçues</c:v>
                </c:pt>
              </c:strCache>
            </c:strRef>
          </c:tx>
          <c:dLbls>
            <c:txPr>
              <a:bodyPr/>
              <a:lstStyle/>
              <a:p>
                <a:pPr>
                  <a:defRPr sz="950" baseline="0">
                    <a:solidFill>
                      <a:schemeClr val="bg1"/>
                    </a:solidFill>
                  </a:defRPr>
                </a:pPr>
                <a:endParaRPr lang="fr-FR"/>
              </a:p>
            </c:txPr>
            <c:showVal val="1"/>
          </c:dLbls>
          <c:cat>
            <c:strRef>
              <c:f>'5'!$O$81:$O$101</c:f>
              <c:strCache>
                <c:ptCount val="21"/>
                <c:pt idx="0">
                  <c:v>Limousin</c:v>
                </c:pt>
                <c:pt idx="1">
                  <c:v>Picardie</c:v>
                </c:pt>
                <c:pt idx="2">
                  <c:v>Ile-de-France</c:v>
                </c:pt>
                <c:pt idx="3">
                  <c:v>Languedoc-Roussillon</c:v>
                </c:pt>
                <c:pt idx="4">
                  <c:v>Bourgogne</c:v>
                </c:pt>
                <c:pt idx="5">
                  <c:v>Auvergne</c:v>
                </c:pt>
                <c:pt idx="6">
                  <c:v>Provence-Alpes-Côte d'Azur</c:v>
                </c:pt>
                <c:pt idx="7">
                  <c:v>Nord-Pas-de-Calais</c:v>
                </c:pt>
                <c:pt idx="8">
                  <c:v>Basse-Normandie</c:v>
                </c:pt>
                <c:pt idx="9">
                  <c:v>Champagne-Ardenne</c:v>
                </c:pt>
                <c:pt idx="10">
                  <c:v>Haute-Normandie</c:v>
                </c:pt>
                <c:pt idx="11">
                  <c:v>Aquitaine</c:v>
                </c:pt>
                <c:pt idx="12">
                  <c:v>Lorraine</c:v>
                </c:pt>
                <c:pt idx="13">
                  <c:v>Alsace</c:v>
                </c:pt>
                <c:pt idx="14">
                  <c:v>Franche-Comté</c:v>
                </c:pt>
                <c:pt idx="15">
                  <c:v>Midi-Pyrénées</c:v>
                </c:pt>
                <c:pt idx="16">
                  <c:v>Rhône-Alpes</c:v>
                </c:pt>
                <c:pt idx="17">
                  <c:v>Centre</c:v>
                </c:pt>
                <c:pt idx="18">
                  <c:v>Pays de la Loire</c:v>
                </c:pt>
                <c:pt idx="19">
                  <c:v>Poitou-Charentes</c:v>
                </c:pt>
                <c:pt idx="20">
                  <c:v>Bretagne</c:v>
                </c:pt>
              </c:strCache>
            </c:strRef>
          </c:cat>
          <c:val>
            <c:numRef>
              <c:f>'5'!$Q$81:$Q$101</c:f>
              <c:numCache>
                <c:formatCode>#,##0</c:formatCode>
                <c:ptCount val="21"/>
                <c:pt idx="0">
                  <c:v>269.89780606281147</c:v>
                </c:pt>
                <c:pt idx="1">
                  <c:v>230.42472676326156</c:v>
                </c:pt>
                <c:pt idx="2">
                  <c:v>127.91734638385851</c:v>
                </c:pt>
                <c:pt idx="3">
                  <c:v>180.9049907110159</c:v>
                </c:pt>
                <c:pt idx="4">
                  <c:v>189.20326120252639</c:v>
                </c:pt>
                <c:pt idx="5">
                  <c:v>223.83556567486238</c:v>
                </c:pt>
                <c:pt idx="6">
                  <c:v>164.26297575558297</c:v>
                </c:pt>
                <c:pt idx="7">
                  <c:v>204.55514114741322</c:v>
                </c:pt>
                <c:pt idx="8">
                  <c:v>176.83769170809879</c:v>
                </c:pt>
                <c:pt idx="9">
                  <c:v>197.17786527656958</c:v>
                </c:pt>
                <c:pt idx="10">
                  <c:v>187.67868322003304</c:v>
                </c:pt>
                <c:pt idx="11">
                  <c:v>166.67827586165021</c:v>
                </c:pt>
                <c:pt idx="12">
                  <c:v>184.15483423846729</c:v>
                </c:pt>
                <c:pt idx="13">
                  <c:v>180.00962993622122</c:v>
                </c:pt>
                <c:pt idx="14">
                  <c:v>197.40417172352764</c:v>
                </c:pt>
                <c:pt idx="15">
                  <c:v>178.52376928268424</c:v>
                </c:pt>
                <c:pt idx="16">
                  <c:v>153.15335954058688</c:v>
                </c:pt>
                <c:pt idx="17">
                  <c:v>185.47961042434443</c:v>
                </c:pt>
                <c:pt idx="18">
                  <c:v>146.42099017174331</c:v>
                </c:pt>
                <c:pt idx="19">
                  <c:v>164.57453380197526</c:v>
                </c:pt>
                <c:pt idx="20">
                  <c:v>142.91354537478546</c:v>
                </c:pt>
              </c:numCache>
            </c:numRef>
          </c:val>
        </c:ser>
        <c:ser>
          <c:idx val="2"/>
          <c:order val="2"/>
          <c:tx>
            <c:strRef>
              <c:f>'5'!$R$80</c:f>
              <c:strCache>
                <c:ptCount val="1"/>
                <c:pt idx="0">
                  <c:v>Emprunts</c:v>
                </c:pt>
              </c:strCache>
            </c:strRef>
          </c:tx>
          <c:cat>
            <c:strRef>
              <c:f>'5'!$O$81:$O$101</c:f>
              <c:strCache>
                <c:ptCount val="21"/>
                <c:pt idx="0">
                  <c:v>Limousin</c:v>
                </c:pt>
                <c:pt idx="1">
                  <c:v>Picardie</c:v>
                </c:pt>
                <c:pt idx="2">
                  <c:v>Ile-de-France</c:v>
                </c:pt>
                <c:pt idx="3">
                  <c:v>Languedoc-Roussillon</c:v>
                </c:pt>
                <c:pt idx="4">
                  <c:v>Bourgogne</c:v>
                </c:pt>
                <c:pt idx="5">
                  <c:v>Auvergne</c:v>
                </c:pt>
                <c:pt idx="6">
                  <c:v>Provence-Alpes-Côte d'Azur</c:v>
                </c:pt>
                <c:pt idx="7">
                  <c:v>Nord-Pas-de-Calais</c:v>
                </c:pt>
                <c:pt idx="8">
                  <c:v>Basse-Normandie</c:v>
                </c:pt>
                <c:pt idx="9">
                  <c:v>Champagne-Ardenne</c:v>
                </c:pt>
                <c:pt idx="10">
                  <c:v>Haute-Normandie</c:v>
                </c:pt>
                <c:pt idx="11">
                  <c:v>Aquitaine</c:v>
                </c:pt>
                <c:pt idx="12">
                  <c:v>Lorraine</c:v>
                </c:pt>
                <c:pt idx="13">
                  <c:v>Alsace</c:v>
                </c:pt>
                <c:pt idx="14">
                  <c:v>Franche-Comté</c:v>
                </c:pt>
                <c:pt idx="15">
                  <c:v>Midi-Pyrénées</c:v>
                </c:pt>
                <c:pt idx="16">
                  <c:v>Rhône-Alpes</c:v>
                </c:pt>
                <c:pt idx="17">
                  <c:v>Centre</c:v>
                </c:pt>
                <c:pt idx="18">
                  <c:v>Pays de la Loire</c:v>
                </c:pt>
                <c:pt idx="19">
                  <c:v>Poitou-Charentes</c:v>
                </c:pt>
                <c:pt idx="20">
                  <c:v>Bretagne</c:v>
                </c:pt>
              </c:strCache>
            </c:strRef>
          </c:cat>
          <c:val>
            <c:numRef>
              <c:f>'5'!$R$81:$R$101</c:f>
              <c:numCache>
                <c:formatCode>#,##0</c:formatCode>
                <c:ptCount val="21"/>
                <c:pt idx="0">
                  <c:v>43.556561850022703</c:v>
                </c:pt>
                <c:pt idx="1">
                  <c:v>22.976087509279786</c:v>
                </c:pt>
                <c:pt idx="2">
                  <c:v>54.306089834396737</c:v>
                </c:pt>
                <c:pt idx="3">
                  <c:v>54.466884284298395</c:v>
                </c:pt>
                <c:pt idx="4">
                  <c:v>56.344996674109346</c:v>
                </c:pt>
                <c:pt idx="5">
                  <c:v>30.670640619474774</c:v>
                </c:pt>
                <c:pt idx="6">
                  <c:v>56.209319887340037</c:v>
                </c:pt>
                <c:pt idx="7">
                  <c:v>44.413763615745168</c:v>
                </c:pt>
                <c:pt idx="8">
                  <c:v>46.134685561427446</c:v>
                </c:pt>
                <c:pt idx="9">
                  <c:v>50.871390583996295</c:v>
                </c:pt>
                <c:pt idx="10">
                  <c:v>7.5960278748956863E-4</c:v>
                </c:pt>
                <c:pt idx="11">
                  <c:v>48.240511586223313</c:v>
                </c:pt>
                <c:pt idx="12">
                  <c:v>28.145557013876964</c:v>
                </c:pt>
                <c:pt idx="13">
                  <c:v>27.326901656713389</c:v>
                </c:pt>
                <c:pt idx="14">
                  <c:v>4.1506382851554928</c:v>
                </c:pt>
                <c:pt idx="15">
                  <c:v>0</c:v>
                </c:pt>
                <c:pt idx="16">
                  <c:v>31.318273963386567</c:v>
                </c:pt>
                <c:pt idx="17">
                  <c:v>20.61449589894146</c:v>
                </c:pt>
                <c:pt idx="18">
                  <c:v>58.680397731172114</c:v>
                </c:pt>
                <c:pt idx="19">
                  <c:v>28.115033549499572</c:v>
                </c:pt>
                <c:pt idx="20">
                  <c:v>21.361815754339116</c:v>
                </c:pt>
              </c:numCache>
            </c:numRef>
          </c:val>
        </c:ser>
        <c:ser>
          <c:idx val="3"/>
          <c:order val="3"/>
          <c:tx>
            <c:strRef>
              <c:f>'5'!$S$80</c:f>
              <c:strCache>
                <c:ptCount val="1"/>
                <c:pt idx="0">
                  <c:v>Autres</c:v>
                </c:pt>
              </c:strCache>
            </c:strRef>
          </c:tx>
          <c:cat>
            <c:strRef>
              <c:f>'5'!$O$81:$O$101</c:f>
              <c:strCache>
                <c:ptCount val="21"/>
                <c:pt idx="0">
                  <c:v>Limousin</c:v>
                </c:pt>
                <c:pt idx="1">
                  <c:v>Picardie</c:v>
                </c:pt>
                <c:pt idx="2">
                  <c:v>Ile-de-France</c:v>
                </c:pt>
                <c:pt idx="3">
                  <c:v>Languedoc-Roussillon</c:v>
                </c:pt>
                <c:pt idx="4">
                  <c:v>Bourgogne</c:v>
                </c:pt>
                <c:pt idx="5">
                  <c:v>Auvergne</c:v>
                </c:pt>
                <c:pt idx="6">
                  <c:v>Provence-Alpes-Côte d'Azur</c:v>
                </c:pt>
                <c:pt idx="7">
                  <c:v>Nord-Pas-de-Calais</c:v>
                </c:pt>
                <c:pt idx="8">
                  <c:v>Basse-Normandie</c:v>
                </c:pt>
                <c:pt idx="9">
                  <c:v>Champagne-Ardenne</c:v>
                </c:pt>
                <c:pt idx="10">
                  <c:v>Haute-Normandie</c:v>
                </c:pt>
                <c:pt idx="11">
                  <c:v>Aquitaine</c:v>
                </c:pt>
                <c:pt idx="12">
                  <c:v>Lorraine</c:v>
                </c:pt>
                <c:pt idx="13">
                  <c:v>Alsace</c:v>
                </c:pt>
                <c:pt idx="14">
                  <c:v>Franche-Comté</c:v>
                </c:pt>
                <c:pt idx="15">
                  <c:v>Midi-Pyrénées</c:v>
                </c:pt>
                <c:pt idx="16">
                  <c:v>Rhône-Alpes</c:v>
                </c:pt>
                <c:pt idx="17">
                  <c:v>Centre</c:v>
                </c:pt>
                <c:pt idx="18">
                  <c:v>Pays de la Loire</c:v>
                </c:pt>
                <c:pt idx="19">
                  <c:v>Poitou-Charentes</c:v>
                </c:pt>
                <c:pt idx="20">
                  <c:v>Bretagne</c:v>
                </c:pt>
              </c:strCache>
            </c:strRef>
          </c:cat>
          <c:val>
            <c:numRef>
              <c:f>'5'!$S$81:$S$101</c:f>
              <c:numCache>
                <c:formatCode>#,##0</c:formatCode>
                <c:ptCount val="21"/>
                <c:pt idx="0">
                  <c:v>64.976154791621198</c:v>
                </c:pt>
                <c:pt idx="1">
                  <c:v>59.372553174325127</c:v>
                </c:pt>
                <c:pt idx="2">
                  <c:v>44.768401871126876</c:v>
                </c:pt>
                <c:pt idx="3">
                  <c:v>49.462844438380024</c:v>
                </c:pt>
                <c:pt idx="4">
                  <c:v>26.752428018223647</c:v>
                </c:pt>
                <c:pt idx="5">
                  <c:v>8.9921360477450989</c:v>
                </c:pt>
                <c:pt idx="6">
                  <c:v>53.045718187184058</c:v>
                </c:pt>
                <c:pt idx="7">
                  <c:v>17.153280796131739</c:v>
                </c:pt>
                <c:pt idx="8">
                  <c:v>38.540531532298544</c:v>
                </c:pt>
                <c:pt idx="9">
                  <c:v>12.688876389061498</c:v>
                </c:pt>
                <c:pt idx="10">
                  <c:v>39.859640980997177</c:v>
                </c:pt>
                <c:pt idx="11">
                  <c:v>37.561729032226758</c:v>
                </c:pt>
                <c:pt idx="12">
                  <c:v>20.064416324755701</c:v>
                </c:pt>
                <c:pt idx="13">
                  <c:v>29.437766310777803</c:v>
                </c:pt>
                <c:pt idx="14">
                  <c:v>23.943399405960648</c:v>
                </c:pt>
                <c:pt idx="15">
                  <c:v>43.129643222151628</c:v>
                </c:pt>
                <c:pt idx="16">
                  <c:v>43.025294088635057</c:v>
                </c:pt>
                <c:pt idx="17">
                  <c:v>9.9695621986854057</c:v>
                </c:pt>
                <c:pt idx="18">
                  <c:v>25.7757953992053</c:v>
                </c:pt>
                <c:pt idx="19">
                  <c:v>42.638444330763093</c:v>
                </c:pt>
                <c:pt idx="20">
                  <c:v>33.914525271790865</c:v>
                </c:pt>
              </c:numCache>
            </c:numRef>
          </c:val>
        </c:ser>
        <c:gapWidth val="55"/>
        <c:overlap val="100"/>
        <c:axId val="114130944"/>
        <c:axId val="114132480"/>
      </c:barChart>
      <c:catAx>
        <c:axId val="114130944"/>
        <c:scaling>
          <c:orientation val="minMax"/>
        </c:scaling>
        <c:axPos val="l"/>
        <c:numFmt formatCode="General" sourceLinked="1"/>
        <c:majorTickMark val="none"/>
        <c:tickLblPos val="nextTo"/>
        <c:txPr>
          <a:bodyPr rot="0" vert="horz"/>
          <a:lstStyle/>
          <a:p>
            <a:pPr>
              <a:defRPr sz="900"/>
            </a:pPr>
            <a:endParaRPr lang="fr-FR"/>
          </a:p>
        </c:txPr>
        <c:crossAx val="114132480"/>
        <c:crossesAt val="0"/>
        <c:auto val="1"/>
        <c:lblAlgn val="ctr"/>
        <c:lblOffset val="100"/>
        <c:tickLblSkip val="1"/>
        <c:tickMarkSkip val="1"/>
      </c:catAx>
      <c:valAx>
        <c:axId val="114132480"/>
        <c:scaling>
          <c:orientation val="minMax"/>
          <c:max val="600"/>
          <c:min val="0"/>
        </c:scaling>
        <c:axPos val="b"/>
        <c:majorGridlines/>
        <c:numFmt formatCode="#,##0_ _ _ _ _ _ _ _*" sourceLinked="0"/>
        <c:majorTickMark val="none"/>
        <c:tickLblPos val="nextTo"/>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ysDot"/>
          </a:ln>
        </c:spPr>
        <c:txPr>
          <a:bodyPr rot="0" vert="horz"/>
          <a:lstStyle/>
          <a:p>
            <a:pPr>
              <a:defRPr/>
            </a:pPr>
            <a:endParaRPr lang="fr-FR"/>
          </a:p>
        </c:txPr>
        <c:crossAx val="114130944"/>
        <c:crosses val="autoZero"/>
        <c:crossBetween val="between"/>
        <c:majorUnit val="100"/>
        <c:minorUnit val="50"/>
      </c:valAx>
    </c:plotArea>
    <c:legend>
      <c:legendPos val="r"/>
      <c:layout>
        <c:manualLayout>
          <c:xMode val="edge"/>
          <c:yMode val="edge"/>
          <c:x val="0.73296882098953164"/>
          <c:y val="6.5659244747516624E-2"/>
          <c:w val="0.24544545879461277"/>
          <c:h val="0.23072297780959197"/>
        </c:manualLayout>
      </c:layout>
      <c:spPr>
        <a:solidFill>
          <a:schemeClr val="bg1"/>
        </a:solidFill>
      </c:spPr>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fr-FR"/>
  <c:style val="3"/>
  <c:chart>
    <c:autoTitleDeleted val="1"/>
    <c:plotArea>
      <c:layout>
        <c:manualLayout>
          <c:layoutTarget val="inner"/>
          <c:xMode val="edge"/>
          <c:yMode val="edge"/>
          <c:x val="0.30335762734253602"/>
          <c:y val="3.5295168523515302E-2"/>
          <c:w val="0.66156170517370061"/>
          <c:h val="0.90408008522744032"/>
        </c:manualLayout>
      </c:layout>
      <c:barChart>
        <c:barDir val="bar"/>
        <c:grouping val="stacked"/>
        <c:ser>
          <c:idx val="0"/>
          <c:order val="0"/>
          <c:tx>
            <c:strRef>
              <c:f>'6'!$F$79</c:f>
              <c:strCache>
                <c:ptCount val="1"/>
                <c:pt idx="0">
                  <c:v>Recettes de fonctionnement</c:v>
                </c:pt>
              </c:strCache>
            </c:strRef>
          </c:tx>
          <c:dLbls>
            <c:txPr>
              <a:bodyPr/>
              <a:lstStyle/>
              <a:p>
                <a:pPr>
                  <a:defRPr sz="950" baseline="0">
                    <a:solidFill>
                      <a:schemeClr val="bg1"/>
                    </a:solidFill>
                  </a:defRPr>
                </a:pPr>
                <a:endParaRPr lang="fr-FR"/>
              </a:p>
            </c:txPr>
            <c:showVal val="1"/>
          </c:dLbls>
          <c:cat>
            <c:strRef>
              <c:f>'6'!$E$80:$E$100</c:f>
              <c:strCache>
                <c:ptCount val="21"/>
                <c:pt idx="0">
                  <c:v>Limousin</c:v>
                </c:pt>
                <c:pt idx="1">
                  <c:v>Picardie</c:v>
                </c:pt>
                <c:pt idx="2">
                  <c:v>Auvergne</c:v>
                </c:pt>
                <c:pt idx="3">
                  <c:v>Bourgogne</c:v>
                </c:pt>
                <c:pt idx="4">
                  <c:v>Nord-Pas-de-Calais</c:v>
                </c:pt>
                <c:pt idx="5">
                  <c:v>Champagne-Ardenne</c:v>
                </c:pt>
                <c:pt idx="6">
                  <c:v>Basse-Normandie</c:v>
                </c:pt>
                <c:pt idx="7">
                  <c:v>Languedoc-Roussillon</c:v>
                </c:pt>
                <c:pt idx="8">
                  <c:v>Provence-Alpes-Côte d'Azur</c:v>
                </c:pt>
                <c:pt idx="9">
                  <c:v>Lorraine</c:v>
                </c:pt>
                <c:pt idx="10">
                  <c:v>Franche-Comté</c:v>
                </c:pt>
                <c:pt idx="11">
                  <c:v>Aquitaine</c:v>
                </c:pt>
                <c:pt idx="12">
                  <c:v>Centre</c:v>
                </c:pt>
                <c:pt idx="13">
                  <c:v>Haute-Normandie</c:v>
                </c:pt>
                <c:pt idx="14">
                  <c:v>Alsace</c:v>
                </c:pt>
                <c:pt idx="15">
                  <c:v>Ile-de-France</c:v>
                </c:pt>
                <c:pt idx="16">
                  <c:v>Pays de la Loire</c:v>
                </c:pt>
                <c:pt idx="17">
                  <c:v>Midi-Pyrénées</c:v>
                </c:pt>
                <c:pt idx="18">
                  <c:v>Rhône-Alpes</c:v>
                </c:pt>
                <c:pt idx="19">
                  <c:v>Poitou-Charentes</c:v>
                </c:pt>
                <c:pt idx="20">
                  <c:v>Bretagne</c:v>
                </c:pt>
              </c:strCache>
            </c:strRef>
          </c:cat>
          <c:val>
            <c:numRef>
              <c:f>'6'!$F$80:$F$100</c:f>
              <c:numCache>
                <c:formatCode>#,##0</c:formatCode>
                <c:ptCount val="21"/>
                <c:pt idx="0">
                  <c:v>470.56103454459537</c:v>
                </c:pt>
                <c:pt idx="1">
                  <c:v>388.89316425656017</c:v>
                </c:pt>
                <c:pt idx="2">
                  <c:v>373.22062149542825</c:v>
                </c:pt>
                <c:pt idx="3">
                  <c:v>368.24974104090046</c:v>
                </c:pt>
                <c:pt idx="4">
                  <c:v>376.24683928472177</c:v>
                </c:pt>
                <c:pt idx="5">
                  <c:v>361.90773165196117</c:v>
                </c:pt>
                <c:pt idx="6">
                  <c:v>357.37909313332398</c:v>
                </c:pt>
                <c:pt idx="7">
                  <c:v>325.13501977001704</c:v>
                </c:pt>
                <c:pt idx="8">
                  <c:v>336.01689718521021</c:v>
                </c:pt>
                <c:pt idx="9">
                  <c:v>345.79605030945561</c:v>
                </c:pt>
                <c:pt idx="10">
                  <c:v>362.18570121713316</c:v>
                </c:pt>
                <c:pt idx="11">
                  <c:v>322.70679635642972</c:v>
                </c:pt>
                <c:pt idx="12">
                  <c:v>345.90237120346512</c:v>
                </c:pt>
                <c:pt idx="13">
                  <c:v>369.95407123623221</c:v>
                </c:pt>
                <c:pt idx="14">
                  <c:v>338.97391213096034</c:v>
                </c:pt>
                <c:pt idx="15">
                  <c:v>286.43113099546605</c:v>
                </c:pt>
                <c:pt idx="16">
                  <c:v>290.95926415176177</c:v>
                </c:pt>
                <c:pt idx="17">
                  <c:v>333.65622961003777</c:v>
                </c:pt>
                <c:pt idx="18">
                  <c:v>314.34600103319895</c:v>
                </c:pt>
                <c:pt idx="19">
                  <c:v>296.88823816065394</c:v>
                </c:pt>
                <c:pt idx="20">
                  <c:v>305.68184627121877</c:v>
                </c:pt>
              </c:numCache>
            </c:numRef>
          </c:val>
        </c:ser>
        <c:ser>
          <c:idx val="1"/>
          <c:order val="1"/>
          <c:tx>
            <c:strRef>
              <c:f>'6'!$G$79</c:f>
              <c:strCache>
                <c:ptCount val="1"/>
                <c:pt idx="0">
                  <c:v>Recettes d'investissement</c:v>
                </c:pt>
              </c:strCache>
            </c:strRef>
          </c:tx>
          <c:cat>
            <c:strRef>
              <c:f>'6'!$E$80:$E$100</c:f>
              <c:strCache>
                <c:ptCount val="21"/>
                <c:pt idx="0">
                  <c:v>Limousin</c:v>
                </c:pt>
                <c:pt idx="1">
                  <c:v>Picardie</c:v>
                </c:pt>
                <c:pt idx="2">
                  <c:v>Auvergne</c:v>
                </c:pt>
                <c:pt idx="3">
                  <c:v>Bourgogne</c:v>
                </c:pt>
                <c:pt idx="4">
                  <c:v>Nord-Pas-de-Calais</c:v>
                </c:pt>
                <c:pt idx="5">
                  <c:v>Champagne-Ardenne</c:v>
                </c:pt>
                <c:pt idx="6">
                  <c:v>Basse-Normandie</c:v>
                </c:pt>
                <c:pt idx="7">
                  <c:v>Languedoc-Roussillon</c:v>
                </c:pt>
                <c:pt idx="8">
                  <c:v>Provence-Alpes-Côte d'Azur</c:v>
                </c:pt>
                <c:pt idx="9">
                  <c:v>Lorraine</c:v>
                </c:pt>
                <c:pt idx="10">
                  <c:v>Franche-Comté</c:v>
                </c:pt>
                <c:pt idx="11">
                  <c:v>Aquitaine</c:v>
                </c:pt>
                <c:pt idx="12">
                  <c:v>Centre</c:v>
                </c:pt>
                <c:pt idx="13">
                  <c:v>Haute-Normandie</c:v>
                </c:pt>
                <c:pt idx="14">
                  <c:v>Alsace</c:v>
                </c:pt>
                <c:pt idx="15">
                  <c:v>Ile-de-France</c:v>
                </c:pt>
                <c:pt idx="16">
                  <c:v>Pays de la Loire</c:v>
                </c:pt>
                <c:pt idx="17">
                  <c:v>Midi-Pyrénées</c:v>
                </c:pt>
                <c:pt idx="18">
                  <c:v>Rhône-Alpes</c:v>
                </c:pt>
                <c:pt idx="19">
                  <c:v>Poitou-Charentes</c:v>
                </c:pt>
                <c:pt idx="20">
                  <c:v>Bretagne</c:v>
                </c:pt>
              </c:strCache>
            </c:strRef>
          </c:cat>
          <c:val>
            <c:numRef>
              <c:f>'6'!$G$80:$G$100</c:f>
              <c:numCache>
                <c:formatCode>#,##0</c:formatCode>
                <c:ptCount val="21"/>
                <c:pt idx="0">
                  <c:v>72.492412650251524</c:v>
                </c:pt>
                <c:pt idx="1">
                  <c:v>71.90267227215125</c:v>
                </c:pt>
                <c:pt idx="2">
                  <c:v>84.038634182248543</c:v>
                </c:pt>
                <c:pt idx="3">
                  <c:v>81.913852054231796</c:v>
                </c:pt>
                <c:pt idx="4">
                  <c:v>68.887611780502155</c:v>
                </c:pt>
                <c:pt idx="5">
                  <c:v>81.942442655224966</c:v>
                </c:pt>
                <c:pt idx="6">
                  <c:v>69.662832669693486</c:v>
                </c:pt>
                <c:pt idx="7">
                  <c:v>93.007396325490816</c:v>
                </c:pt>
                <c:pt idx="8">
                  <c:v>79.422012937193387</c:v>
                </c:pt>
                <c:pt idx="9">
                  <c:v>65.300968714363336</c:v>
                </c:pt>
                <c:pt idx="10">
                  <c:v>39.851289271264136</c:v>
                </c:pt>
                <c:pt idx="11">
                  <c:v>73.575603112651478</c:v>
                </c:pt>
                <c:pt idx="12">
                  <c:v>48.249593649202595</c:v>
                </c:pt>
                <c:pt idx="13">
                  <c:v>23.297421297896587</c:v>
                </c:pt>
                <c:pt idx="14">
                  <c:v>52.600694305723579</c:v>
                </c:pt>
                <c:pt idx="15">
                  <c:v>100.40155126819033</c:v>
                </c:pt>
                <c:pt idx="16">
                  <c:v>89.511253548818175</c:v>
                </c:pt>
                <c:pt idx="17">
                  <c:v>32.512204002707733</c:v>
                </c:pt>
                <c:pt idx="18">
                  <c:v>48.259961454218022</c:v>
                </c:pt>
                <c:pt idx="19">
                  <c:v>53.514010196049028</c:v>
                </c:pt>
                <c:pt idx="20">
                  <c:v>39.118602021743271</c:v>
                </c:pt>
              </c:numCache>
            </c:numRef>
          </c:val>
        </c:ser>
        <c:gapWidth val="55"/>
        <c:overlap val="100"/>
        <c:axId val="114419584"/>
        <c:axId val="114421120"/>
      </c:barChart>
      <c:catAx>
        <c:axId val="114419584"/>
        <c:scaling>
          <c:orientation val="minMax"/>
        </c:scaling>
        <c:axPos val="l"/>
        <c:numFmt formatCode="General" sourceLinked="1"/>
        <c:majorTickMark val="none"/>
        <c:tickLblPos val="nextTo"/>
        <c:txPr>
          <a:bodyPr rot="0" vert="horz"/>
          <a:lstStyle/>
          <a:p>
            <a:pPr>
              <a:defRPr/>
            </a:pPr>
            <a:endParaRPr lang="fr-FR"/>
          </a:p>
        </c:txPr>
        <c:crossAx val="114421120"/>
        <c:crosses val="autoZero"/>
        <c:auto val="1"/>
        <c:lblAlgn val="ctr"/>
        <c:lblOffset val="100"/>
        <c:tickLblSkip val="1"/>
        <c:tickMarkSkip val="1"/>
      </c:catAx>
      <c:valAx>
        <c:axId val="114421120"/>
        <c:scaling>
          <c:orientation val="minMax"/>
          <c:max val="600"/>
          <c:min val="0"/>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numFmt formatCode="0" sourceLinked="0"/>
        <c:majorTickMark val="none"/>
        <c:tickLblPos val="nextTo"/>
        <c:spPr>
          <a:ln>
            <a:noFill/>
          </a:ln>
        </c:spPr>
        <c:txPr>
          <a:bodyPr rot="0" vert="horz"/>
          <a:lstStyle/>
          <a:p>
            <a:pPr>
              <a:defRPr/>
            </a:pPr>
            <a:endParaRPr lang="fr-FR"/>
          </a:p>
        </c:txPr>
        <c:crossAx val="114419584"/>
        <c:crosses val="autoZero"/>
        <c:crossBetween val="between"/>
        <c:majorUnit val="100"/>
        <c:minorUnit val="50"/>
      </c:valAx>
    </c:plotArea>
    <c:legend>
      <c:legendPos val="r"/>
      <c:layout>
        <c:manualLayout>
          <c:xMode val="edge"/>
          <c:yMode val="edge"/>
          <c:x val="0.75374328755951991"/>
          <c:y val="0.32543631346781166"/>
          <c:w val="0.22875124198096691"/>
          <c:h val="0.38331516252776304"/>
        </c:manualLayout>
      </c:layout>
    </c:legend>
    <c:plotVisOnly val="1"/>
    <c:dispBlanksAs val="gap"/>
  </c:chart>
  <c:spPr>
    <a:ln>
      <a:noFill/>
    </a:ln>
  </c:spPr>
  <c:printSettings>
    <c:headerFooter alignWithMargins="0"/>
    <c:pageMargins b="0.98425196899999956" l="0.78740157499999996" r="0.78740157499999996" t="0.98425196899999956" header="0.49212598450000183" footer="0.4921259845000018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257175</xdr:colOff>
      <xdr:row>48</xdr:row>
      <xdr:rowOff>104775</xdr:rowOff>
    </xdr:from>
    <xdr:to>
      <xdr:col>12</xdr:col>
      <xdr:colOff>590550</xdr:colOff>
      <xdr:row>76</xdr:row>
      <xdr:rowOff>0</xdr:rowOff>
    </xdr:to>
    <xdr:graphicFrame macro="">
      <xdr:nvGraphicFramePr>
        <xdr:cNvPr id="13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0.84335</cdr:x>
      <cdr:y>0.78761</cdr:y>
    </cdr:from>
    <cdr:to>
      <cdr:x>1</cdr:x>
      <cdr:y>0.96732</cdr:y>
    </cdr:to>
    <cdr:sp macro="" textlink="">
      <cdr:nvSpPr>
        <cdr:cNvPr id="27649" name="Text Box 1"/>
        <cdr:cNvSpPr txBox="1">
          <a:spLocks xmlns:a="http://schemas.openxmlformats.org/drawingml/2006/main" noChangeArrowheads="1"/>
        </cdr:cNvSpPr>
      </cdr:nvSpPr>
      <cdr:spPr bwMode="auto">
        <a:xfrm xmlns:a="http://schemas.openxmlformats.org/drawingml/2006/main">
          <a:off x="6996613" y="2910770"/>
          <a:ext cx="1295135" cy="66415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11.xml><?xml version="1.0" encoding="utf-8"?>
<xdr:wsDr xmlns:xdr="http://schemas.openxmlformats.org/drawingml/2006/spreadsheetDrawing" xmlns:a="http://schemas.openxmlformats.org/drawingml/2006/main">
  <xdr:twoCellAnchor>
    <xdr:from>
      <xdr:col>13</xdr:col>
      <xdr:colOff>704849</xdr:colOff>
      <xdr:row>47</xdr:row>
      <xdr:rowOff>9524</xdr:rowOff>
    </xdr:from>
    <xdr:to>
      <xdr:col>20</xdr:col>
      <xdr:colOff>0</xdr:colOff>
      <xdr:row>74</xdr:row>
      <xdr:rowOff>19049</xdr:rowOff>
    </xdr:to>
    <xdr:graphicFrame macro="">
      <xdr:nvGraphicFramePr>
        <xdr:cNvPr id="44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0.82211</cdr:x>
      <cdr:y>0.82466</cdr:y>
    </cdr:from>
    <cdr:to>
      <cdr:x>0.99426</cdr:x>
      <cdr:y>0.90801</cdr:y>
    </cdr:to>
    <cdr:sp macro="" textlink="">
      <cdr:nvSpPr>
        <cdr:cNvPr id="30721" name="Text Box 1"/>
        <cdr:cNvSpPr txBox="1">
          <a:spLocks xmlns:a="http://schemas.openxmlformats.org/drawingml/2006/main" noChangeArrowheads="1"/>
        </cdr:cNvSpPr>
      </cdr:nvSpPr>
      <cdr:spPr bwMode="auto">
        <a:xfrm xmlns:a="http://schemas.openxmlformats.org/drawingml/2006/main">
          <a:off x="6554220" y="5946143"/>
          <a:ext cx="1372453" cy="6009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200025</xdr:colOff>
      <xdr:row>45</xdr:row>
      <xdr:rowOff>57150</xdr:rowOff>
    </xdr:from>
    <xdr:to>
      <xdr:col>6</xdr:col>
      <xdr:colOff>1095375</xdr:colOff>
      <xdr:row>68</xdr:row>
      <xdr:rowOff>95250</xdr:rowOff>
    </xdr:to>
    <xdr:graphicFrame macro="">
      <xdr:nvGraphicFramePr>
        <xdr:cNvPr id="54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0.86874</cdr:x>
      <cdr:y>0.87799</cdr:y>
    </cdr:from>
    <cdr:to>
      <cdr:x>0.96371</cdr:x>
      <cdr:y>0.94597</cdr:y>
    </cdr:to>
    <cdr:sp macro="" textlink="">
      <cdr:nvSpPr>
        <cdr:cNvPr id="32769" name="Text Box 1"/>
        <cdr:cNvSpPr txBox="1">
          <a:spLocks xmlns:a="http://schemas.openxmlformats.org/drawingml/2006/main" noChangeArrowheads="1"/>
        </cdr:cNvSpPr>
      </cdr:nvSpPr>
      <cdr:spPr bwMode="auto">
        <a:xfrm xmlns:a="http://schemas.openxmlformats.org/drawingml/2006/main">
          <a:off x="3781568" y="3587682"/>
          <a:ext cx="413397" cy="2777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euros </a:t>
          </a:r>
        </a:p>
        <a:p xmlns:a="http://schemas.openxmlformats.org/drawingml/2006/main">
          <a:pPr algn="ctr" rtl="0">
            <a:defRPr sz="1000"/>
          </a:pPr>
          <a:r>
            <a:rPr lang="fr-FR" sz="800" b="0" i="0" u="none" strike="noStrike" baseline="0">
              <a:solidFill>
                <a:srgbClr val="000000"/>
              </a:solidFill>
              <a:latin typeface="Arial"/>
              <a:cs typeface="Arial"/>
            </a:rPr>
            <a:t>par hab.</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476250</xdr:colOff>
      <xdr:row>41</xdr:row>
      <xdr:rowOff>142875</xdr:rowOff>
    </xdr:from>
    <xdr:to>
      <xdr:col>6</xdr:col>
      <xdr:colOff>28575</xdr:colOff>
      <xdr:row>63</xdr:row>
      <xdr:rowOff>19050</xdr:rowOff>
    </xdr:to>
    <xdr:graphicFrame macro="">
      <xdr:nvGraphicFramePr>
        <xdr:cNvPr id="64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0.86029</cdr:x>
      <cdr:y>0.86693</cdr:y>
    </cdr:from>
    <cdr:to>
      <cdr:x>0.93819</cdr:x>
      <cdr:y>0.90872</cdr:y>
    </cdr:to>
    <cdr:sp macro="" textlink="">
      <cdr:nvSpPr>
        <cdr:cNvPr id="96257" name="Text Box 1"/>
        <cdr:cNvSpPr txBox="1">
          <a:spLocks xmlns:a="http://schemas.openxmlformats.org/drawingml/2006/main" noChangeArrowheads="1"/>
        </cdr:cNvSpPr>
      </cdr:nvSpPr>
      <cdr:spPr bwMode="auto">
        <a:xfrm xmlns:a="http://schemas.openxmlformats.org/drawingml/2006/main">
          <a:off x="5342668" y="2980960"/>
          <a:ext cx="483783" cy="1436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50" b="0" i="0" u="none" strike="noStrike" baseline="0">
              <a:solidFill>
                <a:srgbClr val="000000"/>
              </a:solidFill>
              <a:latin typeface="Arial"/>
              <a:cs typeface="Arial"/>
            </a:rPr>
            <a:t>en €</a:t>
          </a:r>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1000125</xdr:colOff>
      <xdr:row>44</xdr:row>
      <xdr:rowOff>57150</xdr:rowOff>
    </xdr:from>
    <xdr:to>
      <xdr:col>12</xdr:col>
      <xdr:colOff>304800</xdr:colOff>
      <xdr:row>62</xdr:row>
      <xdr:rowOff>28575</xdr:rowOff>
    </xdr:to>
    <xdr:graphicFrame macro="">
      <xdr:nvGraphicFramePr>
        <xdr:cNvPr id="76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114300</xdr:colOff>
      <xdr:row>90</xdr:row>
      <xdr:rowOff>104775</xdr:rowOff>
    </xdr:from>
    <xdr:to>
      <xdr:col>8</xdr:col>
      <xdr:colOff>1276350</xdr:colOff>
      <xdr:row>91</xdr:row>
      <xdr:rowOff>95250</xdr:rowOff>
    </xdr:to>
    <xdr:sp macro="" textlink="">
      <xdr:nvSpPr>
        <xdr:cNvPr id="2" name="Text Box 3"/>
        <xdr:cNvSpPr txBox="1">
          <a:spLocks noChangeArrowheads="1"/>
        </xdr:cNvSpPr>
      </xdr:nvSpPr>
      <xdr:spPr bwMode="auto">
        <a:xfrm>
          <a:off x="9096375" y="15268575"/>
          <a:ext cx="1162050" cy="152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Financement de l'inv.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276226</xdr:colOff>
      <xdr:row>45</xdr:row>
      <xdr:rowOff>95249</xdr:rowOff>
    </xdr:from>
    <xdr:to>
      <xdr:col>11</xdr:col>
      <xdr:colOff>628651</xdr:colOff>
      <xdr:row>72</xdr:row>
      <xdr:rowOff>114299</xdr:rowOff>
    </xdr:to>
    <xdr:graphicFrame macro="">
      <xdr:nvGraphicFramePr>
        <xdr:cNvPr id="95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0.86839</cdr:x>
      <cdr:y>0.82928</cdr:y>
    </cdr:from>
    <cdr:to>
      <cdr:x>0.97041</cdr:x>
      <cdr:y>0.89301</cdr:y>
    </cdr:to>
    <cdr:sp macro="" textlink="">
      <cdr:nvSpPr>
        <cdr:cNvPr id="14337" name="Text Box 1025"/>
        <cdr:cNvSpPr txBox="1">
          <a:spLocks xmlns:a="http://schemas.openxmlformats.org/drawingml/2006/main" noChangeArrowheads="1"/>
        </cdr:cNvSpPr>
      </cdr:nvSpPr>
      <cdr:spPr bwMode="auto">
        <a:xfrm xmlns:a="http://schemas.openxmlformats.org/drawingml/2006/main">
          <a:off x="4928326" y="3669741"/>
          <a:ext cx="578941" cy="2820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46</xdr:row>
      <xdr:rowOff>123824</xdr:rowOff>
    </xdr:from>
    <xdr:to>
      <xdr:col>12</xdr:col>
      <xdr:colOff>457200</xdr:colOff>
      <xdr:row>75</xdr:row>
      <xdr:rowOff>95250</xdr:rowOff>
    </xdr:to>
    <xdr:graphicFrame macro="">
      <xdr:nvGraphicFramePr>
        <xdr:cNvPr id="105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0.8565</cdr:x>
      <cdr:y>0.78434</cdr:y>
    </cdr:from>
    <cdr:to>
      <cdr:x>0.98374</cdr:x>
      <cdr:y>0.87652</cdr:y>
    </cdr:to>
    <cdr:sp macro="" textlink="">
      <cdr:nvSpPr>
        <cdr:cNvPr id="43009" name="Text Box 1"/>
        <cdr:cNvSpPr txBox="1">
          <a:spLocks xmlns:a="http://schemas.openxmlformats.org/drawingml/2006/main" noChangeArrowheads="1"/>
        </cdr:cNvSpPr>
      </cdr:nvSpPr>
      <cdr:spPr bwMode="auto">
        <a:xfrm xmlns:a="http://schemas.openxmlformats.org/drawingml/2006/main">
          <a:off x="10948314" y="4885945"/>
          <a:ext cx="1626452" cy="5742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352425</xdr:colOff>
      <xdr:row>40</xdr:row>
      <xdr:rowOff>57150</xdr:rowOff>
    </xdr:from>
    <xdr:to>
      <xdr:col>11</xdr:col>
      <xdr:colOff>933450</xdr:colOff>
      <xdr:row>52</xdr:row>
      <xdr:rowOff>0</xdr:rowOff>
    </xdr:to>
    <xdr:graphicFrame macro="">
      <xdr:nvGraphicFramePr>
        <xdr:cNvPr id="4670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1209675</xdr:colOff>
      <xdr:row>40</xdr:row>
      <xdr:rowOff>38100</xdr:rowOff>
    </xdr:from>
    <xdr:to>
      <xdr:col>15</xdr:col>
      <xdr:colOff>323850</xdr:colOff>
      <xdr:row>52</xdr:row>
      <xdr:rowOff>57150</xdr:rowOff>
    </xdr:to>
    <xdr:graphicFrame macro="">
      <xdr:nvGraphicFramePr>
        <xdr:cNvPr id="46704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247651</xdr:colOff>
      <xdr:row>55</xdr:row>
      <xdr:rowOff>47625</xdr:rowOff>
    </xdr:from>
    <xdr:to>
      <xdr:col>16</xdr:col>
      <xdr:colOff>0</xdr:colOff>
      <xdr:row>79</xdr:row>
      <xdr:rowOff>66675</xdr:rowOff>
    </xdr:to>
    <xdr:graphicFrame macro="">
      <xdr:nvGraphicFramePr>
        <xdr:cNvPr id="467049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0.0083</cdr:x>
      <cdr:y>0.75977</cdr:y>
    </cdr:from>
    <cdr:to>
      <cdr:x>0.40495</cdr:x>
      <cdr:y>0.90781</cdr:y>
    </cdr:to>
    <cdr:sp macro="" textlink="">
      <cdr:nvSpPr>
        <cdr:cNvPr id="16385" name="Text Box 1"/>
        <cdr:cNvSpPr txBox="1">
          <a:spLocks xmlns:a="http://schemas.openxmlformats.org/drawingml/2006/main" noChangeArrowheads="1"/>
        </cdr:cNvSpPr>
      </cdr:nvSpPr>
      <cdr:spPr bwMode="auto">
        <a:xfrm xmlns:a="http://schemas.openxmlformats.org/drawingml/2006/main">
          <a:off x="19057" y="1729592"/>
          <a:ext cx="910520" cy="3370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0.15099</cdr:x>
      <cdr:y>0.07078</cdr:y>
    </cdr:from>
    <cdr:to>
      <cdr:x>0.88246</cdr:x>
      <cdr:y>0.1728</cdr:y>
    </cdr:to>
    <cdr:sp macro="" textlink="">
      <cdr:nvSpPr>
        <cdr:cNvPr id="16386" name="Text Box 2"/>
        <cdr:cNvSpPr txBox="1">
          <a:spLocks xmlns:a="http://schemas.openxmlformats.org/drawingml/2006/main" noChangeArrowheads="1"/>
        </cdr:cNvSpPr>
      </cdr:nvSpPr>
      <cdr:spPr bwMode="auto">
        <a:xfrm xmlns:a="http://schemas.openxmlformats.org/drawingml/2006/main">
          <a:off x="346611" y="163820"/>
          <a:ext cx="1679108" cy="2361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0.0829</cdr:x>
      <cdr:y>0.16568</cdr:y>
    </cdr:from>
    <cdr:to>
      <cdr:x>0.31011</cdr:x>
      <cdr:y>0.2677</cdr:y>
    </cdr:to>
    <cdr:sp macro="" textlink="">
      <cdr:nvSpPr>
        <cdr:cNvPr id="16387" name="Text Box 3"/>
        <cdr:cNvSpPr txBox="1">
          <a:spLocks xmlns:a="http://schemas.openxmlformats.org/drawingml/2006/main" noChangeArrowheads="1"/>
        </cdr:cNvSpPr>
      </cdr:nvSpPr>
      <cdr:spPr bwMode="auto">
        <a:xfrm xmlns:a="http://schemas.openxmlformats.org/drawingml/2006/main">
          <a:off x="190293" y="377166"/>
          <a:ext cx="521567" cy="2322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0.71903</cdr:x>
      <cdr:y>0.16267</cdr:y>
    </cdr:from>
    <cdr:to>
      <cdr:x>0.9587</cdr:x>
      <cdr:y>0.26468</cdr:y>
    </cdr:to>
    <cdr:sp macro="" textlink="">
      <cdr:nvSpPr>
        <cdr:cNvPr id="16388" name="Text Box 4"/>
        <cdr:cNvSpPr txBox="1">
          <a:spLocks xmlns:a="http://schemas.openxmlformats.org/drawingml/2006/main" noChangeArrowheads="1"/>
        </cdr:cNvSpPr>
      </cdr:nvSpPr>
      <cdr:spPr bwMode="auto">
        <a:xfrm xmlns:a="http://schemas.openxmlformats.org/drawingml/2006/main">
          <a:off x="1650543" y="376505"/>
          <a:ext cx="550168" cy="23611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Personnel</a:t>
          </a:r>
        </a:p>
      </cdr:txBody>
    </cdr:sp>
  </cdr:relSizeAnchor>
  <cdr:relSizeAnchor xmlns:cdr="http://schemas.openxmlformats.org/drawingml/2006/chartDrawing">
    <cdr:from>
      <cdr:x>0.04971</cdr:x>
      <cdr:y>0.27678</cdr:y>
    </cdr:from>
    <cdr:to>
      <cdr:x>0.23569</cdr:x>
      <cdr:y>0.51664</cdr:y>
    </cdr:to>
    <cdr:sp macro="" textlink="">
      <cdr:nvSpPr>
        <cdr:cNvPr id="16389" name="Text Box 5"/>
        <cdr:cNvSpPr txBox="1">
          <a:spLocks xmlns:a="http://schemas.openxmlformats.org/drawingml/2006/main" noChangeArrowheads="1"/>
        </cdr:cNvSpPr>
      </cdr:nvSpPr>
      <cdr:spPr bwMode="auto">
        <a:xfrm xmlns:a="http://schemas.openxmlformats.org/drawingml/2006/main">
          <a:off x="114101" y="640621"/>
          <a:ext cx="426921" cy="5551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Intérêts de la dette</a:t>
          </a:r>
        </a:p>
      </cdr:txBody>
    </cdr:sp>
  </cdr:relSizeAnchor>
</c:userShapes>
</file>

<file path=xl/drawings/drawing5.xml><?xml version="1.0" encoding="utf-8"?>
<c:userShapes xmlns:c="http://schemas.openxmlformats.org/drawingml/2006/chart">
  <cdr:relSizeAnchor xmlns:cdr="http://schemas.openxmlformats.org/drawingml/2006/chartDrawing">
    <cdr:from>
      <cdr:x>0.17322</cdr:x>
      <cdr:y>0.74299</cdr:y>
    </cdr:from>
    <cdr:to>
      <cdr:x>0.49237</cdr:x>
      <cdr:y>0.92938</cdr:y>
    </cdr:to>
    <cdr:sp macro="" textlink="">
      <cdr:nvSpPr>
        <cdr:cNvPr id="18433" name="Text Box 1"/>
        <cdr:cNvSpPr txBox="1">
          <a:spLocks xmlns:a="http://schemas.openxmlformats.org/drawingml/2006/main" noChangeArrowheads="1"/>
        </cdr:cNvSpPr>
      </cdr:nvSpPr>
      <cdr:spPr bwMode="auto">
        <a:xfrm xmlns:a="http://schemas.openxmlformats.org/drawingml/2006/main">
          <a:off x="574174" y="1748007"/>
          <a:ext cx="1057886" cy="43851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 charges d'activité</a:t>
          </a:r>
        </a:p>
      </cdr:txBody>
    </cdr:sp>
  </cdr:relSizeAnchor>
  <cdr:relSizeAnchor xmlns:cdr="http://schemas.openxmlformats.org/drawingml/2006/chartDrawing">
    <cdr:from>
      <cdr:x>0.17771</cdr:x>
      <cdr:y>0.0524</cdr:y>
    </cdr:from>
    <cdr:to>
      <cdr:x>0.74685</cdr:x>
      <cdr:y>0.1406</cdr:y>
    </cdr:to>
    <cdr:sp macro="" textlink="">
      <cdr:nvSpPr>
        <cdr:cNvPr id="18434" name="Text Box 2"/>
        <cdr:cNvSpPr txBox="1">
          <a:spLocks xmlns:a="http://schemas.openxmlformats.org/drawingml/2006/main" noChangeArrowheads="1"/>
        </cdr:cNvSpPr>
      </cdr:nvSpPr>
      <cdr:spPr bwMode="auto">
        <a:xfrm xmlns:a="http://schemas.openxmlformats.org/drawingml/2006/main">
          <a:off x="589055" y="125273"/>
          <a:ext cx="1886529" cy="2108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Charges à caractère général</a:t>
          </a:r>
        </a:p>
      </cdr:txBody>
    </cdr:sp>
  </cdr:relSizeAnchor>
  <cdr:relSizeAnchor xmlns:cdr="http://schemas.openxmlformats.org/drawingml/2006/chartDrawing">
    <cdr:from>
      <cdr:x>0.15469</cdr:x>
      <cdr:y>0.18982</cdr:y>
    </cdr:from>
    <cdr:to>
      <cdr:x>0.29952</cdr:x>
      <cdr:y>0.26827</cdr:y>
    </cdr:to>
    <cdr:sp macro="" textlink="">
      <cdr:nvSpPr>
        <cdr:cNvPr id="18435" name="Text Box 3"/>
        <cdr:cNvSpPr txBox="1">
          <a:spLocks xmlns:a="http://schemas.openxmlformats.org/drawingml/2006/main" noChangeArrowheads="1"/>
        </cdr:cNvSpPr>
      </cdr:nvSpPr>
      <cdr:spPr bwMode="auto">
        <a:xfrm xmlns:a="http://schemas.openxmlformats.org/drawingml/2006/main">
          <a:off x="512739" y="446585"/>
          <a:ext cx="480068" cy="18456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0.64822</cdr:x>
      <cdr:y>0.2137</cdr:y>
    </cdr:from>
    <cdr:to>
      <cdr:x>0.87525</cdr:x>
      <cdr:y>0.31166</cdr:y>
    </cdr:to>
    <cdr:sp macro="" textlink="">
      <cdr:nvSpPr>
        <cdr:cNvPr id="18436" name="Text Box 4"/>
        <cdr:cNvSpPr txBox="1">
          <a:spLocks xmlns:a="http://schemas.openxmlformats.org/drawingml/2006/main" noChangeArrowheads="1"/>
        </cdr:cNvSpPr>
      </cdr:nvSpPr>
      <cdr:spPr bwMode="auto">
        <a:xfrm xmlns:a="http://schemas.openxmlformats.org/drawingml/2006/main">
          <a:off x="2148648" y="510909"/>
          <a:ext cx="752536" cy="23420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Personnel</a:t>
          </a:r>
        </a:p>
      </cdr:txBody>
    </cdr:sp>
  </cdr:relSizeAnchor>
  <cdr:relSizeAnchor xmlns:cdr="http://schemas.openxmlformats.org/drawingml/2006/chartDrawing">
    <cdr:from>
      <cdr:x>0.05668</cdr:x>
      <cdr:y>0.31533</cdr:y>
    </cdr:from>
    <cdr:to>
      <cdr:x>0.22761</cdr:x>
      <cdr:y>0.54072</cdr:y>
    </cdr:to>
    <cdr:sp macro="" textlink="">
      <cdr:nvSpPr>
        <cdr:cNvPr id="18437" name="Text Box 5"/>
        <cdr:cNvSpPr txBox="1">
          <a:spLocks xmlns:a="http://schemas.openxmlformats.org/drawingml/2006/main" noChangeArrowheads="1"/>
        </cdr:cNvSpPr>
      </cdr:nvSpPr>
      <cdr:spPr bwMode="auto">
        <a:xfrm xmlns:a="http://schemas.openxmlformats.org/drawingml/2006/main">
          <a:off x="187877" y="753873"/>
          <a:ext cx="566581" cy="5388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Intérêts de la dette</a:t>
          </a:r>
        </a:p>
      </cdr:txBody>
    </cdr:sp>
  </cdr:relSizeAnchor>
</c:userShapes>
</file>

<file path=xl/drawings/drawing6.xml><?xml version="1.0" encoding="utf-8"?>
<c:userShapes xmlns:c="http://schemas.openxmlformats.org/drawingml/2006/chart">
  <cdr:relSizeAnchor xmlns:cdr="http://schemas.openxmlformats.org/drawingml/2006/chartDrawing">
    <cdr:from>
      <cdr:x>0.77579</cdr:x>
      <cdr:y>0.77465</cdr:y>
    </cdr:from>
    <cdr:to>
      <cdr:x>0.96079</cdr:x>
      <cdr:y>0.89582</cdr:y>
    </cdr:to>
    <cdr:sp macro="" textlink="">
      <cdr:nvSpPr>
        <cdr:cNvPr id="20481" name="Text Box 1"/>
        <cdr:cNvSpPr txBox="1">
          <a:spLocks xmlns:a="http://schemas.openxmlformats.org/drawingml/2006/main" noChangeArrowheads="1"/>
        </cdr:cNvSpPr>
      </cdr:nvSpPr>
      <cdr:spPr bwMode="auto">
        <a:xfrm xmlns:a="http://schemas.openxmlformats.org/drawingml/2006/main">
          <a:off x="6643110" y="3453145"/>
          <a:ext cx="1584150" cy="54013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en euros </a:t>
          </a:r>
        </a:p>
        <a:p xmlns:a="http://schemas.openxmlformats.org/drawingml/2006/main">
          <a:pPr algn="ctr" rtl="0">
            <a:defRPr sz="1000"/>
          </a:pPr>
          <a:r>
            <a:rPr lang="fr-FR" sz="800" b="0" i="0" u="none" strike="noStrike" baseline="0">
              <a:solidFill>
                <a:srgbClr val="000000"/>
              </a:solidFill>
              <a:latin typeface="Arial"/>
              <a:cs typeface="Arial"/>
            </a:rPr>
            <a:t>par habitant</a:t>
          </a:r>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533400</xdr:colOff>
      <xdr:row>42</xdr:row>
      <xdr:rowOff>57150</xdr:rowOff>
    </xdr:from>
    <xdr:to>
      <xdr:col>9</xdr:col>
      <xdr:colOff>923925</xdr:colOff>
      <xdr:row>53</xdr:row>
      <xdr:rowOff>0</xdr:rowOff>
    </xdr:to>
    <xdr:graphicFrame macro="">
      <xdr:nvGraphicFramePr>
        <xdr:cNvPr id="46745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1114425</xdr:colOff>
      <xdr:row>43</xdr:row>
      <xdr:rowOff>76200</xdr:rowOff>
    </xdr:from>
    <xdr:to>
      <xdr:col>12</xdr:col>
      <xdr:colOff>1238250</xdr:colOff>
      <xdr:row>53</xdr:row>
      <xdr:rowOff>123825</xdr:rowOff>
    </xdr:to>
    <xdr:graphicFrame macro="">
      <xdr:nvGraphicFramePr>
        <xdr:cNvPr id="46745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114300</xdr:colOff>
      <xdr:row>57</xdr:row>
      <xdr:rowOff>152401</xdr:rowOff>
    </xdr:from>
    <xdr:to>
      <xdr:col>12</xdr:col>
      <xdr:colOff>1571625</xdr:colOff>
      <xdr:row>78</xdr:row>
      <xdr:rowOff>133351</xdr:rowOff>
    </xdr:to>
    <xdr:graphicFrame macro="">
      <xdr:nvGraphicFramePr>
        <xdr:cNvPr id="46745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0.66408</cdr:x>
      <cdr:y>0.39963</cdr:y>
    </cdr:from>
    <cdr:to>
      <cdr:x>1</cdr:x>
      <cdr:y>0.57976</cdr:y>
    </cdr:to>
    <cdr:sp macro="" textlink="">
      <cdr:nvSpPr>
        <cdr:cNvPr id="22529" name="Text Box 1"/>
        <cdr:cNvSpPr txBox="1">
          <a:spLocks xmlns:a="http://schemas.openxmlformats.org/drawingml/2006/main" noChangeArrowheads="1"/>
        </cdr:cNvSpPr>
      </cdr:nvSpPr>
      <cdr:spPr bwMode="auto">
        <a:xfrm xmlns:a="http://schemas.openxmlformats.org/drawingml/2006/main">
          <a:off x="1593991" y="772721"/>
          <a:ext cx="806309" cy="3482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Remboursement </a:t>
          </a:r>
        </a:p>
        <a:p xmlns:a="http://schemas.openxmlformats.org/drawingml/2006/main">
          <a:pPr algn="ctr" rtl="0">
            <a:defRPr sz="1000"/>
          </a:pPr>
          <a:r>
            <a:rPr lang="fr-FR" sz="800" b="0" i="0" u="none" strike="noStrike" baseline="0">
              <a:solidFill>
                <a:srgbClr val="000000"/>
              </a:solidFill>
              <a:latin typeface="Arial"/>
              <a:cs typeface="Arial"/>
            </a:rPr>
            <a:t>de dette</a:t>
          </a:r>
        </a:p>
      </cdr:txBody>
    </cdr:sp>
  </cdr:relSizeAnchor>
  <cdr:relSizeAnchor xmlns:cdr="http://schemas.openxmlformats.org/drawingml/2006/chartDrawing">
    <cdr:from>
      <cdr:x>0.60901</cdr:x>
      <cdr:y>0.68343</cdr:y>
    </cdr:from>
    <cdr:to>
      <cdr:x>0.87771</cdr:x>
      <cdr:y>0.89276</cdr:y>
    </cdr:to>
    <cdr:sp macro="" textlink="">
      <cdr:nvSpPr>
        <cdr:cNvPr id="22530" name="Text Box 2"/>
        <cdr:cNvSpPr txBox="1">
          <a:spLocks xmlns:a="http://schemas.openxmlformats.org/drawingml/2006/main" noChangeArrowheads="1"/>
        </cdr:cNvSpPr>
      </cdr:nvSpPr>
      <cdr:spPr bwMode="auto">
        <a:xfrm xmlns:a="http://schemas.openxmlformats.org/drawingml/2006/main">
          <a:off x="1470792" y="1122834"/>
          <a:ext cx="647502" cy="34294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0.115</cdr:x>
      <cdr:y>0.81674</cdr:y>
    </cdr:from>
    <cdr:to>
      <cdr:x>0.38778</cdr:x>
      <cdr:y>0.90386</cdr:y>
    </cdr:to>
    <cdr:sp macro="" textlink="">
      <cdr:nvSpPr>
        <cdr:cNvPr id="22531" name="Text Box 3"/>
        <cdr:cNvSpPr txBox="1">
          <a:spLocks xmlns:a="http://schemas.openxmlformats.org/drawingml/2006/main" noChangeArrowheads="1"/>
        </cdr:cNvSpPr>
      </cdr:nvSpPr>
      <cdr:spPr bwMode="auto">
        <a:xfrm xmlns:a="http://schemas.openxmlformats.org/drawingml/2006/main">
          <a:off x="276030" y="1330289"/>
          <a:ext cx="654754" cy="14189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0.05547</cdr:x>
      <cdr:y>0.13864</cdr:y>
    </cdr:from>
    <cdr:to>
      <cdr:x>0.32825</cdr:x>
      <cdr:y>0.33643</cdr:y>
    </cdr:to>
    <cdr:sp macro="" textlink="">
      <cdr:nvSpPr>
        <cdr:cNvPr id="22532" name="Text Box 4"/>
        <cdr:cNvSpPr txBox="1">
          <a:spLocks xmlns:a="http://schemas.openxmlformats.org/drawingml/2006/main" noChangeArrowheads="1"/>
        </cdr:cNvSpPr>
      </cdr:nvSpPr>
      <cdr:spPr bwMode="auto">
        <a:xfrm xmlns:a="http://schemas.openxmlformats.org/drawingml/2006/main">
          <a:off x="133153" y="268073"/>
          <a:ext cx="654754" cy="3824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Subventions </a:t>
          </a:r>
        </a:p>
        <a:p xmlns:a="http://schemas.openxmlformats.org/drawingml/2006/main">
          <a:pPr algn="ctr" rtl="0">
            <a:defRPr sz="1000"/>
          </a:pPr>
          <a:r>
            <a:rPr lang="fr-FR" sz="800" b="0" i="0" u="none" strike="noStrike" baseline="0">
              <a:solidFill>
                <a:srgbClr val="000000"/>
              </a:solidFill>
              <a:latin typeface="Arial"/>
              <a:cs typeface="Arial"/>
            </a:rPr>
            <a:t>versées</a:t>
          </a:r>
        </a:p>
      </cdr:txBody>
    </cdr:sp>
  </cdr:relSizeAnchor>
</c:userShapes>
</file>

<file path=xl/drawings/drawing9.xml><?xml version="1.0" encoding="utf-8"?>
<c:userShapes xmlns:c="http://schemas.openxmlformats.org/drawingml/2006/chart">
  <cdr:relSizeAnchor xmlns:cdr="http://schemas.openxmlformats.org/drawingml/2006/chartDrawing">
    <cdr:from>
      <cdr:x>0.40712</cdr:x>
      <cdr:y>0.03012</cdr:y>
    </cdr:from>
    <cdr:to>
      <cdr:x>0.97904</cdr:x>
      <cdr:y>0.12645</cdr:y>
    </cdr:to>
    <cdr:sp macro="" textlink="">
      <cdr:nvSpPr>
        <cdr:cNvPr id="24577" name="Text Box 1"/>
        <cdr:cNvSpPr txBox="1">
          <a:spLocks xmlns:a="http://schemas.openxmlformats.org/drawingml/2006/main" noChangeArrowheads="1"/>
        </cdr:cNvSpPr>
      </cdr:nvSpPr>
      <cdr:spPr bwMode="auto">
        <a:xfrm xmlns:a="http://schemas.openxmlformats.org/drawingml/2006/main">
          <a:off x="972630" y="50800"/>
          <a:ext cx="1361884" cy="1523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Remboursement de dette</a:t>
          </a:r>
        </a:p>
      </cdr:txBody>
    </cdr:sp>
  </cdr:relSizeAnchor>
  <cdr:relSizeAnchor xmlns:cdr="http://schemas.openxmlformats.org/drawingml/2006/chartDrawing">
    <cdr:from>
      <cdr:x>0.72739</cdr:x>
      <cdr:y>0.66446</cdr:y>
    </cdr:from>
    <cdr:to>
      <cdr:x>0.98731</cdr:x>
      <cdr:y>0.84513</cdr:y>
    </cdr:to>
    <cdr:sp macro="" textlink="">
      <cdr:nvSpPr>
        <cdr:cNvPr id="24578" name="Text Box 2"/>
        <cdr:cNvSpPr txBox="1">
          <a:spLocks xmlns:a="http://schemas.openxmlformats.org/drawingml/2006/main" noChangeArrowheads="1"/>
        </cdr:cNvSpPr>
      </cdr:nvSpPr>
      <cdr:spPr bwMode="auto">
        <a:xfrm xmlns:a="http://schemas.openxmlformats.org/drawingml/2006/main">
          <a:off x="1725174" y="1044282"/>
          <a:ext cx="616459" cy="28394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Equipement brut</a:t>
          </a:r>
        </a:p>
      </cdr:txBody>
    </cdr:sp>
  </cdr:relSizeAnchor>
  <cdr:relSizeAnchor xmlns:cdr="http://schemas.openxmlformats.org/drawingml/2006/chartDrawing">
    <cdr:from>
      <cdr:x>0.10915</cdr:x>
      <cdr:y>0.70865</cdr:y>
    </cdr:from>
    <cdr:to>
      <cdr:x>0.38515</cdr:x>
      <cdr:y>0.82307</cdr:y>
    </cdr:to>
    <cdr:sp macro="" textlink="">
      <cdr:nvSpPr>
        <cdr:cNvPr id="24579" name="Text Box 3"/>
        <cdr:cNvSpPr txBox="1">
          <a:spLocks xmlns:a="http://schemas.openxmlformats.org/drawingml/2006/main" noChangeArrowheads="1"/>
        </cdr:cNvSpPr>
      </cdr:nvSpPr>
      <cdr:spPr bwMode="auto">
        <a:xfrm xmlns:a="http://schemas.openxmlformats.org/drawingml/2006/main">
          <a:off x="362832" y="1329734"/>
          <a:ext cx="917486" cy="2147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Autres</a:t>
          </a:r>
        </a:p>
      </cdr:txBody>
    </cdr:sp>
  </cdr:relSizeAnchor>
  <cdr:relSizeAnchor xmlns:cdr="http://schemas.openxmlformats.org/drawingml/2006/chartDrawing">
    <cdr:from>
      <cdr:x>0.0286</cdr:x>
      <cdr:y>0.26608</cdr:y>
    </cdr:from>
    <cdr:to>
      <cdr:x>0.3406</cdr:x>
      <cdr:y>0.46483</cdr:y>
    </cdr:to>
    <cdr:sp macro="" textlink="">
      <cdr:nvSpPr>
        <cdr:cNvPr id="24580" name="Text Box 4"/>
        <cdr:cNvSpPr txBox="1">
          <a:spLocks xmlns:a="http://schemas.openxmlformats.org/drawingml/2006/main" noChangeArrowheads="1"/>
        </cdr:cNvSpPr>
      </cdr:nvSpPr>
      <cdr:spPr bwMode="auto">
        <a:xfrm xmlns:a="http://schemas.openxmlformats.org/drawingml/2006/main">
          <a:off x="95060" y="499270"/>
          <a:ext cx="1037158" cy="37295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Subventions versées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3:J54"/>
  <sheetViews>
    <sheetView tabSelected="1" view="pageBreakPreview" zoomScaleNormal="100" zoomScaleSheetLayoutView="100" workbookViewId="0"/>
  </sheetViews>
  <sheetFormatPr baseColWidth="10" defaultRowHeight="12.75"/>
  <cols>
    <col min="1" max="1" width="11.42578125" style="911"/>
    <col min="2" max="16384" width="11.42578125" style="908"/>
  </cols>
  <sheetData>
    <row r="3" spans="1:9" ht="15">
      <c r="A3" s="907" t="s">
        <v>291</v>
      </c>
    </row>
    <row r="4" spans="1:9">
      <c r="A4" s="909"/>
      <c r="B4" s="903"/>
      <c r="C4" s="903"/>
      <c r="D4" s="903"/>
      <c r="E4" s="903"/>
      <c r="F4" s="903"/>
      <c r="G4" s="903"/>
      <c r="H4" s="903"/>
      <c r="I4" s="903"/>
    </row>
    <row r="6" spans="1:9" s="910" customFormat="1" ht="7.5" customHeight="1"/>
    <row r="8" spans="1:9" ht="9" customHeight="1"/>
    <row r="10" spans="1:9" ht="7.5" customHeight="1"/>
    <row r="11" spans="1:9">
      <c r="A11" s="1075" t="s">
        <v>145</v>
      </c>
      <c r="B11" s="1076"/>
      <c r="C11" s="1076"/>
      <c r="D11" s="1076"/>
      <c r="E11" s="1076"/>
      <c r="F11" s="1076"/>
      <c r="G11" s="1076"/>
      <c r="H11" s="1076"/>
      <c r="I11" s="1076"/>
    </row>
    <row r="12" spans="1:9" ht="6.75" customHeight="1">
      <c r="A12" s="912"/>
      <c r="B12" s="909"/>
      <c r="C12" s="909"/>
      <c r="D12" s="909"/>
      <c r="E12" s="909"/>
      <c r="F12" s="909"/>
      <c r="G12" s="909"/>
      <c r="H12" s="909"/>
      <c r="I12" s="909"/>
    </row>
    <row r="13" spans="1:9">
      <c r="A13" s="1075" t="s">
        <v>124</v>
      </c>
      <c r="B13" s="1076"/>
      <c r="C13" s="1076"/>
      <c r="D13" s="1076"/>
      <c r="E13" s="1076"/>
      <c r="F13" s="1076"/>
      <c r="G13" s="1076"/>
      <c r="H13" s="1076"/>
      <c r="I13" s="1076"/>
    </row>
    <row r="14" spans="1:9" ht="6" customHeight="1">
      <c r="A14" s="912"/>
      <c r="B14" s="956"/>
      <c r="C14" s="956"/>
      <c r="D14" s="956"/>
      <c r="E14" s="956"/>
      <c r="F14" s="956"/>
      <c r="G14" s="956"/>
      <c r="H14" s="956"/>
      <c r="I14" s="956"/>
    </row>
    <row r="15" spans="1:9">
      <c r="A15" s="1075" t="s">
        <v>416</v>
      </c>
      <c r="B15" s="1076"/>
      <c r="C15" s="1076"/>
      <c r="D15" s="1076"/>
      <c r="E15" s="1076"/>
      <c r="F15" s="1076"/>
      <c r="G15" s="1076"/>
      <c r="H15" s="1076"/>
      <c r="I15" s="1076"/>
    </row>
    <row r="16" spans="1:9" ht="7.5" customHeight="1">
      <c r="A16" s="912"/>
      <c r="B16" s="956"/>
      <c r="C16" s="956"/>
      <c r="D16" s="956"/>
      <c r="E16" s="956"/>
      <c r="F16" s="956"/>
      <c r="G16" s="956"/>
      <c r="H16" s="956"/>
      <c r="I16" s="956"/>
    </row>
    <row r="17" spans="1:9">
      <c r="A17" s="1075" t="s">
        <v>417</v>
      </c>
      <c r="B17" s="1076"/>
      <c r="C17" s="1076"/>
      <c r="D17" s="1076"/>
      <c r="E17" s="1076"/>
      <c r="F17" s="1076"/>
      <c r="G17" s="1076"/>
      <c r="H17" s="1076"/>
      <c r="I17" s="1076"/>
    </row>
    <row r="18" spans="1:9" ht="7.5" customHeight="1">
      <c r="A18" s="912"/>
      <c r="B18" s="956"/>
      <c r="C18" s="956"/>
      <c r="D18" s="956"/>
      <c r="E18" s="956"/>
      <c r="F18" s="956"/>
      <c r="G18" s="956"/>
      <c r="H18" s="956"/>
      <c r="I18" s="956"/>
    </row>
    <row r="19" spans="1:9">
      <c r="A19" s="1075" t="s">
        <v>400</v>
      </c>
      <c r="B19" s="1076"/>
      <c r="C19" s="1076"/>
      <c r="D19" s="1076"/>
      <c r="E19" s="1076"/>
      <c r="F19" s="1076"/>
      <c r="G19" s="1076"/>
      <c r="H19" s="1076"/>
      <c r="I19" s="1076"/>
    </row>
    <row r="20" spans="1:9" ht="6.75" customHeight="1">
      <c r="A20" s="912"/>
      <c r="B20" s="956"/>
      <c r="C20" s="956"/>
      <c r="D20" s="956"/>
      <c r="E20" s="956"/>
      <c r="F20" s="956"/>
      <c r="G20" s="956"/>
      <c r="H20" s="956"/>
      <c r="I20" s="956"/>
    </row>
    <row r="21" spans="1:9">
      <c r="A21" s="1075" t="s">
        <v>125</v>
      </c>
      <c r="B21" s="1076"/>
      <c r="C21" s="1076"/>
      <c r="D21" s="1076"/>
      <c r="E21" s="1076"/>
      <c r="F21" s="1076"/>
      <c r="G21" s="1076"/>
      <c r="H21" s="1076"/>
      <c r="I21" s="1076"/>
    </row>
    <row r="22" spans="1:9" ht="7.5" customHeight="1">
      <c r="A22" s="912"/>
      <c r="B22" s="956"/>
      <c r="C22" s="956"/>
      <c r="D22" s="956"/>
      <c r="E22" s="956"/>
      <c r="F22" s="956"/>
      <c r="G22" s="956"/>
      <c r="H22" s="956"/>
      <c r="I22" s="956"/>
    </row>
    <row r="23" spans="1:9">
      <c r="A23" s="1075" t="s">
        <v>401</v>
      </c>
      <c r="B23" s="1076"/>
      <c r="C23" s="1076"/>
      <c r="D23" s="1076"/>
      <c r="E23" s="1076"/>
      <c r="F23" s="1076"/>
      <c r="G23" s="1076"/>
      <c r="H23" s="1076"/>
      <c r="I23" s="1076"/>
    </row>
    <row r="24" spans="1:9" ht="7.5" customHeight="1">
      <c r="A24" s="909"/>
      <c r="B24" s="956"/>
      <c r="C24" s="956"/>
      <c r="D24" s="956"/>
      <c r="E24" s="956"/>
      <c r="F24" s="956"/>
      <c r="G24" s="956"/>
      <c r="H24" s="956"/>
      <c r="I24" s="956"/>
    </row>
    <row r="25" spans="1:9">
      <c r="A25" s="1075" t="s">
        <v>272</v>
      </c>
      <c r="B25" s="1077"/>
      <c r="C25" s="1077"/>
      <c r="D25" s="1077"/>
      <c r="E25" s="1077"/>
      <c r="F25" s="1077"/>
      <c r="G25" s="1077"/>
      <c r="H25" s="1077"/>
      <c r="I25" s="1077"/>
    </row>
    <row r="26" spans="1:9" ht="7.5" customHeight="1">
      <c r="A26" s="909"/>
      <c r="B26" s="956"/>
      <c r="C26" s="956"/>
      <c r="D26" s="956"/>
      <c r="E26" s="956"/>
      <c r="F26" s="956"/>
      <c r="G26" s="956"/>
      <c r="H26" s="956"/>
      <c r="I26" s="956"/>
    </row>
    <row r="27" spans="1:9">
      <c r="A27" s="1075" t="s">
        <v>267</v>
      </c>
      <c r="B27" s="1077"/>
      <c r="C27" s="1077"/>
      <c r="D27" s="1077"/>
      <c r="E27" s="1077"/>
      <c r="F27" s="1077"/>
      <c r="G27" s="1077"/>
      <c r="H27" s="1077"/>
      <c r="I27" s="1077"/>
    </row>
    <row r="28" spans="1:9" ht="7.5" customHeight="1">
      <c r="A28" s="909"/>
      <c r="B28" s="956"/>
      <c r="C28" s="956"/>
      <c r="D28" s="956"/>
      <c r="E28" s="956"/>
      <c r="F28" s="956"/>
      <c r="G28" s="956"/>
      <c r="H28" s="956"/>
      <c r="I28" s="956"/>
    </row>
    <row r="29" spans="1:9">
      <c r="A29" s="1075" t="s">
        <v>268</v>
      </c>
      <c r="B29" s="1077"/>
      <c r="C29" s="1077"/>
      <c r="D29" s="1077"/>
      <c r="E29" s="1077"/>
      <c r="F29" s="1077"/>
      <c r="G29" s="1077"/>
      <c r="H29" s="1077"/>
      <c r="I29" s="1077"/>
    </row>
    <row r="30" spans="1:9" ht="8.25" customHeight="1">
      <c r="A30" s="909"/>
      <c r="B30" s="956"/>
      <c r="C30" s="956"/>
      <c r="D30" s="956"/>
      <c r="E30" s="956"/>
      <c r="F30" s="956"/>
      <c r="G30" s="956"/>
      <c r="H30" s="956"/>
      <c r="I30" s="956"/>
    </row>
    <row r="31" spans="1:9">
      <c r="A31" s="1075" t="s">
        <v>402</v>
      </c>
      <c r="B31" s="1077"/>
      <c r="C31" s="1077"/>
      <c r="D31" s="1077"/>
      <c r="E31" s="1077"/>
      <c r="F31" s="1077"/>
      <c r="G31" s="1077"/>
      <c r="H31" s="1077"/>
      <c r="I31" s="1077"/>
    </row>
    <row r="32" spans="1:9" ht="8.25" customHeight="1">
      <c r="A32" s="912"/>
      <c r="B32" s="956"/>
      <c r="C32" s="956"/>
      <c r="D32" s="956"/>
      <c r="E32" s="956"/>
      <c r="F32" s="956"/>
      <c r="G32" s="956"/>
      <c r="H32" s="956"/>
      <c r="I32" s="956"/>
    </row>
    <row r="33" spans="1:10">
      <c r="A33" s="1075" t="s">
        <v>403</v>
      </c>
      <c r="B33" s="1077"/>
      <c r="C33" s="1077"/>
      <c r="D33" s="1077"/>
      <c r="E33" s="1077"/>
      <c r="F33" s="1077"/>
      <c r="G33" s="1077"/>
      <c r="H33" s="1077"/>
      <c r="I33" s="1077"/>
    </row>
    <row r="34" spans="1:10" ht="8.25" customHeight="1">
      <c r="A34" s="909"/>
      <c r="B34" s="956"/>
      <c r="C34" s="956"/>
      <c r="D34" s="956"/>
      <c r="E34" s="956"/>
      <c r="F34" s="956"/>
      <c r="G34" s="956"/>
      <c r="H34" s="956"/>
      <c r="I34" s="956"/>
    </row>
    <row r="35" spans="1:10">
      <c r="A35" s="1075" t="s">
        <v>404</v>
      </c>
      <c r="B35" s="1077"/>
      <c r="C35" s="1077"/>
      <c r="D35" s="1077"/>
      <c r="E35" s="1077"/>
      <c r="F35" s="1077"/>
      <c r="G35" s="1077"/>
      <c r="H35" s="1077"/>
      <c r="I35" s="1077"/>
    </row>
    <row r="36" spans="1:10" ht="6.75" customHeight="1">
      <c r="A36" s="909"/>
      <c r="B36" s="956"/>
      <c r="C36" s="956"/>
      <c r="D36" s="956"/>
      <c r="E36" s="956"/>
      <c r="F36" s="956"/>
      <c r="G36" s="956"/>
      <c r="H36" s="956"/>
      <c r="I36" s="956"/>
    </row>
    <row r="37" spans="1:10">
      <c r="A37" s="1075" t="s">
        <v>269</v>
      </c>
      <c r="B37" s="1077"/>
      <c r="C37" s="1077"/>
      <c r="D37" s="1077"/>
      <c r="E37" s="1077"/>
      <c r="F37" s="1077"/>
      <c r="G37" s="1077"/>
      <c r="H37" s="1077"/>
      <c r="I37" s="1077"/>
    </row>
    <row r="38" spans="1:10" ht="6" customHeight="1">
      <c r="A38" s="909"/>
      <c r="B38" s="956"/>
      <c r="C38" s="956"/>
      <c r="D38" s="956"/>
      <c r="E38" s="956"/>
      <c r="F38" s="956"/>
      <c r="G38" s="956"/>
      <c r="H38" s="956"/>
      <c r="I38" s="956"/>
    </row>
    <row r="39" spans="1:10">
      <c r="A39" s="1075" t="s">
        <v>270</v>
      </c>
      <c r="B39" s="1077"/>
      <c r="C39" s="1077"/>
      <c r="D39" s="1077"/>
      <c r="E39" s="1077"/>
      <c r="F39" s="1077"/>
      <c r="G39" s="1077"/>
      <c r="H39" s="1077"/>
      <c r="I39" s="1077"/>
    </row>
    <row r="40" spans="1:10" ht="8.25" customHeight="1">
      <c r="A40" s="909"/>
      <c r="B40" s="956"/>
      <c r="C40" s="956"/>
      <c r="D40" s="956"/>
      <c r="E40" s="956"/>
      <c r="F40" s="956"/>
      <c r="G40" s="956"/>
      <c r="H40" s="956"/>
      <c r="I40" s="956"/>
    </row>
    <row r="41" spans="1:10">
      <c r="A41" s="1075" t="s">
        <v>271</v>
      </c>
      <c r="B41" s="1077"/>
      <c r="C41" s="1077"/>
      <c r="D41" s="1077"/>
      <c r="E41" s="1077"/>
      <c r="F41" s="1077"/>
      <c r="G41" s="1077"/>
      <c r="H41" s="1077"/>
      <c r="I41" s="1077"/>
    </row>
    <row r="42" spans="1:10">
      <c r="A42" s="913"/>
      <c r="B42" s="903"/>
      <c r="C42" s="903"/>
      <c r="D42" s="903"/>
      <c r="E42" s="903"/>
      <c r="F42" s="903"/>
      <c r="G42" s="903"/>
      <c r="H42" s="903"/>
      <c r="I42" s="903"/>
    </row>
    <row r="43" spans="1:10">
      <c r="A43" s="913"/>
      <c r="B43" s="903"/>
      <c r="C43" s="903"/>
      <c r="D43" s="903"/>
      <c r="E43" s="903"/>
      <c r="F43" s="903"/>
      <c r="G43" s="903"/>
      <c r="H43" s="903"/>
      <c r="I43" s="903"/>
    </row>
    <row r="44" spans="1:10">
      <c r="B44" s="903"/>
      <c r="C44" s="903"/>
      <c r="D44" s="903"/>
      <c r="E44" s="903"/>
      <c r="F44" s="903"/>
      <c r="G44" s="903"/>
      <c r="H44" s="903"/>
      <c r="I44" s="903"/>
    </row>
    <row r="46" spans="1:10" ht="15">
      <c r="A46" s="914" t="s">
        <v>258</v>
      </c>
      <c r="B46" s="915"/>
      <c r="C46" s="915"/>
      <c r="D46" s="915"/>
      <c r="E46" s="915"/>
      <c r="F46" s="915"/>
      <c r="G46" s="915"/>
      <c r="H46" s="915"/>
      <c r="I46" s="915"/>
      <c r="J46" s="915"/>
    </row>
    <row r="47" spans="1:10">
      <c r="A47" s="1072"/>
      <c r="B47" s="1073"/>
      <c r="C47" s="1073"/>
      <c r="D47" s="1073"/>
      <c r="E47" s="1073"/>
      <c r="F47" s="1073"/>
      <c r="G47" s="1073"/>
      <c r="H47" s="1073"/>
      <c r="I47" s="1073"/>
      <c r="J47" s="1073"/>
    </row>
    <row r="48" spans="1:10" ht="135.75" customHeight="1">
      <c r="A48" s="1070" t="s">
        <v>411</v>
      </c>
      <c r="B48" s="1074"/>
      <c r="C48" s="1074"/>
      <c r="D48" s="1074"/>
      <c r="E48" s="1074"/>
      <c r="F48" s="1074"/>
      <c r="G48" s="1074"/>
      <c r="H48" s="1074"/>
      <c r="I48" s="1074"/>
      <c r="J48" s="918"/>
    </row>
    <row r="49" spans="1:10" ht="14.25" customHeight="1">
      <c r="A49" s="917"/>
      <c r="B49" s="899"/>
      <c r="C49" s="899"/>
      <c r="D49" s="899"/>
      <c r="E49" s="899"/>
      <c r="F49" s="899"/>
      <c r="G49" s="899"/>
      <c r="H49" s="899"/>
      <c r="I49" s="899"/>
      <c r="J49" s="918"/>
    </row>
    <row r="50" spans="1:10" ht="15">
      <c r="A50" s="919"/>
      <c r="B50" s="602"/>
      <c r="C50" s="602"/>
      <c r="D50" s="602"/>
      <c r="E50" s="602"/>
      <c r="F50" s="602"/>
      <c r="G50" s="602"/>
      <c r="H50" s="602"/>
      <c r="I50" s="602"/>
      <c r="J50" s="602"/>
    </row>
    <row r="51" spans="1:10" ht="51.75" customHeight="1">
      <c r="A51" s="1070" t="s">
        <v>410</v>
      </c>
      <c r="B51" s="1071"/>
      <c r="C51" s="1071"/>
      <c r="D51" s="1071"/>
      <c r="E51" s="1071"/>
      <c r="F51" s="1071"/>
      <c r="G51" s="1071"/>
      <c r="H51" s="1071"/>
      <c r="I51" s="1071"/>
      <c r="J51" s="916"/>
    </row>
    <row r="52" spans="1:10">
      <c r="A52" s="916"/>
      <c r="B52" s="916"/>
      <c r="C52" s="916"/>
      <c r="D52" s="916"/>
      <c r="E52" s="916"/>
      <c r="F52" s="916"/>
      <c r="G52" s="916"/>
      <c r="H52" s="916"/>
      <c r="I52" s="916"/>
      <c r="J52" s="916"/>
    </row>
    <row r="54" spans="1:10" ht="13.5">
      <c r="A54" s="913" t="s">
        <v>418</v>
      </c>
    </row>
  </sheetData>
  <mergeCells count="19">
    <mergeCell ref="A11:I11"/>
    <mergeCell ref="A13:I13"/>
    <mergeCell ref="A15:I15"/>
    <mergeCell ref="A17:I17"/>
    <mergeCell ref="A25:I25"/>
    <mergeCell ref="A51:I51"/>
    <mergeCell ref="A47:J47"/>
    <mergeCell ref="A48:I48"/>
    <mergeCell ref="A19:I19"/>
    <mergeCell ref="A21:I21"/>
    <mergeCell ref="A23:I23"/>
    <mergeCell ref="A35:I35"/>
    <mergeCell ref="A37:I37"/>
    <mergeCell ref="A39:I39"/>
    <mergeCell ref="A41:I41"/>
    <mergeCell ref="A27:I27"/>
    <mergeCell ref="A29:I29"/>
    <mergeCell ref="A31:I31"/>
    <mergeCell ref="A33:I33"/>
  </mergeCells>
  <phoneticPr fontId="0" type="noConversion"/>
  <hyperlinks>
    <hyperlink ref="A13" location="'2'!A1" display="2 : Dépenses de fonctionnement et d’investissement : niveau et évolution"/>
    <hyperlink ref="A15" location="'3'!A1" display="3 : Composantes des dépenses de fonctionnement : niveau, évolution et structure"/>
    <hyperlink ref="A17" location="'4'!A1" display="4 : Composantes des dépenses d’investissement : niveau, évolution et structure"/>
    <hyperlink ref="A19" location="'5'!A1" display="5 : Recettes totales : niveau et évolution par grand poste"/>
    <hyperlink ref="A21" location="'6'!A1" display="6 : Recettes de fonctionnement et d’investissement : niveau et évolution"/>
    <hyperlink ref="A23" location="'7'!A1" display="7 : Recettes fiscales directes et indirectes : niveau et évolution"/>
    <hyperlink ref="A27" location="'9'!A1" display="9 : Fiscalité indirecte : tarifs et évolution"/>
    <hyperlink ref="A29" location="'10'!A1" display="10 : Dotations, participations et subventions reçues : niveau et structure"/>
    <hyperlink ref="A31" location="'11'!A1" display="11 : Formation de l’épargne et financement de l’investissement"/>
    <hyperlink ref="A33" location="'12'!A1" display="12 : Endettement et marge de manœuvre"/>
    <hyperlink ref="A35" location="'13'!A1" display="13 : Présentation fonctionnelle : ventilation des dépenses par fonction"/>
    <hyperlink ref="A37" location="'14'!A1" display="14 : Domaines transférés : dépenses liées au transport ferroviaire, à l’enseignement et à la formation professionnelle "/>
    <hyperlink ref="A41" location="'16'!A1" display="16 : Indicateurs démographiques et géographiques"/>
    <hyperlink ref="A11" location="'1'!Zone_d_impression" display="1 : Dépenses et recettes réelles totales : niveau, évolution et structure"/>
    <hyperlink ref="A39" location="'15'!A1" display="15 : Les ratios financiers "/>
    <hyperlink ref="A27:I27" location="'9'!Zone_d_impression" display="9 : Fiscalité indirecte : tarifs et évolution "/>
    <hyperlink ref="A29:I29" location="'10'!A1" display="10 : Dotations, participations et subventions reçues : niveau et structure"/>
    <hyperlink ref="A31:I31" location="'11'!Zone_d_impression" display="11 : Formation de l’épargne et financement de l’investissement"/>
    <hyperlink ref="A33:I33" location="'12'!Zone_d_impression" display="12 : Endettement et marge de manœuvre"/>
    <hyperlink ref="A35:I35" location="'13'!Zone_d_impression" display="13 : Présentation fonctionnelle : ventilation des dépenses par fonction"/>
    <hyperlink ref="A37:I37" location="'14'!Zone_d_impression" display="14 : Domaines transférés : dépenses liées au transport ferroviaire, à l’enseignement et à la formation professionnelle "/>
    <hyperlink ref="A39:I39" location="'15'!A1" display="15 : Les ratios financiers "/>
    <hyperlink ref="A41:I41" location="'16'!Zone_d_impression" display="16 : Indicateurs démographiques et géographiques"/>
    <hyperlink ref="A25" location="'9'!A1" display="9 : Fiscalité indirecte : tarifs et évolution"/>
    <hyperlink ref="A25:I25" location="'8'!Zone_d_impression" display="8 : Impôts locaux : contributions directes et fiscalité reversée"/>
  </hyperlinks>
  <pageMargins left="0.78740157480314965" right="0.78740157480314965" top="1.1811023622047245" bottom="0.98425196850393704" header="0.51181102362204722" footer="0.51181102362204722"/>
  <pageSetup paperSize="9" scale="82" orientation="portrait" r:id="rId1"/>
  <headerFooter alignWithMargins="0">
    <oddHeader>&amp;L&amp;8&amp;G Minsitère de l'Intérieur / DGCL
Ministère de la Réforme de l'Etat, de la Décentralisation et de la Fonction Publique              
&amp;C &amp;R&amp;8Publication : "Les finances des régions 2012"</oddHeader>
    <oddFooter>&amp;L&amp;8Direction générale des collectivités locales /
Département des études et des statistiques locales
Mise en ligne en janvier 2014&amp;R&amp;8DGCL/DESL</oddFooter>
  </headerFooter>
  <legacyDrawingHF r:id="rId2"/>
</worksheet>
</file>

<file path=xl/worksheets/sheet10.xml><?xml version="1.0" encoding="utf-8"?>
<worksheet xmlns="http://schemas.openxmlformats.org/spreadsheetml/2006/main" xmlns:r="http://schemas.openxmlformats.org/officeDocument/2006/relationships">
  <sheetPr>
    <tabColor rgb="FF92D050"/>
  </sheetPr>
  <dimension ref="A1:I123"/>
  <sheetViews>
    <sheetView view="pageBreakPreview" zoomScaleNormal="80" zoomScaleSheetLayoutView="100" workbookViewId="0">
      <selection activeCell="B1" sqref="B1"/>
    </sheetView>
  </sheetViews>
  <sheetFormatPr baseColWidth="10" defaultRowHeight="12.75"/>
  <cols>
    <col min="1" max="1" width="29.85546875" customWidth="1"/>
    <col min="2" max="7" width="14" customWidth="1"/>
  </cols>
  <sheetData>
    <row r="1" spans="1:7" s="639" customFormat="1" ht="20.25">
      <c r="A1" s="773" t="s">
        <v>311</v>
      </c>
      <c r="G1" s="641" t="s">
        <v>116</v>
      </c>
    </row>
    <row r="2" spans="1:7" s="639" customFormat="1" ht="18">
      <c r="A2" s="644" t="s">
        <v>273</v>
      </c>
      <c r="B2" s="647"/>
      <c r="C2" s="647"/>
      <c r="D2" s="647"/>
      <c r="E2" s="647"/>
      <c r="F2" s="647"/>
      <c r="G2" s="647"/>
    </row>
    <row r="3" spans="1:7" ht="18">
      <c r="A3" s="404"/>
    </row>
    <row r="4" spans="1:7">
      <c r="A4" s="649"/>
    </row>
    <row r="5" spans="1:7" ht="14.25" customHeight="1">
      <c r="A5" s="1149" t="s">
        <v>7</v>
      </c>
      <c r="B5" s="1161" t="s">
        <v>54</v>
      </c>
      <c r="C5" s="1162"/>
      <c r="D5" s="1162"/>
      <c r="E5" s="1146" t="s">
        <v>55</v>
      </c>
      <c r="F5" s="1146"/>
      <c r="G5" s="1146"/>
    </row>
    <row r="6" spans="1:7" ht="14.25" customHeight="1">
      <c r="A6" s="1150"/>
      <c r="B6" s="772">
        <v>2011</v>
      </c>
      <c r="C6" s="772">
        <v>2012</v>
      </c>
      <c r="D6" s="794" t="s">
        <v>321</v>
      </c>
      <c r="E6" s="772">
        <v>2011</v>
      </c>
      <c r="F6" s="772">
        <v>2012</v>
      </c>
      <c r="G6" s="794" t="s">
        <v>321</v>
      </c>
    </row>
    <row r="7" spans="1:7" ht="17.25" customHeight="1">
      <c r="A7" s="659" t="s">
        <v>8</v>
      </c>
      <c r="B7" s="671">
        <v>0</v>
      </c>
      <c r="C7" s="671">
        <v>0</v>
      </c>
      <c r="D7" s="672" t="s">
        <v>49</v>
      </c>
      <c r="E7" s="671">
        <v>36.5</v>
      </c>
      <c r="F7" s="671">
        <v>36.5</v>
      </c>
      <c r="G7" s="824">
        <f>F7/E7-1</f>
        <v>0</v>
      </c>
    </row>
    <row r="8" spans="1:7" ht="17.25" customHeight="1">
      <c r="A8" s="526" t="s">
        <v>9</v>
      </c>
      <c r="B8" s="674">
        <v>0</v>
      </c>
      <c r="C8" s="674">
        <v>0</v>
      </c>
      <c r="D8" s="675" t="s">
        <v>49</v>
      </c>
      <c r="E8" s="674">
        <v>36</v>
      </c>
      <c r="F8" s="674">
        <v>36</v>
      </c>
      <c r="G8" s="825">
        <f t="shared" ref="G8:G34" si="0">F8/E8-1</f>
        <v>0</v>
      </c>
    </row>
    <row r="9" spans="1:7" ht="17.25" customHeight="1">
      <c r="A9" s="659" t="s">
        <v>10</v>
      </c>
      <c r="B9" s="671">
        <v>0</v>
      </c>
      <c r="C9" s="671">
        <v>0</v>
      </c>
      <c r="D9" s="672" t="s">
        <v>49</v>
      </c>
      <c r="E9" s="671">
        <v>40</v>
      </c>
      <c r="F9" s="671">
        <v>40</v>
      </c>
      <c r="G9" s="824">
        <f t="shared" si="0"/>
        <v>0</v>
      </c>
    </row>
    <row r="10" spans="1:7" ht="17.25" customHeight="1">
      <c r="A10" s="526" t="s">
        <v>11</v>
      </c>
      <c r="B10" s="674">
        <v>0</v>
      </c>
      <c r="C10" s="674">
        <v>0</v>
      </c>
      <c r="D10" s="675" t="s">
        <v>49</v>
      </c>
      <c r="E10" s="674">
        <v>42</v>
      </c>
      <c r="F10" s="674">
        <v>46</v>
      </c>
      <c r="G10" s="825">
        <f t="shared" si="0"/>
        <v>9.5238095238095344E-2</v>
      </c>
    </row>
    <row r="11" spans="1:7" ht="17.25" customHeight="1">
      <c r="A11" s="659" t="s">
        <v>12</v>
      </c>
      <c r="B11" s="671">
        <v>0</v>
      </c>
      <c r="C11" s="671">
        <v>0</v>
      </c>
      <c r="D11" s="672" t="s">
        <v>49</v>
      </c>
      <c r="E11" s="671">
        <v>36</v>
      </c>
      <c r="F11" s="671">
        <v>46</v>
      </c>
      <c r="G11" s="824">
        <f t="shared" si="0"/>
        <v>0.27777777777777768</v>
      </c>
    </row>
    <row r="12" spans="1:7" ht="17.25" customHeight="1">
      <c r="A12" s="526" t="s">
        <v>13</v>
      </c>
      <c r="B12" s="674">
        <v>0</v>
      </c>
      <c r="C12" s="674">
        <v>0</v>
      </c>
      <c r="D12" s="675" t="s">
        <v>49</v>
      </c>
      <c r="E12" s="674">
        <v>33.090000000000003</v>
      </c>
      <c r="F12" s="674">
        <v>41</v>
      </c>
      <c r="G12" s="825">
        <f t="shared" si="0"/>
        <v>0.23904502870957978</v>
      </c>
    </row>
    <row r="13" spans="1:7" ht="17.25" customHeight="1">
      <c r="A13" s="659" t="s">
        <v>14</v>
      </c>
      <c r="B13" s="671">
        <v>0</v>
      </c>
      <c r="C13" s="671">
        <v>0</v>
      </c>
      <c r="D13" s="672" t="s">
        <v>49</v>
      </c>
      <c r="E13" s="671">
        <v>35</v>
      </c>
      <c r="F13" s="671">
        <v>35</v>
      </c>
      <c r="G13" s="824">
        <f t="shared" si="0"/>
        <v>0</v>
      </c>
    </row>
    <row r="14" spans="1:7" ht="17.25" customHeight="1">
      <c r="A14" s="526" t="s">
        <v>15</v>
      </c>
      <c r="B14" s="674">
        <v>33</v>
      </c>
      <c r="C14" s="674">
        <v>33</v>
      </c>
      <c r="D14" s="675">
        <f>C14/B14-1</f>
        <v>0</v>
      </c>
      <c r="E14" s="674">
        <v>27</v>
      </c>
      <c r="F14" s="674">
        <v>27</v>
      </c>
      <c r="G14" s="825">
        <f t="shared" si="0"/>
        <v>0</v>
      </c>
    </row>
    <row r="15" spans="1:7" ht="17.25" customHeight="1">
      <c r="A15" s="659" t="s">
        <v>16</v>
      </c>
      <c r="B15" s="671">
        <v>0</v>
      </c>
      <c r="C15" s="671">
        <v>0</v>
      </c>
      <c r="D15" s="672" t="s">
        <v>49</v>
      </c>
      <c r="E15" s="671">
        <v>36</v>
      </c>
      <c r="F15" s="671">
        <v>36</v>
      </c>
      <c r="G15" s="824">
        <f t="shared" si="0"/>
        <v>0</v>
      </c>
    </row>
    <row r="16" spans="1:7" ht="17.25" customHeight="1">
      <c r="A16" s="526" t="s">
        <v>17</v>
      </c>
      <c r="B16" s="674">
        <v>0</v>
      </c>
      <c r="C16" s="674">
        <v>0</v>
      </c>
      <c r="D16" s="675" t="s">
        <v>49</v>
      </c>
      <c r="E16" s="674">
        <v>44</v>
      </c>
      <c r="F16" s="674">
        <v>44</v>
      </c>
      <c r="G16" s="825">
        <f t="shared" si="0"/>
        <v>0</v>
      </c>
    </row>
    <row r="17" spans="1:7" ht="17.25" customHeight="1">
      <c r="A17" s="659" t="s">
        <v>18</v>
      </c>
      <c r="B17" s="671">
        <v>26.6</v>
      </c>
      <c r="C17" s="671">
        <v>26.6</v>
      </c>
      <c r="D17" s="672">
        <f>C17/B17-1</f>
        <v>0</v>
      </c>
      <c r="E17" s="671">
        <v>35.299999999999997</v>
      </c>
      <c r="F17" s="671">
        <v>40</v>
      </c>
      <c r="G17" s="824">
        <f t="shared" si="0"/>
        <v>0.13314447592067991</v>
      </c>
    </row>
    <row r="18" spans="1:7" ht="17.25" customHeight="1">
      <c r="A18" s="526" t="s">
        <v>19</v>
      </c>
      <c r="B18" s="674">
        <v>0</v>
      </c>
      <c r="C18" s="674">
        <v>0</v>
      </c>
      <c r="D18" s="675" t="s">
        <v>49</v>
      </c>
      <c r="E18" s="674">
        <v>42</v>
      </c>
      <c r="F18" s="674">
        <v>42</v>
      </c>
      <c r="G18" s="825">
        <f t="shared" si="0"/>
        <v>0</v>
      </c>
    </row>
    <row r="19" spans="1:7" ht="17.25" customHeight="1">
      <c r="A19" s="659" t="s">
        <v>20</v>
      </c>
      <c r="B19" s="671">
        <v>0</v>
      </c>
      <c r="C19" s="671">
        <v>0</v>
      </c>
      <c r="D19" s="672" t="s">
        <v>49</v>
      </c>
      <c r="E19" s="671">
        <v>34</v>
      </c>
      <c r="F19" s="671">
        <v>34</v>
      </c>
      <c r="G19" s="824">
        <f t="shared" si="0"/>
        <v>0</v>
      </c>
    </row>
    <row r="20" spans="1:7" ht="17.25" customHeight="1">
      <c r="A20" s="526" t="s">
        <v>21</v>
      </c>
      <c r="B20" s="674">
        <v>0</v>
      </c>
      <c r="C20" s="674">
        <v>0</v>
      </c>
      <c r="D20" s="675" t="s">
        <v>49</v>
      </c>
      <c r="E20" s="674">
        <v>45</v>
      </c>
      <c r="F20" s="674">
        <v>45</v>
      </c>
      <c r="G20" s="825">
        <f t="shared" si="0"/>
        <v>0</v>
      </c>
    </row>
    <row r="21" spans="1:7" ht="17.25" customHeight="1">
      <c r="A21" s="659" t="s">
        <v>22</v>
      </c>
      <c r="B21" s="671">
        <v>0</v>
      </c>
      <c r="C21" s="671">
        <v>0</v>
      </c>
      <c r="D21" s="672" t="s">
        <v>49</v>
      </c>
      <c r="E21" s="671">
        <v>29.73</v>
      </c>
      <c r="F21" s="671">
        <v>35</v>
      </c>
      <c r="G21" s="824">
        <f t="shared" si="0"/>
        <v>0.17726202489068288</v>
      </c>
    </row>
    <row r="22" spans="1:7" ht="17.25" customHeight="1">
      <c r="A22" s="526" t="s">
        <v>23</v>
      </c>
      <c r="B22" s="674">
        <v>0</v>
      </c>
      <c r="C22" s="674">
        <v>0</v>
      </c>
      <c r="D22" s="675" t="s">
        <v>49</v>
      </c>
      <c r="E22" s="674">
        <v>34</v>
      </c>
      <c r="F22" s="674">
        <v>35</v>
      </c>
      <c r="G22" s="825">
        <f t="shared" si="0"/>
        <v>2.9411764705882248E-2</v>
      </c>
    </row>
    <row r="23" spans="1:7" ht="17.25" customHeight="1">
      <c r="A23" s="659" t="s">
        <v>24</v>
      </c>
      <c r="B23" s="671">
        <v>0</v>
      </c>
      <c r="C23" s="671">
        <v>0</v>
      </c>
      <c r="D23" s="672" t="s">
        <v>49</v>
      </c>
      <c r="E23" s="671">
        <v>39</v>
      </c>
      <c r="F23" s="671">
        <v>39</v>
      </c>
      <c r="G23" s="824">
        <f t="shared" si="0"/>
        <v>0</v>
      </c>
    </row>
    <row r="24" spans="1:7" ht="17.25" customHeight="1">
      <c r="A24" s="526" t="s">
        <v>25</v>
      </c>
      <c r="B24" s="674">
        <v>0</v>
      </c>
      <c r="C24" s="674">
        <v>0</v>
      </c>
      <c r="D24" s="675" t="s">
        <v>49</v>
      </c>
      <c r="E24" s="674">
        <v>29</v>
      </c>
      <c r="F24" s="674">
        <v>31</v>
      </c>
      <c r="G24" s="825">
        <f t="shared" si="0"/>
        <v>6.8965517241379226E-2</v>
      </c>
    </row>
    <row r="25" spans="1:7" ht="17.25" customHeight="1">
      <c r="A25" s="659" t="s">
        <v>26</v>
      </c>
      <c r="B25" s="671">
        <v>25</v>
      </c>
      <c r="C25" s="671">
        <v>25</v>
      </c>
      <c r="D25" s="672">
        <f>C25/B25-1</f>
        <v>0</v>
      </c>
      <c r="E25" s="671">
        <v>31.8</v>
      </c>
      <c r="F25" s="671">
        <v>31.8</v>
      </c>
      <c r="G25" s="824">
        <f t="shared" si="0"/>
        <v>0</v>
      </c>
    </row>
    <row r="26" spans="1:7" ht="17.25" customHeight="1">
      <c r="A26" s="526" t="s">
        <v>27</v>
      </c>
      <c r="B26" s="674">
        <v>0</v>
      </c>
      <c r="C26" s="674">
        <v>0</v>
      </c>
      <c r="D26" s="675" t="s">
        <v>49</v>
      </c>
      <c r="E26" s="674">
        <v>51.2</v>
      </c>
      <c r="F26" s="674">
        <v>51.2</v>
      </c>
      <c r="G26" s="825">
        <f t="shared" si="0"/>
        <v>0</v>
      </c>
    </row>
    <row r="27" spans="1:7" ht="17.25" customHeight="1">
      <c r="A27" s="659" t="s">
        <v>28</v>
      </c>
      <c r="B27" s="671">
        <v>0</v>
      </c>
      <c r="C27" s="671">
        <v>0</v>
      </c>
      <c r="D27" s="672" t="s">
        <v>49</v>
      </c>
      <c r="E27" s="671">
        <v>43</v>
      </c>
      <c r="F27" s="671">
        <v>43</v>
      </c>
      <c r="G27" s="824">
        <f t="shared" si="0"/>
        <v>0</v>
      </c>
    </row>
    <row r="28" spans="1:7" ht="17.25" customHeight="1">
      <c r="A28" s="668" t="s">
        <v>29</v>
      </c>
      <c r="B28" s="735" t="s">
        <v>49</v>
      </c>
      <c r="C28" s="735" t="s">
        <v>49</v>
      </c>
      <c r="D28" s="795" t="s">
        <v>49</v>
      </c>
      <c r="E28" s="735" t="s">
        <v>49</v>
      </c>
      <c r="F28" s="735" t="s">
        <v>49</v>
      </c>
      <c r="G28" s="826" t="s">
        <v>49</v>
      </c>
    </row>
    <row r="29" spans="1:7" ht="17.25" customHeight="1">
      <c r="A29" s="659" t="s">
        <v>30</v>
      </c>
      <c r="B29" s="671">
        <v>0</v>
      </c>
      <c r="C29" s="671">
        <v>0</v>
      </c>
      <c r="D29" s="672" t="s">
        <v>49</v>
      </c>
      <c r="E29" s="671">
        <v>46.15</v>
      </c>
      <c r="F29" s="671">
        <v>46.15</v>
      </c>
      <c r="G29" s="824">
        <f t="shared" si="0"/>
        <v>0</v>
      </c>
    </row>
    <row r="30" spans="1:7" ht="17.25" customHeight="1">
      <c r="A30" s="668" t="s">
        <v>31</v>
      </c>
      <c r="B30" s="735" t="s">
        <v>49</v>
      </c>
      <c r="C30" s="735" t="s">
        <v>49</v>
      </c>
      <c r="D30" s="795" t="s">
        <v>49</v>
      </c>
      <c r="E30" s="735" t="s">
        <v>49</v>
      </c>
      <c r="F30" s="735" t="s">
        <v>49</v>
      </c>
      <c r="G30" s="826" t="s">
        <v>49</v>
      </c>
    </row>
    <row r="31" spans="1:7" ht="17.25" customHeight="1">
      <c r="A31" s="659" t="s">
        <v>32</v>
      </c>
      <c r="B31" s="671">
        <v>0</v>
      </c>
      <c r="C31" s="671">
        <v>0</v>
      </c>
      <c r="D31" s="672" t="s">
        <v>49</v>
      </c>
      <c r="E31" s="671">
        <v>41</v>
      </c>
      <c r="F31" s="671">
        <v>41</v>
      </c>
      <c r="G31" s="824">
        <f t="shared" si="0"/>
        <v>0</v>
      </c>
    </row>
    <row r="32" spans="1:7" ht="17.25" customHeight="1">
      <c r="A32" s="526" t="s">
        <v>33</v>
      </c>
      <c r="B32" s="674">
        <v>53.66</v>
      </c>
      <c r="C32" s="674">
        <v>53.66</v>
      </c>
      <c r="D32" s="193">
        <f>C32/B32-1</f>
        <v>0</v>
      </c>
      <c r="E32" s="674">
        <v>42.5</v>
      </c>
      <c r="F32" s="674">
        <v>42.5</v>
      </c>
      <c r="G32" s="827">
        <f t="shared" si="0"/>
        <v>0</v>
      </c>
    </row>
    <row r="33" spans="1:7" ht="17.25" customHeight="1">
      <c r="A33" s="659" t="s">
        <v>34</v>
      </c>
      <c r="B33" s="671">
        <v>53</v>
      </c>
      <c r="C33" s="671">
        <v>53</v>
      </c>
      <c r="D33" s="672">
        <f>C33/B33-1</f>
        <v>0</v>
      </c>
      <c r="E33" s="671">
        <v>30</v>
      </c>
      <c r="F33" s="671">
        <v>30</v>
      </c>
      <c r="G33" s="824">
        <f t="shared" si="0"/>
        <v>0</v>
      </c>
    </row>
    <row r="34" spans="1:7" s="915" customFormat="1" ht="17.25" customHeight="1">
      <c r="A34" s="893" t="s">
        <v>35</v>
      </c>
      <c r="B34" s="674">
        <v>68.599999999999994</v>
      </c>
      <c r="C34" s="674">
        <v>68.599999999999994</v>
      </c>
      <c r="D34" s="193">
        <f>C34/B34-1</f>
        <v>0</v>
      </c>
      <c r="E34" s="674">
        <v>39</v>
      </c>
      <c r="F34" s="674">
        <v>39</v>
      </c>
      <c r="G34" s="827">
        <f t="shared" si="0"/>
        <v>0</v>
      </c>
    </row>
    <row r="35" spans="1:7" ht="17.25" customHeight="1">
      <c r="A35" s="707" t="s">
        <v>130</v>
      </c>
      <c r="B35" s="736" t="s">
        <v>49</v>
      </c>
      <c r="C35" s="736" t="s">
        <v>49</v>
      </c>
      <c r="D35" s="761" t="s">
        <v>49</v>
      </c>
      <c r="E35" s="736" t="s">
        <v>49</v>
      </c>
      <c r="F35" s="736" t="s">
        <v>49</v>
      </c>
      <c r="G35" s="736" t="s">
        <v>49</v>
      </c>
    </row>
    <row r="36" spans="1:7" ht="17.25" customHeight="1">
      <c r="A36" s="670" t="s">
        <v>129</v>
      </c>
      <c r="B36" s="783" t="s">
        <v>49</v>
      </c>
      <c r="C36" s="783" t="s">
        <v>49</v>
      </c>
      <c r="D36" s="762" t="s">
        <v>49</v>
      </c>
      <c r="E36" s="783" t="s">
        <v>49</v>
      </c>
      <c r="F36" s="783" t="s">
        <v>49</v>
      </c>
      <c r="G36" s="783" t="s">
        <v>49</v>
      </c>
    </row>
    <row r="37" spans="1:7">
      <c r="A37" s="20" t="s">
        <v>296</v>
      </c>
    </row>
    <row r="38" spans="1:7">
      <c r="A38" s="566" t="s">
        <v>233</v>
      </c>
    </row>
    <row r="40" spans="1:7" ht="15.75">
      <c r="A40" s="654" t="s">
        <v>158</v>
      </c>
    </row>
    <row r="65" spans="1:3">
      <c r="A65" s="20"/>
    </row>
    <row r="70" spans="1:3">
      <c r="A70" s="7"/>
      <c r="B70" s="7" t="s">
        <v>149</v>
      </c>
      <c r="C70" s="7" t="s">
        <v>150</v>
      </c>
    </row>
    <row r="71" spans="1:3">
      <c r="A71" t="s">
        <v>27</v>
      </c>
      <c r="B71">
        <v>0</v>
      </c>
      <c r="C71">
        <v>51.2</v>
      </c>
    </row>
    <row r="72" spans="1:3">
      <c r="A72" t="s">
        <v>30</v>
      </c>
      <c r="B72">
        <v>0</v>
      </c>
      <c r="C72">
        <v>46.15</v>
      </c>
    </row>
    <row r="73" spans="1:3">
      <c r="A73" t="s">
        <v>11</v>
      </c>
      <c r="B73">
        <v>0</v>
      </c>
      <c r="C73">
        <v>46</v>
      </c>
    </row>
    <row r="74" spans="1:3">
      <c r="A74" t="s">
        <v>12</v>
      </c>
      <c r="B74">
        <v>0</v>
      </c>
      <c r="C74">
        <v>46</v>
      </c>
    </row>
    <row r="75" spans="1:3">
      <c r="A75" t="s">
        <v>21</v>
      </c>
      <c r="B75">
        <v>0</v>
      </c>
      <c r="C75">
        <v>45</v>
      </c>
    </row>
    <row r="76" spans="1:3">
      <c r="A76" t="s">
        <v>17</v>
      </c>
      <c r="B76">
        <v>0</v>
      </c>
      <c r="C76">
        <v>44</v>
      </c>
    </row>
    <row r="77" spans="1:3">
      <c r="A77" t="s">
        <v>28</v>
      </c>
      <c r="B77">
        <v>0</v>
      </c>
      <c r="C77">
        <v>43</v>
      </c>
    </row>
    <row r="78" spans="1:3">
      <c r="A78" t="s">
        <v>33</v>
      </c>
      <c r="B78">
        <v>53.66</v>
      </c>
      <c r="C78">
        <v>42.5</v>
      </c>
    </row>
    <row r="79" spans="1:3">
      <c r="A79" t="s">
        <v>19</v>
      </c>
      <c r="B79">
        <v>0</v>
      </c>
      <c r="C79">
        <v>42</v>
      </c>
    </row>
    <row r="80" spans="1:3">
      <c r="A80" t="s">
        <v>13</v>
      </c>
      <c r="B80">
        <v>0</v>
      </c>
      <c r="C80">
        <v>41</v>
      </c>
    </row>
    <row r="81" spans="1:9">
      <c r="A81" t="s">
        <v>32</v>
      </c>
      <c r="B81">
        <v>0</v>
      </c>
      <c r="C81">
        <v>41</v>
      </c>
    </row>
    <row r="82" spans="1:9">
      <c r="A82" t="s">
        <v>10</v>
      </c>
      <c r="B82">
        <v>0</v>
      </c>
      <c r="C82">
        <v>40</v>
      </c>
    </row>
    <row r="83" spans="1:9">
      <c r="A83" t="s">
        <v>18</v>
      </c>
      <c r="B83">
        <v>26.6</v>
      </c>
      <c r="C83">
        <v>40</v>
      </c>
    </row>
    <row r="84" spans="1:9">
      <c r="A84" t="s">
        <v>24</v>
      </c>
      <c r="B84">
        <v>0</v>
      </c>
      <c r="C84">
        <v>39</v>
      </c>
    </row>
    <row r="85" spans="1:9">
      <c r="A85" t="s">
        <v>35</v>
      </c>
      <c r="B85">
        <v>68.599999999999994</v>
      </c>
      <c r="C85">
        <v>39</v>
      </c>
    </row>
    <row r="86" spans="1:9">
      <c r="A86" t="s">
        <v>8</v>
      </c>
      <c r="B86">
        <v>0</v>
      </c>
      <c r="C86">
        <v>36.5</v>
      </c>
    </row>
    <row r="87" spans="1:9">
      <c r="A87" t="s">
        <v>9</v>
      </c>
      <c r="B87">
        <v>0</v>
      </c>
      <c r="C87">
        <v>36</v>
      </c>
    </row>
    <row r="88" spans="1:9">
      <c r="A88" t="s">
        <v>16</v>
      </c>
      <c r="B88">
        <v>0</v>
      </c>
      <c r="C88">
        <v>36</v>
      </c>
    </row>
    <row r="89" spans="1:9">
      <c r="A89" t="s">
        <v>14</v>
      </c>
      <c r="B89">
        <v>0</v>
      </c>
      <c r="C89">
        <v>35</v>
      </c>
    </row>
    <row r="90" spans="1:9">
      <c r="A90" t="s">
        <v>22</v>
      </c>
      <c r="B90">
        <v>0</v>
      </c>
      <c r="C90">
        <v>35</v>
      </c>
    </row>
    <row r="91" spans="1:9">
      <c r="A91" t="s">
        <v>23</v>
      </c>
      <c r="B91">
        <v>0</v>
      </c>
      <c r="C91">
        <v>35</v>
      </c>
    </row>
    <row r="92" spans="1:9">
      <c r="A92" t="s">
        <v>20</v>
      </c>
      <c r="B92">
        <v>0</v>
      </c>
      <c r="C92">
        <v>34</v>
      </c>
    </row>
    <row r="93" spans="1:9">
      <c r="A93" t="s">
        <v>26</v>
      </c>
      <c r="B93">
        <v>25</v>
      </c>
      <c r="C93">
        <v>31.8</v>
      </c>
    </row>
    <row r="94" spans="1:9">
      <c r="A94" t="s">
        <v>25</v>
      </c>
      <c r="B94">
        <v>0</v>
      </c>
      <c r="C94">
        <v>31</v>
      </c>
    </row>
    <row r="95" spans="1:9">
      <c r="A95" t="s">
        <v>34</v>
      </c>
      <c r="B95">
        <v>53</v>
      </c>
      <c r="C95">
        <v>30</v>
      </c>
    </row>
    <row r="96" spans="1:9">
      <c r="A96" t="s">
        <v>15</v>
      </c>
      <c r="B96">
        <v>33</v>
      </c>
      <c r="C96">
        <v>27</v>
      </c>
      <c r="G96" s="1"/>
      <c r="H96" s="1"/>
      <c r="I96" s="1"/>
    </row>
    <row r="97" spans="1:6">
      <c r="A97" s="525"/>
      <c r="B97" s="7"/>
      <c r="C97" s="7"/>
      <c r="D97" s="569"/>
      <c r="E97" s="410"/>
      <c r="F97" s="410"/>
    </row>
    <row r="98" spans="1:6">
      <c r="A98" s="526"/>
      <c r="B98" s="674"/>
      <c r="C98" s="674"/>
      <c r="D98" s="568"/>
      <c r="E98" s="407"/>
      <c r="F98" s="407"/>
    </row>
    <row r="99" spans="1:6">
      <c r="A99" s="526"/>
      <c r="B99" s="674"/>
      <c r="C99" s="674"/>
      <c r="D99" s="569"/>
      <c r="E99" s="410"/>
      <c r="F99" s="410"/>
    </row>
    <row r="100" spans="1:6">
      <c r="A100" s="526"/>
      <c r="B100" s="674"/>
      <c r="C100" s="674"/>
      <c r="D100" s="568"/>
      <c r="E100" s="407"/>
      <c r="F100" s="407"/>
    </row>
    <row r="101" spans="1:6">
      <c r="A101" s="526"/>
      <c r="B101" s="674"/>
      <c r="C101" s="674"/>
      <c r="D101" s="569"/>
      <c r="E101" s="410"/>
      <c r="F101" s="410"/>
    </row>
    <row r="102" spans="1:6">
      <c r="A102" s="526"/>
      <c r="B102" s="674"/>
      <c r="C102" s="674"/>
      <c r="D102" s="568"/>
      <c r="E102" s="407"/>
      <c r="F102" s="407"/>
    </row>
    <row r="103" spans="1:6">
      <c r="A103" s="526"/>
      <c r="B103" s="674"/>
      <c r="C103" s="674"/>
      <c r="D103" s="569"/>
      <c r="E103" s="410"/>
      <c r="F103" s="410"/>
    </row>
    <row r="104" spans="1:6">
      <c r="A104" s="526"/>
      <c r="B104" s="674"/>
      <c r="C104" s="674"/>
      <c r="D104" s="86"/>
      <c r="E104" s="407"/>
      <c r="F104" s="407"/>
    </row>
    <row r="105" spans="1:6">
      <c r="A105" s="526"/>
      <c r="B105" s="674"/>
      <c r="C105" s="674"/>
      <c r="D105" s="569"/>
      <c r="E105" s="410"/>
      <c r="F105" s="410"/>
    </row>
    <row r="106" spans="1:6">
      <c r="A106" s="526"/>
      <c r="B106" s="674"/>
      <c r="C106" s="674"/>
      <c r="D106" s="568"/>
      <c r="E106" s="407"/>
      <c r="F106" s="407"/>
    </row>
    <row r="107" spans="1:6">
      <c r="A107" s="526"/>
      <c r="B107" s="674"/>
      <c r="C107" s="674"/>
      <c r="D107" s="570"/>
      <c r="E107" s="410"/>
      <c r="F107" s="410"/>
    </row>
    <row r="108" spans="1:6">
      <c r="A108" s="526"/>
      <c r="B108" s="674"/>
      <c r="C108" s="674"/>
      <c r="D108" s="568"/>
      <c r="E108" s="407"/>
      <c r="F108" s="407"/>
    </row>
    <row r="109" spans="1:6">
      <c r="A109" s="526"/>
      <c r="B109" s="674"/>
      <c r="C109" s="674"/>
      <c r="D109" s="569"/>
      <c r="E109" s="410"/>
      <c r="F109" s="410"/>
    </row>
    <row r="110" spans="1:6">
      <c r="A110" s="526"/>
      <c r="B110" s="674"/>
      <c r="C110" s="674"/>
      <c r="D110" s="568"/>
      <c r="E110" s="407"/>
      <c r="F110" s="407"/>
    </row>
    <row r="111" spans="1:6">
      <c r="A111" s="526"/>
      <c r="B111" s="674"/>
      <c r="C111" s="674"/>
      <c r="D111" s="569"/>
      <c r="E111" s="410"/>
      <c r="F111" s="410"/>
    </row>
    <row r="112" spans="1:6">
      <c r="A112" s="526"/>
      <c r="B112" s="674"/>
      <c r="C112" s="674"/>
      <c r="D112" s="568"/>
      <c r="E112" s="407"/>
      <c r="F112" s="407"/>
    </row>
    <row r="113" spans="1:6">
      <c r="A113" s="526"/>
      <c r="B113" s="674"/>
      <c r="C113" s="674"/>
      <c r="D113" s="569"/>
      <c r="E113" s="410"/>
      <c r="F113" s="410"/>
    </row>
    <row r="114" spans="1:6">
      <c r="A114" s="526"/>
      <c r="B114" s="674"/>
      <c r="C114" s="674"/>
      <c r="D114" s="568"/>
      <c r="E114" s="407"/>
      <c r="F114" s="407"/>
    </row>
    <row r="115" spans="1:6">
      <c r="A115" s="526"/>
      <c r="B115" s="674"/>
      <c r="C115" s="674"/>
      <c r="D115" s="570"/>
      <c r="E115" s="410"/>
      <c r="F115" s="410"/>
    </row>
    <row r="116" spans="1:6">
      <c r="A116" s="526"/>
      <c r="B116" s="674"/>
      <c r="C116" s="674"/>
      <c r="D116" s="568"/>
      <c r="E116" s="407"/>
      <c r="F116" s="407"/>
    </row>
    <row r="117" spans="1:6">
      <c r="A117" s="526"/>
      <c r="B117" s="674"/>
      <c r="C117" s="674"/>
      <c r="D117" s="569"/>
      <c r="E117" s="410"/>
      <c r="F117" s="410"/>
    </row>
    <row r="118" spans="1:6">
      <c r="A118" s="526"/>
      <c r="B118" s="674"/>
      <c r="C118" s="674"/>
      <c r="D118" s="569"/>
      <c r="E118" s="410"/>
      <c r="F118" s="410"/>
    </row>
    <row r="119" spans="1:6">
      <c r="A119" s="526"/>
      <c r="B119" s="674"/>
      <c r="C119" s="674"/>
    </row>
    <row r="120" spans="1:6">
      <c r="A120" s="526"/>
      <c r="B120" s="674"/>
      <c r="C120" s="674"/>
    </row>
    <row r="121" spans="1:6">
      <c r="A121" s="526"/>
      <c r="B121" s="674"/>
      <c r="C121" s="674"/>
    </row>
    <row r="122" spans="1:6">
      <c r="A122" s="526"/>
      <c r="B122" s="674"/>
      <c r="C122" s="674"/>
    </row>
    <row r="123" spans="1:6">
      <c r="A123" s="526"/>
      <c r="B123" s="674"/>
      <c r="C123" s="674"/>
    </row>
  </sheetData>
  <sortState ref="A71:C96">
    <sortCondition descending="1" ref="C71:C96"/>
  </sortState>
  <mergeCells count="3">
    <mergeCell ref="B5:D5"/>
    <mergeCell ref="E5:G5"/>
    <mergeCell ref="A5:A6"/>
  </mergeCells>
  <phoneticPr fontId="0" type="noConversion"/>
  <hyperlinks>
    <hyperlink ref="G1" location="Sommaire!A1" display="Retour sommaire"/>
  </hyperlinks>
  <pageMargins left="0.78740157480314965" right="0.78740157480314965" top="1.1811023622047245" bottom="0.98425196850393704" header="0.51181102362204722" footer="0.51181102362204722"/>
  <pageSetup paperSize="9" scale="71"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drawing r:id="rId2"/>
  <legacyDrawingHF r:id="rId3"/>
</worksheet>
</file>

<file path=xl/worksheets/sheet11.xml><?xml version="1.0" encoding="utf-8"?>
<worksheet xmlns="http://schemas.openxmlformats.org/spreadsheetml/2006/main" xmlns:r="http://schemas.openxmlformats.org/officeDocument/2006/relationships">
  <sheetPr>
    <tabColor rgb="FF92D050"/>
  </sheetPr>
  <dimension ref="A1:IK127"/>
  <sheetViews>
    <sheetView view="pageBreakPreview" zoomScaleNormal="80" workbookViewId="0">
      <selection activeCell="B1" sqref="B1"/>
    </sheetView>
  </sheetViews>
  <sheetFormatPr baseColWidth="10" defaultColWidth="10.7109375" defaultRowHeight="12.75"/>
  <cols>
    <col min="1" max="1" width="30.5703125" style="2" customWidth="1"/>
    <col min="2" max="6" width="15.85546875" style="1" customWidth="1"/>
    <col min="7" max="7" width="26.28515625" style="1" customWidth="1"/>
    <col min="8" max="12" width="13.7109375" style="1" customWidth="1"/>
    <col min="13" max="13" width="13.7109375" style="2" customWidth="1"/>
    <col min="14" max="14" width="9" style="1" customWidth="1"/>
    <col min="15" max="15" width="6.7109375" style="1" customWidth="1"/>
    <col min="16" max="17" width="10.7109375" style="82" customWidth="1"/>
    <col min="18" max="22" width="10.7109375" style="95" customWidth="1"/>
    <col min="23" max="24" width="10.7109375" style="4" customWidth="1"/>
    <col min="25" max="26" width="10.7109375" style="95" customWidth="1"/>
    <col min="27" max="28" width="10.7109375" style="4" customWidth="1"/>
    <col min="29" max="29" width="10.7109375" style="95" customWidth="1"/>
    <col min="30" max="30" width="10.7109375" style="4" customWidth="1"/>
    <col min="31" max="31" width="10.7109375" style="95" customWidth="1"/>
    <col min="32" max="32" width="10.7109375" style="4" customWidth="1"/>
    <col min="33" max="34" width="10.7109375" style="95" customWidth="1"/>
    <col min="35" max="35" width="10.7109375" style="4" customWidth="1"/>
    <col min="36" max="71" width="10.7109375" style="95" customWidth="1"/>
    <col min="72" max="73" width="10.7109375" style="4" customWidth="1"/>
    <col min="74" max="75" width="10.7109375" style="95" customWidth="1"/>
    <col min="76" max="78" width="10.7109375" style="4" customWidth="1"/>
    <col min="79" max="110" width="10.7109375" style="95" customWidth="1"/>
    <col min="111" max="111" width="10.7109375" style="4" customWidth="1"/>
    <col min="112" max="114" width="10.7109375" style="95" customWidth="1"/>
    <col min="115" max="115" width="10.7109375" style="96" customWidth="1"/>
    <col min="116" max="117" width="10.7109375" style="95" customWidth="1"/>
    <col min="118" max="118" width="10.7109375" style="4" customWidth="1"/>
    <col min="119" max="120" width="10.7109375" style="95" customWidth="1"/>
    <col min="121" max="121" width="10.7109375" style="4" customWidth="1"/>
    <col min="122" max="131" width="10.7109375" style="95" customWidth="1"/>
    <col min="132" max="148" width="10.7109375" style="411" customWidth="1"/>
    <col min="149" max="149" width="10.7109375" style="4" customWidth="1"/>
    <col min="150" max="152" width="10.7109375" style="95" customWidth="1"/>
    <col min="153" max="153" width="10.7109375" style="4" customWidth="1"/>
    <col min="154" max="155" width="10.7109375" style="95" customWidth="1"/>
    <col min="156" max="156" width="10.7109375" style="4" customWidth="1"/>
    <col min="157" max="167" width="10.7109375" style="95" customWidth="1"/>
    <col min="168" max="184" width="10.7109375" style="97" customWidth="1"/>
    <col min="185" max="244" width="10.7109375" style="4" customWidth="1"/>
    <col min="245" max="16384" width="10.7109375" style="2"/>
  </cols>
  <sheetData>
    <row r="1" spans="1:244" s="640" customFormat="1" ht="18.75" customHeight="1">
      <c r="A1" s="638" t="s">
        <v>292</v>
      </c>
      <c r="B1" s="731"/>
      <c r="C1" s="731"/>
      <c r="D1" s="731"/>
      <c r="E1" s="731"/>
      <c r="F1" s="641" t="s">
        <v>116</v>
      </c>
      <c r="G1" s="638" t="s">
        <v>292</v>
      </c>
      <c r="H1" s="731"/>
      <c r="I1" s="731"/>
      <c r="J1" s="731"/>
      <c r="K1" s="731"/>
      <c r="L1" s="731"/>
      <c r="M1" s="641" t="s">
        <v>116</v>
      </c>
      <c r="N1" s="647"/>
      <c r="O1" s="639"/>
      <c r="P1" s="765"/>
      <c r="Q1" s="765"/>
      <c r="R1" s="729"/>
      <c r="S1" s="728"/>
      <c r="T1" s="728"/>
      <c r="U1" s="728"/>
      <c r="V1" s="728"/>
      <c r="W1" s="643"/>
      <c r="X1" s="643"/>
      <c r="Y1" s="728"/>
      <c r="Z1" s="728"/>
      <c r="AA1" s="729"/>
      <c r="AB1" s="643"/>
      <c r="AC1" s="728"/>
      <c r="AD1" s="643"/>
      <c r="AE1" s="728"/>
      <c r="AF1" s="643"/>
      <c r="AG1" s="728"/>
      <c r="AH1" s="728"/>
      <c r="AI1" s="643"/>
      <c r="AJ1" s="728"/>
      <c r="AK1" s="728"/>
      <c r="AL1" s="729"/>
      <c r="AM1" s="728"/>
      <c r="AN1" s="728"/>
      <c r="AO1" s="728"/>
      <c r="AP1" s="728"/>
      <c r="AQ1" s="728"/>
      <c r="AR1" s="728"/>
      <c r="AS1" s="728"/>
      <c r="AT1" s="728"/>
      <c r="AU1" s="729"/>
      <c r="AV1" s="728"/>
      <c r="AW1" s="728"/>
      <c r="AX1" s="728"/>
      <c r="AY1" s="728"/>
      <c r="AZ1" s="728"/>
      <c r="BA1" s="728"/>
      <c r="BB1" s="728"/>
      <c r="BC1" s="728"/>
      <c r="BD1" s="728"/>
      <c r="BE1" s="728"/>
      <c r="BF1" s="728"/>
      <c r="BG1" s="728"/>
      <c r="BH1" s="729"/>
      <c r="BI1" s="728"/>
      <c r="BJ1" s="728"/>
      <c r="BK1" s="728"/>
      <c r="BL1" s="728"/>
      <c r="BM1" s="728"/>
      <c r="BN1" s="728"/>
      <c r="BO1" s="728"/>
      <c r="BP1" s="728"/>
      <c r="BQ1" s="728"/>
      <c r="BR1" s="728"/>
      <c r="BS1" s="729"/>
      <c r="BT1" s="643"/>
      <c r="BU1" s="643"/>
      <c r="BV1" s="728"/>
      <c r="BW1" s="728"/>
      <c r="BX1" s="643"/>
      <c r="BY1" s="643"/>
      <c r="BZ1" s="643"/>
      <c r="CA1" s="728"/>
      <c r="CB1" s="728"/>
      <c r="CC1" s="729"/>
      <c r="CD1" s="728"/>
      <c r="CE1" s="728"/>
      <c r="CF1" s="728"/>
      <c r="CG1" s="728"/>
      <c r="CH1" s="728"/>
      <c r="CI1" s="728"/>
      <c r="CJ1" s="728"/>
      <c r="CK1" s="728"/>
      <c r="CL1" s="728"/>
      <c r="CM1" s="729"/>
      <c r="CN1" s="643"/>
      <c r="CO1" s="643"/>
      <c r="CP1" s="643"/>
      <c r="CQ1" s="728"/>
      <c r="CR1" s="643"/>
      <c r="CS1" s="643"/>
      <c r="CT1" s="643"/>
      <c r="CU1" s="643"/>
      <c r="CV1" s="728"/>
      <c r="CW1" s="729"/>
      <c r="CX1" s="728"/>
      <c r="CY1" s="728"/>
      <c r="CZ1" s="728"/>
      <c r="DA1" s="728"/>
      <c r="DB1" s="728"/>
      <c r="DC1" s="728"/>
      <c r="DD1" s="728"/>
      <c r="DE1" s="728"/>
      <c r="DF1" s="728"/>
      <c r="DG1" s="729"/>
      <c r="DH1" s="728"/>
      <c r="DI1" s="728"/>
      <c r="DJ1" s="728"/>
      <c r="DK1" s="766"/>
      <c r="DL1" s="728"/>
      <c r="DM1" s="728"/>
      <c r="DN1" s="643"/>
      <c r="DO1" s="728"/>
      <c r="DP1" s="728"/>
      <c r="DQ1" s="643"/>
      <c r="DR1" s="767"/>
      <c r="DS1" s="728"/>
      <c r="DT1" s="728"/>
      <c r="DU1" s="729"/>
      <c r="DV1" s="728"/>
      <c r="DW1" s="728"/>
      <c r="DX1" s="728"/>
      <c r="DY1" s="728"/>
      <c r="DZ1" s="728"/>
      <c r="EA1" s="728"/>
      <c r="EB1" s="648"/>
      <c r="EC1" s="648"/>
      <c r="ED1" s="648"/>
      <c r="EE1" s="648"/>
      <c r="EF1" s="648"/>
      <c r="EG1" s="648"/>
      <c r="EH1" s="648"/>
      <c r="EI1" s="648"/>
      <c r="EJ1" s="648"/>
      <c r="EK1" s="648"/>
      <c r="EL1" s="648"/>
      <c r="EM1" s="648"/>
      <c r="EN1" s="648"/>
      <c r="EO1" s="648"/>
      <c r="EP1" s="648"/>
      <c r="EQ1" s="648"/>
      <c r="ER1" s="648"/>
      <c r="ES1" s="729"/>
      <c r="ET1" s="728"/>
      <c r="EU1" s="728"/>
      <c r="EV1" s="728"/>
      <c r="EW1" s="643"/>
      <c r="EX1" s="728"/>
      <c r="EY1" s="728"/>
      <c r="EZ1" s="643"/>
      <c r="FA1" s="728"/>
      <c r="FB1" s="728"/>
      <c r="FC1" s="729"/>
      <c r="FD1" s="729"/>
      <c r="FE1" s="729"/>
      <c r="FF1" s="729"/>
      <c r="FG1" s="729"/>
      <c r="FH1" s="729"/>
      <c r="FI1" s="728"/>
      <c r="FJ1" s="728"/>
      <c r="FK1" s="728"/>
      <c r="FL1" s="728"/>
      <c r="FM1" s="729"/>
      <c r="FN1" s="728"/>
      <c r="FO1" s="728"/>
      <c r="FP1" s="728"/>
      <c r="FQ1" s="728"/>
      <c r="FR1" s="728"/>
      <c r="FS1" s="728"/>
      <c r="FT1" s="643"/>
      <c r="FU1" s="728"/>
      <c r="FV1" s="728"/>
      <c r="FW1" s="728"/>
      <c r="FX1" s="728"/>
      <c r="FY1" s="728"/>
      <c r="FZ1" s="728"/>
      <c r="GA1" s="728"/>
      <c r="GB1" s="728"/>
      <c r="GC1" s="643"/>
      <c r="GD1" s="643"/>
      <c r="GE1" s="643"/>
      <c r="GF1" s="643"/>
      <c r="GG1" s="643"/>
      <c r="GH1" s="643"/>
      <c r="GI1" s="643"/>
      <c r="GJ1" s="643"/>
      <c r="GK1" s="643"/>
      <c r="GL1" s="643"/>
      <c r="GM1" s="643"/>
      <c r="GN1" s="643"/>
      <c r="GO1" s="643"/>
      <c r="GP1" s="643"/>
      <c r="GQ1" s="643"/>
      <c r="GR1" s="643"/>
      <c r="GS1" s="643"/>
      <c r="GT1" s="643"/>
      <c r="GU1" s="643"/>
      <c r="GV1" s="643"/>
      <c r="GW1" s="643"/>
      <c r="GX1" s="643"/>
      <c r="GY1" s="643"/>
      <c r="GZ1" s="643"/>
      <c r="HA1" s="643"/>
      <c r="HB1" s="643"/>
      <c r="HC1" s="643"/>
      <c r="HD1" s="643"/>
      <c r="HE1" s="643"/>
      <c r="HF1" s="643"/>
      <c r="HG1" s="643"/>
      <c r="HH1" s="643"/>
      <c r="HI1" s="643"/>
      <c r="HJ1" s="643"/>
      <c r="HK1" s="643"/>
      <c r="HL1" s="643"/>
      <c r="HM1" s="643"/>
      <c r="HN1" s="643"/>
      <c r="HO1" s="643"/>
      <c r="HP1" s="643"/>
      <c r="HQ1" s="643"/>
      <c r="HR1" s="643"/>
      <c r="HS1" s="643"/>
      <c r="HT1" s="643"/>
      <c r="HU1" s="643"/>
      <c r="HV1" s="643"/>
      <c r="HW1" s="643"/>
      <c r="HX1" s="643"/>
      <c r="HY1" s="643"/>
      <c r="HZ1" s="643"/>
      <c r="IA1" s="643"/>
      <c r="IB1" s="643"/>
      <c r="IC1" s="643"/>
      <c r="ID1" s="643"/>
      <c r="IE1" s="643"/>
      <c r="IF1" s="643"/>
      <c r="IG1" s="643"/>
      <c r="IH1" s="643"/>
      <c r="II1" s="643"/>
      <c r="IJ1" s="643"/>
    </row>
    <row r="2" spans="1:244" s="640" customFormat="1" ht="18.75" customHeight="1">
      <c r="A2" s="644" t="s">
        <v>274</v>
      </c>
      <c r="B2" s="731"/>
      <c r="C2" s="731"/>
      <c r="D2" s="731"/>
      <c r="E2" s="731"/>
      <c r="F2" s="731"/>
      <c r="G2" s="1188" t="s">
        <v>277</v>
      </c>
      <c r="H2" s="1189"/>
      <c r="I2" s="1189"/>
      <c r="J2" s="1189"/>
      <c r="K2" s="1189"/>
      <c r="L2" s="1189"/>
      <c r="M2" s="1190"/>
      <c r="N2" s="647"/>
      <c r="O2" s="639"/>
      <c r="P2" s="643"/>
      <c r="Q2" s="765"/>
      <c r="R2" s="732"/>
      <c r="S2" s="728"/>
      <c r="T2" s="728"/>
      <c r="U2" s="728"/>
      <c r="V2" s="728"/>
      <c r="W2" s="643"/>
      <c r="X2" s="643"/>
      <c r="Y2" s="728"/>
      <c r="Z2" s="728"/>
      <c r="AA2" s="732"/>
      <c r="AB2" s="643"/>
      <c r="AC2" s="728"/>
      <c r="AD2" s="643"/>
      <c r="AE2" s="728"/>
      <c r="AF2" s="643"/>
      <c r="AG2" s="728"/>
      <c r="AH2" s="728"/>
      <c r="AI2" s="643"/>
      <c r="AJ2" s="728"/>
      <c r="AK2" s="728"/>
      <c r="AL2" s="732"/>
      <c r="AM2" s="728"/>
      <c r="AN2" s="728"/>
      <c r="AO2" s="728"/>
      <c r="AP2" s="728"/>
      <c r="AQ2" s="728"/>
      <c r="AR2" s="728"/>
      <c r="AS2" s="728"/>
      <c r="AT2" s="728"/>
      <c r="AU2" s="732"/>
      <c r="AV2" s="728"/>
      <c r="AW2" s="728"/>
      <c r="AX2" s="728"/>
      <c r="AY2" s="728"/>
      <c r="AZ2" s="728"/>
      <c r="BA2" s="728"/>
      <c r="BB2" s="728"/>
      <c r="BC2" s="728"/>
      <c r="BD2" s="728"/>
      <c r="BE2" s="728"/>
      <c r="BF2" s="728"/>
      <c r="BG2" s="728"/>
      <c r="BH2" s="732"/>
      <c r="BI2" s="728"/>
      <c r="BJ2" s="728"/>
      <c r="BK2" s="728"/>
      <c r="BL2" s="728"/>
      <c r="BM2" s="728"/>
      <c r="BN2" s="728"/>
      <c r="BO2" s="728"/>
      <c r="BP2" s="728"/>
      <c r="BQ2" s="728"/>
      <c r="BR2" s="728"/>
      <c r="BS2" s="732"/>
      <c r="BT2" s="643"/>
      <c r="BU2" s="643"/>
      <c r="BV2" s="728"/>
      <c r="BW2" s="728"/>
      <c r="BX2" s="643"/>
      <c r="BY2" s="643"/>
      <c r="BZ2" s="643"/>
      <c r="CA2" s="728"/>
      <c r="CB2" s="728"/>
      <c r="CC2" s="732"/>
      <c r="CD2" s="728"/>
      <c r="CE2" s="728"/>
      <c r="CF2" s="728"/>
      <c r="CG2" s="728"/>
      <c r="CH2" s="728"/>
      <c r="CI2" s="728"/>
      <c r="CJ2" s="728"/>
      <c r="CK2" s="728"/>
      <c r="CL2" s="728"/>
      <c r="CM2" s="732"/>
      <c r="CN2" s="643"/>
      <c r="CO2" s="643"/>
      <c r="CP2" s="643"/>
      <c r="CQ2" s="728"/>
      <c r="CR2" s="643"/>
      <c r="CS2" s="643"/>
      <c r="CT2" s="643"/>
      <c r="CU2" s="643"/>
      <c r="CV2" s="728"/>
      <c r="CW2" s="732"/>
      <c r="CX2" s="728"/>
      <c r="CY2" s="728"/>
      <c r="CZ2" s="728"/>
      <c r="DA2" s="728"/>
      <c r="DB2" s="728"/>
      <c r="DC2" s="728"/>
      <c r="DD2" s="728"/>
      <c r="DE2" s="728"/>
      <c r="DF2" s="728"/>
      <c r="DG2" s="732"/>
      <c r="DH2" s="728"/>
      <c r="DI2" s="728"/>
      <c r="DJ2" s="728"/>
      <c r="DK2" s="766"/>
      <c r="DL2" s="728"/>
      <c r="DM2" s="728"/>
      <c r="DN2" s="643"/>
      <c r="DO2" s="728"/>
      <c r="DP2" s="728"/>
      <c r="DQ2" s="643"/>
      <c r="DR2" s="728"/>
      <c r="DS2" s="728"/>
      <c r="DT2" s="728"/>
      <c r="DU2" s="768"/>
      <c r="DV2" s="769"/>
      <c r="DW2" s="769"/>
      <c r="DX2" s="770"/>
      <c r="DY2" s="770"/>
      <c r="DZ2" s="771"/>
      <c r="EA2" s="728"/>
      <c r="EB2" s="648"/>
      <c r="EC2" s="648"/>
      <c r="ED2" s="648"/>
      <c r="EE2" s="648"/>
      <c r="EF2" s="648"/>
      <c r="EG2" s="648"/>
      <c r="EH2" s="648"/>
      <c r="EI2" s="648"/>
      <c r="EJ2" s="648"/>
      <c r="EK2" s="648"/>
      <c r="EL2" s="648"/>
      <c r="EM2" s="648"/>
      <c r="EN2" s="648"/>
      <c r="EO2" s="648"/>
      <c r="EP2" s="648"/>
      <c r="EQ2" s="648"/>
      <c r="ER2" s="648"/>
      <c r="ES2" s="732"/>
      <c r="ET2" s="728"/>
      <c r="EU2" s="728"/>
      <c r="EV2" s="728"/>
      <c r="EW2" s="643"/>
      <c r="EX2" s="728"/>
      <c r="EY2" s="728"/>
      <c r="EZ2" s="643"/>
      <c r="FA2" s="728"/>
      <c r="FB2" s="728"/>
      <c r="FC2" s="732"/>
      <c r="FD2" s="732"/>
      <c r="FE2" s="732"/>
      <c r="FF2" s="732"/>
      <c r="FG2" s="732"/>
      <c r="FH2" s="732"/>
      <c r="FI2" s="728"/>
      <c r="FJ2" s="728"/>
      <c r="FK2" s="728"/>
      <c r="FL2" s="728"/>
      <c r="FM2" s="757"/>
      <c r="FN2" s="758"/>
      <c r="FO2" s="758"/>
      <c r="FP2" s="758"/>
      <c r="FQ2" s="758"/>
      <c r="FR2" s="758"/>
      <c r="FS2" s="758"/>
      <c r="FT2" s="758"/>
      <c r="FU2" s="728"/>
      <c r="FV2" s="757"/>
      <c r="FW2" s="758"/>
      <c r="FX2" s="758"/>
      <c r="FY2" s="758"/>
      <c r="FZ2" s="758"/>
      <c r="GA2" s="758"/>
      <c r="GB2" s="758"/>
      <c r="GC2" s="758"/>
      <c r="GD2" s="643"/>
      <c r="GE2" s="643"/>
      <c r="GF2" s="643"/>
      <c r="GG2" s="643"/>
      <c r="GH2" s="643"/>
      <c r="GI2" s="643"/>
      <c r="GJ2" s="643"/>
      <c r="GK2" s="643"/>
      <c r="GL2" s="643"/>
      <c r="GM2" s="643"/>
      <c r="GN2" s="643"/>
      <c r="GO2" s="643"/>
      <c r="GP2" s="643"/>
      <c r="GQ2" s="643"/>
      <c r="GR2" s="643"/>
      <c r="GS2" s="643"/>
      <c r="GT2" s="643"/>
      <c r="GU2" s="643"/>
      <c r="GV2" s="643"/>
      <c r="GW2" s="643"/>
      <c r="GX2" s="643"/>
      <c r="GY2" s="643"/>
      <c r="GZ2" s="643"/>
      <c r="HA2" s="643"/>
      <c r="HB2" s="643"/>
      <c r="HC2" s="643"/>
      <c r="HD2" s="643"/>
      <c r="HE2" s="643"/>
      <c r="HF2" s="643"/>
      <c r="HG2" s="643"/>
      <c r="HH2" s="643"/>
      <c r="HI2" s="643"/>
      <c r="HJ2" s="643"/>
      <c r="HK2" s="643"/>
      <c r="HL2" s="643"/>
      <c r="HM2" s="643"/>
      <c r="HN2" s="643"/>
      <c r="HO2" s="643"/>
      <c r="HP2" s="643"/>
      <c r="HQ2" s="643"/>
      <c r="HR2" s="643"/>
      <c r="HS2" s="643"/>
      <c r="HT2" s="643"/>
      <c r="HU2" s="643"/>
      <c r="HV2" s="643"/>
      <c r="HW2" s="643"/>
      <c r="HX2" s="643"/>
      <c r="HY2" s="643"/>
      <c r="HZ2" s="643"/>
      <c r="IA2" s="643"/>
      <c r="IB2" s="643"/>
      <c r="IC2" s="643"/>
      <c r="ID2" s="643"/>
      <c r="IE2" s="643"/>
      <c r="IF2" s="643"/>
      <c r="IG2" s="643"/>
      <c r="IH2" s="643"/>
      <c r="II2" s="643"/>
      <c r="IJ2" s="643"/>
    </row>
    <row r="3" spans="1:244" ht="15.75">
      <c r="A3" s="412"/>
      <c r="B3" s="2"/>
      <c r="C3" s="2"/>
      <c r="D3" s="23"/>
      <c r="E3" s="23"/>
      <c r="F3" s="2"/>
      <c r="G3" s="2"/>
      <c r="H3" s="2"/>
      <c r="I3" s="2"/>
      <c r="J3" s="23"/>
      <c r="K3" s="2"/>
      <c r="N3" s="2"/>
      <c r="O3" s="2"/>
      <c r="P3" s="4"/>
      <c r="Q3" s="46"/>
      <c r="R3" s="18"/>
      <c r="S3" s="4"/>
      <c r="T3" s="4"/>
      <c r="U3" s="4"/>
      <c r="V3" s="4"/>
      <c r="Y3" s="4"/>
      <c r="Z3" s="111"/>
      <c r="AA3" s="18"/>
      <c r="AB3" s="115"/>
      <c r="AC3" s="18"/>
      <c r="AD3" s="115"/>
      <c r="AE3" s="116"/>
      <c r="AF3" s="115"/>
      <c r="AG3" s="116"/>
      <c r="AH3" s="116"/>
      <c r="AJ3" s="4"/>
      <c r="AK3" s="4"/>
      <c r="AL3" s="4"/>
      <c r="AM3" s="4"/>
      <c r="AN3" s="4"/>
      <c r="AO3" s="4"/>
      <c r="AP3" s="4"/>
      <c r="AQ3" s="4"/>
      <c r="AR3" s="4"/>
      <c r="AS3" s="4"/>
      <c r="AT3" s="4"/>
      <c r="AU3" s="117"/>
      <c r="AV3" s="117"/>
      <c r="AW3" s="117"/>
      <c r="AX3" s="117"/>
      <c r="AY3" s="117"/>
      <c r="AZ3" s="117"/>
      <c r="BA3" s="118"/>
      <c r="BB3" s="117"/>
      <c r="BC3" s="117"/>
      <c r="BD3" s="117"/>
      <c r="BE3" s="117"/>
      <c r="BF3" s="117"/>
      <c r="BG3" s="118"/>
      <c r="BH3" s="18"/>
      <c r="BI3" s="4"/>
      <c r="BJ3" s="4"/>
      <c r="BK3" s="4"/>
      <c r="BL3" s="4"/>
      <c r="BM3" s="4"/>
      <c r="BN3" s="4"/>
      <c r="BO3" s="4"/>
      <c r="BP3" s="4"/>
      <c r="BQ3" s="4"/>
      <c r="BR3" s="4"/>
      <c r="BS3" s="119"/>
      <c r="BV3" s="4"/>
      <c r="BW3" s="4"/>
      <c r="CA3" s="4"/>
      <c r="CB3" s="4"/>
      <c r="CC3" s="4"/>
      <c r="CD3" s="4"/>
      <c r="CE3" s="4"/>
      <c r="CH3" s="4"/>
      <c r="CI3" s="4"/>
      <c r="CJ3" s="4"/>
      <c r="CM3" s="4"/>
      <c r="CN3" s="4"/>
      <c r="CO3" s="4"/>
      <c r="CP3" s="4"/>
      <c r="CQ3" s="4"/>
      <c r="CR3" s="4"/>
      <c r="CS3" s="4"/>
      <c r="CT3" s="4"/>
      <c r="CU3" s="4"/>
      <c r="CV3" s="4"/>
      <c r="CW3" s="4"/>
      <c r="CX3" s="4"/>
      <c r="CY3" s="4"/>
      <c r="CZ3" s="4"/>
      <c r="DA3" s="4"/>
      <c r="DB3" s="4"/>
      <c r="DC3" s="4"/>
      <c r="DD3" s="4"/>
      <c r="DE3" s="4"/>
      <c r="DG3" s="18"/>
      <c r="DH3" s="4"/>
      <c r="DI3" s="4"/>
      <c r="DJ3" s="4"/>
      <c r="DL3" s="4"/>
      <c r="DM3" s="4"/>
      <c r="DO3" s="4"/>
      <c r="DP3" s="4"/>
      <c r="DR3" s="4"/>
      <c r="DS3" s="4"/>
      <c r="DT3" s="4"/>
      <c r="DU3" s="120"/>
      <c r="DV3" s="46"/>
      <c r="DW3" s="46"/>
      <c r="EA3" s="4"/>
      <c r="EB3" s="10"/>
      <c r="EC3" s="10"/>
      <c r="ED3" s="10"/>
      <c r="EE3" s="10"/>
      <c r="EF3" s="10"/>
      <c r="EG3" s="10"/>
      <c r="EH3" s="10"/>
      <c r="EI3" s="10"/>
      <c r="EJ3" s="10"/>
      <c r="EK3" s="10"/>
      <c r="EL3" s="10"/>
      <c r="EM3" s="10"/>
      <c r="EN3" s="10"/>
      <c r="EO3" s="10"/>
      <c r="EP3" s="10"/>
      <c r="EQ3" s="10"/>
      <c r="ER3" s="10"/>
      <c r="ES3" s="18"/>
      <c r="ET3" s="4"/>
      <c r="EU3" s="4"/>
      <c r="EV3" s="4"/>
      <c r="EX3" s="4"/>
      <c r="EY3" s="4"/>
      <c r="FA3" s="4"/>
      <c r="FB3" s="4"/>
      <c r="FC3" s="100"/>
      <c r="FG3" s="4"/>
      <c r="FI3" s="4"/>
      <c r="FJ3" s="4"/>
      <c r="FK3" s="4"/>
      <c r="FL3" s="95"/>
      <c r="FM3" s="4"/>
      <c r="FN3" s="4"/>
      <c r="FO3" s="18"/>
      <c r="FP3" s="111"/>
      <c r="FQ3" s="4"/>
      <c r="FR3" s="4"/>
      <c r="FS3" s="95"/>
      <c r="FT3" s="4"/>
      <c r="FU3" s="4"/>
      <c r="FV3" s="4"/>
      <c r="FW3" s="4"/>
      <c r="FX3" s="4"/>
      <c r="FY3" s="4"/>
      <c r="FZ3" s="4"/>
      <c r="GA3" s="4"/>
      <c r="GB3" s="4"/>
    </row>
    <row r="4" spans="1:244" ht="15" customHeight="1">
      <c r="A4" s="658" t="s">
        <v>427</v>
      </c>
      <c r="B4" s="464"/>
      <c r="C4" s="10"/>
      <c r="D4" s="8"/>
      <c r="E4" s="8"/>
      <c r="F4" s="12"/>
      <c r="G4" s="658" t="s">
        <v>310</v>
      </c>
      <c r="H4" s="464"/>
      <c r="I4" s="10"/>
      <c r="J4" s="8"/>
      <c r="K4" s="373"/>
      <c r="L4" s="336"/>
      <c r="M4" s="373"/>
      <c r="N4" s="12"/>
      <c r="O4" s="2"/>
      <c r="P4" s="46"/>
      <c r="Q4" s="46"/>
      <c r="R4" s="43"/>
      <c r="S4" s="44"/>
      <c r="T4" s="28"/>
      <c r="U4" s="45"/>
      <c r="V4" s="45"/>
      <c r="W4" s="28"/>
      <c r="X4" s="28"/>
      <c r="Y4" s="12"/>
      <c r="AA4" s="43"/>
      <c r="AB4" s="44"/>
      <c r="AC4" s="118"/>
      <c r="AD4" s="126"/>
      <c r="AE4" s="57"/>
      <c r="AF4" s="126"/>
      <c r="AG4" s="57"/>
      <c r="AH4" s="57"/>
      <c r="AI4" s="126"/>
      <c r="AJ4" s="12"/>
      <c r="AK4" s="4"/>
      <c r="AL4" s="127"/>
      <c r="AM4" s="4"/>
      <c r="AN4" s="4"/>
      <c r="AO4" s="4"/>
      <c r="AP4" s="4"/>
      <c r="AR4" s="4"/>
      <c r="AS4" s="4"/>
      <c r="AT4" s="4"/>
      <c r="AU4" s="43"/>
      <c r="AV4" s="44"/>
      <c r="BF4" s="12"/>
      <c r="BG4" s="4"/>
      <c r="BH4" s="127"/>
      <c r="BI4" s="4"/>
      <c r="BJ4" s="4"/>
      <c r="BK4" s="4"/>
      <c r="BN4" s="4"/>
      <c r="BP4" s="4"/>
      <c r="BQ4" s="4"/>
      <c r="BR4" s="4"/>
      <c r="BS4" s="43"/>
      <c r="BT4" s="44"/>
      <c r="BU4" s="126"/>
      <c r="BV4" s="4"/>
      <c r="BW4" s="126"/>
      <c r="BX4" s="126"/>
      <c r="BZ4" s="89"/>
      <c r="CA4" s="12"/>
      <c r="CB4" s="4"/>
      <c r="CC4" s="127"/>
      <c r="CD4" s="126"/>
      <c r="CE4" s="126"/>
      <c r="CF4" s="4"/>
      <c r="CG4" s="126"/>
      <c r="CH4" s="126"/>
      <c r="CI4" s="89"/>
      <c r="CJ4" s="4"/>
      <c r="CK4" s="4"/>
      <c r="CM4" s="43"/>
      <c r="CN4" s="38"/>
      <c r="CO4" s="126"/>
      <c r="CP4" s="126"/>
      <c r="CQ4" s="126"/>
      <c r="CR4" s="126"/>
      <c r="CS4" s="126"/>
      <c r="CT4" s="89"/>
      <c r="CU4" s="12"/>
      <c r="CV4" s="4"/>
      <c r="CW4" s="127"/>
      <c r="CX4" s="28"/>
      <c r="CY4" s="28"/>
      <c r="CZ4" s="28"/>
      <c r="DA4" s="28"/>
      <c r="DB4" s="28"/>
      <c r="DC4" s="4"/>
      <c r="DE4" s="12"/>
      <c r="DG4" s="43"/>
      <c r="DH4" s="38"/>
      <c r="DI4" s="4"/>
      <c r="DJ4" s="4"/>
      <c r="DK4" s="128"/>
      <c r="DL4" s="4"/>
      <c r="DM4" s="4"/>
      <c r="DO4" s="4"/>
      <c r="DP4" s="4"/>
      <c r="DQ4" s="48"/>
      <c r="DR4" s="12"/>
      <c r="DS4" s="4"/>
      <c r="DT4" s="4"/>
      <c r="DU4" s="129"/>
      <c r="DV4" s="113"/>
      <c r="DW4" s="38"/>
      <c r="EB4" s="10"/>
      <c r="EC4" s="10"/>
      <c r="ED4" s="10"/>
      <c r="EE4" s="10"/>
      <c r="EF4" s="10"/>
      <c r="EG4" s="10"/>
      <c r="EH4" s="10"/>
      <c r="EI4" s="10"/>
      <c r="EJ4" s="10"/>
      <c r="EK4" s="10"/>
      <c r="EL4" s="10"/>
      <c r="EM4" s="10"/>
      <c r="EN4" s="10"/>
      <c r="EO4" s="10"/>
      <c r="EP4" s="10"/>
      <c r="EQ4" s="10"/>
      <c r="ER4" s="10"/>
      <c r="ES4" s="43"/>
      <c r="ET4" s="38"/>
      <c r="EU4" s="4"/>
      <c r="EV4" s="4"/>
      <c r="EW4" s="126"/>
      <c r="EX4" s="4"/>
      <c r="EY4" s="4"/>
      <c r="EZ4" s="48"/>
      <c r="FA4" s="12"/>
      <c r="FB4" s="4"/>
      <c r="FC4" s="43"/>
      <c r="FD4" s="113"/>
      <c r="FE4" s="114"/>
      <c r="FG4" s="4"/>
      <c r="FI4" s="4"/>
      <c r="FJ4" s="4"/>
      <c r="FK4" s="12"/>
      <c r="FM4" s="43"/>
      <c r="FN4" s="38"/>
      <c r="FO4" s="4"/>
      <c r="FP4" s="111"/>
      <c r="FQ4" s="130"/>
      <c r="FR4" s="4"/>
      <c r="FS4" s="95"/>
      <c r="FT4" s="130"/>
      <c r="FU4" s="12"/>
    </row>
    <row r="5" spans="1:244" ht="15.75" customHeight="1">
      <c r="A5" s="1146" t="s">
        <v>7</v>
      </c>
      <c r="B5" s="1146" t="s">
        <v>428</v>
      </c>
      <c r="C5" s="1146"/>
      <c r="D5" s="1146"/>
      <c r="E5" s="1146"/>
      <c r="F5" s="1146"/>
      <c r="G5" s="1146"/>
      <c r="H5" s="1146" t="s">
        <v>151</v>
      </c>
      <c r="I5" s="1146"/>
      <c r="J5" s="1146"/>
      <c r="K5" s="1146"/>
      <c r="L5" s="1146"/>
      <c r="M5" s="1148"/>
      <c r="N5" s="759"/>
      <c r="O5" s="4"/>
      <c r="P5" s="36"/>
      <c r="Q5" s="135"/>
      <c r="R5" s="293"/>
      <c r="S5" s="293"/>
      <c r="T5" s="153"/>
      <c r="U5" s="136"/>
      <c r="V5" s="136"/>
      <c r="W5" s="119"/>
      <c r="X5" s="47"/>
      <c r="Y5" s="131"/>
      <c r="Z5" s="132"/>
      <c r="AA5" s="131"/>
      <c r="AB5" s="133"/>
      <c r="AC5" s="131"/>
      <c r="AD5" s="133"/>
      <c r="AE5" s="133"/>
      <c r="AF5" s="131"/>
      <c r="AG5" s="133"/>
      <c r="AH5" s="134"/>
      <c r="AI5" s="135"/>
      <c r="AJ5" s="119"/>
      <c r="AK5" s="136"/>
      <c r="AL5" s="136"/>
      <c r="AM5" s="136"/>
      <c r="AN5" s="125"/>
      <c r="AO5" s="136"/>
      <c r="AP5" s="136"/>
      <c r="AQ5" s="4"/>
      <c r="AR5" s="50"/>
      <c r="AS5" s="119"/>
      <c r="AT5" s="137"/>
      <c r="AV5" s="18"/>
      <c r="AW5" s="47"/>
      <c r="AX5" s="47"/>
      <c r="AY5" s="119"/>
      <c r="AZ5" s="46"/>
      <c r="BA5" s="46"/>
      <c r="BB5" s="46"/>
      <c r="BC5" s="46"/>
      <c r="BD5" s="134"/>
      <c r="BE5" s="4"/>
      <c r="BF5" s="119"/>
      <c r="BG5" s="136"/>
      <c r="BH5" s="136"/>
      <c r="BI5" s="136"/>
      <c r="BJ5" s="134"/>
      <c r="BK5" s="134"/>
      <c r="BL5" s="134"/>
      <c r="BM5" s="138"/>
      <c r="BN5" s="139"/>
      <c r="BO5" s="4"/>
      <c r="BP5" s="47"/>
      <c r="BQ5" s="135"/>
      <c r="BR5" s="135"/>
      <c r="BS5" s="135"/>
      <c r="BT5" s="135"/>
      <c r="BU5" s="135"/>
      <c r="BV5" s="135"/>
      <c r="BW5" s="135"/>
      <c r="BX5" s="135"/>
      <c r="BZ5" s="47"/>
      <c r="CA5" s="135"/>
      <c r="CB5" s="135"/>
      <c r="CC5" s="135"/>
      <c r="CD5" s="135"/>
      <c r="CE5" s="135"/>
      <c r="CF5" s="135"/>
      <c r="CG5" s="135"/>
      <c r="CH5" s="135"/>
      <c r="CJ5" s="47"/>
      <c r="CK5" s="135"/>
      <c r="CL5" s="135"/>
      <c r="CM5" s="135"/>
      <c r="CN5" s="135"/>
      <c r="CO5" s="135"/>
      <c r="CP5" s="135"/>
      <c r="CQ5" s="135"/>
      <c r="CR5" s="135"/>
      <c r="CS5" s="4"/>
      <c r="CT5" s="47"/>
      <c r="CU5" s="135"/>
      <c r="CV5" s="135"/>
      <c r="CW5" s="135"/>
      <c r="CX5" s="135"/>
      <c r="CY5" s="135"/>
      <c r="CZ5" s="135"/>
      <c r="DA5" s="135"/>
      <c r="DB5" s="135"/>
      <c r="DD5" s="46"/>
      <c r="DE5" s="119"/>
      <c r="DF5" s="125"/>
      <c r="DG5" s="125"/>
      <c r="DH5" s="140"/>
      <c r="DI5" s="141"/>
      <c r="DJ5" s="119"/>
      <c r="DK5" s="119"/>
      <c r="DL5" s="119"/>
      <c r="DM5" s="125"/>
      <c r="DN5" s="125"/>
      <c r="DO5" s="135"/>
      <c r="DP5" s="47"/>
      <c r="DQ5" s="118"/>
      <c r="DR5" s="46"/>
      <c r="DS5" s="142"/>
      <c r="DT5" s="54"/>
      <c r="DU5" s="54"/>
      <c r="DV5" s="54"/>
      <c r="DW5" s="54"/>
      <c r="DX5" s="119"/>
      <c r="DY5" s="10"/>
      <c r="DZ5" s="10"/>
      <c r="EA5" s="10"/>
      <c r="EB5" s="10"/>
      <c r="EC5" s="10"/>
      <c r="ED5" s="10"/>
      <c r="EE5" s="10"/>
      <c r="EF5" s="10"/>
      <c r="EG5" s="10"/>
      <c r="EH5" s="10"/>
      <c r="EI5" s="10"/>
      <c r="EJ5" s="10"/>
      <c r="EK5" s="10"/>
      <c r="EL5" s="10"/>
      <c r="EM5" s="10"/>
      <c r="EN5" s="10"/>
      <c r="EO5" s="10"/>
      <c r="EP5" s="46"/>
      <c r="EQ5" s="135"/>
      <c r="ER5" s="47"/>
      <c r="ES5" s="47"/>
      <c r="ET5" s="135"/>
      <c r="EU5" s="47"/>
      <c r="EV5" s="47"/>
      <c r="EW5" s="135"/>
      <c r="EX5" s="47"/>
      <c r="EY5" s="4"/>
      <c r="EZ5" s="46"/>
      <c r="FA5" s="119"/>
      <c r="FC5" s="4"/>
      <c r="FD5" s="119"/>
      <c r="FE5" s="54"/>
      <c r="FF5" s="47"/>
      <c r="FG5" s="135"/>
      <c r="FH5" s="47"/>
      <c r="FI5" s="97"/>
      <c r="FJ5" s="4"/>
      <c r="FK5" s="119"/>
      <c r="FL5" s="101"/>
      <c r="FM5" s="101"/>
      <c r="FN5" s="101"/>
      <c r="FO5" s="101"/>
      <c r="FP5" s="101"/>
      <c r="FQ5" s="101"/>
      <c r="FR5" s="101"/>
      <c r="FZ5" s="119"/>
      <c r="GA5" s="4"/>
      <c r="GB5" s="4"/>
      <c r="IH5" s="2"/>
      <c r="II5" s="2"/>
      <c r="IJ5" s="2"/>
    </row>
    <row r="6" spans="1:244" ht="12" customHeight="1">
      <c r="A6" s="1117"/>
      <c r="B6" s="1087" t="s">
        <v>57</v>
      </c>
      <c r="C6" s="806" t="s">
        <v>53</v>
      </c>
      <c r="D6" s="808"/>
      <c r="E6" s="1191" t="s">
        <v>60</v>
      </c>
      <c r="F6" s="1191"/>
      <c r="G6" s="1117" t="s">
        <v>7</v>
      </c>
      <c r="H6" s="1088" t="s">
        <v>58</v>
      </c>
      <c r="I6" s="1088"/>
      <c r="J6" s="1192"/>
      <c r="K6" s="1193"/>
      <c r="L6" s="1088" t="s">
        <v>59</v>
      </c>
      <c r="M6" s="1117"/>
      <c r="O6" s="46"/>
      <c r="P6" s="50"/>
      <c r="Q6" s="36"/>
      <c r="R6" s="47"/>
      <c r="S6" s="171"/>
      <c r="T6" s="378"/>
      <c r="U6" s="119"/>
      <c r="V6" s="136"/>
      <c r="W6" s="136"/>
      <c r="X6" s="119"/>
      <c r="Y6" s="50"/>
      <c r="Z6" s="131"/>
      <c r="AA6" s="133"/>
      <c r="AB6" s="131"/>
      <c r="AC6" s="133"/>
      <c r="AD6" s="131"/>
      <c r="AE6" s="133"/>
      <c r="AF6" s="144"/>
      <c r="AG6" s="131"/>
      <c r="AH6" s="133"/>
      <c r="AI6" s="134"/>
      <c r="AJ6" s="145"/>
      <c r="AK6" s="142"/>
      <c r="AL6" s="146"/>
      <c r="AM6" s="142"/>
      <c r="AN6" s="147"/>
      <c r="AO6" s="142"/>
      <c r="AP6" s="148"/>
      <c r="AQ6" s="148"/>
      <c r="AR6" s="4"/>
      <c r="AS6" s="50"/>
      <c r="AT6" s="119"/>
      <c r="AU6" s="137"/>
      <c r="AW6" s="145"/>
      <c r="AX6" s="50"/>
      <c r="AY6" s="47"/>
      <c r="AZ6" s="135"/>
      <c r="BA6" s="47"/>
      <c r="BC6" s="135"/>
      <c r="BD6" s="47"/>
      <c r="BE6" s="149"/>
      <c r="BF6" s="50"/>
      <c r="BG6" s="149"/>
      <c r="BH6" s="149"/>
      <c r="BI6" s="149"/>
      <c r="BJ6" s="149"/>
      <c r="BK6" s="149"/>
      <c r="BL6" s="149"/>
      <c r="BM6" s="149"/>
      <c r="BN6" s="149"/>
      <c r="BO6" s="150"/>
      <c r="BP6" s="4"/>
      <c r="BQ6" s="50"/>
      <c r="BR6" s="135"/>
      <c r="BS6" s="135"/>
      <c r="BT6" s="135"/>
      <c r="BU6" s="135"/>
      <c r="BV6" s="135"/>
      <c r="BW6" s="135"/>
      <c r="BX6" s="135"/>
      <c r="BY6" s="135"/>
      <c r="CA6" s="50"/>
      <c r="CB6" s="135"/>
      <c r="CC6" s="135"/>
      <c r="CD6" s="135"/>
      <c r="CE6" s="135"/>
      <c r="CF6" s="135"/>
      <c r="CG6" s="135"/>
      <c r="CH6" s="135"/>
      <c r="CI6" s="135"/>
      <c r="CK6" s="50"/>
      <c r="CL6" s="135"/>
      <c r="CM6" s="135"/>
      <c r="CN6" s="135"/>
      <c r="CO6" s="135"/>
      <c r="CP6" s="135"/>
      <c r="CQ6" s="135"/>
      <c r="CR6" s="135"/>
      <c r="CS6" s="135"/>
      <c r="CT6" s="4"/>
      <c r="CU6" s="50"/>
      <c r="CV6" s="135"/>
      <c r="CW6" s="135"/>
      <c r="CX6" s="135"/>
      <c r="CY6" s="135"/>
      <c r="CZ6" s="135"/>
      <c r="DA6" s="135"/>
      <c r="DB6" s="135"/>
      <c r="DC6" s="135"/>
      <c r="DE6" s="50"/>
      <c r="DF6" s="4"/>
      <c r="DH6" s="151"/>
      <c r="DI6" s="128"/>
      <c r="DJ6" s="4"/>
      <c r="DK6" s="119"/>
      <c r="DL6" s="125"/>
      <c r="DM6" s="4"/>
      <c r="DO6" s="151"/>
      <c r="DP6" s="152"/>
      <c r="DR6" s="118"/>
      <c r="DS6" s="50"/>
      <c r="DT6" s="142"/>
      <c r="DU6" s="117"/>
      <c r="DV6" s="145"/>
      <c r="DW6" s="4"/>
      <c r="DX6" s="142"/>
      <c r="DY6" s="125"/>
      <c r="DZ6" s="10"/>
      <c r="EA6" s="10"/>
      <c r="EB6" s="10"/>
      <c r="EC6" s="10"/>
      <c r="ED6" s="10"/>
      <c r="EE6" s="10"/>
      <c r="EF6" s="10"/>
      <c r="EG6" s="10"/>
      <c r="EH6" s="10"/>
      <c r="EI6" s="10"/>
      <c r="EJ6" s="10"/>
      <c r="EK6" s="10"/>
      <c r="EL6" s="10"/>
      <c r="EM6" s="10"/>
      <c r="EN6" s="10"/>
      <c r="EO6" s="10"/>
      <c r="EP6" s="10"/>
      <c r="EQ6" s="50"/>
      <c r="ER6" s="4"/>
      <c r="ET6" s="151"/>
      <c r="EU6" s="4"/>
      <c r="EV6" s="4"/>
      <c r="EW6" s="154"/>
      <c r="EX6" s="126"/>
      <c r="EY6" s="4"/>
      <c r="FA6" s="50"/>
      <c r="FB6" s="155"/>
      <c r="FC6" s="145"/>
      <c r="FD6" s="142"/>
      <c r="FE6" s="119"/>
      <c r="FF6" s="54"/>
      <c r="FG6" s="4"/>
      <c r="FH6" s="156"/>
      <c r="FI6" s="4"/>
      <c r="FJ6" s="97"/>
      <c r="FK6" s="50"/>
      <c r="FL6" s="52"/>
      <c r="FM6" s="119"/>
      <c r="FN6" s="46"/>
      <c r="FO6" s="46"/>
      <c r="FP6" s="95"/>
      <c r="FQ6" s="119"/>
      <c r="FR6" s="46"/>
      <c r="FS6" s="136"/>
      <c r="FU6" s="119"/>
      <c r="FV6" s="46"/>
      <c r="FW6" s="46"/>
      <c r="FX6" s="95"/>
      <c r="FY6" s="119"/>
      <c r="FZ6" s="46"/>
      <c r="GA6" s="136"/>
      <c r="GB6" s="4"/>
      <c r="II6" s="2"/>
      <c r="IJ6" s="2"/>
    </row>
    <row r="7" spans="1:244" ht="12" customHeight="1">
      <c r="A7" s="1187"/>
      <c r="B7" s="1187"/>
      <c r="C7" s="807" t="s">
        <v>58</v>
      </c>
      <c r="D7" s="809" t="s">
        <v>59</v>
      </c>
      <c r="E7" s="807" t="s">
        <v>61</v>
      </c>
      <c r="F7" s="807" t="s">
        <v>62</v>
      </c>
      <c r="G7" s="1187"/>
      <c r="H7" s="802" t="s">
        <v>48</v>
      </c>
      <c r="I7" s="803" t="s">
        <v>193</v>
      </c>
      <c r="J7" s="802" t="s">
        <v>63</v>
      </c>
      <c r="K7" s="815" t="s">
        <v>194</v>
      </c>
      <c r="L7" s="804" t="s">
        <v>64</v>
      </c>
      <c r="M7" s="805" t="s">
        <v>65</v>
      </c>
      <c r="O7" s="158"/>
      <c r="P7" s="51"/>
      <c r="Q7" s="52"/>
      <c r="R7" s="365"/>
      <c r="S7" s="379"/>
      <c r="T7" s="174"/>
      <c r="U7" s="52"/>
      <c r="V7" s="365"/>
      <c r="W7" s="53"/>
      <c r="X7" s="157"/>
      <c r="Y7" s="51"/>
      <c r="Z7" s="164"/>
      <c r="AA7" s="165"/>
      <c r="AB7" s="164"/>
      <c r="AC7" s="165"/>
      <c r="AD7" s="164"/>
      <c r="AE7" s="165"/>
      <c r="AF7" s="166"/>
      <c r="AG7" s="164"/>
      <c r="AH7" s="165"/>
      <c r="AI7" s="167"/>
      <c r="AJ7" s="4"/>
      <c r="AN7" s="147"/>
      <c r="AP7" s="124"/>
      <c r="AQ7" s="124"/>
      <c r="AR7" s="4"/>
      <c r="AS7" s="51"/>
      <c r="AT7" s="168"/>
      <c r="AU7" s="53"/>
      <c r="AV7" s="169"/>
      <c r="AW7" s="168"/>
      <c r="AX7" s="53"/>
      <c r="AZ7" s="168"/>
      <c r="BA7" s="53"/>
      <c r="BC7" s="168"/>
      <c r="BD7" s="53"/>
      <c r="BE7" s="170"/>
      <c r="BF7" s="4"/>
      <c r="BG7" s="145"/>
      <c r="BH7" s="146"/>
      <c r="BI7" s="146"/>
      <c r="BJ7" s="142"/>
      <c r="BK7" s="171"/>
      <c r="BL7" s="171"/>
      <c r="BM7" s="171"/>
      <c r="BN7" s="171"/>
      <c r="BO7" s="124"/>
      <c r="BP7" s="4"/>
      <c r="BQ7" s="51"/>
      <c r="BR7" s="135"/>
      <c r="BS7" s="135"/>
      <c r="BT7" s="135"/>
      <c r="BU7" s="135"/>
      <c r="BV7" s="135"/>
      <c r="BW7" s="135"/>
      <c r="BX7" s="135"/>
      <c r="BY7" s="119"/>
      <c r="CA7" s="51"/>
      <c r="CB7" s="135"/>
      <c r="CC7" s="135"/>
      <c r="CD7" s="135"/>
      <c r="CE7" s="135"/>
      <c r="CF7" s="135"/>
      <c r="CG7" s="135"/>
      <c r="CH7" s="135"/>
      <c r="CI7" s="119"/>
      <c r="CK7" s="51"/>
      <c r="CL7" s="135"/>
      <c r="CM7" s="135"/>
      <c r="CN7" s="135"/>
      <c r="CO7" s="135"/>
      <c r="CP7" s="135"/>
      <c r="CQ7" s="135"/>
      <c r="CR7" s="135"/>
      <c r="CS7" s="119"/>
      <c r="CT7" s="4"/>
      <c r="CU7" s="51"/>
      <c r="CV7" s="135"/>
      <c r="CW7" s="135"/>
      <c r="CX7" s="135"/>
      <c r="CY7" s="135"/>
      <c r="CZ7" s="135"/>
      <c r="DA7" s="135"/>
      <c r="DB7" s="135"/>
      <c r="DC7" s="119"/>
      <c r="DE7" s="51"/>
      <c r="DF7" s="172"/>
      <c r="DG7" s="173"/>
      <c r="DH7" s="174"/>
      <c r="DI7" s="172"/>
      <c r="DJ7" s="173"/>
      <c r="DK7" s="172"/>
      <c r="DL7" s="173"/>
      <c r="DM7" s="172"/>
      <c r="DN7" s="173"/>
      <c r="DO7" s="174"/>
      <c r="DP7" s="172"/>
      <c r="DQ7" s="173"/>
      <c r="DR7" s="124"/>
      <c r="DS7" s="51"/>
      <c r="DT7" s="142"/>
      <c r="DU7" s="142"/>
      <c r="DV7" s="175"/>
      <c r="DW7" s="175"/>
      <c r="DX7" s="118"/>
      <c r="DY7" s="173"/>
      <c r="DZ7" s="10"/>
      <c r="EA7" s="10"/>
      <c r="EB7" s="10"/>
      <c r="EC7" s="10"/>
      <c r="ED7" s="10"/>
      <c r="EE7" s="10"/>
      <c r="EF7" s="10"/>
      <c r="EG7" s="10"/>
      <c r="EH7" s="10"/>
      <c r="EI7" s="10"/>
      <c r="EJ7" s="10"/>
      <c r="EK7" s="10"/>
      <c r="EL7" s="10"/>
      <c r="EM7" s="10"/>
      <c r="EN7" s="10"/>
      <c r="EO7" s="10"/>
      <c r="EP7" s="10"/>
      <c r="EQ7" s="51"/>
      <c r="ER7" s="178"/>
      <c r="ES7" s="179"/>
      <c r="ET7" s="174"/>
      <c r="EU7" s="178"/>
      <c r="EV7" s="179"/>
      <c r="EW7" s="151"/>
      <c r="EX7" s="178"/>
      <c r="EY7" s="179"/>
      <c r="FA7" s="51"/>
      <c r="FB7" s="145"/>
      <c r="FE7" s="180"/>
      <c r="FF7" s="124"/>
      <c r="FG7" s="171"/>
      <c r="FH7" s="178"/>
      <c r="FI7" s="179"/>
      <c r="FJ7" s="97"/>
      <c r="FK7" s="51"/>
      <c r="FL7" s="52"/>
      <c r="FM7" s="52"/>
      <c r="FN7" s="46"/>
      <c r="FO7" s="176"/>
      <c r="FP7" s="176"/>
      <c r="FQ7" s="52"/>
      <c r="FR7" s="157"/>
      <c r="FS7" s="177"/>
      <c r="FU7" s="52"/>
      <c r="FV7" s="46"/>
      <c r="FW7" s="176"/>
      <c r="FX7" s="176"/>
      <c r="FY7" s="52"/>
      <c r="FZ7" s="157"/>
      <c r="GA7" s="177"/>
      <c r="GB7" s="4"/>
      <c r="II7" s="2"/>
      <c r="IJ7" s="2"/>
    </row>
    <row r="8" spans="1:244" ht="14.25" customHeight="1">
      <c r="A8" s="659" t="s">
        <v>8</v>
      </c>
      <c r="B8" s="733">
        <f>C8+D8</f>
        <v>337.92685799999998</v>
      </c>
      <c r="C8" s="733">
        <v>294.835421</v>
      </c>
      <c r="D8" s="810">
        <v>43.091436999999999</v>
      </c>
      <c r="E8" s="797">
        <f>C8/B8</f>
        <v>0.87248294718261199</v>
      </c>
      <c r="F8" s="797">
        <f>D8/B8</f>
        <v>0.12751705281738807</v>
      </c>
      <c r="G8" s="659" t="s">
        <v>8</v>
      </c>
      <c r="H8" s="733">
        <v>189.28754599999999</v>
      </c>
      <c r="I8" s="733">
        <v>46.292324999999998</v>
      </c>
      <c r="J8" s="733">
        <v>24.895634999999999</v>
      </c>
      <c r="K8" s="810">
        <v>16.829982999999999</v>
      </c>
      <c r="L8" s="733">
        <v>23.512224999999997</v>
      </c>
      <c r="M8" s="733">
        <v>10.264699</v>
      </c>
      <c r="O8" s="15"/>
      <c r="P8" s="55"/>
      <c r="Q8" s="56"/>
      <c r="R8" s="56"/>
      <c r="S8" s="57"/>
      <c r="T8" s="182"/>
      <c r="U8" s="56"/>
      <c r="V8" s="56"/>
      <c r="W8" s="57"/>
      <c r="X8" s="126"/>
      <c r="Y8" s="55"/>
      <c r="Z8" s="56"/>
      <c r="AA8" s="57"/>
      <c r="AB8" s="56"/>
      <c r="AC8" s="57"/>
      <c r="AD8" s="56"/>
      <c r="AE8" s="57"/>
      <c r="AF8" s="182"/>
      <c r="AG8" s="56"/>
      <c r="AH8" s="57"/>
      <c r="AI8" s="118"/>
      <c r="AJ8" s="55"/>
      <c r="AK8" s="163"/>
      <c r="AL8" s="163"/>
      <c r="AM8" s="163"/>
      <c r="AN8" s="163"/>
      <c r="AO8" s="163"/>
      <c r="AP8" s="183"/>
      <c r="AQ8" s="183"/>
      <c r="AR8" s="4"/>
      <c r="AS8" s="55"/>
      <c r="AT8" s="184"/>
      <c r="AU8" s="57"/>
      <c r="AV8" s="182"/>
      <c r="AW8" s="184"/>
      <c r="AX8" s="57"/>
      <c r="AZ8" s="184"/>
      <c r="BA8" s="57"/>
      <c r="BC8" s="184"/>
      <c r="BD8" s="57"/>
      <c r="BE8" s="183"/>
      <c r="BF8" s="55"/>
      <c r="BG8" s="162"/>
      <c r="BH8" s="162"/>
      <c r="BI8" s="162"/>
      <c r="BJ8" s="185"/>
      <c r="BK8" s="183"/>
      <c r="BL8" s="183"/>
      <c r="BM8" s="183"/>
      <c r="BN8" s="183"/>
      <c r="BO8" s="183"/>
      <c r="BP8" s="4"/>
      <c r="BQ8" s="55"/>
      <c r="BR8" s="184"/>
      <c r="BS8" s="184"/>
      <c r="BT8" s="186"/>
      <c r="BU8" s="184"/>
      <c r="BV8" s="184"/>
      <c r="BW8" s="184"/>
      <c r="BX8" s="184"/>
      <c r="BY8" s="184"/>
      <c r="CA8" s="55"/>
      <c r="CB8" s="58"/>
      <c r="CC8" s="58"/>
      <c r="CD8" s="58"/>
      <c r="CE8" s="58"/>
      <c r="CF8" s="58"/>
      <c r="CG8" s="58"/>
      <c r="CH8" s="58"/>
      <c r="CI8" s="58"/>
      <c r="CJ8" s="187"/>
      <c r="CK8" s="55"/>
      <c r="CL8" s="56"/>
      <c r="CM8" s="188"/>
      <c r="CN8" s="56"/>
      <c r="CO8" s="56"/>
      <c r="CP8" s="56"/>
      <c r="CQ8" s="56"/>
      <c r="CR8" s="56"/>
      <c r="CS8" s="189"/>
      <c r="CT8" s="4"/>
      <c r="CU8" s="55"/>
      <c r="CV8" s="190"/>
      <c r="CW8" s="190"/>
      <c r="CX8" s="190"/>
      <c r="CY8" s="190"/>
      <c r="CZ8" s="190"/>
      <c r="DA8" s="190"/>
      <c r="DB8" s="190"/>
      <c r="DC8" s="190"/>
      <c r="DD8" s="187"/>
      <c r="DE8" s="55"/>
      <c r="DF8" s="184"/>
      <c r="DG8" s="57"/>
      <c r="DH8" s="182"/>
      <c r="DI8" s="191"/>
      <c r="DJ8" s="57"/>
      <c r="DK8" s="184"/>
      <c r="DL8" s="192"/>
      <c r="DM8" s="184"/>
      <c r="DN8" s="57"/>
      <c r="DO8" s="57"/>
      <c r="DP8" s="184"/>
      <c r="DQ8" s="193"/>
      <c r="DR8" s="194"/>
      <c r="DS8" s="55"/>
      <c r="DT8" s="194"/>
      <c r="DU8" s="194"/>
      <c r="DV8" s="194"/>
      <c r="DW8" s="194"/>
      <c r="DX8" s="194"/>
      <c r="DY8" s="192"/>
      <c r="DZ8" s="10"/>
      <c r="EA8" s="10"/>
      <c r="EB8" s="10"/>
      <c r="EC8" s="10"/>
      <c r="ED8" s="10"/>
      <c r="EE8" s="10"/>
      <c r="EF8" s="10"/>
      <c r="EG8" s="10"/>
      <c r="EH8" s="10"/>
      <c r="EI8" s="10"/>
      <c r="EJ8" s="10"/>
      <c r="EK8" s="10"/>
      <c r="EL8" s="10"/>
      <c r="EM8" s="10"/>
      <c r="EN8" s="10"/>
      <c r="EO8" s="10"/>
      <c r="EP8" s="10"/>
      <c r="EQ8" s="55"/>
      <c r="ER8" s="184"/>
      <c r="ES8" s="57"/>
      <c r="ET8" s="192"/>
      <c r="EU8" s="184"/>
      <c r="EV8" s="57"/>
      <c r="EW8" s="57"/>
      <c r="EX8" s="184"/>
      <c r="EY8" s="57"/>
      <c r="FA8" s="55"/>
      <c r="FB8" s="199"/>
      <c r="FC8" s="199"/>
      <c r="FD8" s="195"/>
      <c r="FE8" s="194"/>
      <c r="FF8" s="194"/>
      <c r="FG8" s="118"/>
      <c r="FH8" s="184"/>
      <c r="FI8" s="200"/>
      <c r="FJ8" s="97"/>
      <c r="FK8" s="55"/>
      <c r="FL8" s="197"/>
      <c r="FM8" s="184"/>
      <c r="FN8" s="184"/>
      <c r="FO8" s="184"/>
      <c r="FP8" s="189"/>
      <c r="FQ8" s="189"/>
      <c r="FR8" s="184"/>
      <c r="FS8" s="184"/>
      <c r="FT8" s="55"/>
      <c r="FU8" s="201"/>
      <c r="FV8" s="201"/>
      <c r="FW8" s="201"/>
      <c r="FX8" s="201"/>
      <c r="FY8" s="201"/>
      <c r="FZ8" s="201"/>
      <c r="GA8" s="201"/>
      <c r="GB8" s="4"/>
      <c r="II8" s="2"/>
      <c r="IJ8" s="2"/>
    </row>
    <row r="9" spans="1:244" ht="14.25" customHeight="1">
      <c r="A9" s="526" t="s">
        <v>9</v>
      </c>
      <c r="B9" s="734">
        <f t="shared" ref="B9:B37" si="0">C9+D9</f>
        <v>549.02357300000006</v>
      </c>
      <c r="C9" s="734">
        <v>477.27344300000004</v>
      </c>
      <c r="D9" s="811">
        <v>71.750129999999999</v>
      </c>
      <c r="E9" s="798">
        <f t="shared" ref="E9:E37" si="1">C9/B9</f>
        <v>0.86931320706697601</v>
      </c>
      <c r="F9" s="798">
        <f t="shared" ref="F9:F37" si="2">D9/B9</f>
        <v>0.13068679293302402</v>
      </c>
      <c r="G9" s="526" t="s">
        <v>9</v>
      </c>
      <c r="H9" s="734">
        <v>271.00186600000006</v>
      </c>
      <c r="I9" s="734">
        <v>83.108244999999997</v>
      </c>
      <c r="J9" s="734">
        <v>17.622859000000002</v>
      </c>
      <c r="K9" s="811">
        <v>22.781309</v>
      </c>
      <c r="L9" s="734">
        <v>24.602226999999999</v>
      </c>
      <c r="M9" s="734">
        <v>20.420955999999997</v>
      </c>
      <c r="O9" s="15"/>
      <c r="P9" s="55"/>
      <c r="Q9" s="56"/>
      <c r="R9" s="56"/>
      <c r="S9" s="57"/>
      <c r="T9" s="204"/>
      <c r="U9" s="56"/>
      <c r="V9" s="56"/>
      <c r="W9" s="57"/>
      <c r="X9" s="126"/>
      <c r="Y9" s="55"/>
      <c r="Z9" s="56"/>
      <c r="AA9" s="57"/>
      <c r="AB9" s="56"/>
      <c r="AC9" s="57"/>
      <c r="AD9" s="56"/>
      <c r="AE9" s="57"/>
      <c r="AF9" s="182"/>
      <c r="AG9" s="56"/>
      <c r="AH9" s="57"/>
      <c r="AI9" s="202"/>
      <c r="AJ9" s="55"/>
      <c r="AK9" s="163"/>
      <c r="AL9" s="163"/>
      <c r="AM9" s="163"/>
      <c r="AN9" s="163"/>
      <c r="AO9" s="163"/>
      <c r="AP9" s="203"/>
      <c r="AQ9" s="203"/>
      <c r="AS9" s="55"/>
      <c r="AT9" s="184"/>
      <c r="AU9" s="57"/>
      <c r="AV9" s="182"/>
      <c r="AW9" s="184"/>
      <c r="AX9" s="57"/>
      <c r="AZ9" s="184"/>
      <c r="BA9" s="57"/>
      <c r="BC9" s="184"/>
      <c r="BD9" s="57"/>
      <c r="BE9" s="183"/>
      <c r="BF9" s="55"/>
      <c r="BG9" s="162"/>
      <c r="BH9" s="162"/>
      <c r="BI9" s="162"/>
      <c r="BJ9" s="185"/>
      <c r="BK9" s="183"/>
      <c r="BL9" s="203"/>
      <c r="BM9" s="203"/>
      <c r="BN9" s="148"/>
      <c r="BO9" s="183"/>
      <c r="BQ9" s="55"/>
      <c r="BR9" s="184"/>
      <c r="BS9" s="184"/>
      <c r="BT9" s="186"/>
      <c r="BU9" s="184"/>
      <c r="BV9" s="184"/>
      <c r="BW9" s="184"/>
      <c r="BX9" s="184"/>
      <c r="BY9" s="184"/>
      <c r="BZ9" s="95"/>
      <c r="CA9" s="55"/>
      <c r="CB9" s="58"/>
      <c r="CC9" s="58"/>
      <c r="CD9" s="58"/>
      <c r="CE9" s="58"/>
      <c r="CF9" s="58"/>
      <c r="CG9" s="58"/>
      <c r="CH9" s="58"/>
      <c r="CI9" s="58"/>
      <c r="CJ9" s="187"/>
      <c r="CK9" s="55"/>
      <c r="CL9" s="56"/>
      <c r="CM9" s="188"/>
      <c r="CN9" s="56"/>
      <c r="CO9" s="56"/>
      <c r="CP9" s="56"/>
      <c r="CQ9" s="56"/>
      <c r="CR9" s="56"/>
      <c r="CS9" s="189"/>
      <c r="CU9" s="55"/>
      <c r="CV9" s="190"/>
      <c r="CW9" s="190"/>
      <c r="CX9" s="190"/>
      <c r="CY9" s="190"/>
      <c r="CZ9" s="190"/>
      <c r="DA9" s="190"/>
      <c r="DB9" s="190"/>
      <c r="DC9" s="190"/>
      <c r="DD9" s="187"/>
      <c r="DE9" s="55"/>
      <c r="DF9" s="184"/>
      <c r="DG9" s="57"/>
      <c r="DH9" s="204"/>
      <c r="DI9" s="191"/>
      <c r="DJ9" s="57"/>
      <c r="DK9" s="205"/>
      <c r="DL9" s="206"/>
      <c r="DM9" s="184"/>
      <c r="DN9" s="57"/>
      <c r="DO9" s="57"/>
      <c r="DP9" s="184"/>
      <c r="DQ9" s="193"/>
      <c r="DR9" s="194"/>
      <c r="DS9" s="55"/>
      <c r="DT9" s="194"/>
      <c r="DU9" s="194"/>
      <c r="DV9" s="194"/>
      <c r="DW9" s="194"/>
      <c r="DX9" s="194"/>
      <c r="DY9" s="206"/>
      <c r="DZ9" s="10"/>
      <c r="EA9" s="10"/>
      <c r="EB9" s="10"/>
      <c r="EC9" s="10"/>
      <c r="ED9" s="10"/>
      <c r="EE9" s="10"/>
      <c r="EF9" s="10"/>
      <c r="EG9" s="10"/>
      <c r="EH9" s="10"/>
      <c r="EI9" s="10"/>
      <c r="EJ9" s="10"/>
      <c r="EK9" s="10"/>
      <c r="EL9" s="10"/>
      <c r="EM9" s="10"/>
      <c r="EN9" s="10"/>
      <c r="EO9" s="10"/>
      <c r="EP9" s="10"/>
      <c r="EQ9" s="55"/>
      <c r="ER9" s="184"/>
      <c r="ES9" s="57"/>
      <c r="ET9" s="206"/>
      <c r="EU9" s="184"/>
      <c r="EV9" s="57"/>
      <c r="EW9" s="207"/>
      <c r="EX9" s="184"/>
      <c r="EY9" s="57"/>
      <c r="EZ9" s="95"/>
      <c r="FA9" s="55"/>
      <c r="FB9" s="199"/>
      <c r="FC9" s="199"/>
      <c r="FD9" s="195"/>
      <c r="FE9" s="194"/>
      <c r="FF9" s="194"/>
      <c r="FG9" s="118"/>
      <c r="FH9" s="184"/>
      <c r="FI9" s="200"/>
      <c r="FJ9" s="97"/>
      <c r="FK9" s="55"/>
      <c r="FL9" s="197"/>
      <c r="FM9" s="184"/>
      <c r="FN9" s="184"/>
      <c r="FO9" s="184"/>
      <c r="FP9" s="189"/>
      <c r="FQ9" s="189"/>
      <c r="FR9" s="184"/>
      <c r="FS9" s="184"/>
      <c r="FT9" s="55"/>
      <c r="FU9" s="201"/>
      <c r="FV9" s="201"/>
      <c r="FW9" s="201"/>
      <c r="FX9" s="201"/>
      <c r="FY9" s="201"/>
      <c r="FZ9" s="201"/>
      <c r="GA9" s="201"/>
      <c r="GB9" s="4"/>
      <c r="II9" s="2"/>
      <c r="IJ9" s="2"/>
    </row>
    <row r="10" spans="1:244" ht="14.25" customHeight="1">
      <c r="A10" s="659" t="s">
        <v>10</v>
      </c>
      <c r="B10" s="733">
        <f t="shared" si="0"/>
        <v>325.01058699999999</v>
      </c>
      <c r="C10" s="733">
        <v>256.46112499999998</v>
      </c>
      <c r="D10" s="810">
        <v>68.549462000000005</v>
      </c>
      <c r="E10" s="797">
        <f t="shared" si="1"/>
        <v>0.78908544908415545</v>
      </c>
      <c r="F10" s="797">
        <f t="shared" si="2"/>
        <v>0.21091455091584449</v>
      </c>
      <c r="G10" s="659" t="s">
        <v>10</v>
      </c>
      <c r="H10" s="733">
        <v>143.838401</v>
      </c>
      <c r="I10" s="733">
        <v>39.552573000000002</v>
      </c>
      <c r="J10" s="733">
        <v>10.725211999999999</v>
      </c>
      <c r="K10" s="810">
        <v>11.102641999999999</v>
      </c>
      <c r="L10" s="733">
        <v>11.100040000000002</v>
      </c>
      <c r="M10" s="733">
        <v>12.209745999999999</v>
      </c>
      <c r="O10" s="15"/>
      <c r="P10" s="55"/>
      <c r="Q10" s="56"/>
      <c r="R10" s="56"/>
      <c r="S10" s="57"/>
      <c r="T10" s="204"/>
      <c r="U10" s="56"/>
      <c r="V10" s="56"/>
      <c r="W10" s="57"/>
      <c r="X10" s="126"/>
      <c r="Y10" s="55"/>
      <c r="Z10" s="56"/>
      <c r="AA10" s="57"/>
      <c r="AB10" s="56"/>
      <c r="AC10" s="57"/>
      <c r="AD10" s="56"/>
      <c r="AE10" s="57"/>
      <c r="AF10" s="182"/>
      <c r="AG10" s="56"/>
      <c r="AH10" s="57"/>
      <c r="AI10" s="202"/>
      <c r="AJ10" s="55"/>
      <c r="AK10" s="163"/>
      <c r="AL10" s="163"/>
      <c r="AM10" s="163"/>
      <c r="AN10" s="163"/>
      <c r="AO10" s="163"/>
      <c r="AP10" s="183"/>
      <c r="AQ10" s="183"/>
      <c r="AS10" s="55"/>
      <c r="AT10" s="184"/>
      <c r="AU10" s="57"/>
      <c r="AV10" s="182"/>
      <c r="AW10" s="184"/>
      <c r="AX10" s="57"/>
      <c r="AZ10" s="184"/>
      <c r="BA10" s="57"/>
      <c r="BC10" s="184"/>
      <c r="BD10" s="57"/>
      <c r="BE10" s="183"/>
      <c r="BF10" s="55"/>
      <c r="BG10" s="162"/>
      <c r="BH10" s="162"/>
      <c r="BI10" s="162"/>
      <c r="BJ10" s="185"/>
      <c r="BK10" s="183"/>
      <c r="BL10" s="183"/>
      <c r="BM10" s="183"/>
      <c r="BN10" s="183"/>
      <c r="BO10" s="183"/>
      <c r="BQ10" s="55"/>
      <c r="BR10" s="184"/>
      <c r="BS10" s="184"/>
      <c r="BT10" s="186"/>
      <c r="BU10" s="184"/>
      <c r="BV10" s="184"/>
      <c r="BW10" s="184"/>
      <c r="BX10" s="184"/>
      <c r="BY10" s="184"/>
      <c r="BZ10" s="95"/>
      <c r="CA10" s="55"/>
      <c r="CB10" s="58"/>
      <c r="CC10" s="58"/>
      <c r="CD10" s="58"/>
      <c r="CE10" s="58"/>
      <c r="CF10" s="58"/>
      <c r="CG10" s="58"/>
      <c r="CH10" s="58"/>
      <c r="CI10" s="58"/>
      <c r="CJ10" s="187"/>
      <c r="CK10" s="55"/>
      <c r="CL10" s="56"/>
      <c r="CM10" s="188"/>
      <c r="CN10" s="56"/>
      <c r="CO10" s="56"/>
      <c r="CP10" s="56"/>
      <c r="CQ10" s="56"/>
      <c r="CR10" s="56"/>
      <c r="CS10" s="189"/>
      <c r="CU10" s="55"/>
      <c r="CV10" s="190"/>
      <c r="CW10" s="190"/>
      <c r="CX10" s="190"/>
      <c r="CY10" s="190"/>
      <c r="CZ10" s="190"/>
      <c r="DA10" s="190"/>
      <c r="DB10" s="190"/>
      <c r="DC10" s="190"/>
      <c r="DD10" s="187"/>
      <c r="DE10" s="55"/>
      <c r="DF10" s="184"/>
      <c r="DG10" s="57"/>
      <c r="DH10" s="204"/>
      <c r="DI10" s="191"/>
      <c r="DJ10" s="57"/>
      <c r="DK10" s="205"/>
      <c r="DL10" s="206"/>
      <c r="DM10" s="184"/>
      <c r="DN10" s="57"/>
      <c r="DO10" s="57"/>
      <c r="DP10" s="184"/>
      <c r="DQ10" s="193"/>
      <c r="DR10" s="194"/>
      <c r="DS10" s="55"/>
      <c r="DT10" s="194"/>
      <c r="DU10" s="194"/>
      <c r="DV10" s="194"/>
      <c r="DW10" s="194"/>
      <c r="DX10" s="194"/>
      <c r="DY10" s="206"/>
      <c r="DZ10" s="10"/>
      <c r="EA10" s="10"/>
      <c r="EB10" s="10"/>
      <c r="EC10" s="10"/>
      <c r="ED10" s="10"/>
      <c r="EE10" s="10"/>
      <c r="EF10" s="10"/>
      <c r="EG10" s="10"/>
      <c r="EH10" s="10"/>
      <c r="EI10" s="10"/>
      <c r="EJ10" s="10"/>
      <c r="EK10" s="10"/>
      <c r="EL10" s="10"/>
      <c r="EM10" s="10"/>
      <c r="EN10" s="10"/>
      <c r="EO10" s="10"/>
      <c r="EP10" s="10"/>
      <c r="EQ10" s="55"/>
      <c r="ER10" s="184"/>
      <c r="ES10" s="57"/>
      <c r="ET10" s="206"/>
      <c r="EU10" s="184"/>
      <c r="EV10" s="57"/>
      <c r="EW10" s="207"/>
      <c r="EX10" s="184"/>
      <c r="EY10" s="57"/>
      <c r="EZ10" s="95"/>
      <c r="FA10" s="55"/>
      <c r="FB10" s="199"/>
      <c r="FC10" s="199"/>
      <c r="FD10" s="195"/>
      <c r="FE10" s="194"/>
      <c r="FF10" s="194"/>
      <c r="FG10" s="118"/>
      <c r="FH10" s="184"/>
      <c r="FI10" s="200"/>
      <c r="FJ10" s="97"/>
      <c r="FK10" s="55"/>
      <c r="FL10" s="197"/>
      <c r="FM10" s="184"/>
      <c r="FN10" s="184"/>
      <c r="FO10" s="184"/>
      <c r="FP10" s="189"/>
      <c r="FQ10" s="189"/>
      <c r="FR10" s="184"/>
      <c r="FS10" s="184"/>
      <c r="FT10" s="55"/>
      <c r="FU10" s="201"/>
      <c r="FV10" s="201"/>
      <c r="FW10" s="201"/>
      <c r="FX10" s="201"/>
      <c r="FY10" s="201"/>
      <c r="FZ10" s="201"/>
      <c r="GA10" s="201"/>
      <c r="GB10" s="4"/>
      <c r="II10" s="2"/>
      <c r="IJ10" s="2"/>
    </row>
    <row r="11" spans="1:244" ht="14.25" customHeight="1">
      <c r="A11" s="526" t="s">
        <v>11</v>
      </c>
      <c r="B11" s="734">
        <f t="shared" si="0"/>
        <v>320.56386899999995</v>
      </c>
      <c r="C11" s="734">
        <v>288.06075099999998</v>
      </c>
      <c r="D11" s="811">
        <v>32.503118000000001</v>
      </c>
      <c r="E11" s="798">
        <f t="shared" si="1"/>
        <v>0.89860642092512311</v>
      </c>
      <c r="F11" s="798">
        <f t="shared" si="2"/>
        <v>0.10139357907487698</v>
      </c>
      <c r="G11" s="526" t="s">
        <v>11</v>
      </c>
      <c r="H11" s="734">
        <v>171.94121900000002</v>
      </c>
      <c r="I11" s="734">
        <v>47.855364999999999</v>
      </c>
      <c r="J11" s="734">
        <v>18.14996</v>
      </c>
      <c r="K11" s="811">
        <v>12.095293</v>
      </c>
      <c r="L11" s="734">
        <v>15.216911</v>
      </c>
      <c r="M11" s="734">
        <v>7.9132209999999992</v>
      </c>
      <c r="O11" s="15"/>
      <c r="P11" s="55"/>
      <c r="Q11" s="56"/>
      <c r="R11" s="56"/>
      <c r="S11" s="57"/>
      <c r="T11" s="204"/>
      <c r="U11" s="56"/>
      <c r="V11" s="56"/>
      <c r="W11" s="57"/>
      <c r="X11" s="126"/>
      <c r="Y11" s="55"/>
      <c r="Z11" s="56"/>
      <c r="AA11" s="57"/>
      <c r="AB11" s="56"/>
      <c r="AC11" s="57"/>
      <c r="AD11" s="56"/>
      <c r="AE11" s="57"/>
      <c r="AF11" s="182"/>
      <c r="AG11" s="56"/>
      <c r="AH11" s="57"/>
      <c r="AI11" s="202"/>
      <c r="AJ11" s="55"/>
      <c r="AK11" s="163"/>
      <c r="AL11" s="163"/>
      <c r="AM11" s="163"/>
      <c r="AN11" s="163"/>
      <c r="AO11" s="163"/>
      <c r="AP11" s="183"/>
      <c r="AQ11" s="183"/>
      <c r="AS11" s="55"/>
      <c r="AT11" s="184"/>
      <c r="AU11" s="57"/>
      <c r="AV11" s="182"/>
      <c r="AW11" s="184"/>
      <c r="AX11" s="57"/>
      <c r="AZ11" s="184"/>
      <c r="BA11" s="57"/>
      <c r="BC11" s="184"/>
      <c r="BD11" s="57"/>
      <c r="BE11" s="183"/>
      <c r="BF11" s="55"/>
      <c r="BG11" s="162"/>
      <c r="BH11" s="162"/>
      <c r="BI11" s="162"/>
      <c r="BJ11" s="185"/>
      <c r="BK11" s="183"/>
      <c r="BL11" s="183"/>
      <c r="BM11" s="183"/>
      <c r="BN11" s="183"/>
      <c r="BO11" s="183"/>
      <c r="BQ11" s="55"/>
      <c r="BR11" s="184"/>
      <c r="BS11" s="184"/>
      <c r="BT11" s="186"/>
      <c r="BU11" s="184"/>
      <c r="BV11" s="184"/>
      <c r="BW11" s="184"/>
      <c r="BX11" s="184"/>
      <c r="BY11" s="184"/>
      <c r="BZ11" s="95"/>
      <c r="CA11" s="55"/>
      <c r="CB11" s="58"/>
      <c r="CC11" s="58"/>
      <c r="CD11" s="58"/>
      <c r="CE11" s="58"/>
      <c r="CF11" s="58"/>
      <c r="CG11" s="58"/>
      <c r="CH11" s="58"/>
      <c r="CI11" s="58"/>
      <c r="CJ11" s="187"/>
      <c r="CK11" s="55"/>
      <c r="CL11" s="56"/>
      <c r="CM11" s="188"/>
      <c r="CN11" s="56"/>
      <c r="CO11" s="56"/>
      <c r="CP11" s="56"/>
      <c r="CQ11" s="56"/>
      <c r="CR11" s="56"/>
      <c r="CS11" s="189"/>
      <c r="CU11" s="55"/>
      <c r="CV11" s="190"/>
      <c r="CW11" s="190"/>
      <c r="CX11" s="190"/>
      <c r="CY11" s="190"/>
      <c r="CZ11" s="190"/>
      <c r="DA11" s="190"/>
      <c r="DB11" s="190"/>
      <c r="DC11" s="190"/>
      <c r="DD11" s="187"/>
      <c r="DE11" s="55"/>
      <c r="DF11" s="184"/>
      <c r="DG11" s="57"/>
      <c r="DH11" s="204"/>
      <c r="DI11" s="191"/>
      <c r="DJ11" s="57"/>
      <c r="DK11" s="205"/>
      <c r="DL11" s="206"/>
      <c r="DM11" s="184"/>
      <c r="DN11" s="57"/>
      <c r="DO11" s="57"/>
      <c r="DP11" s="184"/>
      <c r="DQ11" s="193"/>
      <c r="DR11" s="194"/>
      <c r="DS11" s="55"/>
      <c r="DT11" s="194"/>
      <c r="DU11" s="194"/>
      <c r="DV11" s="194"/>
      <c r="DW11" s="194"/>
      <c r="DX11" s="194"/>
      <c r="DY11" s="206"/>
      <c r="DZ11" s="10"/>
      <c r="EA11" s="10"/>
      <c r="EB11" s="10"/>
      <c r="EC11" s="10"/>
      <c r="ED11" s="10"/>
      <c r="EE11" s="10"/>
      <c r="EF11" s="10"/>
      <c r="EG11" s="10"/>
      <c r="EH11" s="10"/>
      <c r="EI11" s="10"/>
      <c r="EJ11" s="10"/>
      <c r="EK11" s="10"/>
      <c r="EL11" s="10"/>
      <c r="EM11" s="10"/>
      <c r="EN11" s="10"/>
      <c r="EO11" s="10"/>
      <c r="EP11" s="10"/>
      <c r="EQ11" s="55"/>
      <c r="ER11" s="184"/>
      <c r="ES11" s="57"/>
      <c r="ET11" s="206"/>
      <c r="EU11" s="184"/>
      <c r="EV11" s="57"/>
      <c r="EW11" s="207"/>
      <c r="EX11" s="184"/>
      <c r="EY11" s="57"/>
      <c r="EZ11" s="95"/>
      <c r="FA11" s="55"/>
      <c r="FB11" s="199"/>
      <c r="FC11" s="199"/>
      <c r="FD11" s="195"/>
      <c r="FE11" s="194"/>
      <c r="FF11" s="194"/>
      <c r="FG11" s="118"/>
      <c r="FH11" s="184"/>
      <c r="FI11" s="200"/>
      <c r="FJ11" s="97"/>
      <c r="FK11" s="55"/>
      <c r="FL11" s="197"/>
      <c r="FM11" s="184"/>
      <c r="FN11" s="184"/>
      <c r="FO11" s="184"/>
      <c r="FP11" s="189"/>
      <c r="FQ11" s="189"/>
      <c r="FR11" s="184"/>
      <c r="FS11" s="184"/>
      <c r="FT11" s="55"/>
      <c r="FU11" s="201"/>
      <c r="FV11" s="201"/>
      <c r="FW11" s="201"/>
      <c r="FX11" s="201"/>
      <c r="FY11" s="201"/>
      <c r="FZ11" s="201"/>
      <c r="GA11" s="201"/>
      <c r="GB11" s="4"/>
      <c r="II11" s="2"/>
      <c r="IJ11" s="2"/>
    </row>
    <row r="12" spans="1:244" ht="14.25" customHeight="1">
      <c r="A12" s="659" t="s">
        <v>12</v>
      </c>
      <c r="B12" s="733">
        <f t="shared" si="0"/>
        <v>468.30982399999999</v>
      </c>
      <c r="C12" s="733">
        <v>424.60295400000001</v>
      </c>
      <c r="D12" s="810">
        <v>43.706869999999995</v>
      </c>
      <c r="E12" s="797">
        <f t="shared" si="1"/>
        <v>0.90667103750529054</v>
      </c>
      <c r="F12" s="797">
        <f t="shared" si="2"/>
        <v>9.3328962494709483E-2</v>
      </c>
      <c r="G12" s="659" t="s">
        <v>12</v>
      </c>
      <c r="H12" s="733">
        <v>259.32471400000003</v>
      </c>
      <c r="I12" s="733">
        <v>72.274335000000008</v>
      </c>
      <c r="J12" s="733">
        <v>19.613129000000001</v>
      </c>
      <c r="K12" s="810">
        <v>7.4397479999999998</v>
      </c>
      <c r="L12" s="733">
        <v>20.958086999999999</v>
      </c>
      <c r="M12" s="733">
        <v>12.213963</v>
      </c>
      <c r="O12" s="15"/>
      <c r="P12" s="55"/>
      <c r="Q12" s="56"/>
      <c r="R12" s="56"/>
      <c r="S12" s="57"/>
      <c r="T12" s="204"/>
      <c r="U12" s="56"/>
      <c r="V12" s="56"/>
      <c r="W12" s="57"/>
      <c r="X12" s="126"/>
      <c r="Y12" s="55"/>
      <c r="Z12" s="56"/>
      <c r="AA12" s="57"/>
      <c r="AB12" s="56"/>
      <c r="AC12" s="57"/>
      <c r="AD12" s="56"/>
      <c r="AE12" s="57"/>
      <c r="AF12" s="182"/>
      <c r="AG12" s="56"/>
      <c r="AH12" s="57"/>
      <c r="AI12" s="202"/>
      <c r="AJ12" s="55"/>
      <c r="AK12" s="163"/>
      <c r="AL12" s="163"/>
      <c r="AM12" s="163"/>
      <c r="AN12" s="163"/>
      <c r="AO12" s="163"/>
      <c r="AP12" s="183"/>
      <c r="AQ12" s="183"/>
      <c r="AS12" s="55"/>
      <c r="AT12" s="184"/>
      <c r="AU12" s="57"/>
      <c r="AV12" s="182"/>
      <c r="AW12" s="184"/>
      <c r="AX12" s="57"/>
      <c r="AZ12" s="184"/>
      <c r="BA12" s="57"/>
      <c r="BC12" s="184"/>
      <c r="BD12" s="57"/>
      <c r="BE12" s="183"/>
      <c r="BF12" s="55"/>
      <c r="BG12" s="162"/>
      <c r="BH12" s="162"/>
      <c r="BI12" s="162"/>
      <c r="BJ12" s="185"/>
      <c r="BK12" s="183"/>
      <c r="BL12" s="183"/>
      <c r="BM12" s="183"/>
      <c r="BN12" s="183"/>
      <c r="BO12" s="183"/>
      <c r="BQ12" s="55"/>
      <c r="BR12" s="184"/>
      <c r="BS12" s="184"/>
      <c r="BT12" s="186"/>
      <c r="BU12" s="184"/>
      <c r="BV12" s="184"/>
      <c r="BW12" s="184"/>
      <c r="BX12" s="184"/>
      <c r="BY12" s="184"/>
      <c r="BZ12" s="95"/>
      <c r="CA12" s="55"/>
      <c r="CB12" s="58"/>
      <c r="CC12" s="58"/>
      <c r="CD12" s="58"/>
      <c r="CE12" s="58"/>
      <c r="CF12" s="58"/>
      <c r="CG12" s="58"/>
      <c r="CH12" s="58"/>
      <c r="CI12" s="58"/>
      <c r="CJ12" s="187"/>
      <c r="CK12" s="55"/>
      <c r="CL12" s="56"/>
      <c r="CM12" s="188"/>
      <c r="CN12" s="56"/>
      <c r="CO12" s="56"/>
      <c r="CP12" s="56"/>
      <c r="CQ12" s="56"/>
      <c r="CR12" s="56"/>
      <c r="CS12" s="189"/>
      <c r="CU12" s="55"/>
      <c r="CV12" s="190"/>
      <c r="CW12" s="190"/>
      <c r="CX12" s="190"/>
      <c r="CY12" s="190"/>
      <c r="CZ12" s="190"/>
      <c r="DA12" s="190"/>
      <c r="DB12" s="190"/>
      <c r="DC12" s="190"/>
      <c r="DD12" s="187"/>
      <c r="DE12" s="55"/>
      <c r="DF12" s="184"/>
      <c r="DG12" s="57"/>
      <c r="DH12" s="204"/>
      <c r="DI12" s="191"/>
      <c r="DJ12" s="57"/>
      <c r="DK12" s="205"/>
      <c r="DL12" s="206"/>
      <c r="DM12" s="184"/>
      <c r="DN12" s="57"/>
      <c r="DO12" s="57"/>
      <c r="DP12" s="184"/>
      <c r="DQ12" s="193"/>
      <c r="DR12" s="194"/>
      <c r="DS12" s="55"/>
      <c r="DT12" s="194"/>
      <c r="DU12" s="194"/>
      <c r="DV12" s="194"/>
      <c r="DW12" s="194"/>
      <c r="DX12" s="194"/>
      <c r="DY12" s="206"/>
      <c r="DZ12" s="10"/>
      <c r="EA12" s="10"/>
      <c r="EB12" s="10"/>
      <c r="EC12" s="10"/>
      <c r="ED12" s="10"/>
      <c r="EE12" s="10"/>
      <c r="EF12" s="10"/>
      <c r="EG12" s="10"/>
      <c r="EH12" s="10"/>
      <c r="EI12" s="10"/>
      <c r="EJ12" s="10"/>
      <c r="EK12" s="10"/>
      <c r="EL12" s="10"/>
      <c r="EM12" s="10"/>
      <c r="EN12" s="10"/>
      <c r="EO12" s="10"/>
      <c r="EP12" s="10"/>
      <c r="EQ12" s="55"/>
      <c r="ER12" s="184"/>
      <c r="ES12" s="57"/>
      <c r="ET12" s="206"/>
      <c r="EU12" s="184"/>
      <c r="EV12" s="57"/>
      <c r="EW12" s="207"/>
      <c r="EX12" s="184"/>
      <c r="EY12" s="57"/>
      <c r="EZ12" s="95"/>
      <c r="FA12" s="55"/>
      <c r="FB12" s="199"/>
      <c r="FC12" s="199"/>
      <c r="FD12" s="195"/>
      <c r="FE12" s="194"/>
      <c r="FF12" s="194"/>
      <c r="FG12" s="118"/>
      <c r="FH12" s="184"/>
      <c r="FI12" s="200"/>
      <c r="FJ12" s="97"/>
      <c r="FK12" s="55"/>
      <c r="FL12" s="197"/>
      <c r="FM12" s="184"/>
      <c r="FN12" s="184"/>
      <c r="FO12" s="184"/>
      <c r="FP12" s="189"/>
      <c r="FQ12" s="189"/>
      <c r="FR12" s="184"/>
      <c r="FS12" s="184"/>
      <c r="FT12" s="55"/>
      <c r="FU12" s="201"/>
      <c r="FV12" s="201"/>
      <c r="FW12" s="201"/>
      <c r="FX12" s="201"/>
      <c r="FY12" s="201"/>
      <c r="FZ12" s="201"/>
      <c r="GA12" s="201"/>
      <c r="GB12" s="4"/>
      <c r="II12" s="2"/>
      <c r="IJ12" s="2"/>
    </row>
    <row r="13" spans="1:244" ht="14.25" customHeight="1">
      <c r="A13" s="526" t="s">
        <v>13</v>
      </c>
      <c r="B13" s="734">
        <f t="shared" si="0"/>
        <v>484.06728400000003</v>
      </c>
      <c r="C13" s="734">
        <v>422.47916800000002</v>
      </c>
      <c r="D13" s="811">
        <v>61.588115999999992</v>
      </c>
      <c r="E13" s="798">
        <f t="shared" si="1"/>
        <v>0.8727695135868756</v>
      </c>
      <c r="F13" s="798">
        <f t="shared" si="2"/>
        <v>0.12723048641312432</v>
      </c>
      <c r="G13" s="526" t="s">
        <v>13</v>
      </c>
      <c r="H13" s="734">
        <v>243.12303400000002</v>
      </c>
      <c r="I13" s="734">
        <v>72.844089000000011</v>
      </c>
      <c r="J13" s="734">
        <v>18.867678999999999</v>
      </c>
      <c r="K13" s="811">
        <v>23.069302</v>
      </c>
      <c r="L13" s="734">
        <v>22.785661000000001</v>
      </c>
      <c r="M13" s="734">
        <v>14.656217</v>
      </c>
      <c r="O13" s="15"/>
      <c r="P13" s="55"/>
      <c r="Q13" s="56"/>
      <c r="R13" s="56"/>
      <c r="S13" s="57"/>
      <c r="T13" s="204"/>
      <c r="U13" s="56"/>
      <c r="V13" s="56"/>
      <c r="W13" s="57"/>
      <c r="X13" s="126"/>
      <c r="Y13" s="55"/>
      <c r="Z13" s="56"/>
      <c r="AA13" s="57"/>
      <c r="AB13" s="56"/>
      <c r="AC13" s="57"/>
      <c r="AD13" s="56"/>
      <c r="AE13" s="57"/>
      <c r="AF13" s="182"/>
      <c r="AG13" s="56"/>
      <c r="AH13" s="57"/>
      <c r="AI13" s="202"/>
      <c r="AJ13" s="55"/>
      <c r="AK13" s="163"/>
      <c r="AL13" s="163"/>
      <c r="AM13" s="163"/>
      <c r="AN13" s="163"/>
      <c r="AO13" s="163"/>
      <c r="AP13" s="183"/>
      <c r="AQ13" s="183"/>
      <c r="AS13" s="55"/>
      <c r="AT13" s="184"/>
      <c r="AU13" s="57"/>
      <c r="AV13" s="182"/>
      <c r="AW13" s="184"/>
      <c r="AX13" s="57"/>
      <c r="AZ13" s="184"/>
      <c r="BA13" s="57"/>
      <c r="BC13" s="184"/>
      <c r="BD13" s="57"/>
      <c r="BE13" s="183"/>
      <c r="BF13" s="55"/>
      <c r="BG13" s="162"/>
      <c r="BH13" s="162"/>
      <c r="BI13" s="162"/>
      <c r="BJ13" s="185"/>
      <c r="BK13" s="183"/>
      <c r="BL13" s="183"/>
      <c r="BM13" s="183"/>
      <c r="BN13" s="183"/>
      <c r="BO13" s="183"/>
      <c r="BQ13" s="55"/>
      <c r="BR13" s="184"/>
      <c r="BS13" s="184"/>
      <c r="BT13" s="186"/>
      <c r="BU13" s="184"/>
      <c r="BV13" s="184"/>
      <c r="BW13" s="184"/>
      <c r="BX13" s="184"/>
      <c r="BY13" s="184"/>
      <c r="BZ13" s="95"/>
      <c r="CA13" s="55"/>
      <c r="CB13" s="58"/>
      <c r="CC13" s="58"/>
      <c r="CD13" s="58"/>
      <c r="CE13" s="58"/>
      <c r="CF13" s="58"/>
      <c r="CG13" s="58"/>
      <c r="CH13" s="58"/>
      <c r="CI13" s="58"/>
      <c r="CJ13" s="187"/>
      <c r="CK13" s="55"/>
      <c r="CL13" s="56"/>
      <c r="CM13" s="188"/>
      <c r="CN13" s="56"/>
      <c r="CO13" s="56"/>
      <c r="CP13" s="56"/>
      <c r="CQ13" s="56"/>
      <c r="CR13" s="56"/>
      <c r="CS13" s="189"/>
      <c r="CU13" s="55"/>
      <c r="CV13" s="190"/>
      <c r="CW13" s="190"/>
      <c r="CX13" s="190"/>
      <c r="CY13" s="190"/>
      <c r="CZ13" s="190"/>
      <c r="DA13" s="190"/>
      <c r="DB13" s="190"/>
      <c r="DC13" s="190"/>
      <c r="DD13" s="187"/>
      <c r="DE13" s="55"/>
      <c r="DF13" s="184"/>
      <c r="DG13" s="57"/>
      <c r="DH13" s="204"/>
      <c r="DI13" s="191"/>
      <c r="DJ13" s="57"/>
      <c r="DK13" s="205"/>
      <c r="DL13" s="206"/>
      <c r="DM13" s="184"/>
      <c r="DN13" s="57"/>
      <c r="DO13" s="57"/>
      <c r="DP13" s="184"/>
      <c r="DQ13" s="193"/>
      <c r="DR13" s="194"/>
      <c r="DS13" s="55"/>
      <c r="DT13" s="194"/>
      <c r="DU13" s="194"/>
      <c r="DV13" s="194"/>
      <c r="DW13" s="194"/>
      <c r="DX13" s="194"/>
      <c r="DY13" s="206"/>
      <c r="DZ13" s="10"/>
      <c r="EA13" s="10"/>
      <c r="EB13" s="10"/>
      <c r="EC13" s="10"/>
      <c r="ED13" s="10"/>
      <c r="EE13" s="10"/>
      <c r="EF13" s="10"/>
      <c r="EG13" s="10"/>
      <c r="EH13" s="10"/>
      <c r="EI13" s="10"/>
      <c r="EJ13" s="10"/>
      <c r="EK13" s="10"/>
      <c r="EL13" s="10"/>
      <c r="EM13" s="10"/>
      <c r="EN13" s="10"/>
      <c r="EO13" s="10"/>
      <c r="EP13" s="10"/>
      <c r="EQ13" s="55"/>
      <c r="ER13" s="184"/>
      <c r="ES13" s="57"/>
      <c r="ET13" s="206"/>
      <c r="EU13" s="184"/>
      <c r="EV13" s="57"/>
      <c r="EW13" s="207"/>
      <c r="EX13" s="184"/>
      <c r="EY13" s="57"/>
      <c r="EZ13" s="95"/>
      <c r="FA13" s="55"/>
      <c r="FB13" s="199"/>
      <c r="FC13" s="199"/>
      <c r="FD13" s="195"/>
      <c r="FE13" s="194"/>
      <c r="FF13" s="194"/>
      <c r="FG13" s="118"/>
      <c r="FH13" s="184"/>
      <c r="FI13" s="200"/>
      <c r="FJ13" s="97"/>
      <c r="FK13" s="55"/>
      <c r="FL13" s="197"/>
      <c r="FM13" s="184"/>
      <c r="FN13" s="184"/>
      <c r="FO13" s="184"/>
      <c r="FP13" s="189"/>
      <c r="FQ13" s="189"/>
      <c r="FR13" s="184"/>
      <c r="FS13" s="184"/>
      <c r="FT13" s="55"/>
      <c r="FU13" s="201"/>
      <c r="FV13" s="201"/>
      <c r="FW13" s="201"/>
      <c r="FX13" s="201"/>
      <c r="FY13" s="201"/>
      <c r="FZ13" s="201"/>
      <c r="GA13" s="201"/>
      <c r="GB13" s="4"/>
      <c r="II13" s="2"/>
      <c r="IJ13" s="2"/>
    </row>
    <row r="14" spans="1:244" ht="14.25" customHeight="1">
      <c r="A14" s="659" t="s">
        <v>14</v>
      </c>
      <c r="B14" s="733">
        <f t="shared" si="0"/>
        <v>271.32048900000001</v>
      </c>
      <c r="C14" s="733">
        <v>239.582641</v>
      </c>
      <c r="D14" s="810">
        <v>31.737848000000003</v>
      </c>
      <c r="E14" s="797">
        <f t="shared" si="1"/>
        <v>0.88302450685911893</v>
      </c>
      <c r="F14" s="797">
        <f t="shared" si="2"/>
        <v>0.11697549314088108</v>
      </c>
      <c r="G14" s="659" t="s">
        <v>14</v>
      </c>
      <c r="H14" s="733">
        <v>131.29744699999998</v>
      </c>
      <c r="I14" s="733">
        <v>41.997406000000005</v>
      </c>
      <c r="J14" s="733">
        <v>27.561975999999998</v>
      </c>
      <c r="K14" s="810">
        <v>9.790242000000001</v>
      </c>
      <c r="L14" s="733">
        <v>17.835249000000001</v>
      </c>
      <c r="M14" s="733">
        <v>10.322361000000001</v>
      </c>
      <c r="O14" s="15"/>
      <c r="P14" s="55"/>
      <c r="Q14" s="56"/>
      <c r="R14" s="56"/>
      <c r="S14" s="57"/>
      <c r="T14" s="204"/>
      <c r="U14" s="56"/>
      <c r="V14" s="56"/>
      <c r="W14" s="57"/>
      <c r="X14" s="126"/>
      <c r="Y14" s="55"/>
      <c r="Z14" s="56"/>
      <c r="AA14" s="57"/>
      <c r="AB14" s="56"/>
      <c r="AC14" s="57"/>
      <c r="AD14" s="56"/>
      <c r="AE14" s="57"/>
      <c r="AF14" s="182"/>
      <c r="AG14" s="56"/>
      <c r="AH14" s="57"/>
      <c r="AI14" s="202"/>
      <c r="AJ14" s="55"/>
      <c r="AK14" s="163"/>
      <c r="AL14" s="163"/>
      <c r="AM14" s="163"/>
      <c r="AN14" s="163"/>
      <c r="AO14" s="163"/>
      <c r="AP14" s="183"/>
      <c r="AQ14" s="183"/>
      <c r="AS14" s="55"/>
      <c r="AT14" s="184"/>
      <c r="AU14" s="57"/>
      <c r="AV14" s="182"/>
      <c r="AW14" s="184"/>
      <c r="AX14" s="57"/>
      <c r="AZ14" s="184"/>
      <c r="BA14" s="57"/>
      <c r="BC14" s="184"/>
      <c r="BD14" s="57"/>
      <c r="BE14" s="183"/>
      <c r="BF14" s="55"/>
      <c r="BG14" s="162"/>
      <c r="BH14" s="162"/>
      <c r="BI14" s="162"/>
      <c r="BJ14" s="185"/>
      <c r="BK14" s="183"/>
      <c r="BL14" s="183"/>
      <c r="BM14" s="183"/>
      <c r="BN14" s="183"/>
      <c r="BO14" s="183"/>
      <c r="BQ14" s="55"/>
      <c r="BR14" s="184"/>
      <c r="BS14" s="184"/>
      <c r="BT14" s="186"/>
      <c r="BU14" s="184"/>
      <c r="BV14" s="184"/>
      <c r="BW14" s="184"/>
      <c r="BX14" s="184"/>
      <c r="BY14" s="184"/>
      <c r="BZ14" s="95"/>
      <c r="CA14" s="55"/>
      <c r="CB14" s="58"/>
      <c r="CC14" s="58"/>
      <c r="CD14" s="58"/>
      <c r="CE14" s="58"/>
      <c r="CF14" s="58"/>
      <c r="CG14" s="58"/>
      <c r="CH14" s="58"/>
      <c r="CI14" s="58"/>
      <c r="CJ14" s="187"/>
      <c r="CK14" s="55"/>
      <c r="CL14" s="56"/>
      <c r="CM14" s="188"/>
      <c r="CN14" s="56"/>
      <c r="CO14" s="56"/>
      <c r="CP14" s="56"/>
      <c r="CQ14" s="56"/>
      <c r="CR14" s="56"/>
      <c r="CS14" s="189"/>
      <c r="CU14" s="55"/>
      <c r="CV14" s="190"/>
      <c r="CW14" s="190"/>
      <c r="CX14" s="190"/>
      <c r="CY14" s="190"/>
      <c r="CZ14" s="190"/>
      <c r="DA14" s="190"/>
      <c r="DB14" s="190"/>
      <c r="DC14" s="190"/>
      <c r="DD14" s="187"/>
      <c r="DE14" s="55"/>
      <c r="DF14" s="184"/>
      <c r="DG14" s="57"/>
      <c r="DH14" s="204"/>
      <c r="DI14" s="191"/>
      <c r="DJ14" s="57"/>
      <c r="DK14" s="205"/>
      <c r="DL14" s="206"/>
      <c r="DM14" s="184"/>
      <c r="DN14" s="57"/>
      <c r="DO14" s="57"/>
      <c r="DP14" s="184"/>
      <c r="DQ14" s="208"/>
      <c r="DR14" s="194"/>
      <c r="DS14" s="55"/>
      <c r="DT14" s="194"/>
      <c r="DU14" s="194"/>
      <c r="DV14" s="194"/>
      <c r="DW14" s="194"/>
      <c r="DX14" s="194"/>
      <c r="DY14" s="206"/>
      <c r="DZ14" s="10"/>
      <c r="EA14" s="10"/>
      <c r="EB14" s="10"/>
      <c r="EC14" s="10"/>
      <c r="ED14" s="10"/>
      <c r="EE14" s="10"/>
      <c r="EF14" s="10"/>
      <c r="EG14" s="10"/>
      <c r="EH14" s="10"/>
      <c r="EI14" s="10"/>
      <c r="EJ14" s="10"/>
      <c r="EK14" s="10"/>
      <c r="EL14" s="10"/>
      <c r="EM14" s="10"/>
      <c r="EN14" s="10"/>
      <c r="EO14" s="10"/>
      <c r="EP14" s="10"/>
      <c r="EQ14" s="55"/>
      <c r="ER14" s="184"/>
      <c r="ES14" s="57"/>
      <c r="ET14" s="206"/>
      <c r="EU14" s="184"/>
      <c r="EV14" s="57"/>
      <c r="EW14" s="207"/>
      <c r="EX14" s="184"/>
      <c r="EY14" s="57"/>
      <c r="EZ14" s="95"/>
      <c r="FA14" s="55"/>
      <c r="FB14" s="199"/>
      <c r="FC14" s="199"/>
      <c r="FD14" s="195"/>
      <c r="FE14" s="194"/>
      <c r="FF14" s="194"/>
      <c r="FG14" s="118"/>
      <c r="FH14" s="184"/>
      <c r="FI14" s="200"/>
      <c r="FJ14" s="97"/>
      <c r="FK14" s="55"/>
      <c r="FL14" s="197"/>
      <c r="FM14" s="184"/>
      <c r="FN14" s="184"/>
      <c r="FO14" s="184"/>
      <c r="FP14" s="189"/>
      <c r="FQ14" s="189"/>
      <c r="FR14" s="184"/>
      <c r="FS14" s="184"/>
      <c r="FT14" s="55"/>
      <c r="FU14" s="201"/>
      <c r="FV14" s="201"/>
      <c r="FW14" s="201"/>
      <c r="FX14" s="201"/>
      <c r="FY14" s="201"/>
      <c r="FZ14" s="201"/>
      <c r="GA14" s="201"/>
      <c r="GB14" s="18"/>
      <c r="II14" s="2"/>
      <c r="IJ14" s="2"/>
    </row>
    <row r="15" spans="1:244" ht="14.25" customHeight="1">
      <c r="A15" s="526" t="s">
        <v>66</v>
      </c>
      <c r="B15" s="734">
        <f t="shared" si="0"/>
        <v>390.343232</v>
      </c>
      <c r="C15" s="734">
        <v>330.53719699999999</v>
      </c>
      <c r="D15" s="811">
        <v>59.806035000000001</v>
      </c>
      <c r="E15" s="798">
        <f t="shared" si="1"/>
        <v>0.84678603316990519</v>
      </c>
      <c r="F15" s="798">
        <f t="shared" si="2"/>
        <v>0.15321396683009481</v>
      </c>
      <c r="G15" s="526" t="s">
        <v>15</v>
      </c>
      <c r="H15" s="734">
        <v>36.273766999999999</v>
      </c>
      <c r="I15" s="734">
        <v>6.5713350000000013</v>
      </c>
      <c r="J15" s="734">
        <v>89.843458999999996</v>
      </c>
      <c r="K15" s="811">
        <v>2.2058460000000002</v>
      </c>
      <c r="L15" s="734">
        <v>0</v>
      </c>
      <c r="M15" s="734">
        <v>12.312141</v>
      </c>
      <c r="O15" s="15"/>
      <c r="P15" s="55"/>
      <c r="Q15" s="56"/>
      <c r="R15" s="56"/>
      <c r="S15" s="57"/>
      <c r="T15" s="204"/>
      <c r="U15" s="56"/>
      <c r="V15" s="56"/>
      <c r="W15" s="57"/>
      <c r="X15" s="126"/>
      <c r="Y15" s="55"/>
      <c r="Z15" s="56"/>
      <c r="AA15" s="57"/>
      <c r="AB15" s="56"/>
      <c r="AC15" s="57"/>
      <c r="AD15" s="56"/>
      <c r="AE15" s="57"/>
      <c r="AF15" s="182"/>
      <c r="AG15" s="56"/>
      <c r="AH15" s="57"/>
      <c r="AI15" s="202"/>
      <c r="AJ15" s="55"/>
      <c r="AK15" s="163"/>
      <c r="AL15" s="163"/>
      <c r="AM15" s="163"/>
      <c r="AN15" s="163"/>
      <c r="AO15" s="163"/>
      <c r="AP15" s="183"/>
      <c r="AQ15" s="183"/>
      <c r="AS15" s="55"/>
      <c r="AT15" s="184"/>
      <c r="AU15" s="57"/>
      <c r="AV15" s="182"/>
      <c r="AW15" s="184"/>
      <c r="AX15" s="57"/>
      <c r="AZ15" s="184"/>
      <c r="BA15" s="57"/>
      <c r="BC15" s="184"/>
      <c r="BD15" s="57"/>
      <c r="BE15" s="183"/>
      <c r="BF15" s="55"/>
      <c r="BG15" s="162"/>
      <c r="BH15" s="162"/>
      <c r="BI15" s="162"/>
      <c r="BJ15" s="185"/>
      <c r="BK15" s="183"/>
      <c r="BL15" s="183"/>
      <c r="BM15" s="183"/>
      <c r="BN15" s="183"/>
      <c r="BO15" s="183"/>
      <c r="BQ15" s="55"/>
      <c r="BR15" s="184"/>
      <c r="BS15" s="184"/>
      <c r="BT15" s="186"/>
      <c r="BU15" s="184"/>
      <c r="BV15" s="184"/>
      <c r="BW15" s="184"/>
      <c r="BX15" s="184"/>
      <c r="BY15" s="184"/>
      <c r="BZ15" s="95"/>
      <c r="CA15" s="55"/>
      <c r="CB15" s="58"/>
      <c r="CC15" s="58"/>
      <c r="CD15" s="58"/>
      <c r="CE15" s="58"/>
      <c r="CF15" s="58"/>
      <c r="CG15" s="58"/>
      <c r="CH15" s="58"/>
      <c r="CI15" s="58"/>
      <c r="CJ15" s="187"/>
      <c r="CK15" s="55"/>
      <c r="CL15" s="56"/>
      <c r="CM15" s="188"/>
      <c r="CN15" s="56"/>
      <c r="CO15" s="56"/>
      <c r="CP15" s="56"/>
      <c r="CQ15" s="56"/>
      <c r="CR15" s="56"/>
      <c r="CS15" s="189"/>
      <c r="CU15" s="55"/>
      <c r="CV15" s="190"/>
      <c r="CW15" s="190"/>
      <c r="CX15" s="190"/>
      <c r="CY15" s="190"/>
      <c r="CZ15" s="190"/>
      <c r="DA15" s="190"/>
      <c r="DB15" s="190"/>
      <c r="DC15" s="190"/>
      <c r="DD15" s="187"/>
      <c r="DE15" s="55"/>
      <c r="DF15" s="184"/>
      <c r="DG15" s="57"/>
      <c r="DH15" s="204"/>
      <c r="DI15" s="191"/>
      <c r="DJ15" s="57"/>
      <c r="DK15" s="205"/>
      <c r="DL15" s="206"/>
      <c r="DM15" s="184"/>
      <c r="DN15" s="57"/>
      <c r="DO15" s="57"/>
      <c r="DP15" s="184"/>
      <c r="DQ15" s="209"/>
      <c r="DR15" s="194"/>
      <c r="DS15" s="55"/>
      <c r="DT15" s="194"/>
      <c r="DU15" s="194"/>
      <c r="DV15" s="194"/>
      <c r="DW15" s="194"/>
      <c r="DX15" s="194"/>
      <c r="DY15" s="206"/>
      <c r="DZ15" s="10"/>
      <c r="EA15" s="10"/>
      <c r="EB15" s="10"/>
      <c r="EC15" s="10"/>
      <c r="ED15" s="10"/>
      <c r="EE15" s="10"/>
      <c r="EF15" s="10"/>
      <c r="EG15" s="10"/>
      <c r="EH15" s="10"/>
      <c r="EI15" s="10"/>
      <c r="EJ15" s="10"/>
      <c r="EK15" s="10"/>
      <c r="EL15" s="10"/>
      <c r="EM15" s="10"/>
      <c r="EN15" s="10"/>
      <c r="EO15" s="10"/>
      <c r="EP15" s="10"/>
      <c r="EQ15" s="55"/>
      <c r="ER15" s="184"/>
      <c r="ES15" s="57"/>
      <c r="ET15" s="206"/>
      <c r="EU15" s="184"/>
      <c r="EV15" s="57"/>
      <c r="EW15" s="207"/>
      <c r="EX15" s="184"/>
      <c r="EY15" s="57"/>
      <c r="EZ15" s="95"/>
      <c r="FA15" s="55"/>
      <c r="FB15" s="199"/>
      <c r="FC15" s="199"/>
      <c r="FD15" s="195"/>
      <c r="FE15" s="194"/>
      <c r="FF15" s="194"/>
      <c r="FG15" s="118"/>
      <c r="FH15" s="82"/>
      <c r="FI15" s="200"/>
      <c r="FJ15" s="97"/>
      <c r="FK15" s="55"/>
      <c r="FL15" s="197"/>
      <c r="FM15" s="184"/>
      <c r="FN15" s="184"/>
      <c r="FO15" s="184"/>
      <c r="FP15" s="189"/>
      <c r="FQ15" s="189"/>
      <c r="FR15" s="184"/>
      <c r="FS15" s="184"/>
      <c r="FT15" s="55"/>
      <c r="FU15" s="201"/>
      <c r="FV15" s="201"/>
      <c r="FW15" s="201"/>
      <c r="FX15" s="201"/>
      <c r="FY15" s="201"/>
      <c r="FZ15" s="201"/>
      <c r="GA15" s="201"/>
      <c r="GB15" s="18"/>
      <c r="II15" s="2"/>
      <c r="IJ15" s="2"/>
    </row>
    <row r="16" spans="1:244" ht="14.25" customHeight="1">
      <c r="A16" s="659" t="s">
        <v>16</v>
      </c>
      <c r="B16" s="733">
        <f t="shared" si="0"/>
        <v>249.96915999999999</v>
      </c>
      <c r="C16" s="733">
        <v>212.465633</v>
      </c>
      <c r="D16" s="810">
        <v>37.503527000000005</v>
      </c>
      <c r="E16" s="797">
        <f t="shared" si="1"/>
        <v>0.84996738397648741</v>
      </c>
      <c r="F16" s="797">
        <f t="shared" si="2"/>
        <v>0.1500326160235127</v>
      </c>
      <c r="G16" s="659" t="s">
        <v>16</v>
      </c>
      <c r="H16" s="733">
        <v>116.935053</v>
      </c>
      <c r="I16" s="733">
        <v>35.073467999999998</v>
      </c>
      <c r="J16" s="733">
        <v>9.5706209999999992</v>
      </c>
      <c r="K16" s="810">
        <v>10.392588</v>
      </c>
      <c r="L16" s="733">
        <v>16.193783</v>
      </c>
      <c r="M16" s="733">
        <v>5.8898019999999995</v>
      </c>
      <c r="O16" s="15"/>
      <c r="P16" s="55"/>
      <c r="Q16" s="56"/>
      <c r="R16" s="56"/>
      <c r="S16" s="57"/>
      <c r="T16" s="204"/>
      <c r="U16" s="56"/>
      <c r="V16" s="56"/>
      <c r="W16" s="57"/>
      <c r="X16" s="126"/>
      <c r="Y16" s="55"/>
      <c r="Z16" s="56"/>
      <c r="AA16" s="57"/>
      <c r="AB16" s="56"/>
      <c r="AC16" s="57"/>
      <c r="AD16" s="56"/>
      <c r="AE16" s="57"/>
      <c r="AF16" s="182"/>
      <c r="AG16" s="56"/>
      <c r="AH16" s="57"/>
      <c r="AI16" s="202"/>
      <c r="AJ16" s="55"/>
      <c r="AK16" s="163"/>
      <c r="AL16" s="163"/>
      <c r="AM16" s="163"/>
      <c r="AN16" s="163"/>
      <c r="AO16" s="163"/>
      <c r="AP16" s="183"/>
      <c r="AQ16" s="183"/>
      <c r="AS16" s="55"/>
      <c r="AT16" s="184"/>
      <c r="AU16" s="57"/>
      <c r="AV16" s="182"/>
      <c r="AW16" s="184"/>
      <c r="AX16" s="57"/>
      <c r="AZ16" s="184"/>
      <c r="BA16" s="57"/>
      <c r="BC16" s="184"/>
      <c r="BD16" s="57"/>
      <c r="BE16" s="183"/>
      <c r="BF16" s="55"/>
      <c r="BG16" s="162"/>
      <c r="BH16" s="162"/>
      <c r="BI16" s="162"/>
      <c r="BJ16" s="185"/>
      <c r="BK16" s="183"/>
      <c r="BL16" s="183"/>
      <c r="BM16" s="183"/>
      <c r="BN16" s="183"/>
      <c r="BO16" s="183"/>
      <c r="BQ16" s="55"/>
      <c r="BR16" s="184"/>
      <c r="BS16" s="184"/>
      <c r="BT16" s="186"/>
      <c r="BU16" s="184"/>
      <c r="BV16" s="184"/>
      <c r="BW16" s="184"/>
      <c r="BX16" s="184"/>
      <c r="BY16" s="184"/>
      <c r="BZ16" s="95"/>
      <c r="CA16" s="55"/>
      <c r="CB16" s="58"/>
      <c r="CC16" s="58"/>
      <c r="CD16" s="58"/>
      <c r="CE16" s="58"/>
      <c r="CF16" s="58"/>
      <c r="CG16" s="58"/>
      <c r="CH16" s="58"/>
      <c r="CI16" s="58"/>
      <c r="CJ16" s="187"/>
      <c r="CK16" s="55"/>
      <c r="CL16" s="56"/>
      <c r="CM16" s="188"/>
      <c r="CN16" s="56"/>
      <c r="CO16" s="56"/>
      <c r="CP16" s="56"/>
      <c r="CQ16" s="56"/>
      <c r="CR16" s="56"/>
      <c r="CS16" s="189"/>
      <c r="CU16" s="55"/>
      <c r="CV16" s="190"/>
      <c r="CW16" s="190"/>
      <c r="CX16" s="190"/>
      <c r="CY16" s="190"/>
      <c r="CZ16" s="190"/>
      <c r="DA16" s="190"/>
      <c r="DB16" s="190"/>
      <c r="DC16" s="190"/>
      <c r="DD16" s="187"/>
      <c r="DE16" s="55"/>
      <c r="DF16" s="184"/>
      <c r="DG16" s="57"/>
      <c r="DH16" s="204"/>
      <c r="DI16" s="191"/>
      <c r="DJ16" s="57"/>
      <c r="DK16" s="205"/>
      <c r="DL16" s="206"/>
      <c r="DM16" s="184"/>
      <c r="DN16" s="57"/>
      <c r="DO16" s="57"/>
      <c r="DP16" s="184"/>
      <c r="DQ16" s="193"/>
      <c r="DR16" s="194"/>
      <c r="DS16" s="55"/>
      <c r="DT16" s="194"/>
      <c r="DU16" s="194"/>
      <c r="DV16" s="194"/>
      <c r="DW16" s="194"/>
      <c r="DX16" s="194"/>
      <c r="DY16" s="206"/>
      <c r="DZ16" s="10"/>
      <c r="EA16" s="10"/>
      <c r="EB16" s="10"/>
      <c r="EC16" s="10"/>
      <c r="ED16" s="10"/>
      <c r="EE16" s="10"/>
      <c r="EF16" s="10"/>
      <c r="EG16" s="10"/>
      <c r="EH16" s="10"/>
      <c r="EI16" s="10"/>
      <c r="EJ16" s="10"/>
      <c r="EK16" s="10"/>
      <c r="EL16" s="10"/>
      <c r="EM16" s="10"/>
      <c r="EN16" s="10"/>
      <c r="EO16" s="10"/>
      <c r="EP16" s="10"/>
      <c r="EQ16" s="55"/>
      <c r="ER16" s="184"/>
      <c r="ES16" s="57"/>
      <c r="ET16" s="206"/>
      <c r="EU16" s="184"/>
      <c r="EV16" s="57"/>
      <c r="EW16" s="207"/>
      <c r="EX16" s="184"/>
      <c r="EY16" s="57"/>
      <c r="EZ16" s="95"/>
      <c r="FA16" s="55"/>
      <c r="FB16" s="199"/>
      <c r="FC16" s="199"/>
      <c r="FD16" s="195"/>
      <c r="FE16" s="194"/>
      <c r="FF16" s="194"/>
      <c r="FG16" s="118"/>
      <c r="FH16" s="184"/>
      <c r="FI16" s="200"/>
      <c r="FJ16" s="97"/>
      <c r="FK16" s="55"/>
      <c r="FL16" s="197"/>
      <c r="FM16" s="184"/>
      <c r="FN16" s="184"/>
      <c r="FO16" s="184"/>
      <c r="FP16" s="189"/>
      <c r="FQ16" s="189"/>
      <c r="FR16" s="184"/>
      <c r="FS16" s="184"/>
      <c r="FT16" s="55"/>
      <c r="FU16" s="201"/>
      <c r="FV16" s="201"/>
      <c r="FW16" s="201"/>
      <c r="FX16" s="201"/>
      <c r="FY16" s="201"/>
      <c r="FZ16" s="201"/>
      <c r="GA16" s="201"/>
      <c r="GB16" s="18"/>
      <c r="II16" s="2"/>
      <c r="IJ16" s="2"/>
    </row>
    <row r="17" spans="1:244" ht="14.25" customHeight="1">
      <c r="A17" s="526" t="s">
        <v>17</v>
      </c>
      <c r="B17" s="734">
        <f t="shared" si="0"/>
        <v>510.57521399999996</v>
      </c>
      <c r="C17" s="734">
        <v>416.65790199999998</v>
      </c>
      <c r="D17" s="811">
        <v>93.91731200000001</v>
      </c>
      <c r="E17" s="798">
        <f t="shared" si="1"/>
        <v>0.81605587301384364</v>
      </c>
      <c r="F17" s="798">
        <f t="shared" si="2"/>
        <v>0.18394412698615648</v>
      </c>
      <c r="G17" s="526" t="s">
        <v>17</v>
      </c>
      <c r="H17" s="734">
        <v>234.58354399999999</v>
      </c>
      <c r="I17" s="734">
        <v>73.309263999999999</v>
      </c>
      <c r="J17" s="734">
        <v>19.531499</v>
      </c>
      <c r="K17" s="811">
        <v>8.2123639999999991</v>
      </c>
      <c r="L17" s="734">
        <v>19.154520000000002</v>
      </c>
      <c r="M17" s="734">
        <v>26.461317999999999</v>
      </c>
      <c r="O17" s="15"/>
      <c r="P17" s="55"/>
      <c r="Q17" s="56"/>
      <c r="R17" s="56"/>
      <c r="S17" s="57"/>
      <c r="T17" s="204"/>
      <c r="U17" s="56"/>
      <c r="V17" s="56"/>
      <c r="W17" s="57"/>
      <c r="X17" s="126"/>
      <c r="Y17" s="55"/>
      <c r="Z17" s="56"/>
      <c r="AA17" s="57"/>
      <c r="AB17" s="56"/>
      <c r="AC17" s="57"/>
      <c r="AD17" s="56"/>
      <c r="AE17" s="57"/>
      <c r="AF17" s="182"/>
      <c r="AG17" s="56"/>
      <c r="AH17" s="57"/>
      <c r="AI17" s="202"/>
      <c r="AJ17" s="55"/>
      <c r="AK17" s="163"/>
      <c r="AL17" s="163"/>
      <c r="AM17" s="163"/>
      <c r="AN17" s="163"/>
      <c r="AO17" s="163"/>
      <c r="AP17" s="183"/>
      <c r="AQ17" s="183"/>
      <c r="AS17" s="55"/>
      <c r="AT17" s="184"/>
      <c r="AU17" s="57"/>
      <c r="AV17" s="182"/>
      <c r="AW17" s="184"/>
      <c r="AX17" s="57"/>
      <c r="AZ17" s="184"/>
      <c r="BA17" s="57"/>
      <c r="BC17" s="184"/>
      <c r="BD17" s="57"/>
      <c r="BE17" s="183"/>
      <c r="BF17" s="55"/>
      <c r="BG17" s="162"/>
      <c r="BH17" s="162"/>
      <c r="BI17" s="162"/>
      <c r="BJ17" s="185"/>
      <c r="BK17" s="183"/>
      <c r="BL17" s="183"/>
      <c r="BM17" s="183"/>
      <c r="BN17" s="183"/>
      <c r="BO17" s="183"/>
      <c r="BQ17" s="55"/>
      <c r="BR17" s="184"/>
      <c r="BS17" s="184"/>
      <c r="BT17" s="186"/>
      <c r="BU17" s="184"/>
      <c r="BV17" s="184"/>
      <c r="BW17" s="184"/>
      <c r="BX17" s="184"/>
      <c r="BY17" s="184"/>
      <c r="BZ17" s="95"/>
      <c r="CA17" s="55"/>
      <c r="CB17" s="58"/>
      <c r="CC17" s="58"/>
      <c r="CD17" s="58"/>
      <c r="CE17" s="58"/>
      <c r="CF17" s="58"/>
      <c r="CG17" s="58"/>
      <c r="CH17" s="58"/>
      <c r="CI17" s="58"/>
      <c r="CJ17" s="187"/>
      <c r="CK17" s="55"/>
      <c r="CL17" s="56"/>
      <c r="CM17" s="188"/>
      <c r="CN17" s="56"/>
      <c r="CO17" s="56"/>
      <c r="CP17" s="56"/>
      <c r="CQ17" s="56"/>
      <c r="CR17" s="56"/>
      <c r="CS17" s="189"/>
      <c r="CU17" s="55"/>
      <c r="CV17" s="190"/>
      <c r="CW17" s="190"/>
      <c r="CX17" s="190"/>
      <c r="CY17" s="190"/>
      <c r="CZ17" s="190"/>
      <c r="DA17" s="190"/>
      <c r="DB17" s="190"/>
      <c r="DC17" s="190"/>
      <c r="DD17" s="187"/>
      <c r="DE17" s="55"/>
      <c r="DF17" s="184"/>
      <c r="DG17" s="57"/>
      <c r="DH17" s="204"/>
      <c r="DI17" s="191"/>
      <c r="DJ17" s="57"/>
      <c r="DK17" s="205"/>
      <c r="DL17" s="206"/>
      <c r="DM17" s="184"/>
      <c r="DN17" s="57"/>
      <c r="DO17" s="57"/>
      <c r="DP17" s="184"/>
      <c r="DQ17" s="193"/>
      <c r="DR17" s="194"/>
      <c r="DS17" s="55"/>
      <c r="DT17" s="194"/>
      <c r="DU17" s="194"/>
      <c r="DV17" s="194"/>
      <c r="DW17" s="194"/>
      <c r="DX17" s="194"/>
      <c r="DY17" s="206"/>
      <c r="DZ17" s="10"/>
      <c r="EA17" s="10"/>
      <c r="EB17" s="10"/>
      <c r="EC17" s="10"/>
      <c r="ED17" s="10"/>
      <c r="EE17" s="10"/>
      <c r="EF17" s="10"/>
      <c r="EG17" s="10"/>
      <c r="EH17" s="10"/>
      <c r="EI17" s="10"/>
      <c r="EJ17" s="10"/>
      <c r="EK17" s="10"/>
      <c r="EL17" s="10"/>
      <c r="EM17" s="10"/>
      <c r="EN17" s="10"/>
      <c r="EO17" s="10"/>
      <c r="EP17" s="10"/>
      <c r="EQ17" s="55"/>
      <c r="ER17" s="184"/>
      <c r="ES17" s="57"/>
      <c r="ET17" s="206"/>
      <c r="EU17" s="184"/>
      <c r="EV17" s="57"/>
      <c r="EW17" s="207"/>
      <c r="EX17" s="184"/>
      <c r="EY17" s="57"/>
      <c r="EZ17" s="95"/>
      <c r="FA17" s="55"/>
      <c r="FB17" s="199"/>
      <c r="FC17" s="199"/>
      <c r="FD17" s="195"/>
      <c r="FE17" s="194"/>
      <c r="FF17" s="194"/>
      <c r="FG17" s="118"/>
      <c r="FH17" s="184"/>
      <c r="FI17" s="200"/>
      <c r="FJ17" s="97"/>
      <c r="FK17" s="55"/>
      <c r="FL17" s="197"/>
      <c r="FM17" s="184"/>
      <c r="FN17" s="184"/>
      <c r="FO17" s="184"/>
      <c r="FP17" s="189"/>
      <c r="FQ17" s="189"/>
      <c r="FR17" s="184"/>
      <c r="FS17" s="184"/>
      <c r="FT17" s="55"/>
      <c r="FU17" s="201"/>
      <c r="FV17" s="201"/>
      <c r="FW17" s="201"/>
      <c r="FX17" s="201"/>
      <c r="FY17" s="201"/>
      <c r="FZ17" s="201"/>
      <c r="GA17" s="201"/>
      <c r="GB17" s="4"/>
      <c r="II17" s="2"/>
      <c r="IJ17" s="2"/>
    </row>
    <row r="18" spans="1:244" ht="14.25" customHeight="1">
      <c r="A18" s="659" t="s">
        <v>18</v>
      </c>
      <c r="B18" s="733">
        <f t="shared" si="0"/>
        <v>206.193557</v>
      </c>
      <c r="C18" s="733">
        <v>189.0085</v>
      </c>
      <c r="D18" s="810">
        <v>17.185057</v>
      </c>
      <c r="E18" s="797">
        <f t="shared" si="1"/>
        <v>0.9166557032623478</v>
      </c>
      <c r="F18" s="797">
        <f t="shared" si="2"/>
        <v>8.3344296737652188E-2</v>
      </c>
      <c r="G18" s="659" t="s">
        <v>18</v>
      </c>
      <c r="H18" s="733">
        <v>120.394003</v>
      </c>
      <c r="I18" s="733">
        <v>9.4177700000000009</v>
      </c>
      <c r="J18" s="733">
        <v>5.469239</v>
      </c>
      <c r="K18" s="810">
        <v>15.815040999999999</v>
      </c>
      <c r="L18" s="733">
        <v>6.75671</v>
      </c>
      <c r="M18" s="733">
        <v>5.1899939999999996</v>
      </c>
      <c r="O18" s="15"/>
      <c r="P18" s="55"/>
      <c r="Q18" s="56"/>
      <c r="R18" s="56"/>
      <c r="S18" s="57"/>
      <c r="T18" s="204"/>
      <c r="U18" s="56"/>
      <c r="V18" s="56"/>
      <c r="W18" s="57"/>
      <c r="X18" s="126"/>
      <c r="Y18" s="55"/>
      <c r="Z18" s="56"/>
      <c r="AA18" s="57"/>
      <c r="AB18" s="56"/>
      <c r="AC18" s="57"/>
      <c r="AD18" s="56"/>
      <c r="AE18" s="57"/>
      <c r="AF18" s="182"/>
      <c r="AG18" s="56"/>
      <c r="AH18" s="57"/>
      <c r="AI18" s="202"/>
      <c r="AJ18" s="55"/>
      <c r="AK18" s="163"/>
      <c r="AL18" s="163"/>
      <c r="AM18" s="163"/>
      <c r="AN18" s="163"/>
      <c r="AO18" s="163"/>
      <c r="AP18" s="183"/>
      <c r="AQ18" s="183"/>
      <c r="AS18" s="55"/>
      <c r="AT18" s="184"/>
      <c r="AU18" s="57"/>
      <c r="AV18" s="182"/>
      <c r="AW18" s="184"/>
      <c r="AX18" s="57"/>
      <c r="AZ18" s="184"/>
      <c r="BA18" s="57"/>
      <c r="BC18" s="184"/>
      <c r="BD18" s="57"/>
      <c r="BE18" s="183"/>
      <c r="BF18" s="55"/>
      <c r="BG18" s="162"/>
      <c r="BH18" s="162"/>
      <c r="BI18" s="162"/>
      <c r="BJ18" s="185"/>
      <c r="BK18" s="183"/>
      <c r="BL18" s="183"/>
      <c r="BM18" s="183"/>
      <c r="BN18" s="183"/>
      <c r="BO18" s="183"/>
      <c r="BQ18" s="55"/>
      <c r="BR18" s="184"/>
      <c r="BS18" s="184"/>
      <c r="BT18" s="186"/>
      <c r="BU18" s="184"/>
      <c r="BV18" s="184"/>
      <c r="BW18" s="184"/>
      <c r="BX18" s="184"/>
      <c r="BY18" s="184"/>
      <c r="BZ18" s="95"/>
      <c r="CA18" s="55"/>
      <c r="CB18" s="58"/>
      <c r="CC18" s="58"/>
      <c r="CD18" s="58"/>
      <c r="CE18" s="58"/>
      <c r="CF18" s="58"/>
      <c r="CG18" s="58"/>
      <c r="CH18" s="58"/>
      <c r="CI18" s="58"/>
      <c r="CJ18" s="187"/>
      <c r="CK18" s="55"/>
      <c r="CL18" s="56"/>
      <c r="CM18" s="188"/>
      <c r="CN18" s="56"/>
      <c r="CO18" s="56"/>
      <c r="CP18" s="56"/>
      <c r="CQ18" s="56"/>
      <c r="CR18" s="56"/>
      <c r="CS18" s="189"/>
      <c r="CU18" s="55"/>
      <c r="CV18" s="190"/>
      <c r="CW18" s="190"/>
      <c r="CX18" s="190"/>
      <c r="CY18" s="190"/>
      <c r="CZ18" s="190"/>
      <c r="DA18" s="190"/>
      <c r="DB18" s="190"/>
      <c r="DC18" s="190"/>
      <c r="DD18" s="187"/>
      <c r="DE18" s="55"/>
      <c r="DF18" s="184"/>
      <c r="DG18" s="57"/>
      <c r="DH18" s="204"/>
      <c r="DI18" s="191"/>
      <c r="DJ18" s="57"/>
      <c r="DK18" s="205"/>
      <c r="DL18" s="206"/>
      <c r="DM18" s="184"/>
      <c r="DN18" s="57"/>
      <c r="DO18" s="57"/>
      <c r="DP18" s="184"/>
      <c r="DQ18" s="193"/>
      <c r="DR18" s="194"/>
      <c r="DS18" s="55"/>
      <c r="DT18" s="194"/>
      <c r="DU18" s="194"/>
      <c r="DV18" s="194"/>
      <c r="DW18" s="194"/>
      <c r="DX18" s="194"/>
      <c r="DY18" s="206"/>
      <c r="DZ18" s="10"/>
      <c r="EA18" s="10"/>
      <c r="EB18" s="10"/>
      <c r="EC18" s="10"/>
      <c r="ED18" s="10"/>
      <c r="EE18" s="10"/>
      <c r="EF18" s="10"/>
      <c r="EG18" s="10"/>
      <c r="EH18" s="10"/>
      <c r="EI18" s="10"/>
      <c r="EJ18" s="10"/>
      <c r="EK18" s="10"/>
      <c r="EL18" s="10"/>
      <c r="EM18" s="10"/>
      <c r="EN18" s="10"/>
      <c r="EO18" s="10"/>
      <c r="EP18" s="10"/>
      <c r="EQ18" s="55"/>
      <c r="ER18" s="184"/>
      <c r="ES18" s="57"/>
      <c r="ET18" s="206"/>
      <c r="EU18" s="184"/>
      <c r="EV18" s="57"/>
      <c r="EW18" s="207"/>
      <c r="EX18" s="184"/>
      <c r="EY18" s="57"/>
      <c r="EZ18" s="95"/>
      <c r="FA18" s="55"/>
      <c r="FB18" s="199"/>
      <c r="FC18" s="199"/>
      <c r="FD18" s="195"/>
      <c r="FE18" s="194"/>
      <c r="FF18" s="194"/>
      <c r="FG18" s="118"/>
      <c r="FH18" s="184"/>
      <c r="FI18" s="200"/>
      <c r="FJ18" s="97"/>
      <c r="FK18" s="55"/>
      <c r="FL18" s="197"/>
      <c r="FM18" s="184"/>
      <c r="FN18" s="184"/>
      <c r="FO18" s="184"/>
      <c r="FP18" s="189"/>
      <c r="FQ18" s="189"/>
      <c r="FR18" s="184"/>
      <c r="FS18" s="184"/>
      <c r="FT18" s="55"/>
      <c r="FU18" s="201"/>
      <c r="FV18" s="201"/>
      <c r="FW18" s="201"/>
      <c r="FX18" s="201"/>
      <c r="FY18" s="201"/>
      <c r="FZ18" s="201"/>
      <c r="GA18" s="201"/>
      <c r="GB18" s="210"/>
      <c r="II18" s="2"/>
      <c r="IJ18" s="2"/>
    </row>
    <row r="19" spans="1:244" ht="14.25" customHeight="1">
      <c r="A19" s="526" t="s">
        <v>19</v>
      </c>
      <c r="B19" s="734">
        <f t="shared" si="0"/>
        <v>442.95738299999999</v>
      </c>
      <c r="C19" s="734">
        <v>382.19068199999998</v>
      </c>
      <c r="D19" s="811">
        <v>60.766700999999998</v>
      </c>
      <c r="E19" s="798">
        <f t="shared" si="1"/>
        <v>0.86281592014913988</v>
      </c>
      <c r="F19" s="798">
        <f t="shared" si="2"/>
        <v>0.13718407985086006</v>
      </c>
      <c r="G19" s="526" t="s">
        <v>19</v>
      </c>
      <c r="H19" s="734">
        <v>217.78563699999998</v>
      </c>
      <c r="I19" s="734">
        <v>61.721468000000002</v>
      </c>
      <c r="J19" s="734">
        <v>26.715092000000002</v>
      </c>
      <c r="K19" s="811">
        <v>22.039176000000001</v>
      </c>
      <c r="L19" s="734">
        <v>22.748044999999998</v>
      </c>
      <c r="M19" s="734">
        <v>18.604402999999998</v>
      </c>
      <c r="O19" s="15"/>
      <c r="P19" s="55"/>
      <c r="Q19" s="56"/>
      <c r="R19" s="56"/>
      <c r="S19" s="57"/>
      <c r="T19" s="204"/>
      <c r="U19" s="56"/>
      <c r="V19" s="56"/>
      <c r="W19" s="57"/>
      <c r="X19" s="126"/>
      <c r="Y19" s="55"/>
      <c r="Z19" s="56"/>
      <c r="AA19" s="57"/>
      <c r="AB19" s="56"/>
      <c r="AC19" s="57"/>
      <c r="AD19" s="56"/>
      <c r="AE19" s="57"/>
      <c r="AF19" s="182"/>
      <c r="AG19" s="56"/>
      <c r="AH19" s="57"/>
      <c r="AI19" s="202"/>
      <c r="AJ19" s="55"/>
      <c r="AK19" s="163"/>
      <c r="AL19" s="163"/>
      <c r="AM19" s="163"/>
      <c r="AN19" s="163"/>
      <c r="AO19" s="163"/>
      <c r="AP19" s="183"/>
      <c r="AQ19" s="183"/>
      <c r="AS19" s="55"/>
      <c r="AT19" s="184"/>
      <c r="AU19" s="57"/>
      <c r="AV19" s="182"/>
      <c r="AW19" s="184"/>
      <c r="AX19" s="57"/>
      <c r="AZ19" s="184"/>
      <c r="BA19" s="57"/>
      <c r="BC19" s="184"/>
      <c r="BD19" s="57"/>
      <c r="BE19" s="183"/>
      <c r="BF19" s="55"/>
      <c r="BG19" s="162"/>
      <c r="BH19" s="162"/>
      <c r="BI19" s="162"/>
      <c r="BJ19" s="185"/>
      <c r="BK19" s="183"/>
      <c r="BL19" s="183"/>
      <c r="BM19" s="183"/>
      <c r="BN19" s="183"/>
      <c r="BO19" s="183"/>
      <c r="BQ19" s="55"/>
      <c r="BR19" s="184"/>
      <c r="BS19" s="184"/>
      <c r="BT19" s="186"/>
      <c r="BU19" s="184"/>
      <c r="BV19" s="184"/>
      <c r="BW19" s="184"/>
      <c r="BX19" s="184"/>
      <c r="BY19" s="184"/>
      <c r="BZ19" s="95"/>
      <c r="CA19" s="55"/>
      <c r="CB19" s="58"/>
      <c r="CC19" s="58"/>
      <c r="CD19" s="58"/>
      <c r="CE19" s="58"/>
      <c r="CF19" s="58"/>
      <c r="CG19" s="58"/>
      <c r="CH19" s="58"/>
      <c r="CI19" s="58"/>
      <c r="CJ19" s="187"/>
      <c r="CK19" s="55"/>
      <c r="CL19" s="56"/>
      <c r="CM19" s="188"/>
      <c r="CN19" s="56"/>
      <c r="CO19" s="56"/>
      <c r="CP19" s="56"/>
      <c r="CQ19" s="56"/>
      <c r="CR19" s="56"/>
      <c r="CS19" s="189"/>
      <c r="CU19" s="55"/>
      <c r="CV19" s="190"/>
      <c r="CW19" s="190"/>
      <c r="CX19" s="190"/>
      <c r="CY19" s="190"/>
      <c r="CZ19" s="190"/>
      <c r="DA19" s="190"/>
      <c r="DB19" s="190"/>
      <c r="DC19" s="190"/>
      <c r="DD19" s="187"/>
      <c r="DE19" s="55"/>
      <c r="DF19" s="184"/>
      <c r="DG19" s="57"/>
      <c r="DH19" s="204"/>
      <c r="DI19" s="191"/>
      <c r="DJ19" s="57"/>
      <c r="DK19" s="205"/>
      <c r="DL19" s="206"/>
      <c r="DM19" s="184"/>
      <c r="DN19" s="57"/>
      <c r="DO19" s="57"/>
      <c r="DP19" s="184"/>
      <c r="DQ19" s="193"/>
      <c r="DR19" s="194"/>
      <c r="DS19" s="55"/>
      <c r="DT19" s="194"/>
      <c r="DU19" s="194"/>
      <c r="DV19" s="194"/>
      <c r="DW19" s="194"/>
      <c r="DX19" s="194"/>
      <c r="DY19" s="206"/>
      <c r="DZ19" s="10"/>
      <c r="EA19" s="10"/>
      <c r="EB19" s="10"/>
      <c r="EC19" s="10"/>
      <c r="ED19" s="10"/>
      <c r="EE19" s="10"/>
      <c r="EF19" s="10"/>
      <c r="EG19" s="10"/>
      <c r="EH19" s="10"/>
      <c r="EI19" s="10"/>
      <c r="EJ19" s="10"/>
      <c r="EK19" s="10"/>
      <c r="EL19" s="10"/>
      <c r="EM19" s="10"/>
      <c r="EN19" s="10"/>
      <c r="EO19" s="10"/>
      <c r="EP19" s="10"/>
      <c r="EQ19" s="55"/>
      <c r="ER19" s="184"/>
      <c r="ES19" s="57"/>
      <c r="ET19" s="206"/>
      <c r="EU19" s="184"/>
      <c r="EV19" s="57"/>
      <c r="EW19" s="207"/>
      <c r="EX19" s="184"/>
      <c r="EY19" s="57"/>
      <c r="EZ19" s="95"/>
      <c r="FA19" s="55"/>
      <c r="FB19" s="199"/>
      <c r="FC19" s="199"/>
      <c r="FD19" s="195"/>
      <c r="FE19" s="194"/>
      <c r="FF19" s="194"/>
      <c r="FG19" s="118"/>
      <c r="FH19" s="184"/>
      <c r="FI19" s="200"/>
      <c r="FJ19" s="97"/>
      <c r="FK19" s="55"/>
      <c r="FL19" s="197"/>
      <c r="FM19" s="184"/>
      <c r="FN19" s="184"/>
      <c r="FO19" s="184"/>
      <c r="FP19" s="189"/>
      <c r="FQ19" s="189"/>
      <c r="FR19" s="184"/>
      <c r="FS19" s="184"/>
      <c r="FT19" s="55"/>
      <c r="FU19" s="201"/>
      <c r="FV19" s="201"/>
      <c r="FW19" s="201"/>
      <c r="FX19" s="201"/>
      <c r="FY19" s="201"/>
      <c r="FZ19" s="201"/>
      <c r="GA19" s="201"/>
      <c r="GB19" s="210"/>
      <c r="II19" s="2"/>
      <c r="IJ19" s="2"/>
    </row>
    <row r="20" spans="1:244" ht="14.25" customHeight="1">
      <c r="A20" s="659" t="s">
        <v>20</v>
      </c>
      <c r="B20" s="733">
        <f t="shared" si="0"/>
        <v>555.84533199999998</v>
      </c>
      <c r="C20" s="733">
        <v>470.71066400000001</v>
      </c>
      <c r="D20" s="810">
        <v>85.134668000000005</v>
      </c>
      <c r="E20" s="797">
        <f t="shared" si="1"/>
        <v>0.84683748679929549</v>
      </c>
      <c r="F20" s="797">
        <f t="shared" si="2"/>
        <v>0.15316251320070456</v>
      </c>
      <c r="G20" s="659" t="s">
        <v>20</v>
      </c>
      <c r="H20" s="733">
        <v>258.11756200000002</v>
      </c>
      <c r="I20" s="733">
        <v>70.870706999999996</v>
      </c>
      <c r="J20" s="733">
        <v>13.349892000000001</v>
      </c>
      <c r="K20" s="810">
        <v>27.007258999999998</v>
      </c>
      <c r="L20" s="733">
        <v>20.704681000000001</v>
      </c>
      <c r="M20" s="733">
        <v>19.626699000000002</v>
      </c>
      <c r="O20" s="15"/>
      <c r="P20" s="55"/>
      <c r="Q20" s="56"/>
      <c r="R20" s="56"/>
      <c r="S20" s="57"/>
      <c r="T20" s="204"/>
      <c r="U20" s="56"/>
      <c r="V20" s="56"/>
      <c r="W20" s="57"/>
      <c r="X20" s="126"/>
      <c r="Y20" s="55"/>
      <c r="Z20" s="56"/>
      <c r="AA20" s="57"/>
      <c r="AB20" s="56"/>
      <c r="AC20" s="57"/>
      <c r="AD20" s="56"/>
      <c r="AE20" s="57"/>
      <c r="AF20" s="182"/>
      <c r="AG20" s="56"/>
      <c r="AH20" s="57"/>
      <c r="AI20" s="202"/>
      <c r="AJ20" s="55"/>
      <c r="AK20" s="163"/>
      <c r="AL20" s="163"/>
      <c r="AM20" s="163"/>
      <c r="AN20" s="163"/>
      <c r="AO20" s="163"/>
      <c r="AP20" s="183"/>
      <c r="AQ20" s="183"/>
      <c r="AS20" s="55"/>
      <c r="AT20" s="184"/>
      <c r="AU20" s="57"/>
      <c r="AV20" s="182"/>
      <c r="AW20" s="184"/>
      <c r="AX20" s="57"/>
      <c r="AZ20" s="184"/>
      <c r="BA20" s="57"/>
      <c r="BC20" s="184"/>
      <c r="BD20" s="57"/>
      <c r="BE20" s="183"/>
      <c r="BF20" s="55"/>
      <c r="BG20" s="162"/>
      <c r="BH20" s="162"/>
      <c r="BI20" s="162"/>
      <c r="BJ20" s="185"/>
      <c r="BK20" s="183"/>
      <c r="BL20" s="183"/>
      <c r="BM20" s="183"/>
      <c r="BN20" s="183"/>
      <c r="BO20" s="183"/>
      <c r="BQ20" s="55"/>
      <c r="BR20" s="184"/>
      <c r="BS20" s="184"/>
      <c r="BT20" s="186"/>
      <c r="BU20" s="184"/>
      <c r="BV20" s="184"/>
      <c r="BW20" s="184"/>
      <c r="BX20" s="184"/>
      <c r="BY20" s="184"/>
      <c r="BZ20" s="95"/>
      <c r="CA20" s="55"/>
      <c r="CB20" s="58"/>
      <c r="CC20" s="58"/>
      <c r="CD20" s="58"/>
      <c r="CE20" s="58"/>
      <c r="CF20" s="58"/>
      <c r="CG20" s="58"/>
      <c r="CH20" s="58"/>
      <c r="CI20" s="58"/>
      <c r="CJ20" s="187"/>
      <c r="CK20" s="55"/>
      <c r="CL20" s="56"/>
      <c r="CM20" s="188"/>
      <c r="CN20" s="56"/>
      <c r="CO20" s="56"/>
      <c r="CP20" s="56"/>
      <c r="CQ20" s="56"/>
      <c r="CR20" s="56"/>
      <c r="CS20" s="189"/>
      <c r="CU20" s="55"/>
      <c r="CV20" s="190"/>
      <c r="CW20" s="190"/>
      <c r="CX20" s="190"/>
      <c r="CY20" s="190"/>
      <c r="CZ20" s="190"/>
      <c r="DA20" s="190"/>
      <c r="DB20" s="190"/>
      <c r="DC20" s="190"/>
      <c r="DD20" s="187"/>
      <c r="DE20" s="55"/>
      <c r="DF20" s="184"/>
      <c r="DG20" s="57"/>
      <c r="DH20" s="204"/>
      <c r="DI20" s="191"/>
      <c r="DJ20" s="57"/>
      <c r="DK20" s="205"/>
      <c r="DL20" s="206"/>
      <c r="DM20" s="184"/>
      <c r="DN20" s="57"/>
      <c r="DO20" s="57"/>
      <c r="DP20" s="184"/>
      <c r="DQ20" s="208"/>
      <c r="DR20" s="194"/>
      <c r="DS20" s="55"/>
      <c r="DT20" s="194"/>
      <c r="DU20" s="194"/>
      <c r="DV20" s="194"/>
      <c r="DW20" s="194"/>
      <c r="DX20" s="194"/>
      <c r="DY20" s="206"/>
      <c r="DZ20" s="10"/>
      <c r="EA20" s="10"/>
      <c r="EB20" s="10"/>
      <c r="EC20" s="10"/>
      <c r="ED20" s="10"/>
      <c r="EE20" s="10"/>
      <c r="EF20" s="10"/>
      <c r="EG20" s="10"/>
      <c r="EH20" s="10"/>
      <c r="EI20" s="10"/>
      <c r="EJ20" s="10"/>
      <c r="EK20" s="10"/>
      <c r="EL20" s="10"/>
      <c r="EM20" s="10"/>
      <c r="EN20" s="10"/>
      <c r="EO20" s="10"/>
      <c r="EP20" s="10"/>
      <c r="EQ20" s="55"/>
      <c r="ER20" s="184"/>
      <c r="ES20" s="57"/>
      <c r="ET20" s="206"/>
      <c r="EU20" s="184"/>
      <c r="EV20" s="57"/>
      <c r="EW20" s="207"/>
      <c r="EX20" s="184"/>
      <c r="EY20" s="57"/>
      <c r="EZ20" s="95"/>
      <c r="FA20" s="55"/>
      <c r="FB20" s="199"/>
      <c r="FC20" s="199"/>
      <c r="FD20" s="195"/>
      <c r="FE20" s="194"/>
      <c r="FF20" s="194"/>
      <c r="FG20" s="118"/>
      <c r="FH20" s="184"/>
      <c r="FI20" s="200"/>
      <c r="FJ20" s="97"/>
      <c r="FK20" s="55"/>
      <c r="FL20" s="197"/>
      <c r="FM20" s="184"/>
      <c r="FN20" s="184"/>
      <c r="FO20" s="184"/>
      <c r="FP20" s="189"/>
      <c r="FQ20" s="189"/>
      <c r="FR20" s="184"/>
      <c r="FS20" s="184"/>
      <c r="FT20" s="55"/>
      <c r="FU20" s="201"/>
      <c r="FV20" s="201"/>
      <c r="FW20" s="201"/>
      <c r="FX20" s="201"/>
      <c r="FY20" s="201"/>
      <c r="FZ20" s="201"/>
      <c r="GA20" s="201"/>
      <c r="GB20" s="4"/>
      <c r="II20" s="2"/>
      <c r="IJ20" s="2"/>
    </row>
    <row r="21" spans="1:244" ht="14.25" customHeight="1">
      <c r="A21" s="526" t="s">
        <v>21</v>
      </c>
      <c r="B21" s="734">
        <f t="shared" si="0"/>
        <v>839.133464</v>
      </c>
      <c r="C21" s="734">
        <v>745.52364899999998</v>
      </c>
      <c r="D21" s="811">
        <v>93.609814999999983</v>
      </c>
      <c r="E21" s="798">
        <f t="shared" si="1"/>
        <v>0.88844466462607907</v>
      </c>
      <c r="F21" s="798">
        <f t="shared" si="2"/>
        <v>0.1115553353739209</v>
      </c>
      <c r="G21" s="526" t="s">
        <v>21</v>
      </c>
      <c r="H21" s="734">
        <v>359.71884</v>
      </c>
      <c r="I21" s="734">
        <v>118.58646400000001</v>
      </c>
      <c r="J21" s="734">
        <v>46.963251999999997</v>
      </c>
      <c r="K21" s="811">
        <v>37.120694999999998</v>
      </c>
      <c r="L21" s="734">
        <v>41.885007999999999</v>
      </c>
      <c r="M21" s="734">
        <v>25.996582</v>
      </c>
      <c r="O21" s="15"/>
      <c r="P21" s="55"/>
      <c r="Q21" s="56"/>
      <c r="R21" s="56"/>
      <c r="S21" s="57"/>
      <c r="T21" s="204"/>
      <c r="U21" s="56"/>
      <c r="V21" s="56"/>
      <c r="W21" s="57"/>
      <c r="X21" s="126"/>
      <c r="Y21" s="55"/>
      <c r="Z21" s="56"/>
      <c r="AA21" s="57"/>
      <c r="AB21" s="56"/>
      <c r="AC21" s="57"/>
      <c r="AD21" s="56"/>
      <c r="AE21" s="57"/>
      <c r="AF21" s="182"/>
      <c r="AG21" s="56"/>
      <c r="AH21" s="57"/>
      <c r="AI21" s="202"/>
      <c r="AJ21" s="55"/>
      <c r="AK21" s="163"/>
      <c r="AL21" s="163"/>
      <c r="AM21" s="163"/>
      <c r="AN21" s="163"/>
      <c r="AO21" s="163"/>
      <c r="AP21" s="183"/>
      <c r="AQ21" s="183"/>
      <c r="AS21" s="55"/>
      <c r="AT21" s="184"/>
      <c r="AU21" s="57"/>
      <c r="AV21" s="182"/>
      <c r="AW21" s="184"/>
      <c r="AX21" s="57"/>
      <c r="AZ21" s="184"/>
      <c r="BA21" s="57"/>
      <c r="BC21" s="184"/>
      <c r="BD21" s="57"/>
      <c r="BE21" s="183"/>
      <c r="BF21" s="55"/>
      <c r="BG21" s="162"/>
      <c r="BH21" s="162"/>
      <c r="BI21" s="162"/>
      <c r="BJ21" s="185"/>
      <c r="BK21" s="183"/>
      <c r="BL21" s="183"/>
      <c r="BM21" s="183"/>
      <c r="BN21" s="183"/>
      <c r="BO21" s="183"/>
      <c r="BQ21" s="55"/>
      <c r="BR21" s="184"/>
      <c r="BS21" s="184"/>
      <c r="BT21" s="186"/>
      <c r="BU21" s="184"/>
      <c r="BV21" s="184"/>
      <c r="BW21" s="184"/>
      <c r="BX21" s="184"/>
      <c r="BY21" s="184"/>
      <c r="BZ21" s="95"/>
      <c r="CA21" s="55"/>
      <c r="CB21" s="58"/>
      <c r="CC21" s="58"/>
      <c r="CD21" s="58"/>
      <c r="CE21" s="58"/>
      <c r="CF21" s="58"/>
      <c r="CG21" s="58"/>
      <c r="CH21" s="58"/>
      <c r="CI21" s="58"/>
      <c r="CJ21" s="187"/>
      <c r="CK21" s="55"/>
      <c r="CL21" s="56"/>
      <c r="CM21" s="188"/>
      <c r="CN21" s="56"/>
      <c r="CO21" s="56"/>
      <c r="CP21" s="56"/>
      <c r="CQ21" s="56"/>
      <c r="CR21" s="56"/>
      <c r="CS21" s="189"/>
      <c r="CU21" s="55"/>
      <c r="CV21" s="190"/>
      <c r="CW21" s="190"/>
      <c r="CX21" s="190"/>
      <c r="CY21" s="190"/>
      <c r="CZ21" s="190"/>
      <c r="DA21" s="190"/>
      <c r="DB21" s="190"/>
      <c r="DC21" s="190"/>
      <c r="DD21" s="187"/>
      <c r="DE21" s="55"/>
      <c r="DF21" s="184"/>
      <c r="DG21" s="57"/>
      <c r="DH21" s="204"/>
      <c r="DI21" s="191"/>
      <c r="DJ21" s="57"/>
      <c r="DK21" s="205"/>
      <c r="DL21" s="206"/>
      <c r="DM21" s="184"/>
      <c r="DN21" s="57"/>
      <c r="DO21" s="57"/>
      <c r="DP21" s="184"/>
      <c r="DQ21" s="193"/>
      <c r="DR21" s="194"/>
      <c r="DS21" s="55"/>
      <c r="DT21" s="194"/>
      <c r="DU21" s="194"/>
      <c r="DV21" s="194"/>
      <c r="DW21" s="194"/>
      <c r="DX21" s="194"/>
      <c r="DY21" s="206"/>
      <c r="DZ21" s="10"/>
      <c r="EA21" s="10"/>
      <c r="EB21" s="10"/>
      <c r="EC21" s="10"/>
      <c r="ED21" s="10"/>
      <c r="EE21" s="10"/>
      <c r="EF21" s="10"/>
      <c r="EG21" s="10"/>
      <c r="EH21" s="10"/>
      <c r="EI21" s="10"/>
      <c r="EJ21" s="10"/>
      <c r="EK21" s="10"/>
      <c r="EL21" s="10"/>
      <c r="EM21" s="10"/>
      <c r="EN21" s="10"/>
      <c r="EO21" s="10"/>
      <c r="EP21" s="10"/>
      <c r="EQ21" s="55"/>
      <c r="ER21" s="184"/>
      <c r="ES21" s="57"/>
      <c r="ET21" s="206"/>
      <c r="EU21" s="184"/>
      <c r="EV21" s="57"/>
      <c r="EW21" s="207"/>
      <c r="EX21" s="184"/>
      <c r="EY21" s="57"/>
      <c r="EZ21" s="95"/>
      <c r="FA21" s="55"/>
      <c r="FB21" s="199"/>
      <c r="FC21" s="199"/>
      <c r="FD21" s="195"/>
      <c r="FE21" s="194"/>
      <c r="FF21" s="194"/>
      <c r="FG21" s="118"/>
      <c r="FH21" s="184"/>
      <c r="FI21" s="200"/>
      <c r="FJ21" s="97"/>
      <c r="FK21" s="55"/>
      <c r="FL21" s="197"/>
      <c r="FM21" s="184"/>
      <c r="FN21" s="184"/>
      <c r="FO21" s="184"/>
      <c r="FP21" s="189"/>
      <c r="FQ21" s="189"/>
      <c r="FR21" s="184"/>
      <c r="FS21" s="184"/>
      <c r="FT21" s="55"/>
      <c r="FU21" s="201"/>
      <c r="FV21" s="201"/>
      <c r="FW21" s="201"/>
      <c r="FX21" s="201"/>
      <c r="FY21" s="201"/>
      <c r="FZ21" s="201"/>
      <c r="GA21" s="201"/>
      <c r="GB21" s="4"/>
      <c r="II21" s="2"/>
      <c r="IJ21" s="2"/>
    </row>
    <row r="22" spans="1:244" ht="14.25" customHeight="1">
      <c r="A22" s="659" t="s">
        <v>22</v>
      </c>
      <c r="B22" s="733">
        <f t="shared" si="0"/>
        <v>267.931915</v>
      </c>
      <c r="C22" s="733">
        <v>246.23036999999999</v>
      </c>
      <c r="D22" s="810">
        <v>21.701544999999999</v>
      </c>
      <c r="E22" s="797">
        <f t="shared" si="1"/>
        <v>0.91900350878319215</v>
      </c>
      <c r="F22" s="797">
        <f t="shared" si="2"/>
        <v>8.0996491216807825E-2</v>
      </c>
      <c r="G22" s="659" t="s">
        <v>22</v>
      </c>
      <c r="H22" s="733">
        <v>118.73058900000001</v>
      </c>
      <c r="I22" s="733">
        <v>49.013672</v>
      </c>
      <c r="J22" s="733">
        <v>4.8832079999999998</v>
      </c>
      <c r="K22" s="810">
        <v>12.406761000000001</v>
      </c>
      <c r="L22" s="733">
        <v>12.779832000000001</v>
      </c>
      <c r="M22" s="733">
        <v>7.1448660000000004</v>
      </c>
      <c r="O22" s="15"/>
      <c r="P22" s="55"/>
      <c r="Q22" s="56"/>
      <c r="R22" s="56"/>
      <c r="S22" s="57"/>
      <c r="T22" s="204"/>
      <c r="U22" s="56"/>
      <c r="V22" s="56"/>
      <c r="W22" s="57"/>
      <c r="X22" s="126"/>
      <c r="Y22" s="55"/>
      <c r="Z22" s="56"/>
      <c r="AA22" s="57"/>
      <c r="AB22" s="56"/>
      <c r="AC22" s="57"/>
      <c r="AD22" s="56"/>
      <c r="AE22" s="57"/>
      <c r="AF22" s="182"/>
      <c r="AG22" s="56"/>
      <c r="AH22" s="57"/>
      <c r="AI22" s="202"/>
      <c r="AJ22" s="55"/>
      <c r="AK22" s="163"/>
      <c r="AL22" s="163"/>
      <c r="AM22" s="163"/>
      <c r="AN22" s="163"/>
      <c r="AO22" s="163"/>
      <c r="AP22" s="183"/>
      <c r="AQ22" s="183"/>
      <c r="AS22" s="55"/>
      <c r="AT22" s="184"/>
      <c r="AU22" s="57"/>
      <c r="AV22" s="182"/>
      <c r="AW22" s="184"/>
      <c r="AX22" s="57"/>
      <c r="AZ22" s="184"/>
      <c r="BA22" s="57"/>
      <c r="BC22" s="184"/>
      <c r="BD22" s="57"/>
      <c r="BE22" s="183"/>
      <c r="BF22" s="55"/>
      <c r="BG22" s="162"/>
      <c r="BH22" s="162"/>
      <c r="BI22" s="162"/>
      <c r="BJ22" s="185"/>
      <c r="BK22" s="183"/>
      <c r="BL22" s="183"/>
      <c r="BM22" s="183"/>
      <c r="BN22" s="183"/>
      <c r="BO22" s="183"/>
      <c r="BQ22" s="55"/>
      <c r="BR22" s="184"/>
      <c r="BS22" s="184"/>
      <c r="BT22" s="186"/>
      <c r="BU22" s="184"/>
      <c r="BV22" s="184"/>
      <c r="BW22" s="184"/>
      <c r="BX22" s="184"/>
      <c r="BY22" s="184"/>
      <c r="BZ22" s="95"/>
      <c r="CA22" s="55"/>
      <c r="CB22" s="58"/>
      <c r="CC22" s="58"/>
      <c r="CD22" s="58"/>
      <c r="CE22" s="58"/>
      <c r="CF22" s="58"/>
      <c r="CG22" s="58"/>
      <c r="CH22" s="58"/>
      <c r="CI22" s="58"/>
      <c r="CJ22" s="187"/>
      <c r="CK22" s="55"/>
      <c r="CL22" s="56"/>
      <c r="CM22" s="188"/>
      <c r="CN22" s="56"/>
      <c r="CO22" s="56"/>
      <c r="CP22" s="56"/>
      <c r="CQ22" s="56"/>
      <c r="CR22" s="56"/>
      <c r="CS22" s="189"/>
      <c r="CU22" s="55"/>
      <c r="CV22" s="190"/>
      <c r="CW22" s="190"/>
      <c r="CX22" s="190"/>
      <c r="CY22" s="190"/>
      <c r="CZ22" s="190"/>
      <c r="DA22" s="190"/>
      <c r="DB22" s="190"/>
      <c r="DC22" s="190"/>
      <c r="DD22" s="187"/>
      <c r="DE22" s="55"/>
      <c r="DF22" s="184"/>
      <c r="DG22" s="57"/>
      <c r="DH22" s="204"/>
      <c r="DI22" s="191"/>
      <c r="DJ22" s="57"/>
      <c r="DK22" s="205"/>
      <c r="DL22" s="206"/>
      <c r="DM22" s="184"/>
      <c r="DN22" s="57"/>
      <c r="DO22" s="57"/>
      <c r="DP22" s="184"/>
      <c r="DQ22" s="208"/>
      <c r="DR22" s="194"/>
      <c r="DS22" s="55"/>
      <c r="DT22" s="194"/>
      <c r="DU22" s="194"/>
      <c r="DV22" s="194"/>
      <c r="DW22" s="194"/>
      <c r="DX22" s="194"/>
      <c r="DY22" s="206"/>
      <c r="DZ22" s="10"/>
      <c r="EA22" s="10"/>
      <c r="EB22" s="10"/>
      <c r="EC22" s="10"/>
      <c r="ED22" s="10"/>
      <c r="EE22" s="10"/>
      <c r="EF22" s="10"/>
      <c r="EG22" s="10"/>
      <c r="EH22" s="10"/>
      <c r="EI22" s="10"/>
      <c r="EJ22" s="10"/>
      <c r="EK22" s="10"/>
      <c r="EL22" s="10"/>
      <c r="EM22" s="10"/>
      <c r="EN22" s="10"/>
      <c r="EO22" s="10"/>
      <c r="EP22" s="10"/>
      <c r="EQ22" s="55"/>
      <c r="ER22" s="184"/>
      <c r="ES22" s="57"/>
      <c r="ET22" s="206"/>
      <c r="EU22" s="184"/>
      <c r="EV22" s="57"/>
      <c r="EW22" s="207"/>
      <c r="EX22" s="184"/>
      <c r="EY22" s="57"/>
      <c r="EZ22" s="95"/>
      <c r="FA22" s="55"/>
      <c r="FB22" s="199"/>
      <c r="FC22" s="199"/>
      <c r="FD22" s="195"/>
      <c r="FE22" s="194"/>
      <c r="FF22" s="194"/>
      <c r="FG22" s="118"/>
      <c r="FH22" s="184"/>
      <c r="FI22" s="200"/>
      <c r="FJ22" s="97"/>
      <c r="FK22" s="55"/>
      <c r="FL22" s="197"/>
      <c r="FM22" s="184"/>
      <c r="FN22" s="184"/>
      <c r="FO22" s="184"/>
      <c r="FP22" s="189"/>
      <c r="FQ22" s="189"/>
      <c r="FR22" s="184"/>
      <c r="FS22" s="184"/>
      <c r="FT22" s="55"/>
      <c r="FU22" s="201"/>
      <c r="FV22" s="201"/>
      <c r="FW22" s="201"/>
      <c r="FX22" s="201"/>
      <c r="FY22" s="201"/>
      <c r="FZ22" s="201"/>
      <c r="GA22" s="201"/>
      <c r="GB22" s="4"/>
      <c r="II22" s="2"/>
      <c r="IJ22" s="2"/>
    </row>
    <row r="23" spans="1:244" ht="14.25" customHeight="1">
      <c r="A23" s="526" t="s">
        <v>23</v>
      </c>
      <c r="B23" s="734">
        <f t="shared" si="0"/>
        <v>351.83447100000001</v>
      </c>
      <c r="C23" s="734">
        <v>316.92564600000003</v>
      </c>
      <c r="D23" s="811">
        <v>34.908825</v>
      </c>
      <c r="E23" s="798">
        <f t="shared" si="1"/>
        <v>0.90078054347324032</v>
      </c>
      <c r="F23" s="798">
        <f t="shared" si="2"/>
        <v>9.9219456526759703E-2</v>
      </c>
      <c r="G23" s="526" t="s">
        <v>23</v>
      </c>
      <c r="H23" s="734">
        <v>150.86451</v>
      </c>
      <c r="I23" s="734">
        <v>72.660626999999991</v>
      </c>
      <c r="J23" s="734">
        <v>7.7135600000000002</v>
      </c>
      <c r="K23" s="811">
        <v>14.252022</v>
      </c>
      <c r="L23" s="734">
        <v>19.726445999999999</v>
      </c>
      <c r="M23" s="734">
        <v>14.620183000000001</v>
      </c>
      <c r="O23" s="15"/>
      <c r="P23" s="55"/>
      <c r="Q23" s="56"/>
      <c r="R23" s="56"/>
      <c r="S23" s="57"/>
      <c r="T23" s="204"/>
      <c r="U23" s="56"/>
      <c r="V23" s="56"/>
      <c r="W23" s="57"/>
      <c r="X23" s="126"/>
      <c r="Y23" s="55"/>
      <c r="Z23" s="56"/>
      <c r="AA23" s="57"/>
      <c r="AB23" s="56"/>
      <c r="AC23" s="57"/>
      <c r="AD23" s="56"/>
      <c r="AE23" s="57"/>
      <c r="AF23" s="182"/>
      <c r="AG23" s="56"/>
      <c r="AH23" s="57"/>
      <c r="AI23" s="202"/>
      <c r="AJ23" s="55"/>
      <c r="AK23" s="163"/>
      <c r="AL23" s="163"/>
      <c r="AM23" s="163"/>
      <c r="AN23" s="163"/>
      <c r="AO23" s="163"/>
      <c r="AP23" s="183"/>
      <c r="AQ23" s="183"/>
      <c r="AS23" s="55"/>
      <c r="AT23" s="184"/>
      <c r="AU23" s="57"/>
      <c r="AV23" s="182"/>
      <c r="AW23" s="184"/>
      <c r="AX23" s="57"/>
      <c r="AZ23" s="184"/>
      <c r="BA23" s="57"/>
      <c r="BC23" s="184"/>
      <c r="BD23" s="57"/>
      <c r="BE23" s="183"/>
      <c r="BF23" s="55"/>
      <c r="BG23" s="162"/>
      <c r="BH23" s="162"/>
      <c r="BI23" s="162"/>
      <c r="BJ23" s="185"/>
      <c r="BK23" s="183"/>
      <c r="BL23" s="183"/>
      <c r="BM23" s="183"/>
      <c r="BN23" s="183"/>
      <c r="BO23" s="183"/>
      <c r="BQ23" s="55"/>
      <c r="BR23" s="184"/>
      <c r="BS23" s="184"/>
      <c r="BT23" s="186"/>
      <c r="BU23" s="184"/>
      <c r="BV23" s="184"/>
      <c r="BW23" s="184"/>
      <c r="BX23" s="184"/>
      <c r="BY23" s="184"/>
      <c r="BZ23" s="95"/>
      <c r="CA23" s="55"/>
      <c r="CB23" s="58"/>
      <c r="CC23" s="58"/>
      <c r="CD23" s="58"/>
      <c r="CE23" s="58"/>
      <c r="CF23" s="58"/>
      <c r="CG23" s="58"/>
      <c r="CH23" s="58"/>
      <c r="CI23" s="58"/>
      <c r="CJ23" s="187"/>
      <c r="CK23" s="55"/>
      <c r="CL23" s="56"/>
      <c r="CM23" s="188"/>
      <c r="CN23" s="56"/>
      <c r="CO23" s="56"/>
      <c r="CP23" s="56"/>
      <c r="CQ23" s="56"/>
      <c r="CR23" s="56"/>
      <c r="CS23" s="189"/>
      <c r="CU23" s="55"/>
      <c r="CV23" s="190"/>
      <c r="CW23" s="190"/>
      <c r="CX23" s="190"/>
      <c r="CY23" s="190"/>
      <c r="CZ23" s="190"/>
      <c r="DA23" s="190"/>
      <c r="DB23" s="190"/>
      <c r="DC23" s="190"/>
      <c r="DD23" s="187"/>
      <c r="DE23" s="55"/>
      <c r="DF23" s="184"/>
      <c r="DG23" s="57"/>
      <c r="DH23" s="204"/>
      <c r="DI23" s="191"/>
      <c r="DJ23" s="57"/>
      <c r="DK23" s="205"/>
      <c r="DL23" s="206"/>
      <c r="DM23" s="184"/>
      <c r="DN23" s="57"/>
      <c r="DO23" s="57"/>
      <c r="DP23" s="184"/>
      <c r="DQ23" s="193"/>
      <c r="DR23" s="194"/>
      <c r="DS23" s="55"/>
      <c r="DT23" s="194"/>
      <c r="DU23" s="194"/>
      <c r="DV23" s="194"/>
      <c r="DW23" s="194"/>
      <c r="DX23" s="194"/>
      <c r="DY23" s="206"/>
      <c r="DZ23" s="10"/>
      <c r="EA23" s="10"/>
      <c r="EB23" s="10"/>
      <c r="EC23" s="10"/>
      <c r="ED23" s="10"/>
      <c r="EE23" s="10"/>
      <c r="EF23" s="10"/>
      <c r="EG23" s="10"/>
      <c r="EH23" s="10"/>
      <c r="EI23" s="10"/>
      <c r="EJ23" s="10"/>
      <c r="EK23" s="10"/>
      <c r="EL23" s="10"/>
      <c r="EM23" s="10"/>
      <c r="EN23" s="10"/>
      <c r="EO23" s="10"/>
      <c r="EP23" s="10"/>
      <c r="EQ23" s="55"/>
      <c r="ER23" s="184"/>
      <c r="ES23" s="57"/>
      <c r="ET23" s="206"/>
      <c r="EU23" s="184"/>
      <c r="EV23" s="57"/>
      <c r="EW23" s="207"/>
      <c r="EX23" s="184"/>
      <c r="EY23" s="57"/>
      <c r="EZ23" s="95"/>
      <c r="FA23" s="55"/>
      <c r="FB23" s="199"/>
      <c r="FC23" s="199"/>
      <c r="FD23" s="195"/>
      <c r="FE23" s="194"/>
      <c r="FF23" s="194"/>
      <c r="FG23" s="118"/>
      <c r="FH23" s="184"/>
      <c r="FI23" s="200"/>
      <c r="FJ23" s="97"/>
      <c r="FK23" s="55"/>
      <c r="FL23" s="197"/>
      <c r="FM23" s="184"/>
      <c r="FN23" s="184"/>
      <c r="FO23" s="184"/>
      <c r="FP23" s="189"/>
      <c r="FQ23" s="189"/>
      <c r="FR23" s="184"/>
      <c r="FS23" s="184"/>
      <c r="FT23" s="55"/>
      <c r="FU23" s="201"/>
      <c r="FV23" s="201"/>
      <c r="FW23" s="201"/>
      <c r="FX23" s="201"/>
      <c r="FY23" s="201"/>
      <c r="FZ23" s="201"/>
      <c r="GA23" s="201"/>
      <c r="GB23" s="4"/>
      <c r="II23" s="2"/>
      <c r="IJ23" s="2"/>
    </row>
    <row r="24" spans="1:244" ht="14.25" customHeight="1">
      <c r="A24" s="659" t="s">
        <v>24</v>
      </c>
      <c r="B24" s="733">
        <f t="shared" si="0"/>
        <v>573.00285900000006</v>
      </c>
      <c r="C24" s="733">
        <v>477.730705</v>
      </c>
      <c r="D24" s="810">
        <v>95.272154000000015</v>
      </c>
      <c r="E24" s="797">
        <f t="shared" si="1"/>
        <v>0.8337317999315601</v>
      </c>
      <c r="F24" s="797">
        <f t="shared" si="2"/>
        <v>0.16626820006843981</v>
      </c>
      <c r="G24" s="659" t="s">
        <v>24</v>
      </c>
      <c r="H24" s="733">
        <v>263.137542</v>
      </c>
      <c r="I24" s="733">
        <v>104.967375</v>
      </c>
      <c r="J24" s="733">
        <v>16.494439999999997</v>
      </c>
      <c r="K24" s="810">
        <v>37.921553000000003</v>
      </c>
      <c r="L24" s="733">
        <v>23.123412000000002</v>
      </c>
      <c r="M24" s="733">
        <v>14.662554</v>
      </c>
      <c r="O24" s="15"/>
      <c r="P24" s="55"/>
      <c r="Q24" s="56"/>
      <c r="R24" s="56"/>
      <c r="S24" s="57"/>
      <c r="T24" s="204"/>
      <c r="U24" s="56"/>
      <c r="V24" s="56"/>
      <c r="W24" s="57"/>
      <c r="X24" s="126"/>
      <c r="Y24" s="55"/>
      <c r="Z24" s="56"/>
      <c r="AA24" s="57"/>
      <c r="AB24" s="56"/>
      <c r="AC24" s="57"/>
      <c r="AD24" s="56"/>
      <c r="AE24" s="57"/>
      <c r="AF24" s="182"/>
      <c r="AG24" s="56"/>
      <c r="AH24" s="57"/>
      <c r="AI24" s="202"/>
      <c r="AJ24" s="55"/>
      <c r="AK24" s="163"/>
      <c r="AL24" s="163"/>
      <c r="AM24" s="163"/>
      <c r="AN24" s="163"/>
      <c r="AO24" s="163"/>
      <c r="AP24" s="183"/>
      <c r="AQ24" s="183"/>
      <c r="AS24" s="55"/>
      <c r="AT24" s="184"/>
      <c r="AU24" s="57"/>
      <c r="AV24" s="182"/>
      <c r="AW24" s="184"/>
      <c r="AX24" s="57"/>
      <c r="AZ24" s="184"/>
      <c r="BA24" s="57"/>
      <c r="BC24" s="184"/>
      <c r="BD24" s="57"/>
      <c r="BE24" s="183"/>
      <c r="BF24" s="55"/>
      <c r="BG24" s="162"/>
      <c r="BH24" s="162"/>
      <c r="BI24" s="162"/>
      <c r="BJ24" s="185"/>
      <c r="BK24" s="183"/>
      <c r="BL24" s="183"/>
      <c r="BM24" s="183"/>
      <c r="BN24" s="183"/>
      <c r="BO24" s="183"/>
      <c r="BQ24" s="55"/>
      <c r="BR24" s="184"/>
      <c r="BS24" s="184"/>
      <c r="BT24" s="186"/>
      <c r="BU24" s="184"/>
      <c r="BV24" s="184"/>
      <c r="BW24" s="184"/>
      <c r="BX24" s="184"/>
      <c r="BY24" s="184"/>
      <c r="BZ24" s="95"/>
      <c r="CA24" s="55"/>
      <c r="CB24" s="58"/>
      <c r="CC24" s="58"/>
      <c r="CD24" s="58"/>
      <c r="CE24" s="58"/>
      <c r="CF24" s="58"/>
      <c r="CG24" s="58"/>
      <c r="CH24" s="58"/>
      <c r="CI24" s="58"/>
      <c r="CJ24" s="187"/>
      <c r="CK24" s="55"/>
      <c r="CL24" s="56"/>
      <c r="CM24" s="188"/>
      <c r="CN24" s="56"/>
      <c r="CO24" s="56"/>
      <c r="CP24" s="56"/>
      <c r="CQ24" s="56"/>
      <c r="CR24" s="56"/>
      <c r="CS24" s="189"/>
      <c r="CU24" s="55"/>
      <c r="CV24" s="190"/>
      <c r="CW24" s="190"/>
      <c r="CX24" s="190"/>
      <c r="CY24" s="190"/>
      <c r="CZ24" s="190"/>
      <c r="DA24" s="190"/>
      <c r="DB24" s="190"/>
      <c r="DC24" s="190"/>
      <c r="DD24" s="187"/>
      <c r="DE24" s="55"/>
      <c r="DF24" s="184"/>
      <c r="DG24" s="57"/>
      <c r="DH24" s="204"/>
      <c r="DI24" s="191"/>
      <c r="DJ24" s="57"/>
      <c r="DK24" s="205"/>
      <c r="DL24" s="206"/>
      <c r="DM24" s="184"/>
      <c r="DN24" s="57"/>
      <c r="DO24" s="57"/>
      <c r="DP24" s="184"/>
      <c r="DQ24" s="193"/>
      <c r="DR24" s="194"/>
      <c r="DS24" s="55"/>
      <c r="DT24" s="194"/>
      <c r="DU24" s="194"/>
      <c r="DV24" s="194"/>
      <c r="DW24" s="194"/>
      <c r="DX24" s="194"/>
      <c r="DY24" s="206"/>
      <c r="DZ24" s="10"/>
      <c r="EA24" s="10"/>
      <c r="EB24" s="10"/>
      <c r="EC24" s="10"/>
      <c r="ED24" s="10"/>
      <c r="EE24" s="10"/>
      <c r="EF24" s="10"/>
      <c r="EG24" s="10"/>
      <c r="EH24" s="10"/>
      <c r="EI24" s="10"/>
      <c r="EJ24" s="10"/>
      <c r="EK24" s="10"/>
      <c r="EL24" s="10"/>
      <c r="EM24" s="10"/>
      <c r="EN24" s="10"/>
      <c r="EO24" s="10"/>
      <c r="EP24" s="10"/>
      <c r="EQ24" s="55"/>
      <c r="ER24" s="184"/>
      <c r="ES24" s="57"/>
      <c r="ET24" s="206"/>
      <c r="EU24" s="184"/>
      <c r="EV24" s="57"/>
      <c r="EW24" s="207"/>
      <c r="EX24" s="184"/>
      <c r="EY24" s="57"/>
      <c r="EZ24" s="95"/>
      <c r="FA24" s="55"/>
      <c r="FB24" s="199"/>
      <c r="FC24" s="199"/>
      <c r="FD24" s="195"/>
      <c r="FE24" s="194"/>
      <c r="FF24" s="194"/>
      <c r="FG24" s="118"/>
      <c r="FH24" s="184"/>
      <c r="FI24" s="200"/>
      <c r="FJ24" s="97"/>
      <c r="FK24" s="55"/>
      <c r="FL24" s="197"/>
      <c r="FM24" s="184"/>
      <c r="FN24" s="184"/>
      <c r="FO24" s="184"/>
      <c r="FP24" s="189"/>
      <c r="FQ24" s="189"/>
      <c r="FR24" s="184"/>
      <c r="FS24" s="184"/>
      <c r="FT24" s="55"/>
      <c r="FU24" s="201"/>
      <c r="FV24" s="201"/>
      <c r="FW24" s="201"/>
      <c r="FX24" s="201"/>
      <c r="FY24" s="201"/>
      <c r="FZ24" s="201"/>
      <c r="GA24" s="201"/>
      <c r="GB24" s="4"/>
      <c r="II24" s="2"/>
      <c r="IJ24" s="2"/>
    </row>
    <row r="25" spans="1:244" ht="14.25" customHeight="1">
      <c r="A25" s="526" t="s">
        <v>25</v>
      </c>
      <c r="B25" s="734">
        <f t="shared" si="0"/>
        <v>451.30019200000004</v>
      </c>
      <c r="C25" s="734">
        <v>370.65853700000002</v>
      </c>
      <c r="D25" s="811">
        <v>80.641655</v>
      </c>
      <c r="E25" s="798">
        <f t="shared" si="1"/>
        <v>0.8213126064878784</v>
      </c>
      <c r="F25" s="798">
        <f t="shared" si="2"/>
        <v>0.17868739351212151</v>
      </c>
      <c r="G25" s="526" t="s">
        <v>25</v>
      </c>
      <c r="H25" s="734">
        <v>222.00715700000001</v>
      </c>
      <c r="I25" s="734">
        <v>60.027065999999998</v>
      </c>
      <c r="J25" s="734">
        <v>29.199901999999998</v>
      </c>
      <c r="K25" s="811">
        <v>5.98346</v>
      </c>
      <c r="L25" s="734">
        <v>51.680878</v>
      </c>
      <c r="M25" s="734">
        <v>19.056632</v>
      </c>
      <c r="O25" s="15"/>
      <c r="P25" s="55"/>
      <c r="Q25" s="56"/>
      <c r="R25" s="56"/>
      <c r="S25" s="57"/>
      <c r="T25" s="204"/>
      <c r="U25" s="56"/>
      <c r="V25" s="56"/>
      <c r="W25" s="57"/>
      <c r="X25" s="126"/>
      <c r="Y25" s="55"/>
      <c r="Z25" s="56"/>
      <c r="AA25" s="57"/>
      <c r="AB25" s="56"/>
      <c r="AC25" s="57"/>
      <c r="AD25" s="56"/>
      <c r="AE25" s="57"/>
      <c r="AF25" s="182"/>
      <c r="AG25" s="56"/>
      <c r="AH25" s="57"/>
      <c r="AI25" s="202"/>
      <c r="AJ25" s="55"/>
      <c r="AK25" s="163"/>
      <c r="AL25" s="163"/>
      <c r="AM25" s="163"/>
      <c r="AN25" s="163"/>
      <c r="AO25" s="163"/>
      <c r="AP25" s="203"/>
      <c r="AQ25" s="211"/>
      <c r="AR25" s="212"/>
      <c r="AS25" s="55"/>
      <c r="AT25" s="184"/>
      <c r="AU25" s="57"/>
      <c r="AV25" s="182"/>
      <c r="AW25" s="184"/>
      <c r="AX25" s="57"/>
      <c r="AZ25" s="184"/>
      <c r="BA25" s="57"/>
      <c r="BC25" s="184"/>
      <c r="BD25" s="57"/>
      <c r="BE25" s="183"/>
      <c r="BF25" s="55"/>
      <c r="BG25" s="162"/>
      <c r="BH25" s="162"/>
      <c r="BI25" s="162"/>
      <c r="BJ25" s="185"/>
      <c r="BK25" s="183"/>
      <c r="BL25" s="203"/>
      <c r="BM25" s="203"/>
      <c r="BN25" s="148"/>
      <c r="BO25" s="183"/>
      <c r="BQ25" s="55"/>
      <c r="BR25" s="184"/>
      <c r="BS25" s="184"/>
      <c r="BT25" s="186"/>
      <c r="BU25" s="184"/>
      <c r="BV25" s="184"/>
      <c r="BW25" s="184"/>
      <c r="BX25" s="184"/>
      <c r="BY25" s="184"/>
      <c r="BZ25" s="95"/>
      <c r="CA25" s="55"/>
      <c r="CB25" s="58"/>
      <c r="CC25" s="58"/>
      <c r="CD25" s="58"/>
      <c r="CE25" s="58"/>
      <c r="CF25" s="58"/>
      <c r="CG25" s="58"/>
      <c r="CH25" s="58"/>
      <c r="CI25" s="58"/>
      <c r="CJ25" s="187"/>
      <c r="CK25" s="55"/>
      <c r="CL25" s="56"/>
      <c r="CM25" s="188"/>
      <c r="CN25" s="56"/>
      <c r="CO25" s="56"/>
      <c r="CP25" s="56"/>
      <c r="CQ25" s="56"/>
      <c r="CR25" s="56"/>
      <c r="CS25" s="189"/>
      <c r="CU25" s="55"/>
      <c r="CV25" s="190"/>
      <c r="CW25" s="190"/>
      <c r="CX25" s="190"/>
      <c r="CY25" s="190"/>
      <c r="CZ25" s="190"/>
      <c r="DA25" s="190"/>
      <c r="DB25" s="190"/>
      <c r="DC25" s="190"/>
      <c r="DD25" s="187"/>
      <c r="DE25" s="55"/>
      <c r="DF25" s="184"/>
      <c r="DG25" s="57"/>
      <c r="DH25" s="204"/>
      <c r="DI25" s="191"/>
      <c r="DJ25" s="57"/>
      <c r="DK25" s="205"/>
      <c r="DL25" s="206"/>
      <c r="DM25" s="184"/>
      <c r="DN25" s="57"/>
      <c r="DO25" s="57"/>
      <c r="DP25" s="184"/>
      <c r="DQ25" s="193"/>
      <c r="DR25" s="194"/>
      <c r="DS25" s="55"/>
      <c r="DT25" s="194"/>
      <c r="DU25" s="194"/>
      <c r="DV25" s="194"/>
      <c r="DW25" s="194"/>
      <c r="DX25" s="194"/>
      <c r="DY25" s="206"/>
      <c r="DZ25" s="10"/>
      <c r="EA25" s="10"/>
      <c r="EB25" s="10"/>
      <c r="EC25" s="10"/>
      <c r="ED25" s="10"/>
      <c r="EE25" s="10"/>
      <c r="EF25" s="10"/>
      <c r="EG25" s="10"/>
      <c r="EH25" s="10"/>
      <c r="EI25" s="10"/>
      <c r="EJ25" s="10"/>
      <c r="EK25" s="10"/>
      <c r="EL25" s="10"/>
      <c r="EM25" s="10"/>
      <c r="EN25" s="10"/>
      <c r="EO25" s="10"/>
      <c r="EP25" s="10"/>
      <c r="EQ25" s="55"/>
      <c r="ER25" s="184"/>
      <c r="ES25" s="57"/>
      <c r="ET25" s="206"/>
      <c r="EU25" s="184"/>
      <c r="EV25" s="57"/>
      <c r="EW25" s="207"/>
      <c r="EX25" s="184"/>
      <c r="EY25" s="57"/>
      <c r="EZ25" s="95"/>
      <c r="FA25" s="55"/>
      <c r="FB25" s="199"/>
      <c r="FC25" s="199"/>
      <c r="FD25" s="195"/>
      <c r="FE25" s="194"/>
      <c r="FF25" s="194"/>
      <c r="FG25" s="118"/>
      <c r="FH25" s="184"/>
      <c r="FI25" s="200"/>
      <c r="FJ25" s="97"/>
      <c r="FK25" s="55"/>
      <c r="FL25" s="197"/>
      <c r="FM25" s="184"/>
      <c r="FN25" s="184"/>
      <c r="FO25" s="184"/>
      <c r="FP25" s="189"/>
      <c r="FQ25" s="189"/>
      <c r="FR25" s="184"/>
      <c r="FS25" s="184"/>
      <c r="FT25" s="55"/>
      <c r="FU25" s="201"/>
      <c r="FV25" s="201"/>
      <c r="FW25" s="201"/>
      <c r="FX25" s="201"/>
      <c r="FY25" s="201"/>
      <c r="FZ25" s="201"/>
      <c r="GA25" s="201"/>
      <c r="GB25" s="4"/>
      <c r="II25" s="2"/>
      <c r="IJ25" s="2"/>
    </row>
    <row r="26" spans="1:244" ht="14.25" customHeight="1">
      <c r="A26" s="659" t="s">
        <v>26</v>
      </c>
      <c r="B26" s="733">
        <f t="shared" si="0"/>
        <v>298.54412900000005</v>
      </c>
      <c r="C26" s="733">
        <v>258.35161600000004</v>
      </c>
      <c r="D26" s="810">
        <v>40.192512999999998</v>
      </c>
      <c r="E26" s="797">
        <f t="shared" si="1"/>
        <v>0.86537161814359442</v>
      </c>
      <c r="F26" s="797">
        <f t="shared" si="2"/>
        <v>0.13462838185640552</v>
      </c>
      <c r="G26" s="659" t="s">
        <v>26</v>
      </c>
      <c r="H26" s="733">
        <v>144.52157</v>
      </c>
      <c r="I26" s="733">
        <v>55.154472999999996</v>
      </c>
      <c r="J26" s="733">
        <v>5.0707070000000005</v>
      </c>
      <c r="K26" s="810">
        <v>19.396304000000001</v>
      </c>
      <c r="L26" s="733">
        <v>15.727416999999999</v>
      </c>
      <c r="M26" s="733">
        <v>8.2116620000000005</v>
      </c>
      <c r="O26" s="15"/>
      <c r="P26" s="55"/>
      <c r="Q26" s="56"/>
      <c r="R26" s="56"/>
      <c r="S26" s="57"/>
      <c r="T26" s="204"/>
      <c r="U26" s="56"/>
      <c r="V26" s="56"/>
      <c r="W26" s="57"/>
      <c r="X26" s="126"/>
      <c r="Y26" s="55"/>
      <c r="Z26" s="56"/>
      <c r="AA26" s="57"/>
      <c r="AB26" s="56"/>
      <c r="AC26" s="57"/>
      <c r="AD26" s="56"/>
      <c r="AE26" s="57"/>
      <c r="AF26" s="182"/>
      <c r="AG26" s="56"/>
      <c r="AH26" s="57"/>
      <c r="AI26" s="202"/>
      <c r="AJ26" s="55"/>
      <c r="AK26" s="163"/>
      <c r="AL26" s="163"/>
      <c r="AM26" s="163"/>
      <c r="AN26" s="163"/>
      <c r="AO26" s="163"/>
      <c r="AP26" s="183"/>
      <c r="AQ26" s="183"/>
      <c r="AS26" s="55"/>
      <c r="AT26" s="184"/>
      <c r="AU26" s="57"/>
      <c r="AV26" s="182"/>
      <c r="AW26" s="184"/>
      <c r="AX26" s="57"/>
      <c r="AZ26" s="184"/>
      <c r="BA26" s="57"/>
      <c r="BC26" s="184"/>
      <c r="BD26" s="57"/>
      <c r="BE26" s="183"/>
      <c r="BF26" s="55"/>
      <c r="BG26" s="162"/>
      <c r="BH26" s="162"/>
      <c r="BI26" s="162"/>
      <c r="BJ26" s="185"/>
      <c r="BK26" s="183"/>
      <c r="BL26" s="183"/>
      <c r="BM26" s="183"/>
      <c r="BN26" s="183"/>
      <c r="BO26" s="183"/>
      <c r="BQ26" s="55"/>
      <c r="BR26" s="184"/>
      <c r="BS26" s="184"/>
      <c r="BT26" s="186"/>
      <c r="BU26" s="184"/>
      <c r="BV26" s="184"/>
      <c r="BW26" s="184"/>
      <c r="BX26" s="184"/>
      <c r="BY26" s="184"/>
      <c r="BZ26" s="95"/>
      <c r="CA26" s="55"/>
      <c r="CB26" s="58"/>
      <c r="CC26" s="58"/>
      <c r="CD26" s="58"/>
      <c r="CE26" s="58"/>
      <c r="CF26" s="58"/>
      <c r="CG26" s="58"/>
      <c r="CH26" s="58"/>
      <c r="CI26" s="58"/>
      <c r="CJ26" s="187"/>
      <c r="CK26" s="55"/>
      <c r="CL26" s="56"/>
      <c r="CM26" s="188"/>
      <c r="CN26" s="56"/>
      <c r="CO26" s="56"/>
      <c r="CP26" s="56"/>
      <c r="CQ26" s="56"/>
      <c r="CR26" s="56"/>
      <c r="CS26" s="189"/>
      <c r="CU26" s="55"/>
      <c r="CV26" s="190"/>
      <c r="CW26" s="190"/>
      <c r="CX26" s="190"/>
      <c r="CY26" s="190"/>
      <c r="CZ26" s="190"/>
      <c r="DA26" s="190"/>
      <c r="DB26" s="190"/>
      <c r="DC26" s="190"/>
      <c r="DD26" s="187"/>
      <c r="DE26" s="55"/>
      <c r="DF26" s="184"/>
      <c r="DG26" s="57"/>
      <c r="DH26" s="204"/>
      <c r="DI26" s="191"/>
      <c r="DJ26" s="57"/>
      <c r="DK26" s="205"/>
      <c r="DL26" s="206"/>
      <c r="DM26" s="184"/>
      <c r="DN26" s="57"/>
      <c r="DO26" s="57"/>
      <c r="DP26" s="184"/>
      <c r="DQ26" s="193"/>
      <c r="DR26" s="194"/>
      <c r="DS26" s="55"/>
      <c r="DT26" s="194"/>
      <c r="DU26" s="194"/>
      <c r="DV26" s="194"/>
      <c r="DW26" s="194"/>
      <c r="DX26" s="194"/>
      <c r="DY26" s="206"/>
      <c r="DZ26" s="10"/>
      <c r="EA26" s="10"/>
      <c r="EB26" s="10"/>
      <c r="EC26" s="10"/>
      <c r="ED26" s="10"/>
      <c r="EE26" s="10"/>
      <c r="EF26" s="10"/>
      <c r="EG26" s="10"/>
      <c r="EH26" s="10"/>
      <c r="EI26" s="10"/>
      <c r="EJ26" s="10"/>
      <c r="EK26" s="10"/>
      <c r="EL26" s="10"/>
      <c r="EM26" s="10"/>
      <c r="EN26" s="10"/>
      <c r="EO26" s="10"/>
      <c r="EP26" s="10"/>
      <c r="EQ26" s="55"/>
      <c r="ER26" s="184"/>
      <c r="ES26" s="57"/>
      <c r="ET26" s="206"/>
      <c r="EU26" s="184"/>
      <c r="EV26" s="57"/>
      <c r="EW26" s="207"/>
      <c r="EX26" s="184"/>
      <c r="EY26" s="57"/>
      <c r="EZ26" s="95"/>
      <c r="FA26" s="55"/>
      <c r="FB26" s="199"/>
      <c r="FC26" s="199"/>
      <c r="FD26" s="195"/>
      <c r="FE26" s="194"/>
      <c r="FF26" s="194"/>
      <c r="FG26" s="118"/>
      <c r="FH26" s="184"/>
      <c r="FI26" s="200"/>
      <c r="FJ26" s="97"/>
      <c r="FK26" s="55"/>
      <c r="FL26" s="197"/>
      <c r="FM26" s="184"/>
      <c r="FN26" s="184"/>
      <c r="FO26" s="184"/>
      <c r="FP26" s="189"/>
      <c r="FQ26" s="189"/>
      <c r="FR26" s="184"/>
      <c r="FS26" s="184"/>
      <c r="FT26" s="55"/>
      <c r="FU26" s="201"/>
      <c r="FV26" s="201"/>
      <c r="FW26" s="201"/>
      <c r="FX26" s="201"/>
      <c r="FY26" s="201"/>
      <c r="FZ26" s="201"/>
      <c r="GA26" s="201"/>
      <c r="GB26" s="4"/>
      <c r="II26" s="2"/>
      <c r="IJ26" s="2"/>
    </row>
    <row r="27" spans="1:244" ht="14.25" customHeight="1">
      <c r="A27" s="526" t="s">
        <v>27</v>
      </c>
      <c r="B27" s="734">
        <f t="shared" si="0"/>
        <v>816.79518299999995</v>
      </c>
      <c r="C27" s="734">
        <v>732.71967799999993</v>
      </c>
      <c r="D27" s="811">
        <v>84.075505000000007</v>
      </c>
      <c r="E27" s="798">
        <f t="shared" si="1"/>
        <v>0.89706660035481622</v>
      </c>
      <c r="F27" s="798">
        <f t="shared" si="2"/>
        <v>0.10293339964518376</v>
      </c>
      <c r="G27" s="526" t="s">
        <v>27</v>
      </c>
      <c r="H27" s="734">
        <v>408.96072800000002</v>
      </c>
      <c r="I27" s="734">
        <v>133.863237</v>
      </c>
      <c r="J27" s="734">
        <v>26.210639</v>
      </c>
      <c r="K27" s="811">
        <v>55.759332000000001</v>
      </c>
      <c r="L27" s="734">
        <v>31.505375000000001</v>
      </c>
      <c r="M27" s="734">
        <v>37.407072999999997</v>
      </c>
      <c r="O27" s="15"/>
      <c r="P27" s="55"/>
      <c r="Q27" s="56"/>
      <c r="R27" s="56"/>
      <c r="S27" s="57"/>
      <c r="T27" s="204"/>
      <c r="U27" s="56"/>
      <c r="V27" s="56"/>
      <c r="W27" s="57"/>
      <c r="X27" s="126"/>
      <c r="Y27" s="55"/>
      <c r="Z27" s="56"/>
      <c r="AA27" s="57"/>
      <c r="AB27" s="56"/>
      <c r="AC27" s="57"/>
      <c r="AD27" s="56"/>
      <c r="AE27" s="57"/>
      <c r="AF27" s="182"/>
      <c r="AG27" s="56"/>
      <c r="AH27" s="57"/>
      <c r="AI27" s="202"/>
      <c r="AJ27" s="55"/>
      <c r="AK27" s="163"/>
      <c r="AL27" s="163"/>
      <c r="AM27" s="163"/>
      <c r="AN27" s="163"/>
      <c r="AO27" s="163"/>
      <c r="AP27" s="183"/>
      <c r="AQ27" s="183"/>
      <c r="AS27" s="55"/>
      <c r="AT27" s="184"/>
      <c r="AU27" s="57"/>
      <c r="AV27" s="182"/>
      <c r="AW27" s="184"/>
      <c r="AX27" s="57"/>
      <c r="AZ27" s="184"/>
      <c r="BA27" s="57"/>
      <c r="BC27" s="184"/>
      <c r="BD27" s="57"/>
      <c r="BE27" s="183"/>
      <c r="BF27" s="55"/>
      <c r="BG27" s="162"/>
      <c r="BH27" s="162"/>
      <c r="BI27" s="162"/>
      <c r="BJ27" s="185"/>
      <c r="BK27" s="183"/>
      <c r="BL27" s="183"/>
      <c r="BM27" s="183"/>
      <c r="BN27" s="183"/>
      <c r="BO27" s="183"/>
      <c r="BQ27" s="55"/>
      <c r="BR27" s="184"/>
      <c r="BS27" s="184"/>
      <c r="BT27" s="186"/>
      <c r="BU27" s="184"/>
      <c r="BV27" s="184"/>
      <c r="BW27" s="184"/>
      <c r="BX27" s="184"/>
      <c r="BY27" s="184"/>
      <c r="BZ27" s="95"/>
      <c r="CA27" s="55"/>
      <c r="CB27" s="58"/>
      <c r="CC27" s="58"/>
      <c r="CD27" s="58"/>
      <c r="CE27" s="58"/>
      <c r="CF27" s="58"/>
      <c r="CG27" s="58"/>
      <c r="CH27" s="58"/>
      <c r="CI27" s="58"/>
      <c r="CJ27" s="187"/>
      <c r="CK27" s="55"/>
      <c r="CL27" s="56"/>
      <c r="CM27" s="188"/>
      <c r="CN27" s="56"/>
      <c r="CO27" s="56"/>
      <c r="CP27" s="56"/>
      <c r="CQ27" s="56"/>
      <c r="CR27" s="56"/>
      <c r="CS27" s="189"/>
      <c r="CU27" s="55"/>
      <c r="CV27" s="190"/>
      <c r="CW27" s="190"/>
      <c r="CX27" s="190"/>
      <c r="CY27" s="190"/>
      <c r="CZ27" s="190"/>
      <c r="DA27" s="190"/>
      <c r="DB27" s="190"/>
      <c r="DC27" s="190"/>
      <c r="DD27" s="187"/>
      <c r="DE27" s="55"/>
      <c r="DF27" s="184"/>
      <c r="DG27" s="57"/>
      <c r="DH27" s="204"/>
      <c r="DI27" s="191"/>
      <c r="DJ27" s="57"/>
      <c r="DK27" s="205"/>
      <c r="DL27" s="206"/>
      <c r="DM27" s="184"/>
      <c r="DN27" s="57"/>
      <c r="DO27" s="57"/>
      <c r="DP27" s="184"/>
      <c r="DQ27" s="193"/>
      <c r="DR27" s="194"/>
      <c r="DS27" s="55"/>
      <c r="DT27" s="194"/>
      <c r="DU27" s="194"/>
      <c r="DV27" s="194"/>
      <c r="DW27" s="194"/>
      <c r="DX27" s="194"/>
      <c r="DY27" s="206"/>
      <c r="DZ27" s="10"/>
      <c r="EA27" s="10"/>
      <c r="EB27" s="10"/>
      <c r="EC27" s="10"/>
      <c r="ED27" s="10"/>
      <c r="EE27" s="10"/>
      <c r="EF27" s="10"/>
      <c r="EG27" s="10"/>
      <c r="EH27" s="10"/>
      <c r="EI27" s="10"/>
      <c r="EJ27" s="10"/>
      <c r="EK27" s="10"/>
      <c r="EL27" s="10"/>
      <c r="EM27" s="10"/>
      <c r="EN27" s="10"/>
      <c r="EO27" s="10"/>
      <c r="EP27" s="10"/>
      <c r="EQ27" s="55"/>
      <c r="ER27" s="184"/>
      <c r="ES27" s="57"/>
      <c r="ET27" s="206"/>
      <c r="EU27" s="184"/>
      <c r="EV27" s="57"/>
      <c r="EW27" s="207"/>
      <c r="EX27" s="184"/>
      <c r="EY27" s="57"/>
      <c r="EZ27" s="95"/>
      <c r="FA27" s="55"/>
      <c r="FB27" s="199"/>
      <c r="FC27" s="199"/>
      <c r="FD27" s="195"/>
      <c r="FE27" s="194"/>
      <c r="FF27" s="194"/>
      <c r="FG27" s="118"/>
      <c r="FH27" s="184"/>
      <c r="FI27" s="200"/>
      <c r="FJ27" s="97"/>
      <c r="FK27" s="55"/>
      <c r="FL27" s="197"/>
      <c r="FM27" s="184"/>
      <c r="FN27" s="184"/>
      <c r="FO27" s="184"/>
      <c r="FP27" s="189"/>
      <c r="FQ27" s="189"/>
      <c r="FR27" s="184"/>
      <c r="FS27" s="184"/>
      <c r="FT27" s="55"/>
      <c r="FU27" s="201"/>
      <c r="FV27" s="201"/>
      <c r="FW27" s="201"/>
      <c r="FX27" s="201"/>
      <c r="FY27" s="201"/>
      <c r="FZ27" s="201"/>
      <c r="GA27" s="201"/>
      <c r="GB27" s="4"/>
      <c r="II27" s="2"/>
      <c r="IJ27" s="2"/>
    </row>
    <row r="28" spans="1:244" ht="14.25" customHeight="1">
      <c r="A28" s="659" t="s">
        <v>28</v>
      </c>
      <c r="B28" s="733">
        <f t="shared" si="0"/>
        <v>968.84570200000007</v>
      </c>
      <c r="C28" s="733">
        <v>878.51228600000002</v>
      </c>
      <c r="D28" s="810">
        <v>90.333416</v>
      </c>
      <c r="E28" s="797">
        <f t="shared" si="1"/>
        <v>0.90676181376092846</v>
      </c>
      <c r="F28" s="797">
        <f t="shared" si="2"/>
        <v>9.3238186239071527E-2</v>
      </c>
      <c r="G28" s="659" t="s">
        <v>28</v>
      </c>
      <c r="H28" s="733">
        <v>581.503379</v>
      </c>
      <c r="I28" s="733">
        <v>137.93253700000002</v>
      </c>
      <c r="J28" s="733">
        <v>42.221803000000001</v>
      </c>
      <c r="K28" s="810">
        <v>58.288972999999999</v>
      </c>
      <c r="L28" s="733">
        <v>45.444490999999999</v>
      </c>
      <c r="M28" s="733">
        <v>36.449572999999994</v>
      </c>
      <c r="O28" s="15"/>
      <c r="P28" s="55"/>
      <c r="Q28" s="56"/>
      <c r="R28" s="56"/>
      <c r="S28" s="57"/>
      <c r="T28" s="204"/>
      <c r="U28" s="56"/>
      <c r="V28" s="56"/>
      <c r="W28" s="57"/>
      <c r="X28" s="126"/>
      <c r="Y28" s="55"/>
      <c r="Z28" s="56"/>
      <c r="AA28" s="57"/>
      <c r="AB28" s="56"/>
      <c r="AC28" s="57"/>
      <c r="AD28" s="56"/>
      <c r="AE28" s="57"/>
      <c r="AF28" s="182"/>
      <c r="AG28" s="56"/>
      <c r="AH28" s="57"/>
      <c r="AI28" s="202"/>
      <c r="AJ28" s="55"/>
      <c r="AK28" s="163"/>
      <c r="AL28" s="163"/>
      <c r="AM28" s="163"/>
      <c r="AN28" s="163"/>
      <c r="AO28" s="163"/>
      <c r="AP28" s="183"/>
      <c r="AQ28" s="183"/>
      <c r="AS28" s="55"/>
      <c r="AT28" s="184"/>
      <c r="AU28" s="57"/>
      <c r="AV28" s="182"/>
      <c r="AW28" s="184"/>
      <c r="AX28" s="57"/>
      <c r="AZ28" s="184"/>
      <c r="BA28" s="57"/>
      <c r="BC28" s="184"/>
      <c r="BD28" s="57"/>
      <c r="BE28" s="183"/>
      <c r="BF28" s="55"/>
      <c r="BG28" s="162"/>
      <c r="BH28" s="162"/>
      <c r="BI28" s="162"/>
      <c r="BJ28" s="185"/>
      <c r="BK28" s="183"/>
      <c r="BL28" s="183"/>
      <c r="BM28" s="183"/>
      <c r="BN28" s="183"/>
      <c r="BO28" s="183"/>
      <c r="BQ28" s="55"/>
      <c r="BR28" s="184"/>
      <c r="BS28" s="184"/>
      <c r="BT28" s="186"/>
      <c r="BU28" s="184"/>
      <c r="BV28" s="184"/>
      <c r="BW28" s="184"/>
      <c r="BX28" s="184"/>
      <c r="BY28" s="184"/>
      <c r="BZ28" s="95"/>
      <c r="CA28" s="55"/>
      <c r="CB28" s="58"/>
      <c r="CC28" s="58"/>
      <c r="CD28" s="58"/>
      <c r="CE28" s="58"/>
      <c r="CF28" s="58"/>
      <c r="CG28" s="58"/>
      <c r="CH28" s="58"/>
      <c r="CI28" s="58"/>
      <c r="CJ28" s="187"/>
      <c r="CK28" s="55"/>
      <c r="CL28" s="56"/>
      <c r="CM28" s="188"/>
      <c r="CN28" s="56"/>
      <c r="CO28" s="56"/>
      <c r="CP28" s="56"/>
      <c r="CQ28" s="56"/>
      <c r="CR28" s="56"/>
      <c r="CS28" s="189"/>
      <c r="CU28" s="55"/>
      <c r="CV28" s="190"/>
      <c r="CW28" s="190"/>
      <c r="CX28" s="190"/>
      <c r="CY28" s="190"/>
      <c r="CZ28" s="190"/>
      <c r="DA28" s="190"/>
      <c r="DB28" s="190"/>
      <c r="DC28" s="190"/>
      <c r="DD28" s="187"/>
      <c r="DE28" s="55"/>
      <c r="DF28" s="184"/>
      <c r="DG28" s="57"/>
      <c r="DH28" s="204"/>
      <c r="DI28" s="191"/>
      <c r="DJ28" s="57"/>
      <c r="DK28" s="205"/>
      <c r="DL28" s="206"/>
      <c r="DM28" s="184"/>
      <c r="DN28" s="57"/>
      <c r="DO28" s="57"/>
      <c r="DP28" s="184"/>
      <c r="DQ28" s="193"/>
      <c r="DR28" s="194"/>
      <c r="DS28" s="55"/>
      <c r="DT28" s="194"/>
      <c r="DU28" s="194"/>
      <c r="DV28" s="194"/>
      <c r="DW28" s="194"/>
      <c r="DX28" s="194"/>
      <c r="DY28" s="206"/>
      <c r="DZ28" s="10"/>
      <c r="EA28" s="10"/>
      <c r="EB28" s="10"/>
      <c r="EC28" s="10"/>
      <c r="ED28" s="10"/>
      <c r="EE28" s="10"/>
      <c r="EF28" s="10"/>
      <c r="EG28" s="10"/>
      <c r="EH28" s="10"/>
      <c r="EI28" s="10"/>
      <c r="EJ28" s="10"/>
      <c r="EK28" s="10"/>
      <c r="EL28" s="10"/>
      <c r="EM28" s="10"/>
      <c r="EN28" s="10"/>
      <c r="EO28" s="10"/>
      <c r="EP28" s="10"/>
      <c r="EQ28" s="55"/>
      <c r="ER28" s="184"/>
      <c r="ES28" s="57"/>
      <c r="ET28" s="206"/>
      <c r="EU28" s="184"/>
      <c r="EV28" s="57"/>
      <c r="EW28" s="207"/>
      <c r="EX28" s="184"/>
      <c r="EY28" s="57"/>
      <c r="EZ28" s="95"/>
      <c r="FA28" s="55"/>
      <c r="FB28" s="199"/>
      <c r="FC28" s="199"/>
      <c r="FD28" s="195"/>
      <c r="FE28" s="194"/>
      <c r="FF28" s="194"/>
      <c r="FG28" s="118"/>
      <c r="FH28" s="184"/>
      <c r="FI28" s="200"/>
      <c r="FJ28" s="97"/>
      <c r="FK28" s="55"/>
      <c r="FL28" s="197"/>
      <c r="FM28" s="184"/>
      <c r="FN28" s="184"/>
      <c r="FO28" s="184"/>
      <c r="FP28" s="189"/>
      <c r="FQ28" s="189"/>
      <c r="FR28" s="184"/>
      <c r="FS28" s="184"/>
      <c r="FT28" s="55"/>
      <c r="FU28" s="201"/>
      <c r="FV28" s="201"/>
      <c r="FW28" s="201"/>
      <c r="FX28" s="201"/>
      <c r="FY28" s="201"/>
      <c r="FZ28" s="201"/>
      <c r="GA28" s="201"/>
      <c r="GB28" s="4"/>
      <c r="II28" s="2"/>
      <c r="IJ28" s="2"/>
    </row>
    <row r="29" spans="1:244" s="237" customFormat="1" ht="14.25" customHeight="1">
      <c r="A29" s="668" t="s">
        <v>29</v>
      </c>
      <c r="B29" s="735">
        <f t="shared" si="0"/>
        <v>9679.4942769999998</v>
      </c>
      <c r="C29" s="735">
        <v>8431.5185679999995</v>
      </c>
      <c r="D29" s="812">
        <v>1247.9757089999998</v>
      </c>
      <c r="E29" s="799">
        <f t="shared" si="1"/>
        <v>0.87107015374084296</v>
      </c>
      <c r="F29" s="799">
        <f t="shared" si="2"/>
        <v>0.12892984625915699</v>
      </c>
      <c r="G29" s="668" t="s">
        <v>29</v>
      </c>
      <c r="H29" s="735">
        <v>4643.3481080000001</v>
      </c>
      <c r="I29" s="735">
        <v>1393.0938010000002</v>
      </c>
      <c r="J29" s="735">
        <v>480.67376300000001</v>
      </c>
      <c r="K29" s="812">
        <v>429.90989300000007</v>
      </c>
      <c r="L29" s="735">
        <v>463.44099799999998</v>
      </c>
      <c r="M29" s="735">
        <v>339.63464499999998</v>
      </c>
      <c r="O29" s="17"/>
      <c r="P29" s="75"/>
      <c r="Q29" s="76"/>
      <c r="R29" s="76"/>
      <c r="S29" s="77"/>
      <c r="T29" s="219"/>
      <c r="U29" s="76"/>
      <c r="V29" s="76"/>
      <c r="W29" s="77"/>
      <c r="X29" s="218"/>
      <c r="Y29" s="75"/>
      <c r="Z29" s="76"/>
      <c r="AA29" s="77"/>
      <c r="AB29" s="76"/>
      <c r="AC29" s="77"/>
      <c r="AD29" s="76"/>
      <c r="AE29" s="77"/>
      <c r="AF29" s="219"/>
      <c r="AG29" s="76"/>
      <c r="AH29" s="77"/>
      <c r="AI29" s="117"/>
      <c r="AJ29" s="75"/>
      <c r="AK29" s="217"/>
      <c r="AL29" s="217"/>
      <c r="AM29" s="217"/>
      <c r="AN29" s="217"/>
      <c r="AO29" s="217"/>
      <c r="AP29" s="220"/>
      <c r="AQ29" s="220"/>
      <c r="AR29" s="18"/>
      <c r="AS29" s="75"/>
      <c r="AT29" s="221"/>
      <c r="AU29" s="77"/>
      <c r="AV29" s="219"/>
      <c r="AW29" s="221"/>
      <c r="AX29" s="77"/>
      <c r="AY29" s="18"/>
      <c r="AZ29" s="221"/>
      <c r="BA29" s="77"/>
      <c r="BB29" s="74"/>
      <c r="BC29" s="221"/>
      <c r="BD29" s="77"/>
      <c r="BE29" s="220"/>
      <c r="BF29" s="75"/>
      <c r="BG29" s="216"/>
      <c r="BH29" s="216"/>
      <c r="BI29" s="216"/>
      <c r="BJ29" s="212"/>
      <c r="BK29" s="220"/>
      <c r="BL29" s="220"/>
      <c r="BM29" s="220"/>
      <c r="BN29" s="220"/>
      <c r="BO29" s="220"/>
      <c r="BP29" s="18"/>
      <c r="BQ29" s="75"/>
      <c r="BR29" s="221"/>
      <c r="BS29" s="221"/>
      <c r="BT29" s="222"/>
      <c r="BU29" s="221"/>
      <c r="BV29" s="221"/>
      <c r="BW29" s="221"/>
      <c r="BX29" s="221"/>
      <c r="BY29" s="221"/>
      <c r="BZ29" s="18"/>
      <c r="CA29" s="75"/>
      <c r="CB29" s="78"/>
      <c r="CC29" s="78"/>
      <c r="CD29" s="78"/>
      <c r="CE29" s="78"/>
      <c r="CF29" s="78"/>
      <c r="CG29" s="78"/>
      <c r="CH29" s="78"/>
      <c r="CI29" s="78"/>
      <c r="CJ29" s="223"/>
      <c r="CK29" s="75"/>
      <c r="CL29" s="76"/>
      <c r="CM29" s="224"/>
      <c r="CN29" s="76"/>
      <c r="CO29" s="76"/>
      <c r="CP29" s="76"/>
      <c r="CQ29" s="76"/>
      <c r="CR29" s="76"/>
      <c r="CS29" s="225"/>
      <c r="CT29" s="18"/>
      <c r="CU29" s="75"/>
      <c r="CV29" s="226"/>
      <c r="CW29" s="226"/>
      <c r="CX29" s="226"/>
      <c r="CY29" s="226"/>
      <c r="CZ29" s="226"/>
      <c r="DA29" s="226"/>
      <c r="DB29" s="226"/>
      <c r="DC29" s="226"/>
      <c r="DD29" s="223"/>
      <c r="DE29" s="75"/>
      <c r="DF29" s="221"/>
      <c r="DG29" s="77"/>
      <c r="DH29" s="219"/>
      <c r="DI29" s="227"/>
      <c r="DJ29" s="77"/>
      <c r="DK29" s="221"/>
      <c r="DL29" s="228"/>
      <c r="DM29" s="221"/>
      <c r="DN29" s="77"/>
      <c r="DO29" s="77"/>
      <c r="DP29" s="221"/>
      <c r="DQ29" s="229"/>
      <c r="DR29" s="230"/>
      <c r="DS29" s="75"/>
      <c r="DT29" s="230"/>
      <c r="DU29" s="230"/>
      <c r="DV29" s="230"/>
      <c r="DW29" s="230"/>
      <c r="DX29" s="230"/>
      <c r="DY29" s="228"/>
      <c r="DZ29" s="358"/>
      <c r="EA29" s="358"/>
      <c r="EB29" s="358"/>
      <c r="EC29" s="358"/>
      <c r="ED29" s="358"/>
      <c r="EE29" s="358"/>
      <c r="EF29" s="358"/>
      <c r="EG29" s="358"/>
      <c r="EH29" s="358"/>
      <c r="EI29" s="358"/>
      <c r="EJ29" s="358"/>
      <c r="EK29" s="358"/>
      <c r="EL29" s="358"/>
      <c r="EM29" s="358"/>
      <c r="EN29" s="358"/>
      <c r="EO29" s="358"/>
      <c r="EP29" s="358"/>
      <c r="EQ29" s="75"/>
      <c r="ER29" s="221"/>
      <c r="ES29" s="77"/>
      <c r="ET29" s="228"/>
      <c r="EU29" s="221"/>
      <c r="EV29" s="77"/>
      <c r="EW29" s="77"/>
      <c r="EX29" s="221"/>
      <c r="EY29" s="77"/>
      <c r="EZ29" s="18"/>
      <c r="FA29" s="75"/>
      <c r="FB29" s="234"/>
      <c r="FC29" s="234"/>
      <c r="FD29" s="231"/>
      <c r="FE29" s="230"/>
      <c r="FF29" s="230"/>
      <c r="FG29" s="117"/>
      <c r="FH29" s="221"/>
      <c r="FI29" s="235"/>
      <c r="FJ29" s="97"/>
      <c r="FK29" s="75"/>
      <c r="FL29" s="233"/>
      <c r="FM29" s="221"/>
      <c r="FN29" s="221"/>
      <c r="FO29" s="221"/>
      <c r="FP29" s="225"/>
      <c r="FQ29" s="225"/>
      <c r="FR29" s="221"/>
      <c r="FS29" s="221"/>
      <c r="FT29" s="75"/>
      <c r="FU29" s="236"/>
      <c r="FV29" s="236"/>
      <c r="FW29" s="236"/>
      <c r="FX29" s="236"/>
      <c r="FY29" s="236"/>
      <c r="FZ29" s="236"/>
      <c r="GA29" s="236"/>
      <c r="GB29" s="4"/>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row>
    <row r="30" spans="1:244" ht="14.25" customHeight="1">
      <c r="A30" s="659" t="s">
        <v>30</v>
      </c>
      <c r="B30" s="733">
        <f t="shared" si="0"/>
        <v>1582.5331840000001</v>
      </c>
      <c r="C30" s="733">
        <v>1101.9546290000001</v>
      </c>
      <c r="D30" s="810">
        <v>480.57855499999999</v>
      </c>
      <c r="E30" s="797">
        <f t="shared" si="1"/>
        <v>0.69632323678338737</v>
      </c>
      <c r="F30" s="797">
        <f t="shared" si="2"/>
        <v>0.30367676321661258</v>
      </c>
      <c r="G30" s="659" t="s">
        <v>30</v>
      </c>
      <c r="H30" s="733">
        <v>734.69534699999997</v>
      </c>
      <c r="I30" s="733">
        <v>235.862188</v>
      </c>
      <c r="J30" s="733">
        <v>8.5188680000000012</v>
      </c>
      <c r="K30" s="810">
        <v>87.830513999999994</v>
      </c>
      <c r="L30" s="733">
        <v>86.089190000000002</v>
      </c>
      <c r="M30" s="733">
        <v>105.237481</v>
      </c>
      <c r="O30" s="15"/>
      <c r="P30" s="55"/>
      <c r="Q30" s="56"/>
      <c r="R30" s="56"/>
      <c r="S30" s="57"/>
      <c r="T30" s="204"/>
      <c r="U30" s="56"/>
      <c r="V30" s="56"/>
      <c r="W30" s="57"/>
      <c r="X30" s="126"/>
      <c r="Y30" s="55"/>
      <c r="Z30" s="56"/>
      <c r="AA30" s="57"/>
      <c r="AB30" s="56"/>
      <c r="AC30" s="57"/>
      <c r="AD30" s="56"/>
      <c r="AE30" s="57"/>
      <c r="AF30" s="182"/>
      <c r="AG30" s="56"/>
      <c r="AH30" s="57"/>
      <c r="AI30" s="202"/>
      <c r="AJ30" s="55"/>
      <c r="AK30" s="163"/>
      <c r="AL30" s="163"/>
      <c r="AM30" s="163"/>
      <c r="AN30" s="163"/>
      <c r="AO30" s="163"/>
      <c r="AP30" s="183"/>
      <c r="AQ30" s="183"/>
      <c r="AS30" s="55"/>
      <c r="AT30" s="184"/>
      <c r="AU30" s="57"/>
      <c r="AV30" s="182"/>
      <c r="AW30" s="184"/>
      <c r="AX30" s="57"/>
      <c r="AZ30" s="184"/>
      <c r="BA30" s="57"/>
      <c r="BC30" s="184"/>
      <c r="BD30" s="57"/>
      <c r="BE30" s="183"/>
      <c r="BF30" s="55"/>
      <c r="BG30" s="162"/>
      <c r="BH30" s="162"/>
      <c r="BI30" s="162"/>
      <c r="BJ30" s="185"/>
      <c r="BK30" s="183"/>
      <c r="BL30" s="183"/>
      <c r="BM30" s="183"/>
      <c r="BN30" s="183"/>
      <c r="BO30" s="183"/>
      <c r="BQ30" s="55"/>
      <c r="BR30" s="184"/>
      <c r="BS30" s="184"/>
      <c r="BT30" s="186"/>
      <c r="BU30" s="184"/>
      <c r="BV30" s="184"/>
      <c r="BW30" s="184"/>
      <c r="BX30" s="184"/>
      <c r="BY30" s="184"/>
      <c r="BZ30" s="95"/>
      <c r="CA30" s="55"/>
      <c r="CB30" s="58"/>
      <c r="CC30" s="58"/>
      <c r="CD30" s="58"/>
      <c r="CE30" s="58"/>
      <c r="CF30" s="58"/>
      <c r="CG30" s="58"/>
      <c r="CH30" s="58"/>
      <c r="CI30" s="58"/>
      <c r="CJ30" s="187"/>
      <c r="CK30" s="55"/>
      <c r="CL30" s="56"/>
      <c r="CM30" s="188"/>
      <c r="CN30" s="56"/>
      <c r="CO30" s="56"/>
      <c r="CP30" s="56"/>
      <c r="CQ30" s="56"/>
      <c r="CR30" s="56"/>
      <c r="CS30" s="189"/>
      <c r="CU30" s="55"/>
      <c r="CV30" s="190"/>
      <c r="CW30" s="190"/>
      <c r="CX30" s="190"/>
      <c r="CY30" s="190"/>
      <c r="CZ30" s="190"/>
      <c r="DA30" s="190"/>
      <c r="DB30" s="190"/>
      <c r="DC30" s="190"/>
      <c r="DD30" s="187"/>
      <c r="DE30" s="55"/>
      <c r="DF30" s="184"/>
      <c r="DG30" s="57"/>
      <c r="DH30" s="204"/>
      <c r="DI30" s="191"/>
      <c r="DJ30" s="57"/>
      <c r="DK30" s="205"/>
      <c r="DL30" s="206"/>
      <c r="DM30" s="184"/>
      <c r="DN30" s="57"/>
      <c r="DO30" s="57"/>
      <c r="DP30" s="184"/>
      <c r="DQ30" s="193"/>
      <c r="DR30" s="194"/>
      <c r="DS30" s="55"/>
      <c r="DT30" s="194"/>
      <c r="DU30" s="194"/>
      <c r="DV30" s="238"/>
      <c r="DW30" s="194"/>
      <c r="DX30" s="194"/>
      <c r="DY30" s="206"/>
      <c r="DZ30" s="10"/>
      <c r="EA30" s="10"/>
      <c r="EB30" s="10"/>
      <c r="EC30" s="10"/>
      <c r="ED30" s="10"/>
      <c r="EE30" s="10"/>
      <c r="EF30" s="10"/>
      <c r="EG30" s="10"/>
      <c r="EH30" s="10"/>
      <c r="EI30" s="10"/>
      <c r="EJ30" s="10"/>
      <c r="EK30" s="10"/>
      <c r="EL30" s="10"/>
      <c r="EM30" s="10"/>
      <c r="EN30" s="10"/>
      <c r="EO30" s="10"/>
      <c r="EP30" s="10"/>
      <c r="EQ30" s="55"/>
      <c r="ER30" s="184"/>
      <c r="ES30" s="57"/>
      <c r="ET30" s="206"/>
      <c r="EU30" s="184"/>
      <c r="EV30" s="57"/>
      <c r="EW30" s="207"/>
      <c r="EX30" s="184"/>
      <c r="EY30" s="57"/>
      <c r="EZ30" s="95"/>
      <c r="FA30" s="55"/>
      <c r="FB30" s="199"/>
      <c r="FC30" s="199"/>
      <c r="FD30" s="195"/>
      <c r="FE30" s="194"/>
      <c r="FF30" s="194"/>
      <c r="FG30" s="118"/>
      <c r="FH30" s="184"/>
      <c r="FI30" s="200"/>
      <c r="FJ30" s="97"/>
      <c r="FK30" s="55"/>
      <c r="FL30" s="197"/>
      <c r="FM30" s="184"/>
      <c r="FN30" s="184"/>
      <c r="FO30" s="184"/>
      <c r="FP30" s="189"/>
      <c r="FQ30" s="189"/>
      <c r="FR30" s="184"/>
      <c r="FS30" s="184"/>
      <c r="FT30" s="55"/>
      <c r="FU30" s="201"/>
      <c r="FV30" s="201"/>
      <c r="FW30" s="201"/>
      <c r="FX30" s="201"/>
      <c r="FY30" s="201"/>
      <c r="FZ30" s="201"/>
      <c r="GA30" s="201"/>
      <c r="GB30" s="4"/>
      <c r="II30" s="2"/>
      <c r="IJ30" s="2"/>
    </row>
    <row r="31" spans="1:244" s="250" customFormat="1" ht="14.25" customHeight="1">
      <c r="A31" s="668" t="s">
        <v>31</v>
      </c>
      <c r="B31" s="735">
        <f t="shared" si="0"/>
        <v>11262.027461000001</v>
      </c>
      <c r="C31" s="735">
        <v>9533.4731970000012</v>
      </c>
      <c r="D31" s="812">
        <v>1728.5542639999999</v>
      </c>
      <c r="E31" s="799">
        <f t="shared" si="1"/>
        <v>0.8465148242635776</v>
      </c>
      <c r="F31" s="799">
        <f t="shared" si="2"/>
        <v>0.15348517573642237</v>
      </c>
      <c r="G31" s="668" t="s">
        <v>31</v>
      </c>
      <c r="H31" s="735">
        <v>5378.043455</v>
      </c>
      <c r="I31" s="735">
        <v>1628.9559890000003</v>
      </c>
      <c r="J31" s="735">
        <v>489.19263100000006</v>
      </c>
      <c r="K31" s="812">
        <v>517.740407</v>
      </c>
      <c r="L31" s="735">
        <v>549.53018799999995</v>
      </c>
      <c r="M31" s="735">
        <v>444.87212599999992</v>
      </c>
      <c r="O31" s="17"/>
      <c r="P31" s="75"/>
      <c r="Q31" s="76"/>
      <c r="R31" s="76"/>
      <c r="S31" s="239"/>
      <c r="T31" s="245"/>
      <c r="U31" s="76"/>
      <c r="V31" s="76"/>
      <c r="W31" s="239"/>
      <c r="X31" s="126"/>
      <c r="Y31" s="75"/>
      <c r="Z31" s="76"/>
      <c r="AA31" s="77"/>
      <c r="AB31" s="76"/>
      <c r="AC31" s="77"/>
      <c r="AD31" s="76"/>
      <c r="AE31" s="77"/>
      <c r="AF31" s="219"/>
      <c r="AG31" s="76"/>
      <c r="AH31" s="239"/>
      <c r="AI31" s="146"/>
      <c r="AJ31" s="75"/>
      <c r="AK31" s="217"/>
      <c r="AL31" s="217"/>
      <c r="AM31" s="217"/>
      <c r="AN31" s="217"/>
      <c r="AO31" s="217"/>
      <c r="AP31" s="220"/>
      <c r="AQ31" s="220"/>
      <c r="AR31" s="19"/>
      <c r="AS31" s="75"/>
      <c r="AT31" s="221"/>
      <c r="AU31" s="77"/>
      <c r="AV31" s="219"/>
      <c r="AW31" s="221"/>
      <c r="AX31" s="77"/>
      <c r="AY31" s="19"/>
      <c r="AZ31" s="221"/>
      <c r="BA31" s="77"/>
      <c r="BB31" s="95"/>
      <c r="BC31" s="221"/>
      <c r="BD31" s="239"/>
      <c r="BE31" s="240"/>
      <c r="BF31" s="75"/>
      <c r="BG31" s="216"/>
      <c r="BH31" s="216"/>
      <c r="BI31" s="216"/>
      <c r="BJ31" s="212"/>
      <c r="BK31" s="220"/>
      <c r="BL31" s="220"/>
      <c r="BM31" s="220"/>
      <c r="BN31" s="220"/>
      <c r="BO31" s="220"/>
      <c r="BP31" s="19"/>
      <c r="BQ31" s="75"/>
      <c r="BR31" s="221"/>
      <c r="BS31" s="221"/>
      <c r="BT31" s="222"/>
      <c r="BU31" s="221"/>
      <c r="BV31" s="221"/>
      <c r="BW31" s="221"/>
      <c r="BX31" s="221"/>
      <c r="BY31" s="221"/>
      <c r="BZ31" s="19"/>
      <c r="CA31" s="75"/>
      <c r="CB31" s="78"/>
      <c r="CC31" s="241"/>
      <c r="CD31" s="241"/>
      <c r="CE31" s="241"/>
      <c r="CF31" s="78"/>
      <c r="CG31" s="78"/>
      <c r="CH31" s="241"/>
      <c r="CI31" s="78"/>
      <c r="CJ31" s="242"/>
      <c r="CK31" s="75"/>
      <c r="CL31" s="76"/>
      <c r="CM31" s="224"/>
      <c r="CN31" s="76"/>
      <c r="CO31" s="76"/>
      <c r="CP31" s="76"/>
      <c r="CQ31" s="76"/>
      <c r="CR31" s="76"/>
      <c r="CS31" s="225"/>
      <c r="CT31" s="19"/>
      <c r="CU31" s="75"/>
      <c r="CV31" s="226"/>
      <c r="CW31" s="243"/>
      <c r="CX31" s="243"/>
      <c r="CY31" s="243"/>
      <c r="CZ31" s="226"/>
      <c r="DA31" s="226"/>
      <c r="DB31" s="226"/>
      <c r="DC31" s="243"/>
      <c r="DD31" s="242"/>
      <c r="DE31" s="75"/>
      <c r="DF31" s="244"/>
      <c r="DG31" s="239"/>
      <c r="DH31" s="245"/>
      <c r="DI31" s="227"/>
      <c r="DJ31" s="239"/>
      <c r="DK31" s="244"/>
      <c r="DL31" s="246"/>
      <c r="DM31" s="221"/>
      <c r="DN31" s="239"/>
      <c r="DO31" s="239"/>
      <c r="DP31" s="221"/>
      <c r="DQ31" s="229"/>
      <c r="DR31" s="247"/>
      <c r="DS31" s="75"/>
      <c r="DT31" s="230"/>
      <c r="DU31" s="230"/>
      <c r="DV31" s="230"/>
      <c r="DW31" s="230"/>
      <c r="DX31" s="230"/>
      <c r="DY31" s="246"/>
      <c r="DZ31" s="414"/>
      <c r="EA31" s="414"/>
      <c r="EB31" s="414"/>
      <c r="EC31" s="414"/>
      <c r="ED31" s="414"/>
      <c r="EE31" s="414"/>
      <c r="EF31" s="414"/>
      <c r="EG31" s="414"/>
      <c r="EH31" s="414"/>
      <c r="EI31" s="414"/>
      <c r="EJ31" s="414"/>
      <c r="EK31" s="414"/>
      <c r="EL31" s="414"/>
      <c r="EM31" s="414"/>
      <c r="EN31" s="414"/>
      <c r="EO31" s="414"/>
      <c r="EP31" s="414"/>
      <c r="EQ31" s="75"/>
      <c r="ER31" s="244"/>
      <c r="ES31" s="239"/>
      <c r="ET31" s="246"/>
      <c r="EU31" s="221"/>
      <c r="EV31" s="239"/>
      <c r="EW31" s="239"/>
      <c r="EX31" s="221"/>
      <c r="EY31" s="239"/>
      <c r="EZ31" s="19"/>
      <c r="FA31" s="75"/>
      <c r="FB31" s="234"/>
      <c r="FC31" s="234"/>
      <c r="FD31" s="231"/>
      <c r="FE31" s="230"/>
      <c r="FF31" s="230"/>
      <c r="FG31" s="117"/>
      <c r="FH31" s="221"/>
      <c r="FI31" s="235"/>
      <c r="FJ31" s="249"/>
      <c r="FK31" s="75"/>
      <c r="FL31" s="233"/>
      <c r="FM31" s="221"/>
      <c r="FN31" s="221"/>
      <c r="FO31" s="221"/>
      <c r="FP31" s="225"/>
      <c r="FQ31" s="225"/>
      <c r="FR31" s="221"/>
      <c r="FS31" s="221"/>
      <c r="FT31" s="75"/>
      <c r="FU31" s="236"/>
      <c r="FV31" s="236"/>
      <c r="FW31" s="236"/>
      <c r="FX31" s="236"/>
      <c r="FY31" s="236"/>
      <c r="FZ31" s="236"/>
      <c r="GA31" s="236"/>
      <c r="GB31" s="4"/>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row>
    <row r="32" spans="1:244" ht="14.25" customHeight="1">
      <c r="A32" s="659" t="s">
        <v>32</v>
      </c>
      <c r="B32" s="733">
        <f t="shared" si="0"/>
        <v>128.993281</v>
      </c>
      <c r="C32" s="733">
        <v>77.805211999999997</v>
      </c>
      <c r="D32" s="810">
        <v>51.188069000000006</v>
      </c>
      <c r="E32" s="797">
        <f t="shared" si="1"/>
        <v>0.60317259470282025</v>
      </c>
      <c r="F32" s="797">
        <f t="shared" si="2"/>
        <v>0.39682740529717986</v>
      </c>
      <c r="G32" s="659" t="s">
        <v>32</v>
      </c>
      <c r="H32" s="733">
        <v>15.650293</v>
      </c>
      <c r="I32" s="733">
        <v>11.548288000000001</v>
      </c>
      <c r="J32" s="733">
        <v>31.458928</v>
      </c>
      <c r="K32" s="810">
        <v>1.1679999999999999</v>
      </c>
      <c r="L32" s="733">
        <v>27.857892</v>
      </c>
      <c r="M32" s="733">
        <v>9.5336309999999997</v>
      </c>
      <c r="O32" s="15"/>
      <c r="P32" s="55"/>
      <c r="Q32" s="56"/>
      <c r="R32" s="56"/>
      <c r="S32" s="57"/>
      <c r="T32" s="204"/>
      <c r="U32" s="56"/>
      <c r="V32" s="56"/>
      <c r="W32" s="57"/>
      <c r="X32" s="126"/>
      <c r="Y32" s="55"/>
      <c r="Z32" s="56"/>
      <c r="AA32" s="57"/>
      <c r="AB32" s="56"/>
      <c r="AC32" s="57"/>
      <c r="AD32" s="56"/>
      <c r="AE32" s="57"/>
      <c r="AF32" s="182"/>
      <c r="AG32" s="56"/>
      <c r="AH32" s="57"/>
      <c r="AI32" s="202"/>
      <c r="AJ32" s="55"/>
      <c r="AK32" s="163"/>
      <c r="AL32" s="163"/>
      <c r="AM32" s="163"/>
      <c r="AN32" s="163"/>
      <c r="AO32" s="163"/>
      <c r="AP32" s="183"/>
      <c r="AQ32" s="183"/>
      <c r="AS32" s="55"/>
      <c r="AT32" s="184"/>
      <c r="AU32" s="57"/>
      <c r="AV32" s="182"/>
      <c r="AW32" s="184"/>
      <c r="AX32" s="57"/>
      <c r="AZ32" s="184"/>
      <c r="BA32" s="57"/>
      <c r="BC32" s="184"/>
      <c r="BD32" s="57"/>
      <c r="BE32" s="183"/>
      <c r="BF32" s="55"/>
      <c r="BG32" s="162"/>
      <c r="BH32" s="162"/>
      <c r="BI32" s="162"/>
      <c r="BJ32" s="185"/>
      <c r="BK32" s="183"/>
      <c r="BL32" s="183"/>
      <c r="BM32" s="183"/>
      <c r="BN32" s="183"/>
      <c r="BO32" s="183"/>
      <c r="BQ32" s="55"/>
      <c r="BR32" s="184"/>
      <c r="BS32" s="184"/>
      <c r="BT32" s="186"/>
      <c r="BU32" s="184"/>
      <c r="BV32" s="184"/>
      <c r="BW32" s="184"/>
      <c r="BX32" s="184"/>
      <c r="BY32" s="184"/>
      <c r="BZ32" s="95"/>
      <c r="CA32" s="55"/>
      <c r="CB32" s="58"/>
      <c r="CC32" s="58"/>
      <c r="CD32" s="58"/>
      <c r="CE32" s="58"/>
      <c r="CF32" s="58"/>
      <c r="CG32" s="58"/>
      <c r="CH32" s="58"/>
      <c r="CI32" s="58"/>
      <c r="CJ32" s="187"/>
      <c r="CK32" s="55"/>
      <c r="CL32" s="56"/>
      <c r="CM32" s="188"/>
      <c r="CN32" s="56"/>
      <c r="CO32" s="56"/>
      <c r="CP32" s="56"/>
      <c r="CQ32" s="56"/>
      <c r="CR32" s="56"/>
      <c r="CS32" s="189"/>
      <c r="CU32" s="55"/>
      <c r="CV32" s="190"/>
      <c r="CW32" s="190"/>
      <c r="CX32" s="190"/>
      <c r="CY32" s="190"/>
      <c r="CZ32" s="190"/>
      <c r="DA32" s="190"/>
      <c r="DB32" s="190"/>
      <c r="DC32" s="190"/>
      <c r="DD32" s="187"/>
      <c r="DE32" s="55"/>
      <c r="DF32" s="184"/>
      <c r="DG32" s="57"/>
      <c r="DH32" s="204"/>
      <c r="DI32" s="191"/>
      <c r="DJ32" s="57"/>
      <c r="DK32" s="205"/>
      <c r="DL32" s="206"/>
      <c r="DM32" s="184"/>
      <c r="DN32" s="57"/>
      <c r="DO32" s="57"/>
      <c r="DP32" s="184"/>
      <c r="DQ32" s="193"/>
      <c r="DR32" s="194"/>
      <c r="DS32" s="55"/>
      <c r="DT32" s="194"/>
      <c r="DU32" s="194"/>
      <c r="DV32" s="194"/>
      <c r="DW32" s="194"/>
      <c r="DX32" s="194"/>
      <c r="DY32" s="206"/>
      <c r="DZ32" s="10"/>
      <c r="EA32" s="10"/>
      <c r="EB32" s="10"/>
      <c r="EC32" s="10"/>
      <c r="ED32" s="10"/>
      <c r="EE32" s="10"/>
      <c r="EF32" s="10"/>
      <c r="EG32" s="10"/>
      <c r="EH32" s="10"/>
      <c r="EI32" s="10"/>
      <c r="EJ32" s="10"/>
      <c r="EK32" s="10"/>
      <c r="EL32" s="10"/>
      <c r="EM32" s="10"/>
      <c r="EN32" s="10"/>
      <c r="EO32" s="10"/>
      <c r="EP32" s="10"/>
      <c r="EQ32" s="55"/>
      <c r="ER32" s="184"/>
      <c r="ES32" s="57"/>
      <c r="ET32" s="206"/>
      <c r="EU32" s="184"/>
      <c r="EV32" s="57"/>
      <c r="EW32" s="207"/>
      <c r="EX32" s="184"/>
      <c r="EY32" s="57"/>
      <c r="EZ32" s="95"/>
      <c r="FA32" s="55"/>
      <c r="FB32" s="199"/>
      <c r="FC32" s="199"/>
      <c r="FD32" s="195"/>
      <c r="FE32" s="194"/>
      <c r="FF32" s="194"/>
      <c r="FG32" s="118"/>
      <c r="FH32" s="184"/>
      <c r="FI32" s="200"/>
      <c r="FJ32" s="97"/>
      <c r="FK32" s="55"/>
      <c r="FL32" s="197"/>
      <c r="FM32" s="184"/>
      <c r="FN32" s="184"/>
      <c r="FO32" s="184"/>
      <c r="FP32" s="189"/>
      <c r="FQ32" s="189"/>
      <c r="FR32" s="184"/>
      <c r="FS32" s="184"/>
      <c r="FT32" s="55"/>
      <c r="FU32" s="201"/>
      <c r="FV32" s="201"/>
      <c r="FW32" s="201"/>
      <c r="FX32" s="201"/>
      <c r="FY32" s="201"/>
      <c r="FZ32" s="201"/>
      <c r="GA32" s="201"/>
      <c r="GB32" s="4"/>
      <c r="II32" s="2"/>
      <c r="IJ32" s="2"/>
    </row>
    <row r="33" spans="1:244" ht="14.25" customHeight="1">
      <c r="A33" s="526" t="s">
        <v>33</v>
      </c>
      <c r="B33" s="734">
        <f t="shared" si="0"/>
        <v>51.228614999999998</v>
      </c>
      <c r="C33" s="734">
        <v>30.759235</v>
      </c>
      <c r="D33" s="811">
        <v>20.469379999999997</v>
      </c>
      <c r="E33" s="798">
        <f t="shared" si="1"/>
        <v>0.60043073582996542</v>
      </c>
      <c r="F33" s="798">
        <f t="shared" si="2"/>
        <v>0.39956926417003463</v>
      </c>
      <c r="G33" s="526" t="s">
        <v>33</v>
      </c>
      <c r="H33" s="734">
        <v>5.6852919999999996</v>
      </c>
      <c r="I33" s="734">
        <v>1.811531</v>
      </c>
      <c r="J33" s="734">
        <v>6.3087219999999995</v>
      </c>
      <c r="K33" s="811">
        <v>0</v>
      </c>
      <c r="L33" s="734">
        <v>10.568843999999999</v>
      </c>
      <c r="M33" s="734">
        <v>2.2839420000000001</v>
      </c>
      <c r="O33" s="15"/>
      <c r="P33" s="55"/>
      <c r="Q33" s="56"/>
      <c r="R33" s="56"/>
      <c r="S33" s="57"/>
      <c r="T33" s="204"/>
      <c r="U33" s="56"/>
      <c r="V33" s="56"/>
      <c r="W33" s="57"/>
      <c r="X33" s="126"/>
      <c r="Y33" s="55"/>
      <c r="Z33" s="56"/>
      <c r="AA33" s="57"/>
      <c r="AB33" s="56"/>
      <c r="AC33" s="57"/>
      <c r="AD33" s="56"/>
      <c r="AE33" s="57"/>
      <c r="AF33" s="182"/>
      <c r="AG33" s="56"/>
      <c r="AH33" s="57"/>
      <c r="AI33" s="202"/>
      <c r="AJ33" s="55"/>
      <c r="AK33" s="163"/>
      <c r="AL33" s="163"/>
      <c r="AM33" s="163"/>
      <c r="AN33" s="163"/>
      <c r="AO33" s="163"/>
      <c r="AP33" s="183"/>
      <c r="AQ33" s="183"/>
      <c r="AS33" s="55"/>
      <c r="AT33" s="184"/>
      <c r="AU33" s="57"/>
      <c r="AV33" s="182"/>
      <c r="AW33" s="184"/>
      <c r="AX33" s="57"/>
      <c r="AZ33" s="184"/>
      <c r="BA33" s="57"/>
      <c r="BC33" s="184"/>
      <c r="BD33" s="57"/>
      <c r="BE33" s="183"/>
      <c r="BF33" s="55"/>
      <c r="BG33" s="162"/>
      <c r="BH33" s="162"/>
      <c r="BI33" s="162"/>
      <c r="BJ33" s="185"/>
      <c r="BK33" s="183"/>
      <c r="BL33" s="183"/>
      <c r="BM33" s="183"/>
      <c r="BN33" s="183"/>
      <c r="BO33" s="183"/>
      <c r="BQ33" s="55"/>
      <c r="BR33" s="184"/>
      <c r="BS33" s="184"/>
      <c r="BT33" s="186"/>
      <c r="BU33" s="184"/>
      <c r="BV33" s="184"/>
      <c r="BW33" s="184"/>
      <c r="BX33" s="184"/>
      <c r="BY33" s="184"/>
      <c r="BZ33" s="95"/>
      <c r="CA33" s="55"/>
      <c r="CB33" s="58"/>
      <c r="CC33" s="58"/>
      <c r="CD33" s="58"/>
      <c r="CE33" s="58"/>
      <c r="CF33" s="58"/>
      <c r="CG33" s="58"/>
      <c r="CH33" s="58"/>
      <c r="CI33" s="58"/>
      <c r="CJ33" s="187"/>
      <c r="CK33" s="55"/>
      <c r="CL33" s="56"/>
      <c r="CM33" s="188"/>
      <c r="CN33" s="56"/>
      <c r="CO33" s="56"/>
      <c r="CP33" s="56"/>
      <c r="CQ33" s="56"/>
      <c r="CR33" s="56"/>
      <c r="CS33" s="189"/>
      <c r="CU33" s="55"/>
      <c r="CV33" s="190"/>
      <c r="CW33" s="190"/>
      <c r="CX33" s="190"/>
      <c r="CY33" s="190"/>
      <c r="CZ33" s="190"/>
      <c r="DA33" s="190"/>
      <c r="DB33" s="190"/>
      <c r="DC33" s="190"/>
      <c r="DD33" s="187"/>
      <c r="DE33" s="55"/>
      <c r="DF33" s="184"/>
      <c r="DG33" s="57"/>
      <c r="DH33" s="204"/>
      <c r="DI33" s="191"/>
      <c r="DJ33" s="57"/>
      <c r="DK33" s="205"/>
      <c r="DL33" s="206"/>
      <c r="DM33" s="184"/>
      <c r="DN33" s="57"/>
      <c r="DO33" s="57"/>
      <c r="DP33" s="184"/>
      <c r="DQ33" s="193"/>
      <c r="DR33" s="194"/>
      <c r="DS33" s="55"/>
      <c r="DT33" s="194"/>
      <c r="DU33" s="194"/>
      <c r="DV33" s="194"/>
      <c r="DW33" s="194"/>
      <c r="DX33" s="194"/>
      <c r="DY33" s="206"/>
      <c r="DZ33" s="10"/>
      <c r="EA33" s="10"/>
      <c r="EB33" s="10"/>
      <c r="EC33" s="10"/>
      <c r="ED33" s="10"/>
      <c r="EE33" s="10"/>
      <c r="EF33" s="10"/>
      <c r="EG33" s="10"/>
      <c r="EH33" s="10"/>
      <c r="EI33" s="10"/>
      <c r="EJ33" s="10"/>
      <c r="EK33" s="10"/>
      <c r="EL33" s="10"/>
      <c r="EM33" s="10"/>
      <c r="EN33" s="10"/>
      <c r="EO33" s="10"/>
      <c r="EP33" s="10"/>
      <c r="EQ33" s="55"/>
      <c r="ER33" s="184"/>
      <c r="ES33" s="57"/>
      <c r="ET33" s="206"/>
      <c r="EU33" s="184"/>
      <c r="EV33" s="57"/>
      <c r="EW33" s="207"/>
      <c r="EX33" s="184"/>
      <c r="EY33" s="57"/>
      <c r="EZ33" s="95"/>
      <c r="FA33" s="55"/>
      <c r="FB33" s="199"/>
      <c r="FC33" s="199"/>
      <c r="FD33" s="195"/>
      <c r="FE33" s="194"/>
      <c r="FF33" s="194"/>
      <c r="FG33" s="118"/>
      <c r="FH33" s="184"/>
      <c r="FI33" s="200"/>
      <c r="FJ33" s="97"/>
      <c r="FK33" s="55"/>
      <c r="FL33" s="197"/>
      <c r="FM33" s="184"/>
      <c r="FN33" s="184"/>
      <c r="FO33" s="184"/>
      <c r="FP33" s="189"/>
      <c r="FQ33" s="189"/>
      <c r="FR33" s="184"/>
      <c r="FS33" s="184"/>
      <c r="FT33" s="55"/>
      <c r="FU33" s="201"/>
      <c r="FV33" s="201"/>
      <c r="FW33" s="201"/>
      <c r="FX33" s="201"/>
      <c r="FY33" s="201"/>
      <c r="FZ33" s="201"/>
      <c r="GA33" s="201"/>
      <c r="GB33" s="4"/>
      <c r="II33" s="2"/>
      <c r="IJ33" s="2"/>
    </row>
    <row r="34" spans="1:244" ht="14.25" customHeight="1">
      <c r="A34" s="659" t="s">
        <v>34</v>
      </c>
      <c r="B34" s="733">
        <f t="shared" si="0"/>
        <v>163.75864799999999</v>
      </c>
      <c r="C34" s="733">
        <v>79.985444000000001</v>
      </c>
      <c r="D34" s="810">
        <v>83.773203999999993</v>
      </c>
      <c r="E34" s="797">
        <f t="shared" si="1"/>
        <v>0.48843493138756255</v>
      </c>
      <c r="F34" s="797">
        <f t="shared" si="2"/>
        <v>0.51156506861243745</v>
      </c>
      <c r="G34" s="659" t="s">
        <v>34</v>
      </c>
      <c r="H34" s="733">
        <v>21.152142999999999</v>
      </c>
      <c r="I34" s="733">
        <v>15.645521</v>
      </c>
      <c r="J34" s="733">
        <v>29.715140999999999</v>
      </c>
      <c r="K34" s="810">
        <v>0.90468100000000007</v>
      </c>
      <c r="L34" s="733">
        <v>26.318743999999999</v>
      </c>
      <c r="M34" s="733">
        <v>12.177370000000002</v>
      </c>
      <c r="O34" s="15"/>
      <c r="P34" s="55"/>
      <c r="Q34" s="56"/>
      <c r="R34" s="56"/>
      <c r="S34" s="57"/>
      <c r="T34" s="204"/>
      <c r="U34" s="56"/>
      <c r="V34" s="56"/>
      <c r="W34" s="57"/>
      <c r="X34" s="126"/>
      <c r="Y34" s="55"/>
      <c r="Z34" s="56"/>
      <c r="AA34" s="57"/>
      <c r="AB34" s="56"/>
      <c r="AC34" s="57"/>
      <c r="AD34" s="56"/>
      <c r="AE34" s="57"/>
      <c r="AF34" s="182"/>
      <c r="AG34" s="56"/>
      <c r="AH34" s="57"/>
      <c r="AI34" s="202"/>
      <c r="AJ34" s="55"/>
      <c r="AK34" s="163"/>
      <c r="AL34" s="163"/>
      <c r="AM34" s="163"/>
      <c r="AN34" s="163"/>
      <c r="AO34" s="163"/>
      <c r="AP34" s="183"/>
      <c r="AQ34" s="183"/>
      <c r="AS34" s="55"/>
      <c r="AT34" s="184"/>
      <c r="AU34" s="57"/>
      <c r="AV34" s="182"/>
      <c r="AW34" s="184"/>
      <c r="AX34" s="57"/>
      <c r="AZ34" s="184"/>
      <c r="BA34" s="57"/>
      <c r="BC34" s="184"/>
      <c r="BD34" s="57"/>
      <c r="BE34" s="183"/>
      <c r="BF34" s="55"/>
      <c r="BG34" s="162"/>
      <c r="BH34" s="162"/>
      <c r="BI34" s="162"/>
      <c r="BJ34" s="185"/>
      <c r="BK34" s="183"/>
      <c r="BL34" s="183"/>
      <c r="BM34" s="183"/>
      <c r="BN34" s="183"/>
      <c r="BO34" s="183"/>
      <c r="BQ34" s="55"/>
      <c r="BR34" s="184"/>
      <c r="BS34" s="184"/>
      <c r="BT34" s="186"/>
      <c r="BU34" s="184"/>
      <c r="BV34" s="184"/>
      <c r="BW34" s="184"/>
      <c r="BX34" s="184"/>
      <c r="BY34" s="184"/>
      <c r="BZ34" s="95"/>
      <c r="CA34" s="55"/>
      <c r="CB34" s="58"/>
      <c r="CC34" s="58"/>
      <c r="CD34" s="58"/>
      <c r="CE34" s="58"/>
      <c r="CF34" s="58"/>
      <c r="CG34" s="58"/>
      <c r="CH34" s="58"/>
      <c r="CI34" s="58"/>
      <c r="CJ34" s="187"/>
      <c r="CK34" s="55"/>
      <c r="CL34" s="56"/>
      <c r="CM34" s="188"/>
      <c r="CN34" s="56"/>
      <c r="CO34" s="56"/>
      <c r="CP34" s="56"/>
      <c r="CQ34" s="56"/>
      <c r="CR34" s="56"/>
      <c r="CS34" s="189"/>
      <c r="CU34" s="55"/>
      <c r="CV34" s="190"/>
      <c r="CW34" s="190"/>
      <c r="CX34" s="190"/>
      <c r="CY34" s="190"/>
      <c r="CZ34" s="190"/>
      <c r="DA34" s="190"/>
      <c r="DB34" s="190"/>
      <c r="DC34" s="190"/>
      <c r="DD34" s="187"/>
      <c r="DE34" s="55"/>
      <c r="DF34" s="184"/>
      <c r="DG34" s="57"/>
      <c r="DH34" s="204"/>
      <c r="DI34" s="191"/>
      <c r="DJ34" s="57"/>
      <c r="DK34" s="205"/>
      <c r="DL34" s="206"/>
      <c r="DM34" s="184"/>
      <c r="DN34" s="57"/>
      <c r="DO34" s="57"/>
      <c r="DP34" s="184"/>
      <c r="DQ34" s="193"/>
      <c r="DR34" s="194"/>
      <c r="DS34" s="55"/>
      <c r="DT34" s="194"/>
      <c r="DU34" s="194"/>
      <c r="DV34" s="194"/>
      <c r="DW34" s="194"/>
      <c r="DX34" s="194"/>
      <c r="DY34" s="206"/>
      <c r="DZ34" s="10"/>
      <c r="EA34" s="10"/>
      <c r="EB34" s="10"/>
      <c r="EC34" s="10"/>
      <c r="ED34" s="10"/>
      <c r="EE34" s="10"/>
      <c r="EF34" s="10"/>
      <c r="EG34" s="10"/>
      <c r="EH34" s="10"/>
      <c r="EI34" s="10"/>
      <c r="EJ34" s="10"/>
      <c r="EK34" s="10"/>
      <c r="EL34" s="10"/>
      <c r="EM34" s="10"/>
      <c r="EN34" s="10"/>
      <c r="EO34" s="10"/>
      <c r="EP34" s="10"/>
      <c r="EQ34" s="55"/>
      <c r="ER34" s="184"/>
      <c r="ES34" s="57"/>
      <c r="ET34" s="206"/>
      <c r="EU34" s="184"/>
      <c r="EV34" s="57"/>
      <c r="EW34" s="207"/>
      <c r="EX34" s="184"/>
      <c r="EY34" s="57"/>
      <c r="EZ34" s="95"/>
      <c r="FA34" s="55"/>
      <c r="FB34" s="199"/>
      <c r="FC34" s="199"/>
      <c r="FD34" s="195"/>
      <c r="FE34" s="194"/>
      <c r="FF34" s="194"/>
      <c r="FG34" s="118"/>
      <c r="FH34" s="184"/>
      <c r="FI34" s="200"/>
      <c r="FJ34" s="97"/>
      <c r="FK34" s="55"/>
      <c r="FL34" s="197"/>
      <c r="FM34" s="184"/>
      <c r="FN34" s="184"/>
      <c r="FO34" s="184"/>
      <c r="FP34" s="189"/>
      <c r="FQ34" s="189"/>
      <c r="FR34" s="184"/>
      <c r="FS34" s="184"/>
      <c r="FT34" s="55"/>
      <c r="FU34" s="201"/>
      <c r="FV34" s="201"/>
      <c r="FW34" s="201"/>
      <c r="FX34" s="201"/>
      <c r="FY34" s="201"/>
      <c r="FZ34" s="201"/>
      <c r="GA34" s="201"/>
      <c r="GB34" s="4"/>
      <c r="II34" s="2"/>
      <c r="IJ34" s="2"/>
    </row>
    <row r="35" spans="1:244" ht="14.25" customHeight="1">
      <c r="A35" s="526" t="s">
        <v>35</v>
      </c>
      <c r="B35" s="734">
        <f t="shared" si="0"/>
        <v>327.70252099999999</v>
      </c>
      <c r="C35" s="734">
        <v>198.32708</v>
      </c>
      <c r="D35" s="811">
        <v>129.375441</v>
      </c>
      <c r="E35" s="798">
        <f t="shared" si="1"/>
        <v>0.60520462093118899</v>
      </c>
      <c r="F35" s="798">
        <f t="shared" si="2"/>
        <v>0.39479537906881101</v>
      </c>
      <c r="G35" s="526" t="s">
        <v>35</v>
      </c>
      <c r="H35" s="734">
        <v>28.230142000000001</v>
      </c>
      <c r="I35" s="734">
        <v>34.635452999999998</v>
      </c>
      <c r="J35" s="734">
        <v>66.021163000000001</v>
      </c>
      <c r="K35" s="811">
        <v>3.4811909999999999</v>
      </c>
      <c r="L35" s="734">
        <v>46.911036000000003</v>
      </c>
      <c r="M35" s="734">
        <v>18.276674</v>
      </c>
      <c r="O35" s="15"/>
      <c r="P35" s="55"/>
      <c r="Q35" s="56"/>
      <c r="R35" s="56"/>
      <c r="S35" s="57"/>
      <c r="T35" s="204"/>
      <c r="U35" s="56"/>
      <c r="V35" s="56"/>
      <c r="W35" s="57"/>
      <c r="X35" s="126"/>
      <c r="Y35" s="55"/>
      <c r="Z35" s="56"/>
      <c r="AA35" s="57"/>
      <c r="AB35" s="56"/>
      <c r="AC35" s="57"/>
      <c r="AD35" s="56"/>
      <c r="AE35" s="57"/>
      <c r="AF35" s="182"/>
      <c r="AG35" s="56"/>
      <c r="AH35" s="57"/>
      <c r="AI35" s="202"/>
      <c r="AJ35" s="55"/>
      <c r="AK35" s="163"/>
      <c r="AL35" s="163"/>
      <c r="AM35" s="163"/>
      <c r="AN35" s="163"/>
      <c r="AO35" s="163"/>
      <c r="AP35" s="183"/>
      <c r="AQ35" s="183"/>
      <c r="AS35" s="55"/>
      <c r="AT35" s="184"/>
      <c r="AU35" s="57"/>
      <c r="AV35" s="182"/>
      <c r="AW35" s="184"/>
      <c r="AX35" s="57"/>
      <c r="AZ35" s="184"/>
      <c r="BA35" s="57"/>
      <c r="BC35" s="184"/>
      <c r="BD35" s="57"/>
      <c r="BE35" s="183"/>
      <c r="BF35" s="55"/>
      <c r="BG35" s="162"/>
      <c r="BH35" s="162"/>
      <c r="BI35" s="162"/>
      <c r="BJ35" s="185"/>
      <c r="BK35" s="183"/>
      <c r="BL35" s="183"/>
      <c r="BM35" s="183"/>
      <c r="BN35" s="183"/>
      <c r="BO35" s="183"/>
      <c r="BQ35" s="55"/>
      <c r="BR35" s="184"/>
      <c r="BS35" s="184"/>
      <c r="BT35" s="186"/>
      <c r="BU35" s="184"/>
      <c r="BV35" s="184"/>
      <c r="BW35" s="184"/>
      <c r="BX35" s="184"/>
      <c r="BY35" s="184"/>
      <c r="BZ35" s="95"/>
      <c r="CA35" s="55"/>
      <c r="CB35" s="58"/>
      <c r="CC35" s="58"/>
      <c r="CD35" s="58"/>
      <c r="CE35" s="58"/>
      <c r="CF35" s="58"/>
      <c r="CG35" s="58"/>
      <c r="CH35" s="58"/>
      <c r="CI35" s="58"/>
      <c r="CJ35" s="187"/>
      <c r="CK35" s="55"/>
      <c r="CL35" s="56"/>
      <c r="CM35" s="188"/>
      <c r="CN35" s="56"/>
      <c r="CO35" s="56"/>
      <c r="CP35" s="56"/>
      <c r="CQ35" s="56"/>
      <c r="CR35" s="56"/>
      <c r="CS35" s="189"/>
      <c r="CU35" s="55"/>
      <c r="CV35" s="190"/>
      <c r="CW35" s="190"/>
      <c r="CX35" s="190"/>
      <c r="CY35" s="190"/>
      <c r="CZ35" s="190"/>
      <c r="DA35" s="190"/>
      <c r="DB35" s="190"/>
      <c r="DC35" s="190"/>
      <c r="DD35" s="187"/>
      <c r="DE35" s="55"/>
      <c r="DF35" s="184"/>
      <c r="DG35" s="57"/>
      <c r="DH35" s="204"/>
      <c r="DI35" s="191"/>
      <c r="DJ35" s="57"/>
      <c r="DK35" s="205"/>
      <c r="DL35" s="206"/>
      <c r="DM35" s="184"/>
      <c r="DN35" s="57"/>
      <c r="DO35" s="57"/>
      <c r="DP35" s="184"/>
      <c r="DQ35" s="193"/>
      <c r="DR35" s="194"/>
      <c r="DS35" s="55"/>
      <c r="DT35" s="194"/>
      <c r="DU35" s="194"/>
      <c r="DV35" s="194"/>
      <c r="DW35" s="194"/>
      <c r="DX35" s="194"/>
      <c r="DY35" s="206"/>
      <c r="DZ35" s="10"/>
      <c r="EA35" s="10"/>
      <c r="EB35" s="10"/>
      <c r="EC35" s="10"/>
      <c r="ED35" s="10"/>
      <c r="EE35" s="10"/>
      <c r="EF35" s="10"/>
      <c r="EG35" s="10"/>
      <c r="EH35" s="10"/>
      <c r="EI35" s="10"/>
      <c r="EJ35" s="10"/>
      <c r="EK35" s="10"/>
      <c r="EL35" s="10"/>
      <c r="EM35" s="10"/>
      <c r="EN35" s="10"/>
      <c r="EO35" s="10"/>
      <c r="EP35" s="10"/>
      <c r="EQ35" s="55"/>
      <c r="ER35" s="184"/>
      <c r="ES35" s="57"/>
      <c r="ET35" s="206"/>
      <c r="EU35" s="184"/>
      <c r="EV35" s="57"/>
      <c r="EW35" s="207"/>
      <c r="EX35" s="184"/>
      <c r="EY35" s="57"/>
      <c r="EZ35" s="95"/>
      <c r="FA35" s="55"/>
      <c r="FB35" s="199"/>
      <c r="FC35" s="199"/>
      <c r="FD35" s="195"/>
      <c r="FE35" s="194"/>
      <c r="FF35" s="194"/>
      <c r="FG35" s="118"/>
      <c r="FH35" s="184"/>
      <c r="FI35" s="200"/>
      <c r="FJ35" s="97"/>
      <c r="FK35" s="55"/>
      <c r="FL35" s="197"/>
      <c r="FM35" s="184"/>
      <c r="FN35" s="184"/>
      <c r="FO35" s="184"/>
      <c r="FP35" s="189"/>
      <c r="FQ35" s="189"/>
      <c r="FR35" s="184"/>
      <c r="FS35" s="184"/>
      <c r="FT35" s="55"/>
      <c r="FU35" s="201"/>
      <c r="FV35" s="201"/>
      <c r="FW35" s="201"/>
      <c r="FX35" s="201"/>
      <c r="FY35" s="201"/>
      <c r="FZ35" s="201"/>
      <c r="GA35" s="201"/>
      <c r="GB35" s="4"/>
      <c r="II35" s="2"/>
      <c r="IJ35" s="2"/>
    </row>
    <row r="36" spans="1:244" ht="14.25" customHeight="1">
      <c r="A36" s="707" t="s">
        <v>130</v>
      </c>
      <c r="B36" s="790">
        <f t="shared" si="0"/>
        <v>671.68306500000006</v>
      </c>
      <c r="C36" s="790">
        <v>386.87697100000003</v>
      </c>
      <c r="D36" s="813">
        <v>284.80609400000003</v>
      </c>
      <c r="E36" s="800">
        <f t="shared" si="1"/>
        <v>0.57598142808617636</v>
      </c>
      <c r="F36" s="800">
        <f t="shared" si="2"/>
        <v>0.42401857191382369</v>
      </c>
      <c r="G36" s="707" t="s">
        <v>130</v>
      </c>
      <c r="H36" s="790">
        <v>70.717869999999991</v>
      </c>
      <c r="I36" s="790">
        <v>63.640793000000002</v>
      </c>
      <c r="J36" s="790">
        <v>133.50395399999999</v>
      </c>
      <c r="K36" s="813">
        <v>5.5538719999999993</v>
      </c>
      <c r="L36" s="790">
        <v>111.656516</v>
      </c>
      <c r="M36" s="790">
        <v>42.271616999999999</v>
      </c>
      <c r="O36" s="15"/>
      <c r="P36" s="18"/>
      <c r="Q36" s="76"/>
      <c r="R36" s="76"/>
      <c r="S36" s="77"/>
      <c r="T36" s="219"/>
      <c r="U36" s="76"/>
      <c r="V36" s="76"/>
      <c r="W36" s="77"/>
      <c r="X36" s="126"/>
      <c r="Y36" s="18"/>
      <c r="Z36" s="76"/>
      <c r="AA36" s="77"/>
      <c r="AB36" s="76"/>
      <c r="AC36" s="77"/>
      <c r="AD36" s="76"/>
      <c r="AE36" s="77"/>
      <c r="AF36" s="219"/>
      <c r="AG36" s="76"/>
      <c r="AH36" s="77"/>
      <c r="AI36" s="118"/>
      <c r="AJ36" s="18"/>
      <c r="AK36" s="217"/>
      <c r="AL36" s="217"/>
      <c r="AM36" s="217"/>
      <c r="AN36" s="217"/>
      <c r="AO36" s="217"/>
      <c r="AP36" s="183"/>
      <c r="AQ36" s="183"/>
      <c r="AR36" s="4"/>
      <c r="AS36" s="18"/>
      <c r="AT36" s="221"/>
      <c r="AU36" s="77"/>
      <c r="AV36" s="219"/>
      <c r="AW36" s="221"/>
      <c r="AX36" s="77"/>
      <c r="AZ36" s="221"/>
      <c r="BA36" s="77"/>
      <c r="BB36" s="74"/>
      <c r="BC36" s="221"/>
      <c r="BD36" s="77"/>
      <c r="BE36" s="183"/>
      <c r="BF36" s="18"/>
      <c r="BG36" s="216"/>
      <c r="BH36" s="216"/>
      <c r="BI36" s="216"/>
      <c r="BJ36" s="212"/>
      <c r="BK36" s="183"/>
      <c r="BL36" s="183"/>
      <c r="BM36" s="183"/>
      <c r="BN36" s="183"/>
      <c r="BO36" s="183"/>
      <c r="BP36" s="4"/>
      <c r="BQ36" s="18"/>
      <c r="BR36" s="221"/>
      <c r="BS36" s="221"/>
      <c r="BT36" s="222"/>
      <c r="BU36" s="221"/>
      <c r="BV36" s="221"/>
      <c r="BW36" s="221"/>
      <c r="BX36" s="221"/>
      <c r="BY36" s="221"/>
      <c r="CA36" s="18"/>
      <c r="CB36" s="78"/>
      <c r="CC36" s="78"/>
      <c r="CD36" s="78"/>
      <c r="CE36" s="78"/>
      <c r="CF36" s="78"/>
      <c r="CG36" s="78"/>
      <c r="CH36" s="78"/>
      <c r="CI36" s="78"/>
      <c r="CJ36" s="187"/>
      <c r="CK36" s="18"/>
      <c r="CL36" s="76"/>
      <c r="CM36" s="224"/>
      <c r="CN36" s="76"/>
      <c r="CO36" s="76"/>
      <c r="CP36" s="76"/>
      <c r="CQ36" s="76"/>
      <c r="CR36" s="76"/>
      <c r="CS36" s="225"/>
      <c r="CT36" s="4"/>
      <c r="CU36" s="18"/>
      <c r="CV36" s="226"/>
      <c r="CW36" s="226"/>
      <c r="CX36" s="226"/>
      <c r="CY36" s="226"/>
      <c r="CZ36" s="226"/>
      <c r="DA36" s="226"/>
      <c r="DB36" s="226"/>
      <c r="DC36" s="226"/>
      <c r="DD36" s="187"/>
      <c r="DE36" s="18"/>
      <c r="DF36" s="221"/>
      <c r="DG36" s="77"/>
      <c r="DH36" s="219"/>
      <c r="DI36" s="227"/>
      <c r="DJ36" s="77"/>
      <c r="DK36" s="221"/>
      <c r="DL36" s="228"/>
      <c r="DM36" s="221"/>
      <c r="DN36" s="77"/>
      <c r="DO36" s="77"/>
      <c r="DP36" s="221"/>
      <c r="DQ36" s="229"/>
      <c r="DR36" s="194"/>
      <c r="DS36" s="18"/>
      <c r="DT36" s="230"/>
      <c r="DU36" s="230"/>
      <c r="DV36" s="230"/>
      <c r="DW36" s="230"/>
      <c r="DX36" s="230"/>
      <c r="DY36" s="228"/>
      <c r="DZ36" s="10"/>
      <c r="EA36" s="10"/>
      <c r="EB36" s="10"/>
      <c r="EC36" s="10"/>
      <c r="ED36" s="10"/>
      <c r="EE36" s="10"/>
      <c r="EF36" s="10"/>
      <c r="EG36" s="10"/>
      <c r="EH36" s="10"/>
      <c r="EI36" s="10"/>
      <c r="EJ36" s="10"/>
      <c r="EK36" s="10"/>
      <c r="EL36" s="10"/>
      <c r="EM36" s="10"/>
      <c r="EN36" s="10"/>
      <c r="EO36" s="10"/>
      <c r="EP36" s="10"/>
      <c r="EQ36" s="18"/>
      <c r="ER36" s="221"/>
      <c r="ES36" s="77"/>
      <c r="ET36" s="228"/>
      <c r="EU36" s="221"/>
      <c r="EV36" s="77"/>
      <c r="EW36" s="77"/>
      <c r="EX36" s="221"/>
      <c r="EY36" s="77"/>
      <c r="FA36" s="18"/>
      <c r="FB36" s="234"/>
      <c r="FC36" s="234"/>
      <c r="FD36" s="231"/>
      <c r="FE36" s="230"/>
      <c r="FF36" s="230"/>
      <c r="FG36" s="117"/>
      <c r="FH36" s="221"/>
      <c r="FI36" s="235"/>
      <c r="FJ36" s="97"/>
      <c r="FK36" s="18"/>
      <c r="FL36" s="233"/>
      <c r="FM36" s="221"/>
      <c r="FN36" s="221"/>
      <c r="FO36" s="221"/>
      <c r="FP36" s="225"/>
      <c r="FQ36" s="225"/>
      <c r="FR36" s="221"/>
      <c r="FS36" s="221"/>
      <c r="FT36" s="18"/>
      <c r="FU36" s="236"/>
      <c r="FV36" s="236"/>
      <c r="FW36" s="236"/>
      <c r="FX36" s="236"/>
      <c r="FY36" s="236"/>
      <c r="FZ36" s="236"/>
      <c r="GA36" s="236"/>
      <c r="GB36" s="4"/>
      <c r="II36" s="2"/>
      <c r="IJ36" s="2"/>
    </row>
    <row r="37" spans="1:244" s="251" customFormat="1" ht="14.25" customHeight="1">
      <c r="A37" s="670" t="s">
        <v>129</v>
      </c>
      <c r="B37" s="792">
        <f t="shared" si="0"/>
        <v>11933.710526000001</v>
      </c>
      <c r="C37" s="792">
        <v>9920.3501680000008</v>
      </c>
      <c r="D37" s="814">
        <v>2013.3603579999999</v>
      </c>
      <c r="E37" s="801">
        <f t="shared" si="1"/>
        <v>0.83128798426830552</v>
      </c>
      <c r="F37" s="801">
        <f t="shared" si="2"/>
        <v>0.16871201573169445</v>
      </c>
      <c r="G37" s="670" t="s">
        <v>129</v>
      </c>
      <c r="H37" s="792">
        <v>5448.7613250000004</v>
      </c>
      <c r="I37" s="792">
        <v>1692.5967820000003</v>
      </c>
      <c r="J37" s="792">
        <v>622.69658500000003</v>
      </c>
      <c r="K37" s="814">
        <v>523.29427899999996</v>
      </c>
      <c r="L37" s="792">
        <v>661.18670399999996</v>
      </c>
      <c r="M37" s="792">
        <v>487.14374299999992</v>
      </c>
      <c r="N37" s="358"/>
      <c r="O37" s="17"/>
      <c r="P37" s="75"/>
      <c r="Q37" s="76"/>
      <c r="R37" s="76"/>
      <c r="S37" s="77"/>
      <c r="T37" s="219"/>
      <c r="U37" s="76"/>
      <c r="V37" s="76"/>
      <c r="W37" s="77"/>
      <c r="X37" s="126"/>
      <c r="Y37" s="75"/>
      <c r="Z37" s="76"/>
      <c r="AA37" s="77"/>
      <c r="AB37" s="76"/>
      <c r="AC37" s="77"/>
      <c r="AD37" s="76"/>
      <c r="AE37" s="77"/>
      <c r="AF37" s="219"/>
      <c r="AG37" s="76"/>
      <c r="AH37" s="77"/>
      <c r="AI37" s="117"/>
      <c r="AJ37" s="75"/>
      <c r="AK37" s="217"/>
      <c r="AL37" s="217"/>
      <c r="AM37" s="217"/>
      <c r="AN37" s="217"/>
      <c r="AO37" s="217"/>
      <c r="AP37" s="220"/>
      <c r="AQ37" s="220"/>
      <c r="AR37" s="18"/>
      <c r="AS37" s="75"/>
      <c r="AT37" s="221"/>
      <c r="AU37" s="77"/>
      <c r="AV37" s="219"/>
      <c r="AW37" s="221"/>
      <c r="AX37" s="77"/>
      <c r="AY37" s="18"/>
      <c r="AZ37" s="221"/>
      <c r="BA37" s="77"/>
      <c r="BB37" s="95"/>
      <c r="BC37" s="221"/>
      <c r="BD37" s="77"/>
      <c r="BE37" s="220"/>
      <c r="BF37" s="75"/>
      <c r="BG37" s="216"/>
      <c r="BH37" s="216"/>
      <c r="BI37" s="216"/>
      <c r="BJ37" s="212"/>
      <c r="BK37" s="220"/>
      <c r="BL37" s="220"/>
      <c r="BM37" s="220"/>
      <c r="BN37" s="220"/>
      <c r="BO37" s="220"/>
      <c r="BP37" s="18"/>
      <c r="BQ37" s="75"/>
      <c r="BR37" s="221"/>
      <c r="BS37" s="221"/>
      <c r="BT37" s="222"/>
      <c r="BU37" s="221"/>
      <c r="BV37" s="221"/>
      <c r="BW37" s="221"/>
      <c r="BX37" s="221"/>
      <c r="BY37" s="221"/>
      <c r="BZ37" s="18"/>
      <c r="CA37" s="75"/>
      <c r="CB37" s="78"/>
      <c r="CC37" s="78"/>
      <c r="CD37" s="78"/>
      <c r="CE37" s="78"/>
      <c r="CF37" s="78"/>
      <c r="CG37" s="78"/>
      <c r="CH37" s="78"/>
      <c r="CI37" s="78"/>
      <c r="CJ37" s="223"/>
      <c r="CK37" s="75"/>
      <c r="CL37" s="76"/>
      <c r="CM37" s="224"/>
      <c r="CN37" s="76"/>
      <c r="CO37" s="76"/>
      <c r="CP37" s="76"/>
      <c r="CQ37" s="76"/>
      <c r="CR37" s="76"/>
      <c r="CS37" s="225"/>
      <c r="CT37" s="18"/>
      <c r="CU37" s="75"/>
      <c r="CV37" s="226"/>
      <c r="CW37" s="226"/>
      <c r="CX37" s="226"/>
      <c r="CY37" s="226"/>
      <c r="CZ37" s="226"/>
      <c r="DA37" s="226"/>
      <c r="DB37" s="226"/>
      <c r="DC37" s="226"/>
      <c r="DD37" s="223"/>
      <c r="DE37" s="75"/>
      <c r="DF37" s="221"/>
      <c r="DG37" s="77"/>
      <c r="DH37" s="219"/>
      <c r="DI37" s="227"/>
      <c r="DJ37" s="77"/>
      <c r="DK37" s="221"/>
      <c r="DL37" s="228"/>
      <c r="DM37" s="221"/>
      <c r="DN37" s="77"/>
      <c r="DO37" s="77"/>
      <c r="DP37" s="221"/>
      <c r="DQ37" s="229"/>
      <c r="DR37" s="230"/>
      <c r="DS37" s="75"/>
      <c r="DT37" s="230"/>
      <c r="DU37" s="230"/>
      <c r="DV37" s="230"/>
      <c r="DW37" s="230"/>
      <c r="DX37" s="230"/>
      <c r="DY37" s="228"/>
      <c r="DZ37" s="358"/>
      <c r="EA37" s="358"/>
      <c r="EB37" s="358"/>
      <c r="EC37" s="358"/>
      <c r="ED37" s="358"/>
      <c r="EE37" s="358"/>
      <c r="EF37" s="358"/>
      <c r="EG37" s="358"/>
      <c r="EH37" s="358"/>
      <c r="EI37" s="358"/>
      <c r="EJ37" s="358"/>
      <c r="EK37" s="358"/>
      <c r="EL37" s="358"/>
      <c r="EM37" s="358"/>
      <c r="EN37" s="358"/>
      <c r="EO37" s="358"/>
      <c r="EP37" s="358"/>
      <c r="EQ37" s="75"/>
      <c r="ER37" s="221"/>
      <c r="ES37" s="77"/>
      <c r="ET37" s="228"/>
      <c r="EU37" s="221"/>
      <c r="EV37" s="77"/>
      <c r="EW37" s="77"/>
      <c r="EX37" s="221"/>
      <c r="EY37" s="77"/>
      <c r="EZ37" s="18"/>
      <c r="FA37" s="75"/>
      <c r="FB37" s="234"/>
      <c r="FC37" s="234"/>
      <c r="FD37" s="231"/>
      <c r="FE37" s="230"/>
      <c r="FF37" s="230"/>
      <c r="FG37" s="117"/>
      <c r="FH37" s="221"/>
      <c r="FI37" s="235"/>
      <c r="FJ37" s="97"/>
      <c r="FK37" s="75"/>
      <c r="FL37" s="233"/>
      <c r="FM37" s="221"/>
      <c r="FN37" s="221"/>
      <c r="FO37" s="221"/>
      <c r="FP37" s="225"/>
      <c r="FQ37" s="225"/>
      <c r="FR37" s="221"/>
      <c r="FS37" s="221"/>
      <c r="FT37" s="75"/>
      <c r="FU37" s="236"/>
      <c r="FV37" s="236"/>
      <c r="FW37" s="236"/>
      <c r="FX37" s="236"/>
      <c r="FY37" s="236"/>
      <c r="FZ37" s="236"/>
      <c r="GA37" s="236"/>
      <c r="GB37" s="4"/>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row>
    <row r="38" spans="1:244" ht="12" customHeight="1">
      <c r="A38" s="20" t="s">
        <v>296</v>
      </c>
      <c r="D38" s="23"/>
      <c r="E38" s="23"/>
      <c r="F38" s="23"/>
      <c r="G38" s="547" t="s">
        <v>239</v>
      </c>
      <c r="H38" s="415"/>
      <c r="J38" s="23"/>
      <c r="K38" s="23"/>
      <c r="O38" s="336"/>
      <c r="R38" s="254"/>
      <c r="T38" s="254"/>
      <c r="W38" s="368"/>
      <c r="X38" s="368"/>
      <c r="AA38" s="111"/>
      <c r="AC38" s="202"/>
      <c r="AL38" s="111"/>
      <c r="AU38" s="254"/>
      <c r="AV38" s="4"/>
      <c r="AW38" s="254"/>
      <c r="AX38" s="4"/>
      <c r="AZ38" s="4"/>
      <c r="BB38" s="4"/>
      <c r="BD38" s="4"/>
      <c r="BH38" s="111"/>
      <c r="BS38" s="254"/>
      <c r="BU38" s="254"/>
      <c r="CC38" s="254"/>
      <c r="CD38" s="4"/>
      <c r="CE38" s="254"/>
      <c r="CH38" s="4"/>
      <c r="CI38" s="4"/>
      <c r="CJ38" s="4"/>
      <c r="CM38" s="254"/>
      <c r="CN38" s="4"/>
      <c r="CO38" s="254"/>
      <c r="CP38" s="4"/>
      <c r="CR38" s="4"/>
      <c r="CS38" s="4"/>
      <c r="CT38" s="4"/>
      <c r="CU38" s="4"/>
      <c r="CW38" s="254"/>
      <c r="CY38" s="254"/>
      <c r="DG38" s="254"/>
      <c r="DI38" s="111"/>
      <c r="DU38" s="254"/>
      <c r="DY38" s="4"/>
      <c r="EB38" s="10"/>
      <c r="EC38" s="10"/>
      <c r="ED38" s="10"/>
      <c r="EE38" s="10"/>
      <c r="EF38" s="10"/>
      <c r="EG38" s="10"/>
      <c r="EH38" s="10"/>
      <c r="EI38" s="10"/>
      <c r="EJ38" s="10"/>
      <c r="EK38" s="10"/>
      <c r="EL38" s="10"/>
      <c r="EM38" s="10"/>
      <c r="EN38" s="10"/>
      <c r="EO38" s="10"/>
      <c r="EP38" s="10"/>
      <c r="EQ38" s="10"/>
      <c r="ER38" s="10"/>
      <c r="ES38" s="254"/>
      <c r="EU38" s="254"/>
      <c r="FC38" s="254"/>
      <c r="FG38" s="4"/>
      <c r="FM38" s="254"/>
      <c r="FN38" s="255"/>
      <c r="FO38" s="254"/>
      <c r="FP38" s="111"/>
      <c r="FQ38" s="111"/>
      <c r="FR38" s="111"/>
      <c r="FS38" s="95"/>
      <c r="FT38" s="4"/>
      <c r="FU38" s="95"/>
      <c r="GC38" s="97"/>
    </row>
    <row r="39" spans="1:244" ht="38.25" customHeight="1">
      <c r="A39" s="1104" t="s">
        <v>463</v>
      </c>
      <c r="B39" s="1089"/>
      <c r="C39" s="1089"/>
      <c r="D39" s="1089"/>
      <c r="E39" s="1089"/>
      <c r="F39" s="1089"/>
      <c r="G39" s="1194"/>
      <c r="H39" s="1194"/>
      <c r="I39" s="1194"/>
      <c r="J39" s="1194"/>
      <c r="K39" s="1194"/>
      <c r="L39" s="1194"/>
      <c r="M39" s="1195"/>
      <c r="N39" s="2"/>
      <c r="R39" s="257"/>
      <c r="S39" s="258"/>
      <c r="T39" s="258"/>
      <c r="U39" s="258"/>
      <c r="V39" s="258"/>
      <c r="W39" s="259"/>
      <c r="X39" s="258"/>
      <c r="Y39" s="258"/>
      <c r="AA39" s="257"/>
      <c r="AB39" s="258"/>
      <c r="AC39" s="258"/>
      <c r="AD39" s="258"/>
      <c r="AE39" s="258"/>
      <c r="AF39" s="259"/>
      <c r="AG39" s="258"/>
      <c r="AH39" s="258"/>
      <c r="AI39" s="258"/>
      <c r="AL39" s="254"/>
      <c r="AU39" s="254"/>
      <c r="AV39" s="4"/>
      <c r="AX39" s="4"/>
      <c r="AZ39" s="4"/>
      <c r="BB39" s="4"/>
      <c r="BD39" s="4"/>
      <c r="BH39" s="254"/>
      <c r="BS39" s="254"/>
      <c r="CC39" s="254"/>
      <c r="CF39" s="4"/>
      <c r="CG39" s="4"/>
      <c r="CJ39" s="4"/>
      <c r="CK39" s="4"/>
      <c r="CL39" s="4"/>
      <c r="CM39" s="254"/>
      <c r="CN39" s="4"/>
      <c r="CO39" s="4"/>
      <c r="CP39" s="4"/>
      <c r="CR39" s="4"/>
      <c r="CS39" s="4"/>
      <c r="CT39" s="4"/>
      <c r="CU39" s="4"/>
      <c r="DG39" s="260"/>
      <c r="DI39" s="254"/>
      <c r="DU39" s="111"/>
      <c r="DY39" s="4"/>
      <c r="EB39" s="10"/>
      <c r="EC39" s="10"/>
      <c r="ED39" s="10"/>
      <c r="EE39" s="10"/>
      <c r="EF39" s="10"/>
      <c r="EG39" s="10"/>
      <c r="EH39" s="10"/>
      <c r="EI39" s="10"/>
      <c r="EJ39" s="10"/>
      <c r="EK39" s="10"/>
      <c r="EL39" s="10"/>
      <c r="EM39" s="10"/>
      <c r="EN39" s="10"/>
      <c r="EO39" s="10"/>
      <c r="EP39" s="10"/>
      <c r="EQ39" s="10"/>
      <c r="ER39" s="10"/>
      <c r="FM39" s="111"/>
      <c r="FN39" s="254"/>
      <c r="FO39" s="95"/>
      <c r="FP39" s="4"/>
      <c r="FQ39" s="4"/>
      <c r="FR39" s="4"/>
      <c r="FS39" s="4"/>
      <c r="FT39" s="4"/>
      <c r="FU39" s="4"/>
    </row>
    <row r="40" spans="1:244" ht="8.25" customHeight="1">
      <c r="A40" s="522" t="s">
        <v>67</v>
      </c>
      <c r="B40" s="523"/>
      <c r="C40" s="547"/>
      <c r="D40" s="522"/>
      <c r="E40" s="522"/>
      <c r="F40" s="522"/>
      <c r="G40" s="1194"/>
      <c r="H40" s="1194"/>
      <c r="I40" s="1194"/>
      <c r="J40" s="1194"/>
      <c r="K40" s="1194"/>
      <c r="L40" s="1194"/>
      <c r="M40" s="1195"/>
      <c r="N40" s="2"/>
      <c r="R40" s="257"/>
      <c r="S40" s="258"/>
      <c r="T40" s="258"/>
      <c r="U40" s="258"/>
      <c r="V40" s="258"/>
      <c r="W40" s="259"/>
      <c r="X40" s="258"/>
      <c r="Y40" s="258"/>
      <c r="AA40" s="257"/>
      <c r="AB40" s="258"/>
      <c r="AC40" s="258"/>
      <c r="AD40" s="258"/>
      <c r="AE40" s="258"/>
      <c r="AF40" s="259"/>
      <c r="AG40" s="258"/>
      <c r="AH40" s="258"/>
      <c r="AI40" s="258"/>
      <c r="AL40" s="254"/>
      <c r="AU40" s="254"/>
      <c r="AV40" s="4"/>
      <c r="AX40" s="4"/>
      <c r="AZ40" s="4"/>
      <c r="BB40" s="4"/>
      <c r="BD40" s="4"/>
      <c r="BH40" s="254"/>
      <c r="BS40" s="254"/>
      <c r="CC40" s="254"/>
      <c r="CF40" s="4"/>
      <c r="CG40" s="4"/>
      <c r="CJ40" s="4"/>
      <c r="CK40" s="4"/>
      <c r="CL40" s="4"/>
      <c r="CM40" s="254"/>
      <c r="CN40" s="4"/>
      <c r="CO40" s="4"/>
      <c r="CP40" s="4"/>
      <c r="CR40" s="4"/>
      <c r="CS40" s="4"/>
      <c r="CT40" s="4"/>
      <c r="CU40" s="4"/>
      <c r="DG40" s="260"/>
      <c r="DI40" s="254"/>
      <c r="DU40" s="111"/>
      <c r="DY40" s="4"/>
      <c r="EB40" s="10"/>
      <c r="EC40" s="10"/>
      <c r="ED40" s="10"/>
      <c r="EE40" s="10"/>
      <c r="EF40" s="10"/>
      <c r="EG40" s="10"/>
      <c r="EH40" s="10"/>
      <c r="EI40" s="10"/>
      <c r="EJ40" s="10"/>
      <c r="EK40" s="10"/>
      <c r="EL40" s="10"/>
      <c r="EM40" s="10"/>
      <c r="EN40" s="10"/>
      <c r="EO40" s="10"/>
      <c r="EP40" s="10"/>
      <c r="EQ40" s="10"/>
      <c r="ER40" s="10"/>
      <c r="FM40" s="111"/>
      <c r="FN40" s="254"/>
      <c r="FO40" s="95"/>
      <c r="FP40" s="4"/>
      <c r="FQ40" s="4"/>
      <c r="FR40" s="4"/>
      <c r="FS40" s="4"/>
      <c r="FT40" s="4"/>
      <c r="FU40" s="4"/>
    </row>
    <row r="41" spans="1:244" ht="12" customHeight="1">
      <c r="A41" s="355"/>
      <c r="B41" s="252"/>
      <c r="D41" s="2"/>
      <c r="E41" s="2"/>
      <c r="F41" s="522"/>
      <c r="G41" s="531"/>
      <c r="H41" s="531"/>
      <c r="I41" s="531"/>
      <c r="J41" s="531"/>
      <c r="K41" s="531"/>
      <c r="L41" s="531"/>
      <c r="N41" s="2"/>
      <c r="R41" s="257"/>
      <c r="S41" s="258"/>
      <c r="T41" s="258"/>
      <c r="U41" s="258"/>
      <c r="V41" s="258"/>
      <c r="W41" s="259"/>
      <c r="X41" s="258"/>
      <c r="Y41" s="258"/>
      <c r="AA41" s="257"/>
      <c r="AB41" s="258"/>
      <c r="AC41" s="258"/>
      <c r="AD41" s="258"/>
      <c r="AE41" s="258"/>
      <c r="AF41" s="259"/>
      <c r="AG41" s="258"/>
      <c r="AH41" s="258"/>
      <c r="AI41" s="258"/>
      <c r="AL41" s="254"/>
      <c r="AU41" s="254"/>
      <c r="AV41" s="4"/>
      <c r="AX41" s="4"/>
      <c r="AZ41" s="4"/>
      <c r="BB41" s="4"/>
      <c r="BD41" s="4"/>
      <c r="BH41" s="254"/>
      <c r="BS41" s="254"/>
      <c r="CC41" s="254"/>
      <c r="CF41" s="4"/>
      <c r="CG41" s="4"/>
      <c r="CJ41" s="4"/>
      <c r="CK41" s="4"/>
      <c r="CL41" s="4"/>
      <c r="CM41" s="254"/>
      <c r="CN41" s="4"/>
      <c r="CO41" s="4"/>
      <c r="CP41" s="4"/>
      <c r="CR41" s="4"/>
      <c r="CS41" s="4"/>
      <c r="CT41" s="4"/>
      <c r="CU41" s="4"/>
      <c r="DG41" s="260"/>
      <c r="DI41" s="254"/>
      <c r="DU41" s="111"/>
      <c r="DY41" s="4"/>
      <c r="EB41" s="10"/>
      <c r="EC41" s="10"/>
      <c r="ED41" s="10"/>
      <c r="EE41" s="10"/>
      <c r="EF41" s="10"/>
      <c r="EG41" s="10"/>
      <c r="EH41" s="10"/>
      <c r="EI41" s="10"/>
      <c r="EJ41" s="10"/>
      <c r="EK41" s="10"/>
      <c r="EL41" s="10"/>
      <c r="EM41" s="10"/>
      <c r="EN41" s="10"/>
      <c r="EO41" s="10"/>
      <c r="EP41" s="10"/>
      <c r="EQ41" s="10"/>
      <c r="ER41" s="10"/>
      <c r="FM41" s="111"/>
      <c r="FN41" s="254"/>
      <c r="FO41" s="95"/>
      <c r="FP41" s="4"/>
      <c r="FQ41" s="4"/>
      <c r="FR41" s="4"/>
      <c r="FS41" s="4"/>
      <c r="FT41" s="4"/>
      <c r="FU41" s="4"/>
    </row>
    <row r="42" spans="1:244" ht="15.75" customHeight="1">
      <c r="A42" s="658" t="s">
        <v>297</v>
      </c>
      <c r="B42" s="9"/>
      <c r="C42" s="546"/>
      <c r="D42" s="24" t="s">
        <v>157</v>
      </c>
      <c r="E42" s="24"/>
      <c r="F42" s="522"/>
      <c r="G42" s="654" t="s">
        <v>152</v>
      </c>
      <c r="P42" s="119"/>
      <c r="Q42" s="265"/>
      <c r="Z42" s="28"/>
      <c r="AE42" s="4"/>
      <c r="AG42" s="4"/>
      <c r="AH42" s="4"/>
      <c r="AJ42" s="4"/>
      <c r="AK42" s="4"/>
      <c r="AL42" s="276"/>
      <c r="AM42" s="4"/>
      <c r="AN42" s="4"/>
      <c r="AO42" s="4"/>
      <c r="AP42" s="4"/>
      <c r="AQ42" s="4"/>
      <c r="AR42" s="4"/>
      <c r="AS42" s="4"/>
      <c r="AX42" s="28"/>
      <c r="AY42" s="28"/>
      <c r="AZ42" s="28"/>
      <c r="BA42" s="28"/>
      <c r="BB42" s="28"/>
      <c r="BC42" s="28"/>
      <c r="BD42" s="28"/>
      <c r="BE42" s="28"/>
      <c r="BF42" s="28"/>
      <c r="BG42" s="28"/>
      <c r="BH42" s="28"/>
      <c r="BI42" s="156"/>
      <c r="BJ42" s="277"/>
      <c r="BK42" s="277"/>
      <c r="BL42" s="28"/>
      <c r="BM42" s="28"/>
      <c r="BN42" s="28"/>
      <c r="BO42" s="28"/>
      <c r="BP42" s="28"/>
      <c r="BQ42" s="12"/>
      <c r="BR42" s="28"/>
      <c r="CC42" s="278"/>
      <c r="CD42" s="84"/>
      <c r="CE42" s="84"/>
      <c r="CF42" s="84"/>
      <c r="CG42" s="84"/>
      <c r="CH42" s="84"/>
      <c r="CI42" s="84"/>
      <c r="CJ42" s="84"/>
      <c r="CK42" s="84"/>
      <c r="DG42" s="100"/>
      <c r="DK42" s="279"/>
      <c r="DQ42" s="95"/>
      <c r="DT42" s="4"/>
      <c r="DU42" s="280"/>
      <c r="DV42" s="281"/>
      <c r="EB42" s="10"/>
      <c r="EC42" s="10"/>
      <c r="ED42" s="10"/>
      <c r="EE42" s="10"/>
      <c r="EF42" s="10"/>
      <c r="EG42" s="10"/>
      <c r="EH42" s="10"/>
      <c r="EI42" s="10"/>
      <c r="EJ42" s="10"/>
      <c r="EK42" s="10"/>
      <c r="EL42" s="10"/>
      <c r="EM42" s="10"/>
      <c r="EN42" s="10"/>
      <c r="EO42" s="10"/>
      <c r="EP42" s="10"/>
      <c r="EQ42" s="10"/>
      <c r="ER42" s="10"/>
      <c r="EV42" s="282"/>
      <c r="GD42" s="18"/>
    </row>
    <row r="43" spans="1:244" ht="12" customHeight="1">
      <c r="A43" s="1146" t="s">
        <v>7</v>
      </c>
      <c r="B43" s="1161" t="s">
        <v>191</v>
      </c>
      <c r="C43" s="1161"/>
      <c r="D43" s="1161"/>
      <c r="F43" s="522"/>
      <c r="G43" s="2"/>
      <c r="I43" s="416"/>
      <c r="J43" s="416"/>
      <c r="K43" s="417"/>
      <c r="L43" s="416"/>
      <c r="M43" s="355"/>
      <c r="N43" s="416"/>
      <c r="P43" s="40"/>
      <c r="Q43" s="46"/>
      <c r="R43" s="43"/>
      <c r="S43" s="113"/>
      <c r="T43" s="114"/>
      <c r="Y43" s="4"/>
      <c r="Z43" s="87"/>
      <c r="AA43" s="43"/>
      <c r="AB43" s="113"/>
      <c r="AC43" s="114"/>
      <c r="AE43" s="4"/>
      <c r="AG43" s="4"/>
      <c r="AH43" s="4"/>
      <c r="AI43" s="283"/>
      <c r="AJ43" s="4"/>
      <c r="AK43" s="4"/>
      <c r="AL43" s="4"/>
      <c r="AM43" s="156"/>
      <c r="AN43" s="277"/>
      <c r="AO43" s="277"/>
      <c r="AQ43" s="4"/>
      <c r="AS43" s="12"/>
      <c r="AT43" s="4"/>
      <c r="AU43" s="43"/>
      <c r="AV43" s="113"/>
      <c r="AW43" s="114"/>
      <c r="AX43" s="4"/>
      <c r="AY43" s="118"/>
      <c r="AZ43" s="4"/>
      <c r="BA43" s="4"/>
      <c r="BB43" s="4"/>
      <c r="BC43" s="4"/>
      <c r="BD43" s="4"/>
      <c r="BE43" s="283"/>
      <c r="BF43" s="284"/>
      <c r="BG43" s="285"/>
      <c r="BH43" s="4"/>
      <c r="BI43" s="4"/>
      <c r="BJ43" s="4"/>
      <c r="BK43" s="4"/>
      <c r="BL43" s="4"/>
      <c r="BM43" s="4"/>
      <c r="BN43" s="4"/>
      <c r="BO43" s="4"/>
      <c r="BP43" s="4"/>
      <c r="BQ43" s="4"/>
      <c r="BR43" s="4"/>
      <c r="BS43" s="43"/>
      <c r="BT43" s="113"/>
      <c r="BU43" s="114"/>
      <c r="CE43" s="156"/>
      <c r="CF43" s="277"/>
      <c r="CG43" s="277"/>
      <c r="CM43" s="43"/>
      <c r="CN43" s="113"/>
      <c r="CO43" s="114"/>
      <c r="DG43" s="43"/>
      <c r="DH43" s="113"/>
      <c r="DI43" s="114"/>
      <c r="DK43" s="279"/>
      <c r="DQ43" s="95"/>
      <c r="DV43" s="118"/>
      <c r="DW43" s="114"/>
      <c r="DX43" s="114"/>
      <c r="DY43" s="114"/>
      <c r="EB43" s="10"/>
      <c r="EC43" s="10"/>
      <c r="ED43" s="10"/>
      <c r="EE43" s="10"/>
      <c r="EF43" s="10"/>
      <c r="EG43" s="10"/>
      <c r="EH43" s="10"/>
      <c r="EI43" s="10"/>
      <c r="EJ43" s="10"/>
      <c r="EK43" s="10"/>
      <c r="EL43" s="10"/>
      <c r="EM43" s="10"/>
      <c r="EN43" s="10"/>
      <c r="EO43" s="10"/>
      <c r="EP43" s="10"/>
      <c r="EQ43" s="10"/>
      <c r="ER43" s="10"/>
      <c r="EV43" s="287"/>
      <c r="FA43" s="282"/>
      <c r="FC43" s="43"/>
      <c r="FD43" s="113"/>
      <c r="FE43" s="114"/>
      <c r="FF43" s="277"/>
      <c r="FG43" s="277"/>
      <c r="FH43" s="277"/>
    </row>
    <row r="44" spans="1:244" ht="12" customHeight="1">
      <c r="A44" s="1117" t="s">
        <v>7</v>
      </c>
      <c r="B44" s="1184" t="s">
        <v>93</v>
      </c>
      <c r="C44" s="8" t="s">
        <v>192</v>
      </c>
      <c r="D44" s="8"/>
      <c r="E44" s="418"/>
      <c r="F44" s="522"/>
      <c r="J44" s="3"/>
      <c r="K44" s="3"/>
      <c r="P44" s="12"/>
      <c r="Q44" s="46"/>
      <c r="R44" s="4"/>
      <c r="S44" s="36"/>
      <c r="T44" s="153"/>
      <c r="Z44" s="50"/>
      <c r="AA44" s="135"/>
      <c r="AB44" s="119"/>
      <c r="AC44" s="135"/>
      <c r="AD44" s="50"/>
      <c r="AF44" s="135"/>
      <c r="AG44" s="135"/>
      <c r="AH44" s="136"/>
      <c r="AI44" s="136"/>
      <c r="AJ44" s="136"/>
      <c r="AK44" s="136"/>
      <c r="AL44" s="136"/>
      <c r="AM44" s="136"/>
      <c r="AN44" s="136"/>
      <c r="AO44" s="136"/>
      <c r="AP44" s="136"/>
      <c r="AQ44" s="119"/>
      <c r="AR44" s="136"/>
      <c r="AT44" s="136"/>
      <c r="AU44" s="4"/>
      <c r="AV44" s="119"/>
      <c r="AW44" s="97"/>
      <c r="AY44" s="119"/>
      <c r="AZ44" s="119"/>
      <c r="BA44" s="97"/>
      <c r="BB44" s="97"/>
      <c r="BC44" s="119"/>
      <c r="BD44" s="136"/>
      <c r="BE44" s="136"/>
      <c r="BF44" s="136"/>
      <c r="BG44" s="119"/>
      <c r="BH44" s="136"/>
      <c r="BI44" s="136"/>
      <c r="BJ44" s="136"/>
      <c r="BK44" s="136"/>
      <c r="BL44" s="136"/>
      <c r="BM44" s="136"/>
      <c r="BN44" s="136"/>
      <c r="BO44" s="136"/>
      <c r="BP44" s="136"/>
      <c r="BQ44" s="136"/>
      <c r="BR44" s="139"/>
      <c r="BS44" s="47"/>
      <c r="BT44" s="135"/>
      <c r="BU44" s="135"/>
      <c r="BV44" s="135"/>
      <c r="BW44" s="135"/>
      <c r="BX44" s="135"/>
      <c r="BY44" s="135"/>
      <c r="BZ44" s="135"/>
      <c r="CA44" s="135"/>
      <c r="CM44" s="47"/>
      <c r="CN44" s="135"/>
      <c r="CO44" s="135"/>
      <c r="CP44" s="135"/>
      <c r="CQ44" s="135"/>
      <c r="CR44" s="135"/>
      <c r="CS44" s="135"/>
      <c r="CT44" s="135"/>
      <c r="CU44" s="135"/>
      <c r="CY44" s="288"/>
      <c r="CZ44" s="288"/>
      <c r="DA44" s="262"/>
      <c r="DB44" s="262"/>
      <c r="DG44" s="46"/>
      <c r="DH44" s="117"/>
      <c r="DI44" s="117"/>
      <c r="DJ44" s="117"/>
      <c r="DK44" s="289"/>
      <c r="DL44" s="155"/>
      <c r="DM44" s="117"/>
      <c r="DR44" s="47"/>
      <c r="DT44" s="118"/>
      <c r="DV44" s="202"/>
      <c r="EA44" s="290"/>
      <c r="EB44" s="10"/>
      <c r="EC44" s="10"/>
      <c r="ED44" s="10"/>
      <c r="EE44" s="10"/>
      <c r="EF44" s="10"/>
      <c r="EG44" s="10"/>
      <c r="EH44" s="10"/>
      <c r="EI44" s="10"/>
      <c r="EJ44" s="10"/>
      <c r="EK44" s="10"/>
      <c r="EL44" s="10"/>
      <c r="EM44" s="10"/>
      <c r="EN44" s="10"/>
      <c r="EO44" s="10"/>
      <c r="EP44" s="10"/>
      <c r="EQ44" s="10"/>
      <c r="ER44" s="10"/>
      <c r="EV44" s="202"/>
      <c r="EY44" s="292"/>
      <c r="FA44" s="287"/>
      <c r="FC44" s="46"/>
      <c r="GD44" s="18"/>
    </row>
    <row r="45" spans="1:244" ht="12.75" customHeight="1">
      <c r="A45" s="1187"/>
      <c r="B45" s="1185"/>
      <c r="C45" s="796" t="s">
        <v>58</v>
      </c>
      <c r="D45" s="796" t="s">
        <v>59</v>
      </c>
      <c r="E45" s="418"/>
      <c r="F45" s="418"/>
      <c r="P45" s="49"/>
      <c r="R45" s="50"/>
      <c r="S45" s="36"/>
      <c r="T45" s="119"/>
      <c r="U45" s="293"/>
      <c r="V45" s="293"/>
      <c r="W45" s="118"/>
      <c r="Z45" s="135"/>
      <c r="AA45" s="145"/>
      <c r="AB45" s="119"/>
      <c r="AC45" s="135"/>
      <c r="AD45" s="119"/>
      <c r="AE45" s="295"/>
      <c r="AF45" s="119"/>
      <c r="AG45" s="135"/>
      <c r="AH45" s="136"/>
      <c r="AI45" s="136"/>
      <c r="AJ45" s="136"/>
      <c r="AK45" s="136"/>
      <c r="AL45" s="136"/>
      <c r="AM45" s="136"/>
      <c r="AN45" s="136"/>
      <c r="AO45" s="136"/>
      <c r="AP45" s="136"/>
      <c r="AQ45" s="119"/>
      <c r="AR45" s="136"/>
      <c r="AS45" s="136"/>
      <c r="AT45" s="136"/>
      <c r="AU45" s="50"/>
      <c r="AV45" s="119"/>
      <c r="AW45" s="97"/>
      <c r="AY45" s="119"/>
      <c r="AZ45" s="119"/>
      <c r="BA45" s="97"/>
      <c r="BB45" s="97"/>
      <c r="BC45" s="119"/>
      <c r="BD45" s="135"/>
      <c r="BE45" s="135"/>
      <c r="BF45" s="135"/>
      <c r="BG45" s="135"/>
      <c r="BH45" s="4"/>
      <c r="BI45" s="4"/>
      <c r="BJ45" s="4"/>
      <c r="BK45" s="4"/>
      <c r="BL45" s="4"/>
      <c r="BM45" s="4"/>
      <c r="BN45" s="4"/>
      <c r="BO45" s="4"/>
      <c r="BP45" s="135"/>
      <c r="BQ45" s="135"/>
      <c r="BR45" s="150"/>
      <c r="BS45" s="50"/>
      <c r="BT45" s="135"/>
      <c r="BU45" s="135"/>
      <c r="BV45" s="135"/>
      <c r="BW45" s="135"/>
      <c r="BX45" s="135"/>
      <c r="BY45" s="135"/>
      <c r="BZ45" s="135"/>
      <c r="CA45" s="135"/>
      <c r="CM45" s="50"/>
      <c r="CN45" s="135"/>
      <c r="CO45" s="135"/>
      <c r="CP45" s="135"/>
      <c r="CQ45" s="135"/>
      <c r="CR45" s="135"/>
      <c r="CS45" s="135"/>
      <c r="CT45" s="135"/>
      <c r="CU45" s="135"/>
      <c r="DG45" s="50"/>
      <c r="DH45" s="296"/>
      <c r="DI45" s="146"/>
      <c r="DJ45" s="142"/>
      <c r="DK45" s="297"/>
      <c r="DL45" s="155"/>
      <c r="DM45" s="202"/>
      <c r="DQ45" s="298"/>
      <c r="DT45" s="118"/>
      <c r="EB45" s="10"/>
      <c r="EC45" s="10"/>
      <c r="ED45" s="10"/>
      <c r="EE45" s="10"/>
      <c r="EF45" s="10"/>
      <c r="EG45" s="10"/>
      <c r="EH45" s="10"/>
      <c r="EI45" s="10"/>
      <c r="EJ45" s="10"/>
      <c r="EK45" s="10"/>
      <c r="EL45" s="10"/>
      <c r="EM45" s="10"/>
      <c r="EN45" s="10"/>
      <c r="EO45" s="10"/>
      <c r="EP45" s="10"/>
      <c r="EQ45" s="10"/>
      <c r="ER45" s="10"/>
      <c r="EY45" s="292"/>
      <c r="FA45" s="202"/>
      <c r="FC45" s="50"/>
      <c r="FD45" s="142"/>
      <c r="FE45" s="142"/>
    </row>
    <row r="46" spans="1:244" ht="14.25" customHeight="1">
      <c r="A46" s="659" t="s">
        <v>8</v>
      </c>
      <c r="B46" s="920">
        <f>C46+D46</f>
        <v>180.00962993622124</v>
      </c>
      <c r="C46" s="900">
        <v>157.05533244800563</v>
      </c>
      <c r="D46" s="900">
        <v>22.954297488215605</v>
      </c>
      <c r="E46" s="413"/>
      <c r="F46" s="413"/>
      <c r="P46" s="49"/>
      <c r="R46" s="51"/>
      <c r="S46" s="155"/>
      <c r="T46" s="393"/>
      <c r="U46" s="49"/>
      <c r="V46" s="49"/>
      <c r="X46" s="370"/>
      <c r="Z46" s="82"/>
      <c r="AB46" s="142"/>
      <c r="AC46" s="146"/>
      <c r="AD46" s="146"/>
      <c r="AE46" s="170"/>
      <c r="AF46" s="146"/>
      <c r="AG46" s="146"/>
      <c r="AH46" s="142"/>
      <c r="AI46" s="142"/>
      <c r="AJ46" s="142"/>
      <c r="AK46" s="142"/>
      <c r="AL46" s="142"/>
      <c r="AM46" s="142"/>
      <c r="AN46" s="142"/>
      <c r="AO46" s="142"/>
      <c r="AP46" s="142"/>
      <c r="AQ46" s="142"/>
      <c r="AR46" s="142"/>
      <c r="AS46" s="142"/>
      <c r="AT46" s="142"/>
      <c r="AU46" s="4"/>
      <c r="AV46" s="142"/>
      <c r="AW46" s="295"/>
      <c r="AY46" s="142"/>
      <c r="AZ46" s="145"/>
      <c r="BB46" s="293"/>
      <c r="BC46" s="142"/>
      <c r="BD46" s="146"/>
      <c r="BE46" s="146"/>
      <c r="BF46" s="146"/>
      <c r="BG46" s="145"/>
      <c r="BH46" s="146"/>
      <c r="BI46" s="146"/>
      <c r="BJ46" s="146"/>
      <c r="BK46" s="146"/>
      <c r="BL46" s="146"/>
      <c r="BM46" s="146"/>
      <c r="BN46" s="146"/>
      <c r="BO46" s="146"/>
      <c r="BP46" s="146"/>
      <c r="BQ46" s="146"/>
      <c r="BR46" s="124"/>
      <c r="BS46" s="51"/>
      <c r="BT46" s="135"/>
      <c r="BU46" s="135"/>
      <c r="BV46" s="135"/>
      <c r="BW46" s="135"/>
      <c r="BX46" s="135"/>
      <c r="BY46" s="135"/>
      <c r="BZ46" s="135"/>
      <c r="CA46" s="119"/>
      <c r="CM46" s="51"/>
      <c r="CN46" s="135"/>
      <c r="CO46" s="135"/>
      <c r="CP46" s="135"/>
      <c r="CQ46" s="135"/>
      <c r="CR46" s="135"/>
      <c r="CS46" s="135"/>
      <c r="CT46" s="135"/>
      <c r="CU46" s="119"/>
      <c r="DG46" s="51"/>
      <c r="DH46" s="85"/>
      <c r="DI46" s="299"/>
      <c r="DJ46" s="299"/>
      <c r="DK46" s="300"/>
      <c r="DM46" s="299"/>
      <c r="DQ46" s="95"/>
      <c r="DT46" s="124"/>
      <c r="EB46" s="10"/>
      <c r="EC46" s="10"/>
      <c r="ED46" s="10"/>
      <c r="EE46" s="10"/>
      <c r="EF46" s="10"/>
      <c r="EG46" s="10"/>
      <c r="EH46" s="10"/>
      <c r="EI46" s="10"/>
      <c r="EJ46" s="10"/>
      <c r="EK46" s="10"/>
      <c r="EL46" s="10"/>
      <c r="EM46" s="10"/>
      <c r="EN46" s="10"/>
      <c r="EO46" s="10"/>
      <c r="EP46" s="10"/>
      <c r="EQ46" s="10"/>
      <c r="ER46" s="10"/>
      <c r="EY46" s="4"/>
      <c r="FC46" s="51"/>
    </row>
    <row r="47" spans="1:244" ht="14.25" customHeight="1">
      <c r="A47" s="526" t="s">
        <v>9</v>
      </c>
      <c r="B47" s="921">
        <f t="shared" ref="B47:B75" si="3">C47+D47</f>
        <v>166.67827586165023</v>
      </c>
      <c r="C47" s="901">
        <v>144.8956265376853</v>
      </c>
      <c r="D47" s="901">
        <v>21.782649323964943</v>
      </c>
      <c r="E47" s="311"/>
      <c r="F47" s="311"/>
      <c r="P47" s="53"/>
      <c r="R47" s="55"/>
      <c r="S47" s="394"/>
      <c r="T47" s="394"/>
      <c r="W47" s="112"/>
      <c r="Y47" s="114"/>
      <c r="Z47" s="87"/>
      <c r="AA47" s="55"/>
      <c r="AB47" s="159"/>
      <c r="AC47" s="159"/>
      <c r="AD47" s="159"/>
      <c r="AE47" s="303"/>
      <c r="AF47" s="159"/>
      <c r="AG47" s="159"/>
      <c r="AH47" s="161"/>
      <c r="AI47" s="161"/>
      <c r="AJ47" s="161"/>
      <c r="AK47" s="161"/>
      <c r="AL47" s="161"/>
      <c r="AM47" s="161"/>
      <c r="AN47" s="161"/>
      <c r="AO47" s="161"/>
      <c r="AP47" s="161"/>
      <c r="AQ47" s="161"/>
      <c r="AR47" s="161"/>
      <c r="AS47" s="161"/>
      <c r="AT47" s="161"/>
      <c r="AU47" s="55"/>
      <c r="AV47" s="88"/>
      <c r="AW47" s="304"/>
      <c r="AX47" s="304"/>
      <c r="AY47" s="305"/>
      <c r="AZ47" s="305"/>
      <c r="BA47" s="306"/>
      <c r="BB47" s="306"/>
      <c r="BC47" s="88"/>
      <c r="BD47" s="162"/>
      <c r="BE47" s="162"/>
      <c r="BF47" s="162"/>
      <c r="BG47" s="162"/>
      <c r="BH47" s="139"/>
      <c r="BI47" s="139"/>
      <c r="BJ47" s="139"/>
      <c r="BK47" s="139"/>
      <c r="BL47" s="139"/>
      <c r="BM47" s="139"/>
      <c r="BN47" s="139"/>
      <c r="BO47" s="139"/>
      <c r="BP47" s="162"/>
      <c r="BQ47" s="162"/>
      <c r="BR47" s="183"/>
      <c r="BS47" s="55"/>
      <c r="BT47" s="195"/>
      <c r="BU47" s="195"/>
      <c r="BV47" s="195"/>
      <c r="BW47" s="195"/>
      <c r="BX47" s="195"/>
      <c r="BY47" s="195"/>
      <c r="BZ47" s="195"/>
      <c r="CA47" s="195"/>
      <c r="CB47" s="307"/>
      <c r="CC47" s="187"/>
      <c r="CD47" s="187"/>
      <c r="CE47" s="187"/>
      <c r="CF47" s="187"/>
      <c r="CG47" s="187"/>
      <c r="CH47" s="187"/>
      <c r="CI47" s="187"/>
      <c r="CJ47" s="187"/>
      <c r="CK47" s="187"/>
      <c r="CL47" s="187"/>
      <c r="CM47" s="55"/>
      <c r="CN47" s="199"/>
      <c r="CO47" s="199"/>
      <c r="CP47" s="199"/>
      <c r="CQ47" s="199"/>
      <c r="CR47" s="199"/>
      <c r="CS47" s="199"/>
      <c r="CT47" s="199"/>
      <c r="CU47" s="199"/>
      <c r="CW47" s="187"/>
      <c r="CX47" s="187"/>
      <c r="CY47" s="187"/>
      <c r="CZ47" s="187"/>
      <c r="DA47" s="187"/>
      <c r="DB47" s="187"/>
      <c r="DC47" s="187"/>
      <c r="DD47" s="187"/>
      <c r="DE47" s="187"/>
      <c r="DF47" s="187"/>
      <c r="DG47" s="55"/>
      <c r="DH47" s="308"/>
      <c r="DI47" s="309"/>
      <c r="DJ47" s="309"/>
      <c r="DK47" s="310"/>
      <c r="DL47" s="309"/>
      <c r="DM47" s="309"/>
      <c r="DQ47" s="95"/>
      <c r="DT47" s="194"/>
      <c r="EA47" s="202"/>
      <c r="EB47" s="10"/>
      <c r="EC47" s="10"/>
      <c r="ED47" s="10"/>
      <c r="EE47" s="10"/>
      <c r="EF47" s="10"/>
      <c r="EG47" s="10"/>
      <c r="EH47" s="10"/>
      <c r="EI47" s="10"/>
      <c r="EJ47" s="10"/>
      <c r="EK47" s="10"/>
      <c r="EL47" s="10"/>
      <c r="EM47" s="10"/>
      <c r="EN47" s="10"/>
      <c r="EO47" s="10"/>
      <c r="EP47" s="10"/>
      <c r="EQ47" s="10"/>
      <c r="ER47" s="10"/>
      <c r="FC47" s="55"/>
      <c r="FD47" s="312"/>
      <c r="FE47" s="312"/>
    </row>
    <row r="48" spans="1:244" ht="14.25" customHeight="1">
      <c r="A48" s="659" t="s">
        <v>10</v>
      </c>
      <c r="B48" s="920">
        <f t="shared" si="3"/>
        <v>234.54783320944799</v>
      </c>
      <c r="C48" s="900">
        <v>185.07828229979287</v>
      </c>
      <c r="D48" s="900">
        <v>49.469550909655112</v>
      </c>
      <c r="E48" s="311"/>
      <c r="F48" s="311"/>
      <c r="P48" s="57"/>
      <c r="R48" s="55"/>
      <c r="S48" s="394"/>
      <c r="T48" s="394"/>
      <c r="U48" s="202"/>
      <c r="V48" s="202"/>
      <c r="X48" s="274"/>
      <c r="Y48" s="119"/>
      <c r="Z48" s="87"/>
      <c r="AA48" s="55"/>
      <c r="AB48" s="159"/>
      <c r="AC48" s="159"/>
      <c r="AD48" s="159"/>
      <c r="AE48" s="303"/>
      <c r="AF48" s="159"/>
      <c r="AG48" s="159"/>
      <c r="AH48" s="161"/>
      <c r="AI48" s="161"/>
      <c r="AJ48" s="161"/>
      <c r="AK48" s="161"/>
      <c r="AL48" s="161"/>
      <c r="AM48" s="161"/>
      <c r="AN48" s="161"/>
      <c r="AO48" s="161"/>
      <c r="AP48" s="161"/>
      <c r="AQ48" s="161"/>
      <c r="AR48" s="161"/>
      <c r="AS48" s="161"/>
      <c r="AT48" s="161"/>
      <c r="AU48" s="55"/>
      <c r="AV48" s="88"/>
      <c r="AW48" s="304"/>
      <c r="AX48" s="304"/>
      <c r="AY48" s="305"/>
      <c r="AZ48" s="305"/>
      <c r="BA48" s="306"/>
      <c r="BB48" s="306"/>
      <c r="BC48" s="88"/>
      <c r="BD48" s="162"/>
      <c r="BE48" s="162"/>
      <c r="BF48" s="162"/>
      <c r="BG48" s="162"/>
      <c r="BH48" s="139"/>
      <c r="BI48" s="139"/>
      <c r="BJ48" s="139"/>
      <c r="BK48" s="139"/>
      <c r="BL48" s="139"/>
      <c r="BM48" s="139"/>
      <c r="BN48" s="139"/>
      <c r="BO48" s="139"/>
      <c r="BP48" s="162"/>
      <c r="BQ48" s="162"/>
      <c r="BR48" s="183"/>
      <c r="BS48" s="55"/>
      <c r="BT48" s="195"/>
      <c r="BU48" s="195"/>
      <c r="BV48" s="195"/>
      <c r="BW48" s="195"/>
      <c r="BX48" s="195"/>
      <c r="BY48" s="195"/>
      <c r="BZ48" s="195"/>
      <c r="CA48" s="195"/>
      <c r="CC48" s="187"/>
      <c r="CD48" s="187"/>
      <c r="CE48" s="187"/>
      <c r="CF48" s="187"/>
      <c r="CG48" s="187"/>
      <c r="CH48" s="187"/>
      <c r="CI48" s="187"/>
      <c r="CJ48" s="187"/>
      <c r="CK48" s="187"/>
      <c r="CL48" s="187"/>
      <c r="CM48" s="55"/>
      <c r="CN48" s="199"/>
      <c r="CO48" s="199"/>
      <c r="CP48" s="199"/>
      <c r="CQ48" s="199"/>
      <c r="CR48" s="199"/>
      <c r="CS48" s="199"/>
      <c r="CT48" s="199"/>
      <c r="CU48" s="199"/>
      <c r="CW48" s="187"/>
      <c r="CX48" s="187"/>
      <c r="CY48" s="187"/>
      <c r="CZ48" s="187"/>
      <c r="DA48" s="187"/>
      <c r="DB48" s="187"/>
      <c r="DC48" s="187"/>
      <c r="DD48" s="187"/>
      <c r="DE48" s="187"/>
      <c r="DF48" s="187"/>
      <c r="DG48" s="55"/>
      <c r="DH48" s="309"/>
      <c r="DI48" s="309"/>
      <c r="DJ48" s="309"/>
      <c r="DK48" s="310"/>
      <c r="DL48" s="310"/>
      <c r="DM48" s="309"/>
      <c r="DQ48" s="95"/>
      <c r="DT48" s="194"/>
      <c r="EA48" s="194"/>
      <c r="EB48" s="10"/>
      <c r="EC48" s="10"/>
      <c r="ED48" s="10"/>
      <c r="EE48" s="10"/>
      <c r="EF48" s="10"/>
      <c r="EG48" s="10"/>
      <c r="EH48" s="10"/>
      <c r="EI48" s="10"/>
      <c r="EJ48" s="10"/>
      <c r="EK48" s="10"/>
      <c r="EL48" s="10"/>
      <c r="EM48" s="10"/>
      <c r="EN48" s="10"/>
      <c r="EO48" s="10"/>
      <c r="EP48" s="10"/>
      <c r="EQ48" s="10"/>
      <c r="ER48" s="10"/>
      <c r="FC48" s="55"/>
      <c r="FD48" s="312"/>
      <c r="FE48" s="312"/>
      <c r="GD48" s="18"/>
    </row>
    <row r="49" spans="1:161" ht="14.25" customHeight="1">
      <c r="A49" s="526" t="s">
        <v>11</v>
      </c>
      <c r="B49" s="921">
        <f t="shared" si="3"/>
        <v>189.20326120252639</v>
      </c>
      <c r="C49" s="901">
        <v>170.01926537656342</v>
      </c>
      <c r="D49" s="901">
        <v>19.18399582596296</v>
      </c>
      <c r="E49" s="311"/>
      <c r="F49" s="311"/>
      <c r="P49" s="57"/>
      <c r="R49" s="55"/>
      <c r="S49" s="394"/>
      <c r="T49" s="394"/>
      <c r="U49" s="202"/>
      <c r="V49" s="202"/>
      <c r="Z49" s="87"/>
      <c r="AA49" s="55"/>
      <c r="AB49" s="159"/>
      <c r="AC49" s="159"/>
      <c r="AD49" s="159"/>
      <c r="AE49" s="303"/>
      <c r="AF49" s="159"/>
      <c r="AG49" s="159"/>
      <c r="AH49" s="161"/>
      <c r="AI49" s="161"/>
      <c r="AJ49" s="161"/>
      <c r="AK49" s="161"/>
      <c r="AL49" s="161"/>
      <c r="AM49" s="161"/>
      <c r="AN49" s="161"/>
      <c r="AO49" s="161"/>
      <c r="AP49" s="161"/>
      <c r="AQ49" s="161"/>
      <c r="AR49" s="161"/>
      <c r="AS49" s="161"/>
      <c r="AT49" s="161"/>
      <c r="AU49" s="55"/>
      <c r="AV49" s="88"/>
      <c r="AW49" s="304"/>
      <c r="AX49" s="304"/>
      <c r="AY49" s="305"/>
      <c r="AZ49" s="305"/>
      <c r="BA49" s="306"/>
      <c r="BB49" s="306"/>
      <c r="BC49" s="88"/>
      <c r="BD49" s="162"/>
      <c r="BE49" s="162"/>
      <c r="BF49" s="162"/>
      <c r="BG49" s="162"/>
      <c r="BH49" s="139"/>
      <c r="BI49" s="139"/>
      <c r="BJ49" s="139"/>
      <c r="BK49" s="139"/>
      <c r="BL49" s="139"/>
      <c r="BM49" s="139"/>
      <c r="BN49" s="139"/>
      <c r="BO49" s="139"/>
      <c r="BP49" s="162"/>
      <c r="BQ49" s="162"/>
      <c r="BR49" s="183"/>
      <c r="BS49" s="55"/>
      <c r="BT49" s="195"/>
      <c r="BU49" s="195"/>
      <c r="BV49" s="195"/>
      <c r="BW49" s="195"/>
      <c r="BX49" s="195"/>
      <c r="BY49" s="195"/>
      <c r="BZ49" s="195"/>
      <c r="CA49" s="195"/>
      <c r="CC49" s="187"/>
      <c r="CD49" s="187"/>
      <c r="CE49" s="187"/>
      <c r="CF49" s="187"/>
      <c r="CG49" s="187"/>
      <c r="CH49" s="187"/>
      <c r="CI49" s="187"/>
      <c r="CJ49" s="187"/>
      <c r="CK49" s="187"/>
      <c r="CL49" s="187"/>
      <c r="CM49" s="55"/>
      <c r="CN49" s="199"/>
      <c r="CO49" s="199"/>
      <c r="CP49" s="199"/>
      <c r="CQ49" s="199"/>
      <c r="CR49" s="199"/>
      <c r="CS49" s="199"/>
      <c r="CT49" s="199"/>
      <c r="CU49" s="199"/>
      <c r="CW49" s="187"/>
      <c r="CX49" s="187"/>
      <c r="CY49" s="187"/>
      <c r="CZ49" s="187"/>
      <c r="DA49" s="187"/>
      <c r="DB49" s="187"/>
      <c r="DC49" s="187"/>
      <c r="DD49" s="187"/>
      <c r="DE49" s="187"/>
      <c r="DF49" s="187"/>
      <c r="DG49" s="55"/>
      <c r="DH49" s="309"/>
      <c r="DI49" s="309"/>
      <c r="DJ49" s="309"/>
      <c r="DK49" s="310"/>
      <c r="DL49" s="310"/>
      <c r="DM49" s="309"/>
      <c r="DQ49" s="95"/>
      <c r="DT49" s="194"/>
      <c r="EA49" s="194"/>
      <c r="EB49" s="10"/>
      <c r="EC49" s="10"/>
      <c r="ED49" s="10"/>
      <c r="EE49" s="10"/>
      <c r="EF49" s="10"/>
      <c r="EG49" s="10"/>
      <c r="EH49" s="10"/>
      <c r="EI49" s="10"/>
      <c r="EJ49" s="10"/>
      <c r="EK49" s="10"/>
      <c r="EL49" s="10"/>
      <c r="EM49" s="10"/>
      <c r="EN49" s="10"/>
      <c r="EO49" s="10"/>
      <c r="EP49" s="10"/>
      <c r="EQ49" s="10"/>
      <c r="ER49" s="10"/>
      <c r="FC49" s="55"/>
      <c r="FD49" s="312"/>
      <c r="FE49" s="312"/>
    </row>
    <row r="50" spans="1:161" ht="14.25" customHeight="1">
      <c r="A50" s="659" t="s">
        <v>12</v>
      </c>
      <c r="B50" s="920">
        <f t="shared" si="3"/>
        <v>142.91354537478543</v>
      </c>
      <c r="C50" s="900">
        <v>129.57557245851612</v>
      </c>
      <c r="D50" s="900">
        <v>13.33797291626931</v>
      </c>
      <c r="E50" s="311"/>
      <c r="F50" s="311"/>
      <c r="P50" s="57"/>
      <c r="R50" s="55"/>
      <c r="S50" s="394"/>
      <c r="T50" s="394"/>
      <c r="U50" s="396"/>
      <c r="V50" s="84"/>
      <c r="W50" s="84"/>
      <c r="X50" s="84"/>
      <c r="Y50" s="84"/>
      <c r="Z50" s="87"/>
      <c r="AA50" s="55"/>
      <c r="AB50" s="159"/>
      <c r="AC50" s="159"/>
      <c r="AD50" s="159"/>
      <c r="AE50" s="303"/>
      <c r="AF50" s="159"/>
      <c r="AG50" s="159"/>
      <c r="AH50" s="161"/>
      <c r="AI50" s="161"/>
      <c r="AJ50" s="161"/>
      <c r="AK50" s="161"/>
      <c r="AL50" s="161"/>
      <c r="AM50" s="161"/>
      <c r="AN50" s="161"/>
      <c r="AO50" s="161"/>
      <c r="AP50" s="161"/>
      <c r="AQ50" s="161"/>
      <c r="AR50" s="161"/>
      <c r="AS50" s="161"/>
      <c r="AT50" s="161"/>
      <c r="AU50" s="55"/>
      <c r="AV50" s="88"/>
      <c r="AW50" s="304"/>
      <c r="AX50" s="304"/>
      <c r="AY50" s="305"/>
      <c r="AZ50" s="305"/>
      <c r="BA50" s="306"/>
      <c r="BB50" s="306"/>
      <c r="BC50" s="88"/>
      <c r="BD50" s="162"/>
      <c r="BE50" s="162"/>
      <c r="BF50" s="162"/>
      <c r="BG50" s="162"/>
      <c r="BH50" s="139"/>
      <c r="BI50" s="139"/>
      <c r="BJ50" s="139"/>
      <c r="BK50" s="139"/>
      <c r="BL50" s="139"/>
      <c r="BM50" s="139"/>
      <c r="BN50" s="139"/>
      <c r="BO50" s="139"/>
      <c r="BP50" s="162"/>
      <c r="BQ50" s="162"/>
      <c r="BR50" s="183"/>
      <c r="BS50" s="55"/>
      <c r="BT50" s="195"/>
      <c r="BU50" s="195"/>
      <c r="BV50" s="195"/>
      <c r="BW50" s="195"/>
      <c r="BX50" s="195"/>
      <c r="BY50" s="195"/>
      <c r="BZ50" s="195"/>
      <c r="CA50" s="195"/>
      <c r="CC50" s="187"/>
      <c r="CD50" s="187"/>
      <c r="CE50" s="187"/>
      <c r="CF50" s="187"/>
      <c r="CG50" s="187"/>
      <c r="CH50" s="187"/>
      <c r="CI50" s="187"/>
      <c r="CJ50" s="187"/>
      <c r="CK50" s="187"/>
      <c r="CL50" s="187"/>
      <c r="CM50" s="55"/>
      <c r="CN50" s="199"/>
      <c r="CO50" s="199"/>
      <c r="CP50" s="199"/>
      <c r="CQ50" s="199"/>
      <c r="CR50" s="199"/>
      <c r="CS50" s="199"/>
      <c r="CT50" s="199"/>
      <c r="CU50" s="199"/>
      <c r="CW50" s="187"/>
      <c r="CX50" s="187"/>
      <c r="CY50" s="187"/>
      <c r="CZ50" s="187"/>
      <c r="DA50" s="187"/>
      <c r="DB50" s="187"/>
      <c r="DC50" s="187"/>
      <c r="DD50" s="187"/>
      <c r="DE50" s="187"/>
      <c r="DF50" s="187"/>
      <c r="DG50" s="55"/>
      <c r="DH50" s="309"/>
      <c r="DI50" s="309"/>
      <c r="DJ50" s="309"/>
      <c r="DK50" s="310"/>
      <c r="DL50" s="310"/>
      <c r="DM50" s="309"/>
      <c r="DQ50" s="95"/>
      <c r="DT50" s="194"/>
      <c r="EA50" s="194"/>
      <c r="EB50" s="10"/>
      <c r="EC50" s="10"/>
      <c r="ED50" s="10"/>
      <c r="EE50" s="10"/>
      <c r="EF50" s="10"/>
      <c r="EG50" s="10"/>
      <c r="EH50" s="10"/>
      <c r="EI50" s="10"/>
      <c r="EJ50" s="10"/>
      <c r="EK50" s="10"/>
      <c r="EL50" s="10"/>
      <c r="EM50" s="10"/>
      <c r="EN50" s="10"/>
      <c r="EO50" s="10"/>
      <c r="EP50" s="10"/>
      <c r="EQ50" s="10"/>
      <c r="ER50" s="10"/>
      <c r="FC50" s="55"/>
      <c r="FD50" s="312"/>
      <c r="FE50" s="312"/>
    </row>
    <row r="51" spans="1:161" ht="14.25" customHeight="1">
      <c r="A51" s="526" t="s">
        <v>13</v>
      </c>
      <c r="B51" s="921">
        <f t="shared" si="3"/>
        <v>185.47961042434443</v>
      </c>
      <c r="C51" s="901">
        <v>161.88094937033827</v>
      </c>
      <c r="D51" s="901">
        <v>23.598661054006147</v>
      </c>
      <c r="E51" s="311"/>
      <c r="F51" s="311" t="s">
        <v>39</v>
      </c>
      <c r="P51" s="57"/>
      <c r="R51" s="55"/>
      <c r="S51" s="394"/>
      <c r="T51" s="394"/>
      <c r="Z51" s="87"/>
      <c r="AA51" s="55"/>
      <c r="AB51" s="159"/>
      <c r="AC51" s="159"/>
      <c r="AD51" s="159"/>
      <c r="AE51" s="303"/>
      <c r="AF51" s="159"/>
      <c r="AG51" s="159"/>
      <c r="AH51" s="161"/>
      <c r="AI51" s="161"/>
      <c r="AJ51" s="161"/>
      <c r="AK51" s="161"/>
      <c r="AL51" s="161"/>
      <c r="AM51" s="161"/>
      <c r="AN51" s="161"/>
      <c r="AO51" s="161"/>
      <c r="AP51" s="161"/>
      <c r="AQ51" s="161"/>
      <c r="AR51" s="161"/>
      <c r="AS51" s="161"/>
      <c r="AT51" s="161"/>
      <c r="AU51" s="55"/>
      <c r="AV51" s="88"/>
      <c r="AW51" s="304"/>
      <c r="AX51" s="304"/>
      <c r="AY51" s="305"/>
      <c r="AZ51" s="305"/>
      <c r="BA51" s="306"/>
      <c r="BB51" s="306"/>
      <c r="BC51" s="88"/>
      <c r="BD51" s="162"/>
      <c r="BE51" s="162"/>
      <c r="BF51" s="162"/>
      <c r="BG51" s="162"/>
      <c r="BH51" s="139"/>
      <c r="BI51" s="139"/>
      <c r="BJ51" s="139"/>
      <c r="BK51" s="139"/>
      <c r="BL51" s="139"/>
      <c r="BM51" s="139"/>
      <c r="BN51" s="139"/>
      <c r="BO51" s="139"/>
      <c r="BP51" s="162"/>
      <c r="BQ51" s="162"/>
      <c r="BR51" s="183"/>
      <c r="BS51" s="55"/>
      <c r="BT51" s="195"/>
      <c r="BU51" s="195"/>
      <c r="BV51" s="195"/>
      <c r="BW51" s="195"/>
      <c r="BX51" s="195"/>
      <c r="BY51" s="195"/>
      <c r="BZ51" s="195"/>
      <c r="CA51" s="195"/>
      <c r="CC51" s="187"/>
      <c r="CD51" s="187"/>
      <c r="CE51" s="187"/>
      <c r="CF51" s="187"/>
      <c r="CG51" s="187"/>
      <c r="CH51" s="187"/>
      <c r="CI51" s="187"/>
      <c r="CJ51" s="187"/>
      <c r="CK51" s="187"/>
      <c r="CL51" s="187"/>
      <c r="CM51" s="55"/>
      <c r="CN51" s="199"/>
      <c r="CO51" s="199"/>
      <c r="CP51" s="199"/>
      <c r="CQ51" s="199"/>
      <c r="CR51" s="199"/>
      <c r="CS51" s="199"/>
      <c r="CT51" s="199"/>
      <c r="CU51" s="199"/>
      <c r="CW51" s="187"/>
      <c r="CX51" s="187"/>
      <c r="CY51" s="187"/>
      <c r="CZ51" s="187"/>
      <c r="DA51" s="187"/>
      <c r="DB51" s="187"/>
      <c r="DC51" s="187"/>
      <c r="DD51" s="187"/>
      <c r="DE51" s="187"/>
      <c r="DF51" s="187"/>
      <c r="DG51" s="55"/>
      <c r="DH51" s="309"/>
      <c r="DI51" s="309"/>
      <c r="DJ51" s="309"/>
      <c r="DK51" s="310"/>
      <c r="DL51" s="310"/>
      <c r="DM51" s="309"/>
      <c r="DQ51" s="95"/>
      <c r="DT51" s="194"/>
      <c r="EA51" s="194"/>
      <c r="EB51" s="10"/>
      <c r="EC51" s="10"/>
      <c r="ED51" s="10"/>
      <c r="EE51" s="10"/>
      <c r="EF51" s="10"/>
      <c r="EG51" s="10"/>
      <c r="EH51" s="10"/>
      <c r="EI51" s="10"/>
      <c r="EJ51" s="10"/>
      <c r="EK51" s="10"/>
      <c r="EL51" s="10"/>
      <c r="EM51" s="10"/>
      <c r="EN51" s="10"/>
      <c r="EO51" s="10"/>
      <c r="EP51" s="10"/>
      <c r="EQ51" s="10"/>
      <c r="ER51" s="10"/>
      <c r="FC51" s="55"/>
      <c r="FD51" s="312"/>
      <c r="FE51" s="312"/>
    </row>
    <row r="52" spans="1:161" ht="14.25" customHeight="1">
      <c r="A52" s="659" t="s">
        <v>14</v>
      </c>
      <c r="B52" s="920">
        <f t="shared" si="3"/>
        <v>197.17786527656961</v>
      </c>
      <c r="C52" s="900">
        <v>174.11288724937666</v>
      </c>
      <c r="D52" s="900">
        <v>23.064978027192939</v>
      </c>
      <c r="E52" s="311"/>
      <c r="F52" s="311"/>
      <c r="H52" s="416"/>
      <c r="P52" s="57"/>
      <c r="R52" s="55"/>
      <c r="S52" s="394"/>
      <c r="T52" s="394"/>
      <c r="U52" s="202"/>
      <c r="V52" s="202"/>
      <c r="Z52" s="87"/>
      <c r="AA52" s="55"/>
      <c r="AB52" s="159"/>
      <c r="AC52" s="159"/>
      <c r="AD52" s="159"/>
      <c r="AE52" s="303"/>
      <c r="AF52" s="159"/>
      <c r="AG52" s="159"/>
      <c r="AH52" s="161"/>
      <c r="AI52" s="161"/>
      <c r="AJ52" s="161"/>
      <c r="AK52" s="161"/>
      <c r="AL52" s="161"/>
      <c r="AM52" s="161"/>
      <c r="AN52" s="161"/>
      <c r="AO52" s="161"/>
      <c r="AP52" s="161"/>
      <c r="AQ52" s="161"/>
      <c r="AR52" s="161"/>
      <c r="AS52" s="161"/>
      <c r="AT52" s="161"/>
      <c r="AU52" s="55"/>
      <c r="AV52" s="88"/>
      <c r="AW52" s="304"/>
      <c r="AX52" s="304"/>
      <c r="AY52" s="305"/>
      <c r="AZ52" s="305"/>
      <c r="BA52" s="306"/>
      <c r="BB52" s="306"/>
      <c r="BC52" s="88"/>
      <c r="BD52" s="162"/>
      <c r="BE52" s="162"/>
      <c r="BF52" s="162"/>
      <c r="BG52" s="162"/>
      <c r="BH52" s="139"/>
      <c r="BI52" s="139"/>
      <c r="BJ52" s="139"/>
      <c r="BK52" s="139"/>
      <c r="BL52" s="139"/>
      <c r="BM52" s="139"/>
      <c r="BN52" s="139"/>
      <c r="BO52" s="139"/>
      <c r="BP52" s="162"/>
      <c r="BQ52" s="162"/>
      <c r="BR52" s="183"/>
      <c r="BS52" s="55"/>
      <c r="BT52" s="195"/>
      <c r="BU52" s="195"/>
      <c r="BV52" s="195"/>
      <c r="BW52" s="195"/>
      <c r="BX52" s="195"/>
      <c r="BY52" s="195"/>
      <c r="BZ52" s="195"/>
      <c r="CA52" s="195"/>
      <c r="CC52" s="187"/>
      <c r="CD52" s="187"/>
      <c r="CE52" s="187"/>
      <c r="CF52" s="187"/>
      <c r="CG52" s="187"/>
      <c r="CH52" s="187"/>
      <c r="CI52" s="187"/>
      <c r="CJ52" s="187"/>
      <c r="CK52" s="187"/>
      <c r="CL52" s="187"/>
      <c r="CM52" s="55"/>
      <c r="CN52" s="199"/>
      <c r="CO52" s="199"/>
      <c r="CP52" s="199"/>
      <c r="CQ52" s="199"/>
      <c r="CR52" s="199"/>
      <c r="CS52" s="199"/>
      <c r="CT52" s="199"/>
      <c r="CU52" s="199"/>
      <c r="CW52" s="187"/>
      <c r="CX52" s="187"/>
      <c r="CY52" s="187"/>
      <c r="CZ52" s="187"/>
      <c r="DA52" s="187"/>
      <c r="DB52" s="187"/>
      <c r="DC52" s="187"/>
      <c r="DD52" s="187"/>
      <c r="DE52" s="187"/>
      <c r="DF52" s="187"/>
      <c r="DG52" s="55"/>
      <c r="DH52" s="309"/>
      <c r="DI52" s="309"/>
      <c r="DJ52" s="309"/>
      <c r="DK52" s="310"/>
      <c r="DL52" s="310"/>
      <c r="DM52" s="309"/>
      <c r="DQ52" s="95"/>
      <c r="DT52" s="194"/>
      <c r="EA52" s="194"/>
      <c r="EB52" s="10"/>
      <c r="EC52" s="10"/>
      <c r="ED52" s="10"/>
      <c r="EE52" s="10"/>
      <c r="EF52" s="10"/>
      <c r="EG52" s="10"/>
      <c r="EH52" s="10"/>
      <c r="EI52" s="10"/>
      <c r="EJ52" s="10"/>
      <c r="EK52" s="10"/>
      <c r="EL52" s="10"/>
      <c r="EM52" s="10"/>
      <c r="EN52" s="10"/>
      <c r="EO52" s="10"/>
      <c r="EP52" s="10"/>
      <c r="EQ52" s="10"/>
      <c r="ER52" s="10"/>
      <c r="FC52" s="55"/>
      <c r="FD52" s="312"/>
      <c r="FE52" s="312"/>
    </row>
    <row r="53" spans="1:161" ht="14.25" customHeight="1">
      <c r="A53" s="893" t="s">
        <v>214</v>
      </c>
      <c r="B53" s="921">
        <f t="shared" si="3"/>
        <v>1255.8215084275175</v>
      </c>
      <c r="C53" s="901">
        <v>1063.4121134907841</v>
      </c>
      <c r="D53" s="901">
        <v>192.40939493673332</v>
      </c>
      <c r="E53" s="311"/>
      <c r="F53" s="311"/>
      <c r="H53" s="416"/>
      <c r="P53" s="57"/>
      <c r="R53" s="55"/>
      <c r="S53" s="394"/>
      <c r="T53" s="394"/>
      <c r="U53" s="202"/>
      <c r="V53" s="202"/>
      <c r="Z53" s="87"/>
      <c r="AA53" s="55"/>
      <c r="AB53" s="159"/>
      <c r="AC53" s="159"/>
      <c r="AD53" s="159"/>
      <c r="AE53" s="303"/>
      <c r="AF53" s="159"/>
      <c r="AG53" s="159"/>
      <c r="AH53" s="161"/>
      <c r="AI53" s="161"/>
      <c r="AJ53" s="317"/>
      <c r="AK53" s="161"/>
      <c r="AL53" s="161"/>
      <c r="AM53" s="161"/>
      <c r="AN53" s="161"/>
      <c r="AO53" s="161"/>
      <c r="AP53" s="161"/>
      <c r="AQ53" s="161"/>
      <c r="AR53" s="161"/>
      <c r="AS53" s="161"/>
      <c r="AT53" s="161"/>
      <c r="AU53" s="55"/>
      <c r="AV53" s="88"/>
      <c r="AW53" s="304"/>
      <c r="AX53" s="304"/>
      <c r="AY53" s="305"/>
      <c r="AZ53" s="305"/>
      <c r="BA53" s="306"/>
      <c r="BB53" s="306"/>
      <c r="BC53" s="88"/>
      <c r="BD53" s="162"/>
      <c r="BE53" s="162"/>
      <c r="BF53" s="162"/>
      <c r="BG53" s="162"/>
      <c r="BH53" s="139"/>
      <c r="BI53" s="139"/>
      <c r="BJ53" s="139"/>
      <c r="BK53" s="139"/>
      <c r="BL53" s="139"/>
      <c r="BM53" s="139"/>
      <c r="BN53" s="139"/>
      <c r="BO53" s="139"/>
      <c r="BP53" s="162"/>
      <c r="BQ53" s="162"/>
      <c r="BR53" s="183"/>
      <c r="BS53" s="55"/>
      <c r="BT53" s="195"/>
      <c r="BU53" s="195"/>
      <c r="BV53" s="195"/>
      <c r="BW53" s="195"/>
      <c r="BX53" s="195"/>
      <c r="BY53" s="195"/>
      <c r="BZ53" s="195"/>
      <c r="CA53" s="195"/>
      <c r="CC53" s="187"/>
      <c r="CD53" s="187"/>
      <c r="CE53" s="187"/>
      <c r="CF53" s="187"/>
      <c r="CG53" s="187"/>
      <c r="CH53" s="187"/>
      <c r="CI53" s="187"/>
      <c r="CJ53" s="187"/>
      <c r="CK53" s="187"/>
      <c r="CL53" s="187"/>
      <c r="CM53" s="55"/>
      <c r="CN53" s="199"/>
      <c r="CO53" s="199"/>
      <c r="CP53" s="199"/>
      <c r="CQ53" s="199"/>
      <c r="CR53" s="199"/>
      <c r="CS53" s="199"/>
      <c r="CT53" s="199"/>
      <c r="CU53" s="199"/>
      <c r="CW53" s="187"/>
      <c r="CX53" s="187"/>
      <c r="CY53" s="187"/>
      <c r="CZ53" s="187"/>
      <c r="DA53" s="187"/>
      <c r="DB53" s="187"/>
      <c r="DC53" s="187"/>
      <c r="DD53" s="187"/>
      <c r="DE53" s="187"/>
      <c r="DF53" s="187"/>
      <c r="DG53" s="55"/>
      <c r="DH53" s="309"/>
      <c r="DI53" s="309"/>
      <c r="DJ53" s="309"/>
      <c r="DK53" s="310"/>
      <c r="DL53" s="310"/>
      <c r="DM53" s="309"/>
      <c r="DQ53" s="95"/>
      <c r="DT53" s="194"/>
      <c r="EA53" s="194"/>
      <c r="EB53" s="10"/>
      <c r="EC53" s="10"/>
      <c r="ED53" s="10"/>
      <c r="EE53" s="10"/>
      <c r="EF53" s="10"/>
      <c r="EG53" s="10"/>
      <c r="EH53" s="10"/>
      <c r="EI53" s="10"/>
      <c r="EJ53" s="10"/>
      <c r="EK53" s="10"/>
      <c r="EL53" s="10"/>
      <c r="EM53" s="10"/>
      <c r="EN53" s="10"/>
      <c r="EO53" s="10"/>
      <c r="EP53" s="10"/>
      <c r="EQ53" s="10"/>
      <c r="ER53" s="10"/>
      <c r="FC53" s="55"/>
      <c r="FD53" s="312"/>
      <c r="FE53" s="312"/>
    </row>
    <row r="54" spans="1:161" ht="14.25" customHeight="1">
      <c r="A54" s="659" t="s">
        <v>16</v>
      </c>
      <c r="B54" s="920">
        <f t="shared" si="3"/>
        <v>207.50631312083175</v>
      </c>
      <c r="C54" s="900">
        <v>176.3735981219192</v>
      </c>
      <c r="D54" s="900">
        <v>31.132714998912533</v>
      </c>
      <c r="E54" s="311"/>
      <c r="F54" s="311"/>
      <c r="H54" s="416"/>
      <c r="P54" s="57"/>
      <c r="R54" s="55"/>
      <c r="S54" s="394"/>
      <c r="T54" s="394"/>
      <c r="U54" s="202"/>
      <c r="V54" s="202"/>
      <c r="W54" s="371"/>
      <c r="X54" s="371"/>
      <c r="Y54" s="371"/>
      <c r="Z54" s="87"/>
      <c r="AA54" s="55"/>
      <c r="AB54" s="159"/>
      <c r="AC54" s="159"/>
      <c r="AD54" s="159"/>
      <c r="AE54" s="303"/>
      <c r="AF54" s="159"/>
      <c r="AG54" s="159"/>
      <c r="AH54" s="161"/>
      <c r="AI54" s="161"/>
      <c r="AJ54" s="161"/>
      <c r="AK54" s="161"/>
      <c r="AL54" s="161"/>
      <c r="AM54" s="161"/>
      <c r="AN54" s="161"/>
      <c r="AO54" s="161"/>
      <c r="AP54" s="161"/>
      <c r="AQ54" s="161"/>
      <c r="AR54" s="161"/>
      <c r="AS54" s="161"/>
      <c r="AT54" s="161"/>
      <c r="AU54" s="55"/>
      <c r="AV54" s="88"/>
      <c r="AW54" s="304"/>
      <c r="AX54" s="304"/>
      <c r="AY54" s="305"/>
      <c r="AZ54" s="305"/>
      <c r="BA54" s="306"/>
      <c r="BB54" s="306"/>
      <c r="BC54" s="88"/>
      <c r="BD54" s="162"/>
      <c r="BE54" s="162"/>
      <c r="BF54" s="162"/>
      <c r="BG54" s="162"/>
      <c r="BH54" s="139"/>
      <c r="BI54" s="139"/>
      <c r="BJ54" s="139"/>
      <c r="BK54" s="139"/>
      <c r="BL54" s="139"/>
      <c r="BM54" s="139"/>
      <c r="BN54" s="139"/>
      <c r="BO54" s="139"/>
      <c r="BP54" s="162"/>
      <c r="BQ54" s="162"/>
      <c r="BR54" s="183"/>
      <c r="BS54" s="55"/>
      <c r="BT54" s="195"/>
      <c r="BU54" s="195"/>
      <c r="BV54" s="195"/>
      <c r="BW54" s="195"/>
      <c r="BX54" s="195"/>
      <c r="BY54" s="195"/>
      <c r="BZ54" s="195"/>
      <c r="CA54" s="195"/>
      <c r="CC54" s="187"/>
      <c r="CD54" s="187"/>
      <c r="CE54" s="187"/>
      <c r="CF54" s="187"/>
      <c r="CG54" s="187"/>
      <c r="CH54" s="187"/>
      <c r="CI54" s="187"/>
      <c r="CJ54" s="187"/>
      <c r="CK54" s="187"/>
      <c r="CL54" s="187"/>
      <c r="CM54" s="55"/>
      <c r="CN54" s="199"/>
      <c r="CO54" s="199"/>
      <c r="CP54" s="199"/>
      <c r="CQ54" s="199"/>
      <c r="CR54" s="199"/>
      <c r="CS54" s="199"/>
      <c r="CT54" s="199"/>
      <c r="CU54" s="199"/>
      <c r="CW54" s="187"/>
      <c r="CX54" s="187"/>
      <c r="CY54" s="187"/>
      <c r="CZ54" s="187"/>
      <c r="DA54" s="187"/>
      <c r="DB54" s="187"/>
      <c r="DC54" s="187"/>
      <c r="DD54" s="187"/>
      <c r="DE54" s="187"/>
      <c r="DF54" s="187"/>
      <c r="DG54" s="55"/>
      <c r="DH54" s="309"/>
      <c r="DI54" s="309"/>
      <c r="DJ54" s="309"/>
      <c r="DK54" s="310"/>
      <c r="DL54" s="310"/>
      <c r="DM54" s="309"/>
      <c r="DQ54" s="95"/>
      <c r="DT54" s="194"/>
      <c r="EA54" s="194"/>
      <c r="EB54" s="10"/>
      <c r="EC54" s="10"/>
      <c r="ED54" s="10"/>
      <c r="EE54" s="10"/>
      <c r="EF54" s="10"/>
      <c r="EG54" s="10"/>
      <c r="EH54" s="10"/>
      <c r="EI54" s="10"/>
      <c r="EJ54" s="10"/>
      <c r="EK54" s="10"/>
      <c r="EL54" s="10"/>
      <c r="EM54" s="10"/>
      <c r="EN54" s="10"/>
      <c r="EO54" s="10"/>
      <c r="EP54" s="10"/>
      <c r="EQ54" s="10"/>
      <c r="ER54" s="10"/>
      <c r="FC54" s="55"/>
      <c r="FD54" s="312"/>
      <c r="FE54" s="312"/>
    </row>
    <row r="55" spans="1:161" ht="14.25" customHeight="1">
      <c r="A55" s="526" t="s">
        <v>17</v>
      </c>
      <c r="B55" s="921">
        <f t="shared" si="3"/>
        <v>191.39326289999238</v>
      </c>
      <c r="C55" s="901">
        <v>156.18759624482135</v>
      </c>
      <c r="D55" s="901">
        <v>35.205666655171022</v>
      </c>
      <c r="E55" s="311"/>
      <c r="F55" s="311"/>
      <c r="J55" s="419"/>
      <c r="L55" s="420"/>
      <c r="M55" s="420"/>
      <c r="N55" s="420"/>
      <c r="O55" s="420"/>
      <c r="P55" s="57"/>
      <c r="R55" s="55"/>
      <c r="S55" s="394"/>
      <c r="T55" s="394"/>
      <c r="U55" s="202"/>
      <c r="V55" s="202"/>
      <c r="W55" s="371"/>
      <c r="X55" s="371"/>
      <c r="Y55" s="371"/>
      <c r="Z55" s="87"/>
      <c r="AA55" s="55"/>
      <c r="AB55" s="159"/>
      <c r="AC55" s="159"/>
      <c r="AD55" s="159"/>
      <c r="AE55" s="303"/>
      <c r="AF55" s="159"/>
      <c r="AG55" s="159"/>
      <c r="AH55" s="161"/>
      <c r="AI55" s="161"/>
      <c r="AJ55" s="161"/>
      <c r="AK55" s="161"/>
      <c r="AL55" s="161"/>
      <c r="AM55" s="161"/>
      <c r="AN55" s="161"/>
      <c r="AO55" s="161"/>
      <c r="AP55" s="161"/>
      <c r="AQ55" s="161"/>
      <c r="AR55" s="161"/>
      <c r="AS55" s="161"/>
      <c r="AT55" s="161"/>
      <c r="AU55" s="55"/>
      <c r="AV55" s="88"/>
      <c r="AW55" s="304"/>
      <c r="AX55" s="304"/>
      <c r="AY55" s="305"/>
      <c r="AZ55" s="305"/>
      <c r="BA55" s="306"/>
      <c r="BB55" s="306"/>
      <c r="BC55" s="88"/>
      <c r="BD55" s="162"/>
      <c r="BE55" s="162"/>
      <c r="BF55" s="162"/>
      <c r="BG55" s="162"/>
      <c r="BH55" s="139"/>
      <c r="BI55" s="139"/>
      <c r="BJ55" s="139"/>
      <c r="BK55" s="139"/>
      <c r="BL55" s="139"/>
      <c r="BM55" s="139"/>
      <c r="BN55" s="139"/>
      <c r="BO55" s="139"/>
      <c r="BP55" s="162"/>
      <c r="BQ55" s="162"/>
      <c r="BR55" s="183"/>
      <c r="BS55" s="55"/>
      <c r="BT55" s="195"/>
      <c r="BU55" s="195"/>
      <c r="BV55" s="195"/>
      <c r="BW55" s="195"/>
      <c r="BX55" s="195"/>
      <c r="BY55" s="195"/>
      <c r="BZ55" s="195"/>
      <c r="CA55" s="195"/>
      <c r="CC55" s="187"/>
      <c r="CD55" s="187"/>
      <c r="CE55" s="187"/>
      <c r="CF55" s="187"/>
      <c r="CG55" s="187"/>
      <c r="CH55" s="187"/>
      <c r="CI55" s="187"/>
      <c r="CJ55" s="187"/>
      <c r="CK55" s="187"/>
      <c r="CL55" s="187"/>
      <c r="CM55" s="55"/>
      <c r="CN55" s="199"/>
      <c r="CO55" s="199"/>
      <c r="CP55" s="199"/>
      <c r="CQ55" s="199"/>
      <c r="CR55" s="199"/>
      <c r="CS55" s="199"/>
      <c r="CT55" s="199"/>
      <c r="CU55" s="199"/>
      <c r="CW55" s="187"/>
      <c r="CX55" s="187"/>
      <c r="CY55" s="187"/>
      <c r="CZ55" s="187"/>
      <c r="DA55" s="187"/>
      <c r="DB55" s="187"/>
      <c r="DC55" s="187"/>
      <c r="DD55" s="187"/>
      <c r="DE55" s="187"/>
      <c r="DF55" s="187"/>
      <c r="DG55" s="55"/>
      <c r="DH55" s="309"/>
      <c r="DI55" s="309"/>
      <c r="DJ55" s="309"/>
      <c r="DK55" s="310"/>
      <c r="DL55" s="310"/>
      <c r="DM55" s="309"/>
      <c r="DQ55" s="95"/>
      <c r="DT55" s="194"/>
      <c r="EA55" s="194"/>
      <c r="EB55" s="10"/>
      <c r="EC55" s="10"/>
      <c r="ED55" s="10"/>
      <c r="EE55" s="10"/>
      <c r="EF55" s="10"/>
      <c r="EG55" s="10"/>
      <c r="EH55" s="10"/>
      <c r="EI55" s="10"/>
      <c r="EJ55" s="10"/>
      <c r="EK55" s="10"/>
      <c r="EL55" s="10"/>
      <c r="EM55" s="10"/>
      <c r="EN55" s="10"/>
      <c r="EO55" s="10"/>
      <c r="EP55" s="10"/>
      <c r="EQ55" s="10"/>
      <c r="ER55" s="10"/>
      <c r="FC55" s="55"/>
      <c r="FD55" s="312"/>
      <c r="FE55" s="312"/>
    </row>
    <row r="56" spans="1:161" ht="14.25" customHeight="1">
      <c r="A56" s="659" t="s">
        <v>18</v>
      </c>
      <c r="B56" s="920">
        <f t="shared" si="3"/>
        <v>269.89780606281141</v>
      </c>
      <c r="C56" s="900">
        <v>247.40336322547117</v>
      </c>
      <c r="D56" s="900">
        <v>22.494442837340259</v>
      </c>
      <c r="E56" s="311"/>
      <c r="F56" s="311"/>
      <c r="P56" s="57"/>
      <c r="R56" s="55"/>
      <c r="S56" s="394"/>
      <c r="T56" s="394"/>
      <c r="U56" s="202"/>
      <c r="V56" s="202"/>
      <c r="W56" s="371"/>
      <c r="X56" s="371"/>
      <c r="Y56" s="371"/>
      <c r="Z56" s="87"/>
      <c r="AA56" s="55"/>
      <c r="AB56" s="159"/>
      <c r="AC56" s="159"/>
      <c r="AD56" s="159"/>
      <c r="AE56" s="303"/>
      <c r="AF56" s="159"/>
      <c r="AG56" s="159"/>
      <c r="AH56" s="161"/>
      <c r="AI56" s="161"/>
      <c r="AJ56" s="161"/>
      <c r="AK56" s="161"/>
      <c r="AL56" s="161"/>
      <c r="AM56" s="161"/>
      <c r="AN56" s="161"/>
      <c r="AO56" s="161"/>
      <c r="AP56" s="161"/>
      <c r="AQ56" s="161"/>
      <c r="AR56" s="161"/>
      <c r="AS56" s="161"/>
      <c r="AT56" s="161"/>
      <c r="AU56" s="55"/>
      <c r="AV56" s="88"/>
      <c r="AW56" s="304"/>
      <c r="AX56" s="304"/>
      <c r="AY56" s="305"/>
      <c r="AZ56" s="305"/>
      <c r="BA56" s="306"/>
      <c r="BB56" s="306"/>
      <c r="BC56" s="88"/>
      <c r="BD56" s="162"/>
      <c r="BE56" s="162"/>
      <c r="BF56" s="162"/>
      <c r="BG56" s="162"/>
      <c r="BH56" s="139"/>
      <c r="BI56" s="139"/>
      <c r="BJ56" s="139"/>
      <c r="BK56" s="139"/>
      <c r="BL56" s="139"/>
      <c r="BM56" s="139"/>
      <c r="BN56" s="139"/>
      <c r="BO56" s="139"/>
      <c r="BP56" s="162"/>
      <c r="BQ56" s="162"/>
      <c r="BR56" s="183"/>
      <c r="BS56" s="55"/>
      <c r="BT56" s="195"/>
      <c r="BU56" s="195"/>
      <c r="BV56" s="195"/>
      <c r="BW56" s="195"/>
      <c r="BX56" s="195"/>
      <c r="BY56" s="195"/>
      <c r="BZ56" s="195"/>
      <c r="CA56" s="195"/>
      <c r="CC56" s="187"/>
      <c r="CD56" s="187"/>
      <c r="CE56" s="187"/>
      <c r="CF56" s="187"/>
      <c r="CG56" s="187"/>
      <c r="CH56" s="187"/>
      <c r="CI56" s="187"/>
      <c r="CJ56" s="187"/>
      <c r="CK56" s="187"/>
      <c r="CL56" s="187"/>
      <c r="CM56" s="55"/>
      <c r="CN56" s="199"/>
      <c r="CO56" s="199"/>
      <c r="CP56" s="199"/>
      <c r="CQ56" s="199"/>
      <c r="CR56" s="199"/>
      <c r="CS56" s="199"/>
      <c r="CT56" s="199"/>
      <c r="CU56" s="199"/>
      <c r="CW56" s="187"/>
      <c r="CX56" s="187"/>
      <c r="CY56" s="187"/>
      <c r="CZ56" s="187"/>
      <c r="DA56" s="187"/>
      <c r="DB56" s="187"/>
      <c r="DC56" s="187"/>
      <c r="DD56" s="187"/>
      <c r="DE56" s="187"/>
      <c r="DF56" s="187"/>
      <c r="DG56" s="55"/>
      <c r="DH56" s="309"/>
      <c r="DI56" s="309"/>
      <c r="DJ56" s="309"/>
      <c r="DK56" s="310"/>
      <c r="DL56" s="310"/>
      <c r="DM56" s="309"/>
      <c r="DQ56" s="95"/>
      <c r="DT56" s="194"/>
      <c r="EA56" s="194"/>
      <c r="EB56" s="10"/>
      <c r="EC56" s="10"/>
      <c r="ED56" s="10"/>
      <c r="EE56" s="10"/>
      <c r="EF56" s="10"/>
      <c r="EG56" s="10"/>
      <c r="EH56" s="10"/>
      <c r="EI56" s="10"/>
      <c r="EJ56" s="10"/>
      <c r="EK56" s="10"/>
      <c r="EL56" s="10"/>
      <c r="EM56" s="10"/>
      <c r="EN56" s="10"/>
      <c r="EO56" s="10"/>
      <c r="EP56" s="10"/>
      <c r="EQ56" s="10"/>
      <c r="ER56" s="10"/>
      <c r="FC56" s="55"/>
      <c r="FD56" s="312"/>
      <c r="FE56" s="312"/>
    </row>
    <row r="57" spans="1:161" ht="14.25" customHeight="1">
      <c r="A57" s="526" t="s">
        <v>19</v>
      </c>
      <c r="B57" s="921">
        <f t="shared" si="3"/>
        <v>184.15483423846729</v>
      </c>
      <c r="C57" s="901">
        <v>158.89172275337549</v>
      </c>
      <c r="D57" s="901">
        <v>25.263111485091795</v>
      </c>
      <c r="E57" s="311"/>
      <c r="F57" s="311"/>
      <c r="P57" s="57"/>
      <c r="R57" s="55"/>
      <c r="S57" s="394"/>
      <c r="T57" s="394"/>
      <c r="U57" s="202"/>
      <c r="V57" s="202"/>
      <c r="W57" s="371"/>
      <c r="X57" s="371"/>
      <c r="Y57" s="371"/>
      <c r="Z57" s="87"/>
      <c r="AA57" s="55"/>
      <c r="AB57" s="159"/>
      <c r="AC57" s="159"/>
      <c r="AD57" s="159"/>
      <c r="AE57" s="303"/>
      <c r="AF57" s="159"/>
      <c r="AG57" s="159"/>
      <c r="AH57" s="161"/>
      <c r="AI57" s="161"/>
      <c r="AJ57" s="161"/>
      <c r="AK57" s="161"/>
      <c r="AL57" s="161"/>
      <c r="AM57" s="161"/>
      <c r="AN57" s="161"/>
      <c r="AO57" s="161"/>
      <c r="AP57" s="161"/>
      <c r="AQ57" s="161"/>
      <c r="AR57" s="161"/>
      <c r="AS57" s="161"/>
      <c r="AT57" s="161"/>
      <c r="AU57" s="55"/>
      <c r="AV57" s="88"/>
      <c r="AW57" s="304"/>
      <c r="AX57" s="304"/>
      <c r="AY57" s="305"/>
      <c r="AZ57" s="305"/>
      <c r="BA57" s="306"/>
      <c r="BB57" s="306"/>
      <c r="BC57" s="88"/>
      <c r="BD57" s="162"/>
      <c r="BE57" s="162"/>
      <c r="BF57" s="162"/>
      <c r="BG57" s="162"/>
      <c r="BH57" s="139"/>
      <c r="BI57" s="139"/>
      <c r="BJ57" s="139"/>
      <c r="BK57" s="139"/>
      <c r="BL57" s="139"/>
      <c r="BM57" s="139"/>
      <c r="BN57" s="139"/>
      <c r="BO57" s="139"/>
      <c r="BP57" s="162"/>
      <c r="BQ57" s="162"/>
      <c r="BR57" s="183"/>
      <c r="BS57" s="55"/>
      <c r="BT57" s="195"/>
      <c r="BU57" s="195"/>
      <c r="BV57" s="195"/>
      <c r="BW57" s="195"/>
      <c r="BX57" s="195"/>
      <c r="BY57" s="195"/>
      <c r="BZ57" s="195"/>
      <c r="CA57" s="195"/>
      <c r="CC57" s="187"/>
      <c r="CD57" s="187"/>
      <c r="CE57" s="187"/>
      <c r="CF57" s="187"/>
      <c r="CG57" s="187"/>
      <c r="CH57" s="187"/>
      <c r="CI57" s="187"/>
      <c r="CJ57" s="187"/>
      <c r="CK57" s="187"/>
      <c r="CL57" s="187"/>
      <c r="CM57" s="55"/>
      <c r="CN57" s="199"/>
      <c r="CO57" s="199"/>
      <c r="CP57" s="199"/>
      <c r="CQ57" s="199"/>
      <c r="CR57" s="199"/>
      <c r="CS57" s="199"/>
      <c r="CT57" s="199"/>
      <c r="CU57" s="199"/>
      <c r="CW57" s="187"/>
      <c r="CX57" s="187"/>
      <c r="CY57" s="187"/>
      <c r="CZ57" s="187"/>
      <c r="DA57" s="187"/>
      <c r="DB57" s="187"/>
      <c r="DC57" s="187"/>
      <c r="DD57" s="187"/>
      <c r="DE57" s="187"/>
      <c r="DF57" s="187"/>
      <c r="DG57" s="55"/>
      <c r="DH57" s="309"/>
      <c r="DI57" s="309"/>
      <c r="DJ57" s="309"/>
      <c r="DK57" s="310"/>
      <c r="DL57" s="310"/>
      <c r="DM57" s="309"/>
      <c r="DQ57" s="95"/>
      <c r="DT57" s="194"/>
      <c r="EA57" s="194"/>
      <c r="EB57" s="10"/>
      <c r="EC57" s="10"/>
      <c r="ED57" s="10"/>
      <c r="EE57" s="10"/>
      <c r="EF57" s="10"/>
      <c r="EG57" s="10"/>
      <c r="EH57" s="10"/>
      <c r="EI57" s="10"/>
      <c r="EJ57" s="10"/>
      <c r="EK57" s="10"/>
      <c r="EL57" s="10"/>
      <c r="EM57" s="10"/>
      <c r="EN57" s="10"/>
      <c r="EO57" s="10"/>
      <c r="EP57" s="10"/>
      <c r="EQ57" s="10"/>
      <c r="ER57" s="10"/>
      <c r="FC57" s="55"/>
      <c r="FD57" s="312"/>
      <c r="FE57" s="312"/>
    </row>
    <row r="58" spans="1:161" ht="14.25" customHeight="1">
      <c r="A58" s="659" t="s">
        <v>20</v>
      </c>
      <c r="B58" s="920">
        <f t="shared" si="3"/>
        <v>188.79609069760886</v>
      </c>
      <c r="C58" s="900">
        <v>159.87960696389493</v>
      </c>
      <c r="D58" s="900">
        <v>28.916483733713928</v>
      </c>
      <c r="E58" s="311"/>
      <c r="F58" s="311"/>
      <c r="P58" s="57"/>
      <c r="R58" s="55"/>
      <c r="S58" s="394"/>
      <c r="T58" s="394"/>
      <c r="U58" s="202"/>
      <c r="V58" s="202"/>
      <c r="W58" s="371"/>
      <c r="X58" s="371"/>
      <c r="Y58" s="371"/>
      <c r="Z58" s="87"/>
      <c r="AA58" s="55"/>
      <c r="AB58" s="159"/>
      <c r="AC58" s="159"/>
      <c r="AD58" s="159"/>
      <c r="AE58" s="303"/>
      <c r="AF58" s="159"/>
      <c r="AG58" s="159"/>
      <c r="AH58" s="161"/>
      <c r="AI58" s="161"/>
      <c r="AJ58" s="161"/>
      <c r="AK58" s="161"/>
      <c r="AL58" s="161"/>
      <c r="AM58" s="161"/>
      <c r="AN58" s="161"/>
      <c r="AO58" s="161"/>
      <c r="AP58" s="161"/>
      <c r="AQ58" s="161"/>
      <c r="AR58" s="161"/>
      <c r="AS58" s="161"/>
      <c r="AT58" s="161"/>
      <c r="AU58" s="55"/>
      <c r="AV58" s="88"/>
      <c r="AW58" s="304"/>
      <c r="AX58" s="304"/>
      <c r="AY58" s="305"/>
      <c r="AZ58" s="305"/>
      <c r="BA58" s="306"/>
      <c r="BB58" s="306"/>
      <c r="BC58" s="88"/>
      <c r="BD58" s="162"/>
      <c r="BE58" s="162"/>
      <c r="BF58" s="162"/>
      <c r="BG58" s="162"/>
      <c r="BH58" s="139"/>
      <c r="BI58" s="139"/>
      <c r="BJ58" s="139"/>
      <c r="BK58" s="139"/>
      <c r="BL58" s="139"/>
      <c r="BM58" s="139"/>
      <c r="BN58" s="139"/>
      <c r="BO58" s="139"/>
      <c r="BP58" s="162"/>
      <c r="BQ58" s="162"/>
      <c r="BR58" s="183"/>
      <c r="BS58" s="55"/>
      <c r="BT58" s="195"/>
      <c r="BU58" s="195"/>
      <c r="BV58" s="195"/>
      <c r="BW58" s="195"/>
      <c r="BX58" s="195"/>
      <c r="BY58" s="195"/>
      <c r="BZ58" s="195"/>
      <c r="CA58" s="195"/>
      <c r="CC58" s="187"/>
      <c r="CD58" s="187"/>
      <c r="CE58" s="187"/>
      <c r="CF58" s="187"/>
      <c r="CG58" s="187"/>
      <c r="CH58" s="187"/>
      <c r="CI58" s="187"/>
      <c r="CJ58" s="187"/>
      <c r="CK58" s="187"/>
      <c r="CL58" s="187"/>
      <c r="CM58" s="55"/>
      <c r="CN58" s="199"/>
      <c r="CO58" s="199"/>
      <c r="CP58" s="199"/>
      <c r="CQ58" s="199"/>
      <c r="CR58" s="199"/>
      <c r="CS58" s="199"/>
      <c r="CT58" s="199"/>
      <c r="CU58" s="199"/>
      <c r="CW58" s="187"/>
      <c r="CX58" s="187"/>
      <c r="CY58" s="187"/>
      <c r="CZ58" s="187"/>
      <c r="DA58" s="187"/>
      <c r="DB58" s="187"/>
      <c r="DC58" s="187"/>
      <c r="DD58" s="187"/>
      <c r="DE58" s="187"/>
      <c r="DF58" s="187"/>
      <c r="DG58" s="55"/>
      <c r="DH58" s="309"/>
      <c r="DI58" s="309"/>
      <c r="DJ58" s="309"/>
      <c r="DK58" s="310"/>
      <c r="DL58" s="310"/>
      <c r="DM58" s="309"/>
      <c r="DQ58" s="95"/>
      <c r="DT58" s="194"/>
      <c r="EA58" s="194"/>
      <c r="EB58" s="10"/>
      <c r="EC58" s="10"/>
      <c r="ED58" s="10"/>
      <c r="EE58" s="10"/>
      <c r="EF58" s="10"/>
      <c r="EG58" s="10"/>
      <c r="EH58" s="10"/>
      <c r="EI58" s="10"/>
      <c r="EJ58" s="10"/>
      <c r="EK58" s="10"/>
      <c r="EL58" s="10"/>
      <c r="EM58" s="10"/>
      <c r="EN58" s="10"/>
      <c r="EO58" s="10"/>
      <c r="EP58" s="10"/>
      <c r="EQ58" s="10"/>
      <c r="ER58" s="10"/>
      <c r="FC58" s="55"/>
      <c r="FD58" s="312"/>
      <c r="FE58" s="312"/>
    </row>
    <row r="59" spans="1:161" ht="14.25" customHeight="1">
      <c r="A59" s="526" t="s">
        <v>21</v>
      </c>
      <c r="B59" s="921">
        <f t="shared" si="3"/>
        <v>204.55514114741325</v>
      </c>
      <c r="C59" s="901">
        <v>181.73592377425385</v>
      </c>
      <c r="D59" s="901">
        <v>22.819217373159415</v>
      </c>
      <c r="E59" s="311"/>
      <c r="F59" s="311"/>
      <c r="P59" s="113"/>
      <c r="R59" s="55"/>
      <c r="S59" s="394"/>
      <c r="T59" s="394"/>
      <c r="U59" s="202"/>
      <c r="V59" s="202"/>
      <c r="W59" s="371"/>
      <c r="X59" s="371"/>
      <c r="Y59" s="371"/>
      <c r="Z59" s="87"/>
      <c r="AA59" s="55"/>
      <c r="AB59" s="159"/>
      <c r="AC59" s="159"/>
      <c r="AD59" s="159"/>
      <c r="AE59" s="303"/>
      <c r="AF59" s="159"/>
      <c r="AG59" s="159"/>
      <c r="AH59" s="161"/>
      <c r="AI59" s="161"/>
      <c r="AJ59" s="161"/>
      <c r="AK59" s="161"/>
      <c r="AL59" s="161"/>
      <c r="AM59" s="161"/>
      <c r="AN59" s="161"/>
      <c r="AO59" s="161"/>
      <c r="AP59" s="161"/>
      <c r="AQ59" s="161"/>
      <c r="AR59" s="161"/>
      <c r="AS59" s="161"/>
      <c r="AT59" s="161"/>
      <c r="AU59" s="55"/>
      <c r="AV59" s="88"/>
      <c r="AW59" s="304"/>
      <c r="AX59" s="304"/>
      <c r="AY59" s="305"/>
      <c r="AZ59" s="305"/>
      <c r="BA59" s="306"/>
      <c r="BB59" s="306"/>
      <c r="BC59" s="88"/>
      <c r="BD59" s="162"/>
      <c r="BE59" s="162"/>
      <c r="BF59" s="162"/>
      <c r="BG59" s="162"/>
      <c r="BH59" s="139"/>
      <c r="BI59" s="139"/>
      <c r="BJ59" s="139"/>
      <c r="BK59" s="139"/>
      <c r="BL59" s="139"/>
      <c r="BM59" s="139"/>
      <c r="BN59" s="139"/>
      <c r="BO59" s="139"/>
      <c r="BP59" s="162"/>
      <c r="BQ59" s="162"/>
      <c r="BR59" s="183"/>
      <c r="BS59" s="55"/>
      <c r="BT59" s="195"/>
      <c r="BU59" s="195"/>
      <c r="BV59" s="195"/>
      <c r="BW59" s="195"/>
      <c r="BX59" s="195"/>
      <c r="BY59" s="195"/>
      <c r="BZ59" s="195"/>
      <c r="CA59" s="195"/>
      <c r="CC59" s="187"/>
      <c r="CD59" s="187"/>
      <c r="CE59" s="187"/>
      <c r="CF59" s="187"/>
      <c r="CG59" s="187"/>
      <c r="CH59" s="187"/>
      <c r="CI59" s="187"/>
      <c r="CJ59" s="187"/>
      <c r="CK59" s="187"/>
      <c r="CL59" s="187"/>
      <c r="CM59" s="55"/>
      <c r="CN59" s="199"/>
      <c r="CO59" s="199"/>
      <c r="CP59" s="199"/>
      <c r="CQ59" s="199"/>
      <c r="CR59" s="199"/>
      <c r="CS59" s="199"/>
      <c r="CT59" s="199"/>
      <c r="CU59" s="199"/>
      <c r="CW59" s="187"/>
      <c r="CX59" s="187"/>
      <c r="CY59" s="187"/>
      <c r="CZ59" s="187"/>
      <c r="DA59" s="187"/>
      <c r="DB59" s="187"/>
      <c r="DC59" s="187"/>
      <c r="DD59" s="187"/>
      <c r="DE59" s="187"/>
      <c r="DF59" s="187"/>
      <c r="DG59" s="55"/>
      <c r="DH59" s="309"/>
      <c r="DI59" s="309"/>
      <c r="DJ59" s="309"/>
      <c r="DK59" s="310"/>
      <c r="DL59" s="310"/>
      <c r="DM59" s="309"/>
      <c r="DQ59" s="95"/>
      <c r="DT59" s="194"/>
      <c r="EA59" s="194"/>
      <c r="EB59" s="10"/>
      <c r="EC59" s="10"/>
      <c r="ED59" s="10"/>
      <c r="EE59" s="10"/>
      <c r="EF59" s="10"/>
      <c r="EG59" s="10"/>
      <c r="EH59" s="10"/>
      <c r="EI59" s="10"/>
      <c r="EJ59" s="10"/>
      <c r="EK59" s="10"/>
      <c r="EL59" s="10"/>
      <c r="EM59" s="10"/>
      <c r="EN59" s="10"/>
      <c r="EO59" s="10"/>
      <c r="EP59" s="10"/>
      <c r="EQ59" s="10"/>
      <c r="ER59" s="10"/>
      <c r="FC59" s="55"/>
      <c r="FD59" s="312"/>
      <c r="FE59" s="312"/>
    </row>
    <row r="60" spans="1:161" ht="14.25" customHeight="1">
      <c r="A60" s="659" t="s">
        <v>22</v>
      </c>
      <c r="B60" s="920">
        <f t="shared" si="3"/>
        <v>176.83769170809879</v>
      </c>
      <c r="C60" s="900">
        <v>162.51445916486318</v>
      </c>
      <c r="D60" s="900">
        <v>14.323232543235592</v>
      </c>
      <c r="E60" s="311"/>
      <c r="F60" s="311"/>
      <c r="P60" s="87"/>
      <c r="R60" s="55"/>
      <c r="S60" s="394"/>
      <c r="T60" s="394"/>
      <c r="U60" s="202"/>
      <c r="V60" s="202"/>
      <c r="W60" s="371"/>
      <c r="X60" s="371"/>
      <c r="Y60" s="371"/>
      <c r="Z60" s="87"/>
      <c r="AA60" s="55"/>
      <c r="AB60" s="159"/>
      <c r="AC60" s="159"/>
      <c r="AD60" s="159"/>
      <c r="AE60" s="303"/>
      <c r="AF60" s="159"/>
      <c r="AG60" s="159"/>
      <c r="AH60" s="161"/>
      <c r="AI60" s="161"/>
      <c r="AJ60" s="161"/>
      <c r="AK60" s="161"/>
      <c r="AL60" s="161"/>
      <c r="AM60" s="161"/>
      <c r="AN60" s="161"/>
      <c r="AO60" s="161"/>
      <c r="AP60" s="161"/>
      <c r="AQ60" s="161"/>
      <c r="AR60" s="161"/>
      <c r="AS60" s="161"/>
      <c r="AT60" s="161"/>
      <c r="AU60" s="55"/>
      <c r="AV60" s="88"/>
      <c r="AW60" s="304"/>
      <c r="AX60" s="304"/>
      <c r="AY60" s="305"/>
      <c r="AZ60" s="305"/>
      <c r="BA60" s="306"/>
      <c r="BB60" s="306"/>
      <c r="BC60" s="88"/>
      <c r="BD60" s="162"/>
      <c r="BE60" s="162"/>
      <c r="BF60" s="162"/>
      <c r="BG60" s="162"/>
      <c r="BH60" s="139"/>
      <c r="BI60" s="139"/>
      <c r="BJ60" s="139"/>
      <c r="BK60" s="139"/>
      <c r="BL60" s="139"/>
      <c r="BM60" s="139"/>
      <c r="BN60" s="139"/>
      <c r="BO60" s="139"/>
      <c r="BP60" s="162"/>
      <c r="BQ60" s="162"/>
      <c r="BR60" s="183"/>
      <c r="BS60" s="55"/>
      <c r="BT60" s="195"/>
      <c r="BU60" s="195"/>
      <c r="BV60" s="195"/>
      <c r="BW60" s="195"/>
      <c r="BX60" s="195"/>
      <c r="BY60" s="195"/>
      <c r="BZ60" s="195"/>
      <c r="CA60" s="195"/>
      <c r="CC60" s="187"/>
      <c r="CD60" s="187"/>
      <c r="CE60" s="187"/>
      <c r="CF60" s="187"/>
      <c r="CG60" s="187"/>
      <c r="CH60" s="187"/>
      <c r="CI60" s="187"/>
      <c r="CJ60" s="187"/>
      <c r="CK60" s="187"/>
      <c r="CL60" s="187"/>
      <c r="CM60" s="55"/>
      <c r="CN60" s="199"/>
      <c r="CO60" s="199"/>
      <c r="CP60" s="199"/>
      <c r="CQ60" s="199"/>
      <c r="CR60" s="199"/>
      <c r="CS60" s="199"/>
      <c r="CT60" s="199"/>
      <c r="CU60" s="199"/>
      <c r="CW60" s="187"/>
      <c r="CX60" s="187"/>
      <c r="CY60" s="187"/>
      <c r="CZ60" s="187"/>
      <c r="DA60" s="187"/>
      <c r="DB60" s="187"/>
      <c r="DC60" s="187"/>
      <c r="DD60" s="187"/>
      <c r="DE60" s="187"/>
      <c r="DF60" s="187"/>
      <c r="DG60" s="55"/>
      <c r="DH60" s="309"/>
      <c r="DI60" s="309"/>
      <c r="DJ60" s="309"/>
      <c r="DK60" s="310"/>
      <c r="DL60" s="310"/>
      <c r="DM60" s="309"/>
      <c r="DQ60" s="95"/>
      <c r="DT60" s="194"/>
      <c r="EA60" s="194"/>
      <c r="EB60" s="10"/>
      <c r="EC60" s="10"/>
      <c r="ED60" s="10"/>
      <c r="EE60" s="10"/>
      <c r="EF60" s="10"/>
      <c r="EG60" s="10"/>
      <c r="EH60" s="10"/>
      <c r="EI60" s="10"/>
      <c r="EJ60" s="10"/>
      <c r="EK60" s="10"/>
      <c r="EL60" s="10"/>
      <c r="EM60" s="10"/>
      <c r="EN60" s="10"/>
      <c r="EO60" s="10"/>
      <c r="EP60" s="10"/>
      <c r="EQ60" s="10"/>
      <c r="ER60" s="10"/>
      <c r="FC60" s="55"/>
      <c r="FD60" s="312"/>
      <c r="FE60" s="312"/>
    </row>
    <row r="61" spans="1:161" ht="14.25" customHeight="1">
      <c r="A61" s="526" t="s">
        <v>23</v>
      </c>
      <c r="B61" s="921">
        <f t="shared" si="3"/>
        <v>187.67868322003304</v>
      </c>
      <c r="C61" s="901">
        <v>169.05730626928346</v>
      </c>
      <c r="D61" s="901">
        <v>18.621376950749571</v>
      </c>
      <c r="E61" s="311"/>
      <c r="F61" s="311"/>
      <c r="P61" s="57"/>
      <c r="R61" s="55"/>
      <c r="S61" s="394"/>
      <c r="T61" s="394"/>
      <c r="U61" s="202"/>
      <c r="V61" s="202"/>
      <c r="W61" s="371"/>
      <c r="X61" s="371"/>
      <c r="Y61" s="371"/>
      <c r="Z61" s="87"/>
      <c r="AA61" s="55"/>
      <c r="AB61" s="159"/>
      <c r="AC61" s="159"/>
      <c r="AD61" s="159"/>
      <c r="AE61" s="303"/>
      <c r="AF61" s="159"/>
      <c r="AG61" s="159"/>
      <c r="AH61" s="161"/>
      <c r="AI61" s="161"/>
      <c r="AJ61" s="161"/>
      <c r="AK61" s="161"/>
      <c r="AL61" s="161"/>
      <c r="AM61" s="161"/>
      <c r="AN61" s="161"/>
      <c r="AO61" s="161"/>
      <c r="AP61" s="161"/>
      <c r="AQ61" s="161"/>
      <c r="AR61" s="161"/>
      <c r="AS61" s="161"/>
      <c r="AT61" s="161"/>
      <c r="AU61" s="55"/>
      <c r="AV61" s="88"/>
      <c r="AW61" s="304"/>
      <c r="AX61" s="304"/>
      <c r="AY61" s="305"/>
      <c r="AZ61" s="305"/>
      <c r="BA61" s="306"/>
      <c r="BB61" s="306"/>
      <c r="BC61" s="88"/>
      <c r="BD61" s="162"/>
      <c r="BE61" s="162"/>
      <c r="BF61" s="162"/>
      <c r="BG61" s="162"/>
      <c r="BH61" s="139"/>
      <c r="BI61" s="139"/>
      <c r="BJ61" s="139"/>
      <c r="BK61" s="139"/>
      <c r="BL61" s="139"/>
      <c r="BM61" s="139"/>
      <c r="BN61" s="139"/>
      <c r="BO61" s="139"/>
      <c r="BP61" s="162"/>
      <c r="BQ61" s="162"/>
      <c r="BR61" s="183"/>
      <c r="BS61" s="55"/>
      <c r="BT61" s="195"/>
      <c r="BU61" s="195"/>
      <c r="BV61" s="195"/>
      <c r="BW61" s="195"/>
      <c r="BX61" s="195"/>
      <c r="BY61" s="195"/>
      <c r="BZ61" s="195"/>
      <c r="CA61" s="195"/>
      <c r="CC61" s="187"/>
      <c r="CD61" s="187"/>
      <c r="CE61" s="187"/>
      <c r="CF61" s="187"/>
      <c r="CG61" s="187"/>
      <c r="CH61" s="187"/>
      <c r="CI61" s="187"/>
      <c r="CJ61" s="187"/>
      <c r="CK61" s="187"/>
      <c r="CL61" s="187"/>
      <c r="CM61" s="55"/>
      <c r="CN61" s="199"/>
      <c r="CO61" s="199"/>
      <c r="CP61" s="199"/>
      <c r="CQ61" s="199"/>
      <c r="CR61" s="199"/>
      <c r="CS61" s="199"/>
      <c r="CT61" s="199"/>
      <c r="CU61" s="199"/>
      <c r="CW61" s="187"/>
      <c r="CX61" s="187"/>
      <c r="CY61" s="288"/>
      <c r="CZ61" s="288"/>
      <c r="DA61" s="265"/>
      <c r="DB61" s="136"/>
      <c r="DC61" s="187"/>
      <c r="DD61" s="187"/>
      <c r="DE61" s="187"/>
      <c r="DF61" s="187"/>
      <c r="DG61" s="55"/>
      <c r="DH61" s="309"/>
      <c r="DI61" s="309"/>
      <c r="DJ61" s="309"/>
      <c r="DK61" s="310"/>
      <c r="DL61" s="310"/>
      <c r="DM61" s="309"/>
      <c r="DQ61" s="95"/>
      <c r="DT61" s="194"/>
      <c r="EA61" s="194"/>
      <c r="EB61" s="10"/>
      <c r="EC61" s="10"/>
      <c r="ED61" s="10"/>
      <c r="EE61" s="10"/>
      <c r="EF61" s="10"/>
      <c r="EG61" s="10"/>
      <c r="EH61" s="10"/>
      <c r="EI61" s="10"/>
      <c r="EJ61" s="10"/>
      <c r="EK61" s="10"/>
      <c r="EL61" s="10"/>
      <c r="EM61" s="10"/>
      <c r="EN61" s="10"/>
      <c r="EO61" s="10"/>
      <c r="EP61" s="10"/>
      <c r="EQ61" s="10"/>
      <c r="ER61" s="10"/>
      <c r="FC61" s="55"/>
      <c r="FD61" s="312"/>
      <c r="FE61" s="312"/>
    </row>
    <row r="62" spans="1:161" ht="14.25" customHeight="1">
      <c r="A62" s="659" t="s">
        <v>24</v>
      </c>
      <c r="B62" s="920">
        <f t="shared" si="3"/>
        <v>157.29901075063373</v>
      </c>
      <c r="C62" s="900">
        <v>131.14518736057968</v>
      </c>
      <c r="D62" s="900">
        <v>26.153823390054033</v>
      </c>
      <c r="E62" s="311"/>
      <c r="F62" s="311"/>
      <c r="P62" s="57"/>
      <c r="R62" s="55"/>
      <c r="S62" s="394"/>
      <c r="T62" s="394"/>
      <c r="U62" s="202"/>
      <c r="V62" s="202"/>
      <c r="W62" s="371"/>
      <c r="X62" s="371"/>
      <c r="Y62" s="371"/>
      <c r="Z62" s="87"/>
      <c r="AA62" s="55"/>
      <c r="AB62" s="159"/>
      <c r="AC62" s="159"/>
      <c r="AD62" s="159"/>
      <c r="AE62" s="303"/>
      <c r="AF62" s="159"/>
      <c r="AG62" s="159"/>
      <c r="AH62" s="161"/>
      <c r="AI62" s="161"/>
      <c r="AJ62" s="161"/>
      <c r="AK62" s="161"/>
      <c r="AL62" s="161"/>
      <c r="AM62" s="161"/>
      <c r="AN62" s="161"/>
      <c r="AO62" s="161"/>
      <c r="AP62" s="161"/>
      <c r="AQ62" s="161"/>
      <c r="AR62" s="161"/>
      <c r="AS62" s="161"/>
      <c r="AT62" s="161"/>
      <c r="AU62" s="55"/>
      <c r="AV62" s="88"/>
      <c r="AW62" s="304"/>
      <c r="AX62" s="304"/>
      <c r="AY62" s="305"/>
      <c r="AZ62" s="305"/>
      <c r="BA62" s="306"/>
      <c r="BB62" s="306"/>
      <c r="BC62" s="88"/>
      <c r="BD62" s="162"/>
      <c r="BE62" s="162"/>
      <c r="BF62" s="162"/>
      <c r="BG62" s="162"/>
      <c r="BH62" s="139"/>
      <c r="BI62" s="139"/>
      <c r="BJ62" s="139"/>
      <c r="BK62" s="139"/>
      <c r="BL62" s="139"/>
      <c r="BM62" s="139"/>
      <c r="BN62" s="139"/>
      <c r="BO62" s="139"/>
      <c r="BP62" s="162"/>
      <c r="BQ62" s="162"/>
      <c r="BR62" s="183"/>
      <c r="BS62" s="55"/>
      <c r="BT62" s="195"/>
      <c r="BU62" s="195"/>
      <c r="BV62" s="195"/>
      <c r="BW62" s="195"/>
      <c r="BX62" s="195"/>
      <c r="BY62" s="195"/>
      <c r="BZ62" s="195"/>
      <c r="CA62" s="195"/>
      <c r="CC62" s="187"/>
      <c r="CD62" s="187"/>
      <c r="CE62" s="187"/>
      <c r="CF62" s="187"/>
      <c r="CG62" s="187"/>
      <c r="CH62" s="187"/>
      <c r="CI62" s="187"/>
      <c r="CJ62" s="187"/>
      <c r="CK62" s="187"/>
      <c r="CL62" s="187"/>
      <c r="CM62" s="55"/>
      <c r="CN62" s="199"/>
      <c r="CO62" s="199"/>
      <c r="CP62" s="199"/>
      <c r="CQ62" s="199"/>
      <c r="CR62" s="199"/>
      <c r="CS62" s="199"/>
      <c r="CT62" s="199"/>
      <c r="CU62" s="199"/>
      <c r="CW62" s="187"/>
      <c r="CX62" s="187"/>
      <c r="CY62" s="187"/>
      <c r="CZ62" s="187"/>
      <c r="DA62" s="187"/>
      <c r="DB62" s="187"/>
      <c r="DC62" s="187"/>
      <c r="DD62" s="187"/>
      <c r="DE62" s="187"/>
      <c r="DF62" s="187"/>
      <c r="DG62" s="55"/>
      <c r="DH62" s="309"/>
      <c r="DI62" s="309"/>
      <c r="DJ62" s="309"/>
      <c r="DK62" s="310"/>
      <c r="DL62" s="310"/>
      <c r="DM62" s="309"/>
      <c r="DQ62" s="95"/>
      <c r="DT62" s="194"/>
      <c r="EA62" s="194"/>
      <c r="EB62" s="10"/>
      <c r="EC62" s="10"/>
      <c r="ED62" s="10"/>
      <c r="EE62" s="10"/>
      <c r="EF62" s="10"/>
      <c r="EG62" s="10"/>
      <c r="EH62" s="10"/>
      <c r="EI62" s="10"/>
      <c r="EJ62" s="10"/>
      <c r="EK62" s="10"/>
      <c r="EL62" s="10"/>
      <c r="EM62" s="10"/>
      <c r="EN62" s="10"/>
      <c r="EO62" s="10"/>
      <c r="EP62" s="10"/>
      <c r="EQ62" s="10"/>
      <c r="ER62" s="10"/>
      <c r="FC62" s="55"/>
      <c r="FD62" s="312"/>
      <c r="FE62" s="312"/>
    </row>
    <row r="63" spans="1:161" ht="14.25" customHeight="1">
      <c r="A63" s="526" t="s">
        <v>25</v>
      </c>
      <c r="B63" s="921">
        <f t="shared" si="3"/>
        <v>230.42472676326153</v>
      </c>
      <c r="C63" s="901">
        <v>189.25073293719154</v>
      </c>
      <c r="D63" s="901">
        <v>41.173993826069996</v>
      </c>
      <c r="E63" s="311"/>
      <c r="F63" s="311"/>
      <c r="P63" s="57"/>
      <c r="R63" s="55"/>
      <c r="S63" s="394"/>
      <c r="T63" s="394"/>
      <c r="U63" s="202"/>
      <c r="V63" s="202"/>
      <c r="W63" s="371"/>
      <c r="X63" s="371"/>
      <c r="Y63" s="371"/>
      <c r="Z63" s="87"/>
      <c r="AA63" s="55"/>
      <c r="AB63" s="159"/>
      <c r="AC63" s="159"/>
      <c r="AD63" s="159"/>
      <c r="AE63" s="303"/>
      <c r="AF63" s="159"/>
      <c r="AG63" s="159"/>
      <c r="AH63" s="161"/>
      <c r="AI63" s="161"/>
      <c r="AJ63" s="161"/>
      <c r="AK63" s="161"/>
      <c r="AL63" s="161"/>
      <c r="AM63" s="161"/>
      <c r="AN63" s="161"/>
      <c r="AO63" s="161"/>
      <c r="AP63" s="161"/>
      <c r="AQ63" s="161"/>
      <c r="AR63" s="161"/>
      <c r="AS63" s="161"/>
      <c r="AT63" s="161"/>
      <c r="AU63" s="55"/>
      <c r="AV63" s="88"/>
      <c r="AW63" s="304"/>
      <c r="AX63" s="304"/>
      <c r="AY63" s="305"/>
      <c r="AZ63" s="305"/>
      <c r="BA63" s="306"/>
      <c r="BB63" s="306"/>
      <c r="BC63" s="88"/>
      <c r="BD63" s="162"/>
      <c r="BE63" s="162"/>
      <c r="BF63" s="162"/>
      <c r="BG63" s="162"/>
      <c r="BH63" s="139"/>
      <c r="BI63" s="139"/>
      <c r="BJ63" s="139"/>
      <c r="BK63" s="139"/>
      <c r="BL63" s="139"/>
      <c r="BM63" s="139"/>
      <c r="BN63" s="139"/>
      <c r="BO63" s="139"/>
      <c r="BP63" s="162"/>
      <c r="BQ63" s="162"/>
      <c r="BR63" s="183"/>
      <c r="BS63" s="55"/>
      <c r="BT63" s="195"/>
      <c r="BU63" s="195"/>
      <c r="BV63" s="195"/>
      <c r="BW63" s="195"/>
      <c r="BX63" s="195"/>
      <c r="BY63" s="195"/>
      <c r="BZ63" s="195"/>
      <c r="CA63" s="195"/>
      <c r="CC63" s="187"/>
      <c r="CD63" s="187"/>
      <c r="CE63" s="187"/>
      <c r="CF63" s="187"/>
      <c r="CG63" s="187"/>
      <c r="CH63" s="187"/>
      <c r="CI63" s="187"/>
      <c r="CJ63" s="187"/>
      <c r="CK63" s="187"/>
      <c r="CL63" s="187"/>
      <c r="CM63" s="55"/>
      <c r="CN63" s="199"/>
      <c r="CO63" s="199"/>
      <c r="CP63" s="199"/>
      <c r="CQ63" s="199"/>
      <c r="CR63" s="199"/>
      <c r="CS63" s="199"/>
      <c r="CT63" s="199"/>
      <c r="CU63" s="199"/>
      <c r="CW63" s="187"/>
      <c r="CX63" s="187"/>
      <c r="CY63" s="187"/>
      <c r="CZ63" s="187"/>
      <c r="DA63" s="187"/>
      <c r="DB63" s="187"/>
      <c r="DC63" s="187"/>
      <c r="DD63" s="187"/>
      <c r="DE63" s="187"/>
      <c r="DF63" s="187"/>
      <c r="DG63" s="55"/>
      <c r="DH63" s="309"/>
      <c r="DI63" s="309"/>
      <c r="DJ63" s="309"/>
      <c r="DK63" s="310"/>
      <c r="DL63" s="310"/>
      <c r="DM63" s="309"/>
      <c r="DQ63" s="95"/>
      <c r="DT63" s="194"/>
      <c r="EA63" s="194"/>
      <c r="EB63" s="10"/>
      <c r="EC63" s="10"/>
      <c r="ED63" s="10"/>
      <c r="EE63" s="10"/>
      <c r="EF63" s="10"/>
      <c r="EG63" s="10"/>
      <c r="EH63" s="10"/>
      <c r="EI63" s="10"/>
      <c r="EJ63" s="10"/>
      <c r="EK63" s="10"/>
      <c r="EL63" s="10"/>
      <c r="EM63" s="10"/>
      <c r="EN63" s="10"/>
      <c r="EO63" s="10"/>
      <c r="EP63" s="10"/>
      <c r="EQ63" s="10"/>
      <c r="ER63" s="10"/>
      <c r="FC63" s="55"/>
      <c r="FD63" s="312"/>
      <c r="FE63" s="312"/>
    </row>
    <row r="64" spans="1:161" ht="14.25" customHeight="1">
      <c r="A64" s="659" t="s">
        <v>26</v>
      </c>
      <c r="B64" s="920">
        <f t="shared" si="3"/>
        <v>164.57453380197526</v>
      </c>
      <c r="C64" s="900">
        <v>142.41813062144303</v>
      </c>
      <c r="D64" s="900">
        <v>22.156403180532248</v>
      </c>
      <c r="E64" s="311"/>
      <c r="F64" s="311"/>
      <c r="H64" s="443" t="s">
        <v>222</v>
      </c>
      <c r="I64" s="80"/>
      <c r="J64" s="80"/>
      <c r="K64" s="80"/>
      <c r="L64" s="80"/>
      <c r="M64" s="532"/>
      <c r="N64" s="416"/>
      <c r="P64" s="57"/>
      <c r="R64" s="55"/>
      <c r="S64" s="394"/>
      <c r="T64" s="394"/>
      <c r="U64" s="202"/>
      <c r="V64" s="202"/>
      <c r="W64" s="371"/>
      <c r="X64" s="371"/>
      <c r="Y64" s="371"/>
      <c r="Z64" s="87"/>
      <c r="AA64" s="55"/>
      <c r="AB64" s="159"/>
      <c r="AC64" s="159"/>
      <c r="AD64" s="159"/>
      <c r="AE64" s="303"/>
      <c r="AF64" s="159"/>
      <c r="AG64" s="159"/>
      <c r="AH64" s="161"/>
      <c r="AI64" s="161"/>
      <c r="AJ64" s="161"/>
      <c r="AK64" s="161"/>
      <c r="AL64" s="161"/>
      <c r="AM64" s="161"/>
      <c r="AN64" s="161"/>
      <c r="AO64" s="161"/>
      <c r="AP64" s="161"/>
      <c r="AQ64" s="161"/>
      <c r="AR64" s="161"/>
      <c r="AS64" s="161"/>
      <c r="AT64" s="161"/>
      <c r="AU64" s="55"/>
      <c r="AV64" s="88"/>
      <c r="AW64" s="304"/>
      <c r="AX64" s="304"/>
      <c r="AY64" s="305"/>
      <c r="AZ64" s="305"/>
      <c r="BA64" s="306"/>
      <c r="BB64" s="306"/>
      <c r="BC64" s="88"/>
      <c r="BD64" s="162"/>
      <c r="BE64" s="162"/>
      <c r="BF64" s="162"/>
      <c r="BG64" s="162"/>
      <c r="BH64" s="139"/>
      <c r="BI64" s="139"/>
      <c r="BJ64" s="139"/>
      <c r="BK64" s="139"/>
      <c r="BL64" s="139"/>
      <c r="BM64" s="139"/>
      <c r="BN64" s="139"/>
      <c r="BO64" s="139"/>
      <c r="BP64" s="162"/>
      <c r="BQ64" s="162"/>
      <c r="BR64" s="183"/>
      <c r="BS64" s="55"/>
      <c r="BT64" s="195"/>
      <c r="BU64" s="195"/>
      <c r="BV64" s="195"/>
      <c r="BW64" s="195"/>
      <c r="BX64" s="195"/>
      <c r="BY64" s="195"/>
      <c r="BZ64" s="195"/>
      <c r="CA64" s="195"/>
      <c r="CC64" s="187"/>
      <c r="CD64" s="187"/>
      <c r="CE64" s="187"/>
      <c r="CF64" s="187"/>
      <c r="CG64" s="187"/>
      <c r="CH64" s="187"/>
      <c r="CI64" s="187"/>
      <c r="CJ64" s="187"/>
      <c r="CK64" s="187"/>
      <c r="CL64" s="187"/>
      <c r="CM64" s="55"/>
      <c r="CN64" s="199"/>
      <c r="CO64" s="199"/>
      <c r="CP64" s="199"/>
      <c r="CQ64" s="199"/>
      <c r="CR64" s="199"/>
      <c r="CS64" s="199"/>
      <c r="CT64" s="199"/>
      <c r="CU64" s="199"/>
      <c r="CW64" s="187"/>
      <c r="CX64" s="187"/>
      <c r="CY64" s="187"/>
      <c r="CZ64" s="187"/>
      <c r="DA64" s="187"/>
      <c r="DB64" s="187"/>
      <c r="DC64" s="187"/>
      <c r="DD64" s="187"/>
      <c r="DE64" s="187"/>
      <c r="DF64" s="187"/>
      <c r="DG64" s="55"/>
      <c r="DH64" s="309"/>
      <c r="DI64" s="309"/>
      <c r="DJ64" s="309"/>
      <c r="DK64" s="310"/>
      <c r="DL64" s="310"/>
      <c r="DM64" s="309"/>
      <c r="DQ64" s="95"/>
      <c r="DT64" s="194"/>
      <c r="EA64" s="194"/>
      <c r="EB64" s="10"/>
      <c r="EC64" s="10"/>
      <c r="ED64" s="10"/>
      <c r="EE64" s="10"/>
      <c r="EF64" s="10"/>
      <c r="EG64" s="10"/>
      <c r="EH64" s="10"/>
      <c r="EI64" s="10"/>
      <c r="EJ64" s="10"/>
      <c r="EK64" s="10"/>
      <c r="EL64" s="10"/>
      <c r="EM64" s="10"/>
      <c r="EN64" s="10"/>
      <c r="EO64" s="10"/>
      <c r="EP64" s="10"/>
      <c r="EQ64" s="10"/>
      <c r="ER64" s="10"/>
      <c r="FC64" s="55"/>
      <c r="FD64" s="312"/>
      <c r="FE64" s="312"/>
    </row>
    <row r="65" spans="1:244" ht="14.25" customHeight="1">
      <c r="A65" s="526" t="s">
        <v>27</v>
      </c>
      <c r="B65" s="921">
        <f t="shared" si="3"/>
        <v>164.26297575558297</v>
      </c>
      <c r="C65" s="901">
        <v>147.35482922522641</v>
      </c>
      <c r="D65" s="901">
        <v>16.908146530356554</v>
      </c>
      <c r="E65" s="311"/>
      <c r="F65" s="311"/>
      <c r="H65" s="80" t="s">
        <v>240</v>
      </c>
      <c r="I65" s="80"/>
      <c r="J65" s="80"/>
      <c r="K65" s="80"/>
      <c r="L65" s="80"/>
      <c r="M65" s="532"/>
      <c r="N65" s="416"/>
      <c r="P65" s="57"/>
      <c r="R65" s="55"/>
      <c r="S65" s="394"/>
      <c r="T65" s="394"/>
      <c r="U65" s="202"/>
      <c r="V65" s="202"/>
      <c r="W65" s="371"/>
      <c r="X65" s="371"/>
      <c r="Y65" s="371"/>
      <c r="Z65" s="87"/>
      <c r="AA65" s="55"/>
      <c r="AB65" s="159"/>
      <c r="AC65" s="159"/>
      <c r="AD65" s="159"/>
      <c r="AE65" s="303"/>
      <c r="AF65" s="159"/>
      <c r="AG65" s="159"/>
      <c r="AH65" s="161"/>
      <c r="AI65" s="161"/>
      <c r="AJ65" s="161"/>
      <c r="AK65" s="161"/>
      <c r="AL65" s="161"/>
      <c r="AM65" s="161"/>
      <c r="AN65" s="161"/>
      <c r="AO65" s="161"/>
      <c r="AP65" s="161"/>
      <c r="AQ65" s="161"/>
      <c r="AR65" s="161"/>
      <c r="AS65" s="161"/>
      <c r="AT65" s="161"/>
      <c r="AU65" s="55"/>
      <c r="AV65" s="88"/>
      <c r="AW65" s="304"/>
      <c r="AX65" s="304"/>
      <c r="AY65" s="305"/>
      <c r="AZ65" s="305"/>
      <c r="BA65" s="306"/>
      <c r="BB65" s="306"/>
      <c r="BC65" s="88"/>
      <c r="BD65" s="162"/>
      <c r="BE65" s="162"/>
      <c r="BF65" s="162"/>
      <c r="BG65" s="162"/>
      <c r="BH65" s="139"/>
      <c r="BI65" s="139"/>
      <c r="BJ65" s="139"/>
      <c r="BK65" s="139"/>
      <c r="BL65" s="139"/>
      <c r="BM65" s="139"/>
      <c r="BN65" s="139"/>
      <c r="BO65" s="139"/>
      <c r="BP65" s="162"/>
      <c r="BQ65" s="162"/>
      <c r="BR65" s="183"/>
      <c r="BS65" s="55"/>
      <c r="BT65" s="195"/>
      <c r="BU65" s="195"/>
      <c r="BV65" s="195"/>
      <c r="BW65" s="195"/>
      <c r="BX65" s="195"/>
      <c r="BY65" s="195"/>
      <c r="BZ65" s="195"/>
      <c r="CA65" s="195"/>
      <c r="CC65" s="187"/>
      <c r="CD65" s="187"/>
      <c r="CE65" s="187"/>
      <c r="CF65" s="187"/>
      <c r="CG65" s="187"/>
      <c r="CH65" s="187"/>
      <c r="CI65" s="187"/>
      <c r="CJ65" s="187"/>
      <c r="CK65" s="187"/>
      <c r="CL65" s="187"/>
      <c r="CM65" s="55"/>
      <c r="CN65" s="199"/>
      <c r="CO65" s="199"/>
      <c r="CP65" s="199"/>
      <c r="CQ65" s="199"/>
      <c r="CR65" s="199"/>
      <c r="CS65" s="199"/>
      <c r="CT65" s="199"/>
      <c r="CU65" s="199"/>
      <c r="CW65" s="187"/>
      <c r="CX65" s="187"/>
      <c r="CY65" s="187"/>
      <c r="CZ65" s="187"/>
      <c r="DA65" s="187"/>
      <c r="DB65" s="187"/>
      <c r="DC65" s="187"/>
      <c r="DD65" s="187"/>
      <c r="DE65" s="187"/>
      <c r="DF65" s="187"/>
      <c r="DG65" s="55"/>
      <c r="DH65" s="309"/>
      <c r="DI65" s="309"/>
      <c r="DJ65" s="309"/>
      <c r="DK65" s="310"/>
      <c r="DL65" s="310"/>
      <c r="DM65" s="309"/>
      <c r="DQ65" s="95"/>
      <c r="DT65" s="194"/>
      <c r="EA65" s="194"/>
      <c r="EB65" s="10"/>
      <c r="EC65" s="10"/>
      <c r="ED65" s="10"/>
      <c r="EE65" s="10"/>
      <c r="EF65" s="10"/>
      <c r="EG65" s="10"/>
      <c r="EH65" s="10"/>
      <c r="EI65" s="10"/>
      <c r="EJ65" s="10"/>
      <c r="EK65" s="10"/>
      <c r="EL65" s="10"/>
      <c r="EM65" s="10"/>
      <c r="EN65" s="10"/>
      <c r="EO65" s="10"/>
      <c r="EP65" s="10"/>
      <c r="EQ65" s="10"/>
      <c r="ER65" s="10"/>
      <c r="FC65" s="55"/>
      <c r="FD65" s="312"/>
      <c r="FE65" s="312"/>
    </row>
    <row r="66" spans="1:244" ht="14.25" customHeight="1">
      <c r="A66" s="659" t="s">
        <v>28</v>
      </c>
      <c r="B66" s="920">
        <f t="shared" si="3"/>
        <v>153.15335954058688</v>
      </c>
      <c r="C66" s="900">
        <v>138.87361808060214</v>
      </c>
      <c r="D66" s="900">
        <v>14.279741459984722</v>
      </c>
      <c r="E66" s="311"/>
      <c r="F66" s="311"/>
      <c r="H66" s="1186" t="s">
        <v>230</v>
      </c>
      <c r="I66" s="1153"/>
      <c r="J66" s="1153"/>
      <c r="K66" s="1153"/>
      <c r="L66" s="1153"/>
      <c r="M66" s="1153"/>
      <c r="N66" s="416"/>
      <c r="P66" s="57"/>
      <c r="R66" s="55"/>
      <c r="S66" s="394"/>
      <c r="T66" s="394"/>
      <c r="U66" s="202"/>
      <c r="V66" s="202"/>
      <c r="W66" s="371"/>
      <c r="X66" s="371"/>
      <c r="Y66" s="371"/>
      <c r="Z66" s="87"/>
      <c r="AA66" s="55"/>
      <c r="AB66" s="159"/>
      <c r="AC66" s="159"/>
      <c r="AD66" s="159"/>
      <c r="AE66" s="303"/>
      <c r="AF66" s="159"/>
      <c r="AG66" s="159"/>
      <c r="AH66" s="161"/>
      <c r="AI66" s="161"/>
      <c r="AJ66" s="161"/>
      <c r="AK66" s="161"/>
      <c r="AL66" s="161"/>
      <c r="AM66" s="161"/>
      <c r="AN66" s="161"/>
      <c r="AO66" s="161"/>
      <c r="AP66" s="161"/>
      <c r="AQ66" s="161"/>
      <c r="AR66" s="161"/>
      <c r="AS66" s="161"/>
      <c r="AT66" s="161"/>
      <c r="AU66" s="55"/>
      <c r="AV66" s="88"/>
      <c r="AW66" s="304"/>
      <c r="AX66" s="304"/>
      <c r="AY66" s="305"/>
      <c r="AZ66" s="305"/>
      <c r="BA66" s="306"/>
      <c r="BB66" s="306"/>
      <c r="BC66" s="88"/>
      <c r="BD66" s="162"/>
      <c r="BE66" s="162"/>
      <c r="BF66" s="162"/>
      <c r="BG66" s="162"/>
      <c r="BH66" s="139"/>
      <c r="BI66" s="139"/>
      <c r="BJ66" s="139"/>
      <c r="BK66" s="139"/>
      <c r="BL66" s="139"/>
      <c r="BM66" s="139"/>
      <c r="BN66" s="139"/>
      <c r="BO66" s="139"/>
      <c r="BP66" s="162"/>
      <c r="BQ66" s="162"/>
      <c r="BR66" s="183"/>
      <c r="BS66" s="55"/>
      <c r="BT66" s="195"/>
      <c r="BU66" s="195"/>
      <c r="BV66" s="195"/>
      <c r="BW66" s="195"/>
      <c r="BX66" s="195"/>
      <c r="BY66" s="195"/>
      <c r="BZ66" s="195"/>
      <c r="CA66" s="195"/>
      <c r="CC66" s="187"/>
      <c r="CD66" s="187"/>
      <c r="CE66" s="187"/>
      <c r="CF66" s="187"/>
      <c r="CG66" s="187"/>
      <c r="CH66" s="187"/>
      <c r="CI66" s="187"/>
      <c r="CJ66" s="187"/>
      <c r="CK66" s="187"/>
      <c r="CL66" s="187"/>
      <c r="CM66" s="55"/>
      <c r="CN66" s="199"/>
      <c r="CO66" s="199"/>
      <c r="CP66" s="199"/>
      <c r="CQ66" s="199"/>
      <c r="CR66" s="199"/>
      <c r="CS66" s="199"/>
      <c r="CT66" s="199"/>
      <c r="CU66" s="199"/>
      <c r="CW66" s="187"/>
      <c r="CX66" s="187"/>
      <c r="CY66" s="187"/>
      <c r="CZ66" s="187"/>
      <c r="DA66" s="187"/>
      <c r="DB66" s="187"/>
      <c r="DC66" s="187"/>
      <c r="DD66" s="187"/>
      <c r="DE66" s="187"/>
      <c r="DF66" s="187"/>
      <c r="DG66" s="55"/>
      <c r="DH66" s="309"/>
      <c r="DI66" s="309"/>
      <c r="DJ66" s="309"/>
      <c r="DK66" s="310"/>
      <c r="DL66" s="310"/>
      <c r="DM66" s="309"/>
      <c r="DQ66" s="95"/>
      <c r="DT66" s="194"/>
      <c r="EA66" s="194"/>
      <c r="EB66" s="10"/>
      <c r="EC66" s="10"/>
      <c r="ED66" s="10"/>
      <c r="EE66" s="10"/>
      <c r="EF66" s="10"/>
      <c r="EG66" s="10"/>
      <c r="EH66" s="10"/>
      <c r="EI66" s="10"/>
      <c r="EJ66" s="10"/>
      <c r="EK66" s="10"/>
      <c r="EL66" s="10"/>
      <c r="EM66" s="10"/>
      <c r="EN66" s="10"/>
      <c r="EO66" s="10"/>
      <c r="EP66" s="10"/>
      <c r="EQ66" s="10"/>
      <c r="ER66" s="10"/>
      <c r="FC66" s="55"/>
      <c r="FD66" s="312"/>
      <c r="FE66" s="312"/>
    </row>
    <row r="67" spans="1:244" ht="14.25" customHeight="1">
      <c r="A67" s="668" t="s">
        <v>29</v>
      </c>
      <c r="B67" s="922">
        <f t="shared" si="3"/>
        <v>186.08566834025635</v>
      </c>
      <c r="C67" s="902">
        <v>162.09367173011461</v>
      </c>
      <c r="D67" s="902">
        <v>23.991996610141726</v>
      </c>
      <c r="E67" s="311"/>
      <c r="F67" s="311"/>
      <c r="H67" s="1153"/>
      <c r="I67" s="1153"/>
      <c r="J67" s="1153"/>
      <c r="K67" s="1153"/>
      <c r="L67" s="1153"/>
      <c r="M67" s="1153"/>
      <c r="N67" s="416"/>
      <c r="P67" s="57"/>
      <c r="R67" s="55"/>
      <c r="S67" s="394"/>
      <c r="T67" s="394"/>
      <c r="U67" s="202"/>
      <c r="V67" s="202"/>
      <c r="W67" s="118"/>
      <c r="X67" s="126"/>
      <c r="Z67" s="87"/>
      <c r="AA67" s="55"/>
      <c r="AB67" s="159"/>
      <c r="AC67" s="159"/>
      <c r="AD67" s="159"/>
      <c r="AE67" s="303"/>
      <c r="AF67" s="159"/>
      <c r="AG67" s="159"/>
      <c r="AH67" s="161"/>
      <c r="AI67" s="161"/>
      <c r="AJ67" s="161"/>
      <c r="AK67" s="161"/>
      <c r="AL67" s="161"/>
      <c r="AM67" s="161"/>
      <c r="AN67" s="161"/>
      <c r="AO67" s="161"/>
      <c r="AP67" s="161"/>
      <c r="AQ67" s="161"/>
      <c r="AR67" s="161"/>
      <c r="AS67" s="161"/>
      <c r="AT67" s="161"/>
      <c r="AU67" s="55"/>
      <c r="AV67" s="88"/>
      <c r="AW67" s="304"/>
      <c r="AX67" s="304"/>
      <c r="AY67" s="305"/>
      <c r="AZ67" s="305"/>
      <c r="BA67" s="306"/>
      <c r="BB67" s="306"/>
      <c r="BC67" s="88"/>
      <c r="BD67" s="162"/>
      <c r="BE67" s="162"/>
      <c r="BF67" s="162"/>
      <c r="BG67" s="162"/>
      <c r="BH67" s="139"/>
      <c r="BI67" s="139"/>
      <c r="BJ67" s="139"/>
      <c r="BK67" s="139"/>
      <c r="BL67" s="139"/>
      <c r="BM67" s="139"/>
      <c r="BN67" s="139"/>
      <c r="BO67" s="139"/>
      <c r="BP67" s="162"/>
      <c r="BQ67" s="162"/>
      <c r="BR67" s="183"/>
      <c r="BS67" s="55"/>
      <c r="BT67" s="195"/>
      <c r="BU67" s="195"/>
      <c r="BV67" s="195"/>
      <c r="BW67" s="195"/>
      <c r="BX67" s="195"/>
      <c r="BY67" s="195"/>
      <c r="BZ67" s="195"/>
      <c r="CA67" s="195"/>
      <c r="CC67" s="187"/>
      <c r="CD67" s="187"/>
      <c r="CE67" s="187"/>
      <c r="CF67" s="187"/>
      <c r="CG67" s="187"/>
      <c r="CH67" s="187"/>
      <c r="CI67" s="187"/>
      <c r="CJ67" s="187"/>
      <c r="CK67" s="187"/>
      <c r="CL67" s="187"/>
      <c r="CM67" s="55"/>
      <c r="CN67" s="199"/>
      <c r="CO67" s="199"/>
      <c r="CP67" s="199"/>
      <c r="CQ67" s="199"/>
      <c r="CR67" s="199"/>
      <c r="CS67" s="199"/>
      <c r="CT67" s="199"/>
      <c r="CU67" s="199"/>
      <c r="CW67" s="187"/>
      <c r="CX67" s="187"/>
      <c r="CY67" s="187"/>
      <c r="CZ67" s="187"/>
      <c r="DA67" s="187"/>
      <c r="DB67" s="187"/>
      <c r="DC67" s="187"/>
      <c r="DD67" s="187"/>
      <c r="DE67" s="187"/>
      <c r="DF67" s="187"/>
      <c r="DG67" s="55"/>
      <c r="DH67" s="309"/>
      <c r="DI67" s="309"/>
      <c r="DJ67" s="309"/>
      <c r="DK67" s="310"/>
      <c r="DL67" s="310"/>
      <c r="DM67" s="309"/>
      <c r="DQ67" s="95"/>
      <c r="DT67" s="194"/>
      <c r="EA67" s="194"/>
      <c r="EB67" s="10"/>
      <c r="EC67" s="10"/>
      <c r="ED67" s="10"/>
      <c r="EE67" s="10"/>
      <c r="EF67" s="10"/>
      <c r="EG67" s="10"/>
      <c r="EH67" s="10"/>
      <c r="EI67" s="10"/>
      <c r="EJ67" s="10"/>
      <c r="EK67" s="10"/>
      <c r="EL67" s="10"/>
      <c r="EM67" s="10"/>
      <c r="EN67" s="10"/>
      <c r="EO67" s="10"/>
      <c r="EP67" s="10"/>
      <c r="EQ67" s="10"/>
      <c r="ER67" s="10"/>
      <c r="FC67" s="55"/>
      <c r="FD67" s="312"/>
      <c r="FE67" s="312"/>
    </row>
    <row r="68" spans="1:244" s="72" customFormat="1" ht="14.25" customHeight="1">
      <c r="A68" s="659" t="s">
        <v>30</v>
      </c>
      <c r="B68" s="920">
        <f t="shared" si="3"/>
        <v>133.24215388560916</v>
      </c>
      <c r="C68" s="900">
        <v>92.779607869617564</v>
      </c>
      <c r="D68" s="900">
        <v>40.462546015991585</v>
      </c>
      <c r="E68" s="331"/>
      <c r="F68" s="331"/>
      <c r="H68" s="443" t="s">
        <v>195</v>
      </c>
      <c r="I68" s="80"/>
      <c r="J68" s="80"/>
      <c r="K68" s="80"/>
      <c r="L68" s="80"/>
      <c r="M68" s="532"/>
      <c r="N68" s="421"/>
      <c r="P68" s="57"/>
      <c r="Q68" s="155"/>
      <c r="R68" s="75"/>
      <c r="S68" s="397"/>
      <c r="T68" s="397"/>
      <c r="U68" s="322"/>
      <c r="V68" s="322"/>
      <c r="W68" s="322"/>
      <c r="X68" s="126"/>
      <c r="Y68" s="74"/>
      <c r="Z68" s="92"/>
      <c r="AA68" s="75"/>
      <c r="AB68" s="213"/>
      <c r="AC68" s="213"/>
      <c r="AD68" s="213"/>
      <c r="AE68" s="325"/>
      <c r="AF68" s="213"/>
      <c r="AG68" s="213"/>
      <c r="AH68" s="215"/>
      <c r="AI68" s="215"/>
      <c r="AJ68" s="215"/>
      <c r="AK68" s="215"/>
      <c r="AL68" s="215"/>
      <c r="AM68" s="215"/>
      <c r="AN68" s="215"/>
      <c r="AO68" s="215"/>
      <c r="AP68" s="215"/>
      <c r="AQ68" s="215"/>
      <c r="AR68" s="215"/>
      <c r="AS68" s="215"/>
      <c r="AT68" s="215"/>
      <c r="AU68" s="75"/>
      <c r="AV68" s="90"/>
      <c r="AW68" s="326"/>
      <c r="AX68" s="326"/>
      <c r="AY68" s="327"/>
      <c r="AZ68" s="327"/>
      <c r="BA68" s="328"/>
      <c r="BB68" s="328"/>
      <c r="BC68" s="90"/>
      <c r="BD68" s="216"/>
      <c r="BE68" s="216"/>
      <c r="BF68" s="216"/>
      <c r="BG68" s="216"/>
      <c r="BH68" s="146"/>
      <c r="BI68" s="146"/>
      <c r="BJ68" s="146"/>
      <c r="BK68" s="146"/>
      <c r="BL68" s="146"/>
      <c r="BM68" s="146"/>
      <c r="BN68" s="146"/>
      <c r="BO68" s="146"/>
      <c r="BP68" s="216"/>
      <c r="BQ68" s="216"/>
      <c r="BR68" s="220"/>
      <c r="BS68" s="75"/>
      <c r="BT68" s="231"/>
      <c r="BU68" s="231"/>
      <c r="BV68" s="231"/>
      <c r="BW68" s="231"/>
      <c r="BX68" s="231"/>
      <c r="BY68" s="231"/>
      <c r="BZ68" s="231"/>
      <c r="CA68" s="231"/>
      <c r="CB68" s="74"/>
      <c r="CC68" s="223"/>
      <c r="CD68" s="223"/>
      <c r="CE68" s="223"/>
      <c r="CF68" s="223"/>
      <c r="CG68" s="223"/>
      <c r="CH68" s="223"/>
      <c r="CI68" s="223"/>
      <c r="CJ68" s="223"/>
      <c r="CK68" s="223"/>
      <c r="CL68" s="223"/>
      <c r="CM68" s="75"/>
      <c r="CN68" s="234"/>
      <c r="CO68" s="234"/>
      <c r="CP68" s="234"/>
      <c r="CQ68" s="234"/>
      <c r="CR68" s="234"/>
      <c r="CS68" s="234"/>
      <c r="CT68" s="234"/>
      <c r="CU68" s="234"/>
      <c r="CV68" s="74"/>
      <c r="CW68" s="223"/>
      <c r="CX68" s="223"/>
      <c r="CY68" s="223"/>
      <c r="CZ68" s="223"/>
      <c r="DA68" s="223"/>
      <c r="DB68" s="223"/>
      <c r="DC68" s="223"/>
      <c r="DD68" s="223"/>
      <c r="DE68" s="223"/>
      <c r="DF68" s="223"/>
      <c r="DG68" s="75"/>
      <c r="DH68" s="329"/>
      <c r="DI68" s="329"/>
      <c r="DJ68" s="329"/>
      <c r="DK68" s="330"/>
      <c r="DL68" s="330"/>
      <c r="DM68" s="329"/>
      <c r="DN68" s="74"/>
      <c r="DO68" s="74"/>
      <c r="DP68" s="74"/>
      <c r="DQ68" s="74"/>
      <c r="DR68" s="74"/>
      <c r="DS68" s="74"/>
      <c r="DT68" s="230"/>
      <c r="DU68" s="74"/>
      <c r="DV68" s="74"/>
      <c r="DW68" s="74"/>
      <c r="DX68" s="74"/>
      <c r="DY68" s="74"/>
      <c r="DZ68" s="74"/>
      <c r="EA68" s="230"/>
      <c r="EB68" s="422"/>
      <c r="EC68" s="422"/>
      <c r="ED68" s="422"/>
      <c r="EE68" s="422"/>
      <c r="EF68" s="422"/>
      <c r="EG68" s="422"/>
      <c r="EH68" s="422"/>
      <c r="EI68" s="422"/>
      <c r="EJ68" s="422"/>
      <c r="EK68" s="422"/>
      <c r="EL68" s="422"/>
      <c r="EM68" s="422"/>
      <c r="EN68" s="422"/>
      <c r="EO68" s="422"/>
      <c r="EP68" s="422"/>
      <c r="EQ68" s="422"/>
      <c r="ER68" s="422"/>
      <c r="ES68" s="74"/>
      <c r="ET68" s="74"/>
      <c r="EU68" s="74"/>
      <c r="EV68" s="74"/>
      <c r="EW68" s="74"/>
      <c r="EX68" s="74"/>
      <c r="EY68" s="74"/>
      <c r="EZ68" s="74"/>
      <c r="FA68" s="74"/>
      <c r="FB68" s="74"/>
      <c r="FC68" s="75"/>
      <c r="FD68" s="332"/>
      <c r="FE68" s="332"/>
      <c r="FF68" s="74"/>
      <c r="FG68" s="74"/>
      <c r="FH68" s="74"/>
      <c r="FI68" s="74"/>
      <c r="FJ68" s="74"/>
      <c r="FK68" s="74"/>
      <c r="FL68" s="97"/>
      <c r="FM68" s="74"/>
      <c r="FN68" s="74"/>
      <c r="FO68" s="74"/>
      <c r="FP68" s="74"/>
      <c r="FQ68" s="74"/>
      <c r="FR68" s="74"/>
      <c r="FS68" s="74"/>
      <c r="FT68" s="74"/>
      <c r="FU68" s="74"/>
      <c r="FV68" s="74"/>
      <c r="FW68" s="74"/>
      <c r="FX68" s="74"/>
      <c r="FY68" s="74"/>
      <c r="FZ68" s="74"/>
      <c r="GA68" s="74"/>
      <c r="GB68" s="74"/>
      <c r="GC68" s="74"/>
      <c r="GD68" s="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row>
    <row r="69" spans="1:244" ht="14.25" customHeight="1">
      <c r="A69" s="668" t="s">
        <v>31</v>
      </c>
      <c r="B69" s="922">
        <f t="shared" si="3"/>
        <v>176.26261502058389</v>
      </c>
      <c r="C69" s="902">
        <v>149.2089165783882</v>
      </c>
      <c r="D69" s="902">
        <v>27.053698442195682</v>
      </c>
      <c r="E69" s="311"/>
      <c r="F69" s="311"/>
      <c r="H69" s="443" t="s">
        <v>196</v>
      </c>
      <c r="I69" s="80"/>
      <c r="J69" s="80"/>
      <c r="K69" s="80"/>
      <c r="L69" s="80"/>
      <c r="M69" s="532"/>
      <c r="N69" s="416"/>
      <c r="P69" s="77"/>
      <c r="R69" s="55"/>
      <c r="S69" s="394"/>
      <c r="T69" s="394"/>
      <c r="U69" s="322"/>
      <c r="V69" s="322"/>
      <c r="W69" s="117"/>
      <c r="X69" s="218"/>
      <c r="Y69" s="74"/>
      <c r="Z69" s="87"/>
      <c r="AA69" s="55"/>
      <c r="AB69" s="159"/>
      <c r="AC69" s="159"/>
      <c r="AD69" s="159"/>
      <c r="AE69" s="303"/>
      <c r="AF69" s="159"/>
      <c r="AG69" s="159"/>
      <c r="AH69" s="161"/>
      <c r="AI69" s="161"/>
      <c r="AJ69" s="161"/>
      <c r="AK69" s="161"/>
      <c r="AL69" s="161"/>
      <c r="AM69" s="161"/>
      <c r="AN69" s="161"/>
      <c r="AO69" s="161"/>
      <c r="AP69" s="161"/>
      <c r="AQ69" s="161"/>
      <c r="AR69" s="161"/>
      <c r="AS69" s="161"/>
      <c r="AT69" s="161"/>
      <c r="AU69" s="55"/>
      <c r="AV69" s="88"/>
      <c r="AW69" s="304"/>
      <c r="AX69" s="304"/>
      <c r="AY69" s="305"/>
      <c r="AZ69" s="305"/>
      <c r="BA69" s="306"/>
      <c r="BB69" s="306"/>
      <c r="BC69" s="88"/>
      <c r="BD69" s="162"/>
      <c r="BE69" s="162"/>
      <c r="BF69" s="162"/>
      <c r="BG69" s="162"/>
      <c r="BH69" s="139"/>
      <c r="BI69" s="139"/>
      <c r="BJ69" s="139"/>
      <c r="BK69" s="139"/>
      <c r="BL69" s="139"/>
      <c r="BM69" s="139"/>
      <c r="BN69" s="139"/>
      <c r="BO69" s="139"/>
      <c r="BP69" s="162"/>
      <c r="BQ69" s="162"/>
      <c r="BR69" s="183"/>
      <c r="BS69" s="55"/>
      <c r="BT69" s="195"/>
      <c r="BU69" s="195"/>
      <c r="BV69" s="195"/>
      <c r="BW69" s="195"/>
      <c r="BX69" s="195"/>
      <c r="BY69" s="195"/>
      <c r="BZ69" s="195"/>
      <c r="CA69" s="195"/>
      <c r="CC69" s="187"/>
      <c r="CD69" s="187"/>
      <c r="CE69" s="187"/>
      <c r="CF69" s="187"/>
      <c r="CG69" s="187"/>
      <c r="CH69" s="187"/>
      <c r="CI69" s="187"/>
      <c r="CJ69" s="187"/>
      <c r="CK69" s="187"/>
      <c r="CL69" s="187"/>
      <c r="CM69" s="55"/>
      <c r="CN69" s="199"/>
      <c r="CO69" s="199"/>
      <c r="CP69" s="199"/>
      <c r="CQ69" s="199"/>
      <c r="CR69" s="199"/>
      <c r="CS69" s="199"/>
      <c r="CT69" s="199"/>
      <c r="CU69" s="199"/>
      <c r="CW69" s="187"/>
      <c r="CX69" s="187"/>
      <c r="CY69" s="187"/>
      <c r="CZ69" s="187"/>
      <c r="DA69" s="187"/>
      <c r="DB69" s="187"/>
      <c r="DC69" s="187"/>
      <c r="DD69" s="187"/>
      <c r="DE69" s="187"/>
      <c r="DF69" s="187"/>
      <c r="DG69" s="55"/>
      <c r="DH69" s="309"/>
      <c r="DI69" s="309"/>
      <c r="DJ69" s="309"/>
      <c r="DK69" s="310"/>
      <c r="DL69" s="310"/>
      <c r="DM69" s="309"/>
      <c r="DQ69" s="95"/>
      <c r="DT69" s="194"/>
      <c r="EA69" s="194"/>
      <c r="EB69" s="10"/>
      <c r="EC69" s="10"/>
      <c r="ED69" s="10"/>
      <c r="EE69" s="10"/>
      <c r="EF69" s="10"/>
      <c r="EG69" s="10"/>
      <c r="EH69" s="10"/>
      <c r="EI69" s="10"/>
      <c r="EJ69" s="10"/>
      <c r="EK69" s="10"/>
      <c r="EL69" s="10"/>
      <c r="EM69" s="10"/>
      <c r="EN69" s="10"/>
      <c r="EO69" s="10"/>
      <c r="EP69" s="10"/>
      <c r="EQ69" s="10"/>
      <c r="ER69" s="10"/>
      <c r="FC69" s="55"/>
      <c r="FD69" s="312"/>
      <c r="FE69" s="312"/>
    </row>
    <row r="70" spans="1:244" ht="14.25" customHeight="1">
      <c r="A70" s="659" t="s">
        <v>32</v>
      </c>
      <c r="B70" s="920">
        <f t="shared" si="3"/>
        <v>316.09027665465953</v>
      </c>
      <c r="C70" s="900">
        <v>190.65699233012327</v>
      </c>
      <c r="D70" s="900">
        <v>125.43328432453627</v>
      </c>
      <c r="E70" s="331"/>
      <c r="F70" s="331"/>
      <c r="H70" s="443" t="s">
        <v>198</v>
      </c>
      <c r="I70" s="80"/>
      <c r="J70" s="80"/>
      <c r="K70" s="80"/>
      <c r="L70" s="80"/>
      <c r="M70" s="532"/>
      <c r="N70" s="416"/>
      <c r="P70" s="57"/>
      <c r="R70" s="75"/>
      <c r="S70" s="397"/>
      <c r="T70" s="397"/>
      <c r="U70" s="202"/>
      <c r="V70" s="202"/>
      <c r="W70" s="118"/>
      <c r="X70" s="126"/>
      <c r="Z70" s="87"/>
      <c r="AA70" s="75"/>
      <c r="AB70" s="213"/>
      <c r="AC70" s="213"/>
      <c r="AD70" s="213"/>
      <c r="AE70" s="325"/>
      <c r="AF70" s="213"/>
      <c r="AG70" s="213"/>
      <c r="AH70" s="215"/>
      <c r="AI70" s="215"/>
      <c r="AJ70" s="215"/>
      <c r="AK70" s="215"/>
      <c r="AL70" s="215"/>
      <c r="AM70" s="215"/>
      <c r="AN70" s="215"/>
      <c r="AO70" s="215"/>
      <c r="AP70" s="215"/>
      <c r="AQ70" s="215"/>
      <c r="AR70" s="215"/>
      <c r="AS70" s="215"/>
      <c r="AT70" s="215"/>
      <c r="AU70" s="75"/>
      <c r="AV70" s="90"/>
      <c r="AW70" s="326"/>
      <c r="AX70" s="326"/>
      <c r="AY70" s="327"/>
      <c r="AZ70" s="327"/>
      <c r="BA70" s="328"/>
      <c r="BB70" s="328"/>
      <c r="BC70" s="90"/>
      <c r="BD70" s="216"/>
      <c r="BE70" s="216"/>
      <c r="BF70" s="216"/>
      <c r="BG70" s="216"/>
      <c r="BH70" s="146"/>
      <c r="BI70" s="146"/>
      <c r="BJ70" s="146"/>
      <c r="BK70" s="146"/>
      <c r="BL70" s="146"/>
      <c r="BM70" s="146"/>
      <c r="BN70" s="146"/>
      <c r="BO70" s="146"/>
      <c r="BP70" s="216"/>
      <c r="BQ70" s="216"/>
      <c r="BR70" s="220"/>
      <c r="BS70" s="75"/>
      <c r="BT70" s="231"/>
      <c r="BU70" s="231"/>
      <c r="BV70" s="231"/>
      <c r="BW70" s="231"/>
      <c r="BX70" s="231"/>
      <c r="BY70" s="231"/>
      <c r="BZ70" s="231"/>
      <c r="CA70" s="231"/>
      <c r="CC70" s="242"/>
      <c r="CD70" s="242"/>
      <c r="CE70" s="242"/>
      <c r="CF70" s="242"/>
      <c r="CG70" s="242"/>
      <c r="CH70" s="242"/>
      <c r="CI70" s="242"/>
      <c r="CJ70" s="242"/>
      <c r="CK70" s="242"/>
      <c r="CL70" s="242"/>
      <c r="CM70" s="75"/>
      <c r="CN70" s="234"/>
      <c r="CO70" s="234"/>
      <c r="CP70" s="234"/>
      <c r="CQ70" s="234"/>
      <c r="CR70" s="234"/>
      <c r="CS70" s="234"/>
      <c r="CT70" s="234"/>
      <c r="CU70" s="234"/>
      <c r="CW70" s="242"/>
      <c r="CX70" s="242"/>
      <c r="CY70" s="242"/>
      <c r="CZ70" s="242"/>
      <c r="DA70" s="242"/>
      <c r="DB70" s="242"/>
      <c r="DC70" s="242"/>
      <c r="DD70" s="242"/>
      <c r="DE70" s="242"/>
      <c r="DF70" s="242"/>
      <c r="DG70" s="75"/>
      <c r="DH70" s="329"/>
      <c r="DI70" s="329"/>
      <c r="DJ70" s="329"/>
      <c r="DK70" s="330"/>
      <c r="DL70" s="330"/>
      <c r="DM70" s="329"/>
      <c r="DO70" s="333"/>
      <c r="DQ70" s="95"/>
      <c r="DT70" s="230"/>
      <c r="EA70" s="230"/>
      <c r="EB70" s="10"/>
      <c r="EC70" s="10"/>
      <c r="ED70" s="10"/>
      <c r="EE70" s="10"/>
      <c r="EF70" s="10"/>
      <c r="EG70" s="10"/>
      <c r="EH70" s="10"/>
      <c r="EI70" s="10"/>
      <c r="EJ70" s="10"/>
      <c r="EK70" s="10"/>
      <c r="EL70" s="10"/>
      <c r="EM70" s="10"/>
      <c r="EN70" s="10"/>
      <c r="EO70" s="10"/>
      <c r="EP70" s="10"/>
      <c r="EQ70" s="10"/>
      <c r="ER70" s="10"/>
      <c r="FC70" s="75"/>
      <c r="FD70" s="332"/>
      <c r="FE70" s="332"/>
    </row>
    <row r="71" spans="1:244" ht="14.25" customHeight="1">
      <c r="A71" s="526" t="s">
        <v>33</v>
      </c>
      <c r="B71" s="921">
        <f t="shared" si="3"/>
        <v>226.24881859857084</v>
      </c>
      <c r="C71" s="901">
        <v>135.84674463180025</v>
      </c>
      <c r="D71" s="901">
        <v>90.402073966770587</v>
      </c>
      <c r="E71" s="311"/>
      <c r="F71" s="311"/>
      <c r="H71" s="443" t="s">
        <v>197</v>
      </c>
      <c r="I71" s="80"/>
      <c r="J71" s="80"/>
      <c r="K71" s="80"/>
      <c r="L71" s="80"/>
      <c r="M71" s="532"/>
      <c r="N71" s="416"/>
      <c r="P71" s="77"/>
      <c r="R71" s="55"/>
      <c r="S71" s="394"/>
      <c r="T71" s="394"/>
      <c r="U71" s="322"/>
      <c r="V71" s="322"/>
      <c r="W71" s="117"/>
      <c r="X71" s="218"/>
      <c r="Y71" s="74"/>
      <c r="Z71" s="87"/>
      <c r="AA71" s="55"/>
      <c r="AB71" s="159"/>
      <c r="AC71" s="159"/>
      <c r="AD71" s="159"/>
      <c r="AE71" s="303"/>
      <c r="AF71" s="159"/>
      <c r="AG71" s="159"/>
      <c r="AH71" s="161"/>
      <c r="AI71" s="161"/>
      <c r="AJ71" s="161"/>
      <c r="AK71" s="161"/>
      <c r="AL71" s="161"/>
      <c r="AM71" s="161"/>
      <c r="AN71" s="161"/>
      <c r="AO71" s="161"/>
      <c r="AP71" s="161"/>
      <c r="AQ71" s="161"/>
      <c r="AR71" s="161"/>
      <c r="AS71" s="161"/>
      <c r="AT71" s="161"/>
      <c r="AU71" s="55"/>
      <c r="AV71" s="88"/>
      <c r="AW71" s="304"/>
      <c r="AX71" s="304"/>
      <c r="AY71" s="305"/>
      <c r="AZ71" s="305"/>
      <c r="BA71" s="306"/>
      <c r="BB71" s="306"/>
      <c r="BC71" s="88"/>
      <c r="BD71" s="162"/>
      <c r="BE71" s="162"/>
      <c r="BF71" s="162"/>
      <c r="BG71" s="162"/>
      <c r="BH71" s="139"/>
      <c r="BI71" s="139"/>
      <c r="BJ71" s="139"/>
      <c r="BK71" s="139"/>
      <c r="BL71" s="139"/>
      <c r="BM71" s="139"/>
      <c r="BN71" s="139"/>
      <c r="BO71" s="139"/>
      <c r="BP71" s="162"/>
      <c r="BQ71" s="162"/>
      <c r="BR71" s="183"/>
      <c r="BS71" s="55"/>
      <c r="BT71" s="195"/>
      <c r="BU71" s="195"/>
      <c r="BV71" s="195"/>
      <c r="BW71" s="195"/>
      <c r="BX71" s="195"/>
      <c r="BY71" s="195"/>
      <c r="BZ71" s="195"/>
      <c r="CA71" s="195"/>
      <c r="CC71" s="187"/>
      <c r="CD71" s="187"/>
      <c r="CE71" s="187"/>
      <c r="CF71" s="187"/>
      <c r="CG71" s="187"/>
      <c r="CH71" s="187"/>
      <c r="CI71" s="187"/>
      <c r="CJ71" s="187"/>
      <c r="CK71" s="187"/>
      <c r="CL71" s="187"/>
      <c r="CM71" s="55"/>
      <c r="CN71" s="199"/>
      <c r="CO71" s="199"/>
      <c r="CP71" s="199"/>
      <c r="CQ71" s="199"/>
      <c r="CR71" s="199"/>
      <c r="CS71" s="199"/>
      <c r="CT71" s="199"/>
      <c r="CU71" s="199"/>
      <c r="CW71" s="187"/>
      <c r="CX71" s="187"/>
      <c r="CY71" s="187"/>
      <c r="CZ71" s="187"/>
      <c r="DA71" s="187"/>
      <c r="DB71" s="187"/>
      <c r="DC71" s="187"/>
      <c r="DD71" s="187"/>
      <c r="DE71" s="187"/>
      <c r="DF71" s="187"/>
      <c r="DG71" s="55"/>
      <c r="DH71" s="309"/>
      <c r="DI71" s="309"/>
      <c r="DJ71" s="309"/>
      <c r="DK71" s="310"/>
      <c r="DL71" s="310"/>
      <c r="DM71" s="309"/>
      <c r="DQ71" s="95"/>
      <c r="DT71" s="194"/>
      <c r="EA71" s="194"/>
      <c r="EB71" s="10"/>
      <c r="EC71" s="10"/>
      <c r="ED71" s="10"/>
      <c r="EE71" s="10"/>
      <c r="EF71" s="10"/>
      <c r="EG71" s="10"/>
      <c r="EH71" s="10"/>
      <c r="EI71" s="10"/>
      <c r="EJ71" s="10"/>
      <c r="EK71" s="10"/>
      <c r="EL71" s="10"/>
      <c r="EM71" s="10"/>
      <c r="EN71" s="10"/>
      <c r="EO71" s="10"/>
      <c r="EP71" s="10"/>
      <c r="EQ71" s="10"/>
      <c r="ER71" s="10"/>
      <c r="FC71" s="55"/>
      <c r="FD71" s="312"/>
      <c r="FE71" s="312"/>
    </row>
    <row r="72" spans="1:244" ht="14.25" customHeight="1">
      <c r="A72" s="659" t="s">
        <v>34</v>
      </c>
      <c r="B72" s="920">
        <f t="shared" si="3"/>
        <v>406.85479467029734</v>
      </c>
      <c r="C72" s="900">
        <v>198.7220937194875</v>
      </c>
      <c r="D72" s="900">
        <v>208.13270095080981</v>
      </c>
      <c r="E72" s="311"/>
      <c r="F72" s="311"/>
      <c r="H72" s="443" t="s">
        <v>242</v>
      </c>
      <c r="I72" s="80"/>
      <c r="J72" s="80"/>
      <c r="K72" s="80"/>
      <c r="L72" s="80"/>
      <c r="M72" s="532"/>
      <c r="N72" s="416"/>
      <c r="P72" s="57"/>
      <c r="R72" s="55"/>
      <c r="S72" s="394"/>
      <c r="T72" s="394"/>
      <c r="U72" s="202"/>
      <c r="V72" s="202"/>
      <c r="W72" s="118"/>
      <c r="X72" s="126"/>
      <c r="Z72" s="87"/>
      <c r="AA72" s="55"/>
      <c r="AB72" s="159"/>
      <c r="AC72" s="159"/>
      <c r="AD72" s="159"/>
      <c r="AE72" s="303"/>
      <c r="AF72" s="159"/>
      <c r="AG72" s="159"/>
      <c r="AH72" s="161"/>
      <c r="AI72" s="161"/>
      <c r="AJ72" s="161"/>
      <c r="AK72" s="161"/>
      <c r="AL72" s="161"/>
      <c r="AM72" s="161"/>
      <c r="AN72" s="161"/>
      <c r="AO72" s="161"/>
      <c r="AP72" s="161"/>
      <c r="AQ72" s="161"/>
      <c r="AR72" s="161"/>
      <c r="AS72" s="161"/>
      <c r="AT72" s="161"/>
      <c r="AU72" s="55"/>
      <c r="AV72" s="88"/>
      <c r="AW72" s="304"/>
      <c r="AX72" s="304"/>
      <c r="AY72" s="305"/>
      <c r="AZ72" s="305"/>
      <c r="BA72" s="306"/>
      <c r="BB72" s="306"/>
      <c r="BC72" s="88"/>
      <c r="BD72" s="162"/>
      <c r="BE72" s="162"/>
      <c r="BF72" s="162"/>
      <c r="BG72" s="162"/>
      <c r="BH72" s="139"/>
      <c r="BI72" s="139"/>
      <c r="BJ72" s="139"/>
      <c r="BK72" s="139"/>
      <c r="BL72" s="139"/>
      <c r="BM72" s="139"/>
      <c r="BN72" s="139"/>
      <c r="BO72" s="139"/>
      <c r="BP72" s="162"/>
      <c r="BQ72" s="162"/>
      <c r="BR72" s="183"/>
      <c r="BS72" s="55"/>
      <c r="BT72" s="195"/>
      <c r="BU72" s="195"/>
      <c r="BV72" s="195"/>
      <c r="BW72" s="195"/>
      <c r="BX72" s="195"/>
      <c r="BY72" s="195"/>
      <c r="BZ72" s="195"/>
      <c r="CA72" s="195"/>
      <c r="CC72" s="187"/>
      <c r="CD72" s="187"/>
      <c r="CE72" s="187"/>
      <c r="CF72" s="187"/>
      <c r="CG72" s="187"/>
      <c r="CH72" s="187"/>
      <c r="CI72" s="187"/>
      <c r="CJ72" s="187"/>
      <c r="CK72" s="187"/>
      <c r="CL72" s="187"/>
      <c r="CM72" s="55"/>
      <c r="CN72" s="199"/>
      <c r="CO72" s="199"/>
      <c r="CP72" s="199"/>
      <c r="CQ72" s="199"/>
      <c r="CR72" s="199"/>
      <c r="CS72" s="199"/>
      <c r="CT72" s="199"/>
      <c r="CU72" s="199"/>
      <c r="CW72" s="187"/>
      <c r="CX72" s="187"/>
      <c r="CY72" s="187"/>
      <c r="CZ72" s="187"/>
      <c r="DA72" s="187"/>
      <c r="DB72" s="187"/>
      <c r="DC72" s="187"/>
      <c r="DD72" s="187"/>
      <c r="DE72" s="187"/>
      <c r="DF72" s="187"/>
      <c r="DG72" s="55"/>
      <c r="DH72" s="309"/>
      <c r="DI72" s="309"/>
      <c r="DJ72" s="309"/>
      <c r="DK72" s="310"/>
      <c r="DL72" s="310"/>
      <c r="DM72" s="309"/>
      <c r="DQ72" s="95"/>
      <c r="DT72" s="194"/>
      <c r="EA72" s="194"/>
      <c r="EB72" s="10"/>
      <c r="EC72" s="10"/>
      <c r="ED72" s="10"/>
      <c r="EE72" s="10"/>
      <c r="EF72" s="10"/>
      <c r="EG72" s="10"/>
      <c r="EH72" s="10"/>
      <c r="EI72" s="10"/>
      <c r="EJ72" s="10"/>
      <c r="EK72" s="10"/>
      <c r="EL72" s="10"/>
      <c r="EM72" s="10"/>
      <c r="EN72" s="10"/>
      <c r="EO72" s="10"/>
      <c r="EP72" s="10"/>
      <c r="EQ72" s="10"/>
      <c r="ER72" s="10"/>
      <c r="FC72" s="55"/>
      <c r="FD72" s="312"/>
      <c r="FE72" s="312"/>
    </row>
    <row r="73" spans="1:244" ht="14.25" customHeight="1">
      <c r="A73" s="526" t="s">
        <v>35</v>
      </c>
      <c r="B73" s="921">
        <f t="shared" si="3"/>
        <v>397.19832613161867</v>
      </c>
      <c r="C73" s="901">
        <v>240.38626240098904</v>
      </c>
      <c r="D73" s="901">
        <v>156.81206373062963</v>
      </c>
      <c r="E73" s="311"/>
      <c r="F73" s="311"/>
      <c r="H73" s="533" t="s">
        <v>464</v>
      </c>
      <c r="I73" s="80"/>
      <c r="J73" s="80"/>
      <c r="K73" s="80"/>
      <c r="L73" s="80"/>
      <c r="M73" s="532"/>
      <c r="N73" s="416"/>
      <c r="P73" s="57"/>
      <c r="R73" s="55"/>
      <c r="S73" s="394"/>
      <c r="T73" s="394"/>
      <c r="U73" s="202"/>
      <c r="V73" s="334"/>
      <c r="X73" s="126"/>
      <c r="Z73" s="87"/>
      <c r="AA73" s="55"/>
      <c r="AB73" s="159"/>
      <c r="AC73" s="159"/>
      <c r="AD73" s="159"/>
      <c r="AE73" s="303"/>
      <c r="AF73" s="159"/>
      <c r="AG73" s="159"/>
      <c r="AH73" s="161"/>
      <c r="AI73" s="161"/>
      <c r="AJ73" s="161"/>
      <c r="AK73" s="161"/>
      <c r="AL73" s="161"/>
      <c r="AM73" s="161"/>
      <c r="AN73" s="161"/>
      <c r="AO73" s="161"/>
      <c r="AP73" s="161"/>
      <c r="AQ73" s="161"/>
      <c r="AR73" s="161"/>
      <c r="AS73" s="161"/>
      <c r="AT73" s="161"/>
      <c r="AU73" s="55"/>
      <c r="AV73" s="88"/>
      <c r="AW73" s="304"/>
      <c r="AX73" s="304"/>
      <c r="AY73" s="305"/>
      <c r="AZ73" s="305"/>
      <c r="BA73" s="306"/>
      <c r="BB73" s="306"/>
      <c r="BC73" s="88"/>
      <c r="BD73" s="162"/>
      <c r="BE73" s="118"/>
      <c r="BF73" s="4"/>
      <c r="BG73" s="118"/>
      <c r="BH73" s="118"/>
      <c r="BI73" s="4"/>
      <c r="BJ73" s="118"/>
      <c r="BK73" s="4"/>
      <c r="BL73" s="4"/>
      <c r="BM73" s="4"/>
      <c r="BN73" s="4"/>
      <c r="BO73" s="130"/>
      <c r="BP73" s="162"/>
      <c r="BQ73" s="162"/>
      <c r="BR73" s="183"/>
      <c r="BS73" s="55"/>
      <c r="BT73" s="195"/>
      <c r="BU73" s="195"/>
      <c r="BV73" s="195"/>
      <c r="BW73" s="195"/>
      <c r="BX73" s="195"/>
      <c r="BY73" s="195"/>
      <c r="BZ73" s="195"/>
      <c r="CA73" s="195"/>
      <c r="CC73" s="187"/>
      <c r="CD73" s="187"/>
      <c r="CE73" s="187"/>
      <c r="CF73" s="187"/>
      <c r="CG73" s="187"/>
      <c r="CH73" s="187"/>
      <c r="CI73" s="187"/>
      <c r="CJ73" s="187"/>
      <c r="CK73" s="187"/>
      <c r="CL73" s="187"/>
      <c r="CM73" s="55"/>
      <c r="CN73" s="199"/>
      <c r="CO73" s="199"/>
      <c r="CP73" s="199"/>
      <c r="CQ73" s="199"/>
      <c r="CR73" s="199"/>
      <c r="CS73" s="199"/>
      <c r="CT73" s="199"/>
      <c r="CU73" s="199"/>
      <c r="CW73" s="187"/>
      <c r="CX73" s="187"/>
      <c r="CY73" s="187"/>
      <c r="CZ73" s="187"/>
      <c r="DA73" s="187"/>
      <c r="DB73" s="187"/>
      <c r="DC73" s="187"/>
      <c r="DD73" s="187"/>
      <c r="DE73" s="187"/>
      <c r="DF73" s="187"/>
      <c r="DG73" s="55"/>
      <c r="DH73" s="309"/>
      <c r="DI73" s="309"/>
      <c r="DJ73" s="309"/>
      <c r="DK73" s="310"/>
      <c r="DL73" s="310"/>
      <c r="DM73" s="309"/>
      <c r="DQ73" s="95"/>
      <c r="DT73" s="194"/>
      <c r="EA73" s="194"/>
      <c r="EB73" s="10"/>
      <c r="EC73" s="10"/>
      <c r="ED73" s="10"/>
      <c r="EE73" s="10"/>
      <c r="EF73" s="10"/>
      <c r="EG73" s="10"/>
      <c r="EH73" s="10"/>
      <c r="EI73" s="10"/>
      <c r="EJ73" s="10"/>
      <c r="EK73" s="10"/>
      <c r="EL73" s="10"/>
      <c r="EM73" s="10"/>
      <c r="EN73" s="10"/>
      <c r="EO73" s="10"/>
      <c r="EP73" s="10"/>
      <c r="EQ73" s="10"/>
      <c r="ER73" s="10"/>
      <c r="FC73" s="55"/>
      <c r="FD73" s="312"/>
      <c r="FE73" s="312"/>
    </row>
    <row r="74" spans="1:244" ht="14.25" customHeight="1">
      <c r="A74" s="707" t="s">
        <v>130</v>
      </c>
      <c r="B74" s="923">
        <f t="shared" si="3"/>
        <v>360.72235707956287</v>
      </c>
      <c r="C74" s="905">
        <v>207.76937837329825</v>
      </c>
      <c r="D74" s="905">
        <v>152.95297870626462</v>
      </c>
      <c r="E74" s="311"/>
      <c r="F74" s="311"/>
      <c r="H74" s="533" t="s">
        <v>199</v>
      </c>
      <c r="I74" s="80"/>
      <c r="J74" s="80"/>
      <c r="K74" s="80"/>
      <c r="L74" s="80"/>
      <c r="M74" s="532"/>
      <c r="N74" s="416"/>
      <c r="P74" s="57"/>
      <c r="R74" s="55"/>
      <c r="S74" s="394"/>
      <c r="T74" s="394"/>
      <c r="U74" s="202"/>
      <c r="V74" s="202"/>
      <c r="W74" s="118"/>
      <c r="X74" s="126"/>
      <c r="Z74" s="87"/>
      <c r="AA74" s="55"/>
      <c r="AB74" s="159"/>
      <c r="AC74" s="159"/>
      <c r="AD74" s="159"/>
      <c r="AE74" s="303"/>
      <c r="AF74" s="159"/>
      <c r="AG74" s="159"/>
      <c r="AH74" s="161"/>
      <c r="AI74" s="161"/>
      <c r="AJ74" s="161"/>
      <c r="AK74" s="161"/>
      <c r="AL74" s="161"/>
      <c r="AM74" s="161"/>
      <c r="AN74" s="161"/>
      <c r="AO74" s="161"/>
      <c r="AP74" s="161"/>
      <c r="AQ74" s="161"/>
      <c r="AR74" s="161"/>
      <c r="AS74" s="161"/>
      <c r="AT74" s="161"/>
      <c r="AU74" s="55"/>
      <c r="AV74" s="88"/>
      <c r="AW74" s="304"/>
      <c r="AX74" s="304"/>
      <c r="AY74" s="305"/>
      <c r="AZ74" s="305"/>
      <c r="BA74" s="306"/>
      <c r="BB74" s="306"/>
      <c r="BC74" s="88"/>
      <c r="BD74" s="162"/>
      <c r="BE74" s="162"/>
      <c r="BF74" s="162"/>
      <c r="BG74" s="162"/>
      <c r="BH74" s="139"/>
      <c r="BI74" s="139"/>
      <c r="BJ74" s="139"/>
      <c r="BK74" s="139"/>
      <c r="BL74" s="139"/>
      <c r="BM74" s="139"/>
      <c r="BN74" s="139"/>
      <c r="BO74" s="139"/>
      <c r="BP74" s="162"/>
      <c r="BQ74" s="162"/>
      <c r="BR74" s="183"/>
      <c r="BS74" s="55"/>
      <c r="BT74" s="195"/>
      <c r="BU74" s="195"/>
      <c r="BV74" s="195"/>
      <c r="BW74" s="195"/>
      <c r="BX74" s="195"/>
      <c r="BY74" s="195"/>
      <c r="BZ74" s="195"/>
      <c r="CA74" s="195"/>
      <c r="CC74" s="187"/>
      <c r="CD74" s="187"/>
      <c r="CE74" s="135"/>
      <c r="CF74" s="187"/>
      <c r="CG74" s="187"/>
      <c r="CH74" s="187"/>
      <c r="CI74" s="187"/>
      <c r="CJ74" s="187"/>
      <c r="CK74" s="187"/>
      <c r="CL74" s="187"/>
      <c r="CM74" s="55"/>
      <c r="CN74" s="199"/>
      <c r="CO74" s="199"/>
      <c r="CP74" s="199"/>
      <c r="CQ74" s="199"/>
      <c r="CR74" s="199"/>
      <c r="CS74" s="199"/>
      <c r="CT74" s="199"/>
      <c r="CU74" s="199"/>
      <c r="CW74" s="187"/>
      <c r="CX74" s="187"/>
      <c r="CY74" s="187"/>
      <c r="CZ74" s="187"/>
      <c r="DA74" s="187"/>
      <c r="DB74" s="187"/>
      <c r="DC74" s="187"/>
      <c r="DD74" s="187"/>
      <c r="DE74" s="187"/>
      <c r="DF74" s="187"/>
      <c r="DG74" s="55"/>
      <c r="DH74" s="309"/>
      <c r="DI74" s="309"/>
      <c r="DJ74" s="309"/>
      <c r="DK74" s="310"/>
      <c r="DL74" s="310"/>
      <c r="DM74" s="309"/>
      <c r="DQ74" s="95"/>
      <c r="DT74" s="194"/>
      <c r="EA74" s="194"/>
      <c r="EB74" s="10"/>
      <c r="EC74" s="10"/>
      <c r="ED74" s="10"/>
      <c r="EE74" s="10"/>
      <c r="EF74" s="10"/>
      <c r="EG74" s="10"/>
      <c r="EH74" s="10"/>
      <c r="EI74" s="10"/>
      <c r="EJ74" s="10"/>
      <c r="EK74" s="10"/>
      <c r="EL74" s="10"/>
      <c r="EM74" s="10"/>
      <c r="EN74" s="10"/>
      <c r="EO74" s="10"/>
      <c r="EP74" s="10"/>
      <c r="EQ74" s="10"/>
      <c r="ER74" s="10"/>
      <c r="FC74" s="55"/>
      <c r="FD74" s="312"/>
      <c r="FE74" s="312"/>
    </row>
    <row r="75" spans="1:244" ht="14.25" customHeight="1">
      <c r="A75" s="670" t="s">
        <v>129</v>
      </c>
      <c r="B75" s="924">
        <f t="shared" si="3"/>
        <v>181.48610562720185</v>
      </c>
      <c r="C75" s="904">
        <v>150.86721891954141</v>
      </c>
      <c r="D75" s="904">
        <v>30.618886707660444</v>
      </c>
      <c r="E75" s="331"/>
      <c r="F75" s="331"/>
      <c r="H75" s="1183" t="s">
        <v>241</v>
      </c>
      <c r="I75" s="1182"/>
      <c r="J75" s="1182"/>
      <c r="K75" s="1182"/>
      <c r="L75" s="1182"/>
      <c r="M75" s="1182"/>
      <c r="N75" s="416"/>
      <c r="P75" s="57"/>
      <c r="R75" s="18"/>
      <c r="S75" s="397"/>
      <c r="T75" s="397"/>
      <c r="U75" s="202"/>
      <c r="V75" s="202"/>
      <c r="W75" s="118"/>
      <c r="X75" s="126"/>
      <c r="Z75" s="87"/>
      <c r="AA75" s="18"/>
      <c r="AB75" s="213"/>
      <c r="AC75" s="213"/>
      <c r="AD75" s="213"/>
      <c r="AE75" s="325"/>
      <c r="AF75" s="213"/>
      <c r="AG75" s="213"/>
      <c r="AH75" s="161"/>
      <c r="AI75" s="161"/>
      <c r="AJ75" s="161"/>
      <c r="AK75" s="161"/>
      <c r="AL75" s="161"/>
      <c r="AM75" s="161"/>
      <c r="AN75" s="161"/>
      <c r="AO75" s="161"/>
      <c r="AP75" s="161"/>
      <c r="AQ75" s="161"/>
      <c r="AR75" s="161"/>
      <c r="AS75" s="161"/>
      <c r="AT75" s="161"/>
      <c r="AU75" s="18"/>
      <c r="AV75" s="90"/>
      <c r="AW75" s="326"/>
      <c r="AX75" s="326"/>
      <c r="AY75" s="327"/>
      <c r="AZ75" s="327"/>
      <c r="BA75" s="328"/>
      <c r="BB75" s="328"/>
      <c r="BC75" s="90"/>
      <c r="BD75" s="162"/>
      <c r="BE75" s="162"/>
      <c r="BF75" s="335"/>
      <c r="BG75" s="162"/>
      <c r="BH75" s="139"/>
      <c r="BI75" s="139"/>
      <c r="BJ75" s="139"/>
      <c r="BK75" s="139"/>
      <c r="BL75" s="139"/>
      <c r="BM75" s="139"/>
      <c r="BN75" s="139"/>
      <c r="BO75" s="139"/>
      <c r="BP75" s="162"/>
      <c r="BQ75" s="162"/>
      <c r="BR75" s="183"/>
      <c r="BS75" s="18"/>
      <c r="BT75" s="231"/>
      <c r="BU75" s="231"/>
      <c r="BV75" s="231"/>
      <c r="BW75" s="231"/>
      <c r="BX75" s="231"/>
      <c r="BY75" s="231"/>
      <c r="BZ75" s="231"/>
      <c r="CA75" s="231"/>
      <c r="CC75" s="187"/>
      <c r="CD75" s="187"/>
      <c r="CE75" s="135"/>
      <c r="CF75" s="187"/>
      <c r="CG75" s="187"/>
      <c r="CH75" s="187"/>
      <c r="CI75" s="187"/>
      <c r="CJ75" s="187"/>
      <c r="CK75" s="187"/>
      <c r="CL75" s="187"/>
      <c r="CM75" s="18"/>
      <c r="CN75" s="199"/>
      <c r="CO75" s="199"/>
      <c r="CP75" s="199"/>
      <c r="CQ75" s="199"/>
      <c r="CR75" s="199"/>
      <c r="CS75" s="199"/>
      <c r="CT75" s="199"/>
      <c r="CU75" s="199"/>
      <c r="CW75" s="187"/>
      <c r="CX75" s="187"/>
      <c r="CY75" s="187"/>
      <c r="CZ75" s="187"/>
      <c r="DA75" s="187"/>
      <c r="DB75" s="187"/>
      <c r="DC75" s="187"/>
      <c r="DD75" s="187"/>
      <c r="DE75" s="187"/>
      <c r="DF75" s="187"/>
      <c r="DG75" s="18"/>
      <c r="DH75" s="329"/>
      <c r="DI75" s="329"/>
      <c r="DJ75" s="329"/>
      <c r="DK75" s="330"/>
      <c r="DL75" s="330"/>
      <c r="DM75" s="329"/>
      <c r="DQ75" s="95"/>
      <c r="DT75" s="194"/>
      <c r="EA75" s="230"/>
      <c r="EB75" s="10"/>
      <c r="EC75" s="10"/>
      <c r="ED75" s="10"/>
      <c r="EE75" s="10"/>
      <c r="EF75" s="10"/>
      <c r="EG75" s="10"/>
      <c r="EH75" s="10"/>
      <c r="EI75" s="10"/>
      <c r="EJ75" s="10"/>
      <c r="EK75" s="10"/>
      <c r="EL75" s="10"/>
      <c r="EM75" s="10"/>
      <c r="EN75" s="10"/>
      <c r="EO75" s="10"/>
      <c r="EP75" s="10"/>
      <c r="EQ75" s="10"/>
      <c r="ER75" s="10"/>
      <c r="EY75" s="74"/>
      <c r="FC75" s="18"/>
      <c r="FD75" s="332"/>
      <c r="FE75" s="332"/>
    </row>
    <row r="76" spans="1:244" ht="23.25" customHeight="1">
      <c r="A76" s="1089" t="s">
        <v>365</v>
      </c>
      <c r="B76" s="1079"/>
      <c r="C76" s="1079"/>
      <c r="D76" s="1079"/>
      <c r="E76" s="1079"/>
      <c r="F76" s="1079"/>
      <c r="H76" s="1182"/>
      <c r="I76" s="1182"/>
      <c r="J76" s="1182"/>
      <c r="K76" s="1182"/>
      <c r="L76" s="1182"/>
      <c r="M76" s="1182"/>
      <c r="N76" s="416"/>
      <c r="P76" s="77"/>
      <c r="R76" s="75"/>
      <c r="S76" s="397"/>
      <c r="T76" s="397"/>
      <c r="U76" s="202"/>
      <c r="V76" s="202"/>
      <c r="W76" s="118"/>
      <c r="X76" s="126"/>
      <c r="Z76" s="87"/>
      <c r="AA76" s="75"/>
      <c r="AB76" s="213"/>
      <c r="AC76" s="213"/>
      <c r="AD76" s="213"/>
      <c r="AE76" s="325"/>
      <c r="AF76" s="213"/>
      <c r="AG76" s="213"/>
      <c r="AH76" s="215"/>
      <c r="AI76" s="215"/>
      <c r="AJ76" s="215"/>
      <c r="AK76" s="215"/>
      <c r="AL76" s="334"/>
      <c r="AM76" s="215"/>
      <c r="AN76" s="215"/>
      <c r="AO76" s="215"/>
      <c r="AP76" s="215"/>
      <c r="AQ76" s="215"/>
      <c r="AR76" s="215"/>
      <c r="AS76" s="215"/>
      <c r="AT76" s="215"/>
      <c r="AU76" s="75"/>
      <c r="AV76" s="90"/>
      <c r="AW76" s="326"/>
      <c r="AX76" s="326"/>
      <c r="AY76" s="327"/>
      <c r="AZ76" s="327"/>
      <c r="BA76" s="328"/>
      <c r="BB76" s="328"/>
      <c r="BC76" s="90"/>
      <c r="BD76" s="216"/>
      <c r="BE76" s="216"/>
      <c r="BF76" s="216"/>
      <c r="BG76" s="216"/>
      <c r="BH76" s="146"/>
      <c r="BI76" s="146"/>
      <c r="BJ76" s="146"/>
      <c r="BK76" s="146"/>
      <c r="BL76" s="146"/>
      <c r="BM76" s="146"/>
      <c r="BN76" s="146"/>
      <c r="BO76" s="146"/>
      <c r="BP76" s="216"/>
      <c r="BQ76" s="216"/>
      <c r="BR76" s="220"/>
      <c r="BS76" s="75"/>
      <c r="BT76" s="231"/>
      <c r="BU76" s="231"/>
      <c r="BV76" s="231"/>
      <c r="BW76" s="231"/>
      <c r="BX76" s="231"/>
      <c r="BY76" s="231"/>
      <c r="BZ76" s="231"/>
      <c r="CA76" s="231"/>
      <c r="CC76" s="223"/>
      <c r="CD76" s="223"/>
      <c r="CE76" s="223"/>
      <c r="CF76" s="223"/>
      <c r="CG76" s="223"/>
      <c r="CH76" s="223"/>
      <c r="CI76" s="223"/>
      <c r="CJ76" s="223"/>
      <c r="CK76" s="223"/>
      <c r="CL76" s="223"/>
      <c r="CM76" s="75"/>
      <c r="CN76" s="234"/>
      <c r="CO76" s="234"/>
      <c r="CP76" s="234"/>
      <c r="CQ76" s="234"/>
      <c r="CR76" s="234"/>
      <c r="CS76" s="234"/>
      <c r="CT76" s="234"/>
      <c r="CU76" s="234"/>
      <c r="CW76" s="223"/>
      <c r="CX76" s="223"/>
      <c r="CY76" s="223"/>
      <c r="CZ76" s="223"/>
      <c r="DA76" s="223"/>
      <c r="DB76" s="223"/>
      <c r="DC76" s="223"/>
      <c r="DD76" s="223"/>
      <c r="DE76" s="223"/>
      <c r="DF76" s="223"/>
      <c r="DG76" s="75"/>
      <c r="DH76" s="329"/>
      <c r="DI76" s="329"/>
      <c r="DJ76" s="329"/>
      <c r="DK76" s="330"/>
      <c r="DL76" s="330"/>
      <c r="DM76" s="329"/>
      <c r="DQ76" s="95"/>
      <c r="DT76" s="230"/>
      <c r="EA76" s="230"/>
      <c r="EB76" s="10"/>
      <c r="EC76" s="10"/>
      <c r="ED76" s="10"/>
      <c r="EE76" s="10"/>
      <c r="EF76" s="10"/>
      <c r="EG76" s="10"/>
      <c r="EH76" s="10"/>
      <c r="EI76" s="10"/>
      <c r="EJ76" s="10"/>
      <c r="EK76" s="10"/>
      <c r="EL76" s="10"/>
      <c r="EM76" s="10"/>
      <c r="EN76" s="10"/>
      <c r="EO76" s="10"/>
      <c r="EP76" s="10"/>
      <c r="EQ76" s="10"/>
      <c r="ER76" s="10"/>
      <c r="FC76" s="75"/>
      <c r="FD76" s="332"/>
      <c r="FE76" s="332"/>
    </row>
    <row r="77" spans="1:244">
      <c r="P77" s="95"/>
      <c r="AB77" s="95"/>
      <c r="AC77" s="4"/>
      <c r="AD77" s="95"/>
      <c r="AN77" s="4"/>
      <c r="AO77" s="340"/>
      <c r="AP77" s="340"/>
      <c r="AQ77" s="340"/>
      <c r="AR77" s="340"/>
      <c r="AS77" s="340"/>
      <c r="BI77" s="119"/>
      <c r="BJ77" s="119"/>
      <c r="BK77" s="135"/>
      <c r="BL77" s="119"/>
      <c r="BS77" s="4"/>
      <c r="BT77" s="135"/>
      <c r="BU77" s="135"/>
      <c r="BV77" s="135"/>
      <c r="BW77" s="135"/>
      <c r="BX77" s="135"/>
      <c r="CD77" s="135"/>
      <c r="CE77" s="135"/>
      <c r="CF77" s="135"/>
      <c r="CG77" s="135"/>
      <c r="CH77" s="135"/>
      <c r="DE77" s="142"/>
      <c r="DF77" s="117"/>
      <c r="DG77" s="95"/>
      <c r="DH77" s="307"/>
      <c r="EB77" s="10"/>
      <c r="EC77" s="10"/>
      <c r="ED77" s="10"/>
      <c r="EE77" s="10"/>
      <c r="EF77" s="10"/>
      <c r="EG77" s="10"/>
      <c r="EH77" s="10"/>
      <c r="EI77" s="10"/>
      <c r="EJ77" s="10"/>
      <c r="EK77" s="10"/>
      <c r="EL77" s="10"/>
      <c r="EM77" s="10"/>
      <c r="EN77" s="10"/>
      <c r="EO77" s="10"/>
      <c r="EP77" s="10"/>
      <c r="EQ77" s="10"/>
      <c r="ER77" s="10"/>
    </row>
    <row r="78" spans="1:244">
      <c r="A78" s="1"/>
      <c r="M78" s="1"/>
      <c r="P78" s="86"/>
      <c r="T78" s="307"/>
      <c r="U78" s="307"/>
      <c r="V78" s="4"/>
      <c r="W78" s="348"/>
      <c r="X78" s="95"/>
      <c r="Z78" s="4"/>
      <c r="AB78" s="95"/>
      <c r="AC78" s="4"/>
      <c r="AD78" s="95"/>
      <c r="AN78" s="4"/>
      <c r="AO78" s="340"/>
      <c r="AP78" s="340"/>
      <c r="AQ78" s="340"/>
      <c r="AR78" s="340"/>
      <c r="AS78" s="340"/>
      <c r="BH78" s="4"/>
      <c r="BI78" s="340"/>
      <c r="BJ78" s="340"/>
      <c r="BK78" s="340"/>
      <c r="BL78" s="340"/>
      <c r="CC78" s="4"/>
      <c r="CD78" s="340"/>
      <c r="CE78" s="283"/>
      <c r="CF78" s="340"/>
      <c r="CG78" s="340"/>
      <c r="CH78" s="341"/>
      <c r="CV78" s="4"/>
      <c r="CW78" s="4"/>
      <c r="CX78" s="4"/>
      <c r="CY78" s="4"/>
      <c r="CZ78" s="4"/>
      <c r="DA78" s="4"/>
      <c r="DB78" s="4"/>
      <c r="DC78" s="4"/>
      <c r="DD78" s="4"/>
      <c r="DE78" s="4"/>
      <c r="DF78" s="4"/>
      <c r="DG78" s="95"/>
      <c r="DH78" s="307"/>
      <c r="DM78" s="4"/>
      <c r="DU78" s="4"/>
      <c r="DV78" s="345"/>
      <c r="DW78" s="345"/>
      <c r="DX78" s="345"/>
      <c r="DY78" s="345"/>
      <c r="DZ78" s="345"/>
      <c r="EB78" s="10"/>
      <c r="EC78" s="10"/>
      <c r="ED78" s="10"/>
      <c r="EE78" s="10"/>
      <c r="EF78" s="10"/>
      <c r="EG78" s="10"/>
      <c r="EH78" s="10"/>
      <c r="EI78" s="10"/>
      <c r="EJ78" s="10"/>
      <c r="EK78" s="10"/>
      <c r="EL78" s="10"/>
      <c r="EM78" s="10"/>
      <c r="EN78" s="10"/>
      <c r="EO78" s="10"/>
      <c r="EP78" s="10"/>
      <c r="EQ78" s="10"/>
      <c r="ER78" s="10"/>
      <c r="ES78" s="95"/>
      <c r="EU78" s="340"/>
      <c r="EW78" s="95"/>
      <c r="EX78" s="4"/>
      <c r="EZ78" s="95"/>
      <c r="FC78" s="345"/>
      <c r="FD78" s="345"/>
      <c r="FE78" s="345"/>
      <c r="FG78" s="342"/>
      <c r="FH78" s="342"/>
    </row>
    <row r="79" spans="1:244">
      <c r="A79" s="1"/>
      <c r="M79" s="1"/>
      <c r="P79" s="86"/>
      <c r="T79" s="307"/>
      <c r="U79" s="307"/>
      <c r="V79" s="4"/>
      <c r="W79" s="348"/>
      <c r="X79" s="95"/>
      <c r="Z79" s="4"/>
      <c r="AN79" s="4"/>
      <c r="AO79" s="340"/>
      <c r="AP79" s="340"/>
      <c r="AQ79" s="340"/>
      <c r="AR79" s="340"/>
      <c r="AS79" s="340"/>
      <c r="BH79" s="4"/>
      <c r="BI79" s="340"/>
      <c r="BJ79" s="340"/>
      <c r="BK79" s="340"/>
      <c r="BL79" s="340"/>
      <c r="CC79" s="4"/>
      <c r="CD79" s="340"/>
      <c r="CE79" s="283"/>
      <c r="CF79" s="340"/>
      <c r="CG79" s="340"/>
      <c r="CH79" s="341"/>
      <c r="CV79" s="4"/>
      <c r="CW79" s="4"/>
      <c r="CX79" s="4"/>
      <c r="CY79" s="4"/>
      <c r="CZ79" s="4"/>
      <c r="DA79" s="4"/>
      <c r="DB79" s="4"/>
      <c r="DC79" s="4"/>
      <c r="DD79" s="4"/>
      <c r="DE79" s="4"/>
      <c r="DF79" s="4"/>
      <c r="DG79" s="95"/>
      <c r="DH79" s="307"/>
      <c r="DM79" s="4"/>
      <c r="DU79" s="4"/>
      <c r="DV79" s="345"/>
      <c r="DW79" s="345"/>
      <c r="DX79" s="345"/>
      <c r="DY79" s="345"/>
      <c r="DZ79" s="345"/>
      <c r="EB79" s="10"/>
      <c r="EC79" s="10"/>
      <c r="ED79" s="10"/>
      <c r="EE79" s="10"/>
      <c r="EF79" s="10"/>
      <c r="EG79" s="10"/>
      <c r="EH79" s="10"/>
      <c r="EI79" s="10"/>
      <c r="EJ79" s="10"/>
      <c r="EK79" s="10"/>
      <c r="EL79" s="10"/>
      <c r="EM79" s="10"/>
      <c r="EN79" s="10"/>
      <c r="EO79" s="10"/>
      <c r="EP79" s="10"/>
      <c r="EQ79" s="10"/>
      <c r="ER79" s="10"/>
      <c r="ES79" s="95"/>
      <c r="EU79" s="340"/>
      <c r="EW79" s="95"/>
      <c r="EX79" s="4"/>
      <c r="EZ79" s="95"/>
      <c r="FC79" s="345"/>
      <c r="FD79" s="345"/>
      <c r="FE79" s="345"/>
      <c r="FG79" s="342"/>
      <c r="FH79" s="342"/>
    </row>
    <row r="80" spans="1:244">
      <c r="A80" s="1"/>
      <c r="G80" s="528" t="s">
        <v>119</v>
      </c>
      <c r="H80" s="420"/>
      <c r="I80" s="420"/>
      <c r="J80" s="420"/>
      <c r="K80" s="420"/>
      <c r="L80" s="420"/>
      <c r="M80" s="420"/>
      <c r="N80" s="336"/>
      <c r="P80" s="86"/>
      <c r="T80" s="307"/>
      <c r="U80" s="307"/>
      <c r="V80" s="4"/>
      <c r="W80" s="348"/>
      <c r="X80" s="95"/>
      <c r="Z80" s="4"/>
      <c r="AN80" s="4"/>
      <c r="AO80" s="340"/>
      <c r="AP80" s="340"/>
      <c r="AQ80" s="340"/>
      <c r="AR80" s="340"/>
      <c r="AS80" s="340"/>
      <c r="BH80" s="4"/>
      <c r="BI80" s="340"/>
      <c r="BJ80" s="340"/>
      <c r="BK80" s="340"/>
      <c r="BL80" s="340"/>
      <c r="CC80" s="4"/>
      <c r="CD80" s="340"/>
      <c r="CE80" s="283"/>
      <c r="CF80" s="340"/>
      <c r="CG80" s="340"/>
      <c r="CH80" s="341"/>
      <c r="CV80" s="4"/>
      <c r="CW80" s="4"/>
      <c r="CX80" s="4"/>
      <c r="CY80" s="4"/>
      <c r="CZ80" s="4"/>
      <c r="DA80" s="4"/>
      <c r="DB80" s="4"/>
      <c r="DC80" s="4"/>
      <c r="DD80" s="4"/>
      <c r="DE80" s="4"/>
      <c r="DF80" s="4"/>
      <c r="DG80" s="95"/>
      <c r="DH80" s="307"/>
      <c r="DM80" s="4"/>
      <c r="DU80" s="4"/>
      <c r="DV80" s="345"/>
      <c r="DW80" s="345"/>
      <c r="DX80" s="345"/>
      <c r="DY80" s="345"/>
      <c r="DZ80" s="345"/>
      <c r="EB80" s="10"/>
      <c r="EC80" s="10"/>
      <c r="ED80" s="10"/>
      <c r="EE80" s="10"/>
      <c r="EF80" s="10"/>
      <c r="EG80" s="10"/>
      <c r="EH80" s="10"/>
      <c r="EI80" s="10"/>
      <c r="EJ80" s="10"/>
      <c r="EK80" s="10"/>
      <c r="EL80" s="10"/>
      <c r="EM80" s="10"/>
      <c r="EN80" s="10"/>
      <c r="EO80" s="10"/>
      <c r="EP80" s="10"/>
      <c r="EQ80" s="10"/>
      <c r="ER80" s="10"/>
      <c r="ES80" s="95"/>
      <c r="EU80" s="340"/>
      <c r="EW80" s="95"/>
      <c r="EX80" s="4"/>
      <c r="EZ80" s="95"/>
      <c r="FC80" s="345"/>
      <c r="FD80" s="345"/>
      <c r="FE80" s="345"/>
      <c r="FG80" s="342"/>
      <c r="FH80" s="342"/>
    </row>
    <row r="81" spans="1:245">
      <c r="A81" s="1"/>
      <c r="G81" s="535" t="s">
        <v>120</v>
      </c>
      <c r="H81" s="534"/>
      <c r="I81" s="11"/>
      <c r="J81" s="11"/>
      <c r="K81" s="336"/>
      <c r="L81" s="11"/>
      <c r="M81" s="418"/>
      <c r="N81" s="336"/>
      <c r="P81" s="1"/>
      <c r="Q81" s="86"/>
      <c r="R81" s="82"/>
      <c r="U81" s="307"/>
      <c r="V81" s="307"/>
      <c r="X81" s="348"/>
      <c r="AC81" s="4"/>
      <c r="AD81" s="95"/>
      <c r="AE81" s="4"/>
      <c r="AF81" s="95"/>
      <c r="AG81" s="4"/>
      <c r="AI81" s="95"/>
      <c r="AJ81" s="4"/>
      <c r="AO81" s="4"/>
      <c r="AP81" s="340"/>
      <c r="AQ81" s="340"/>
      <c r="AR81" s="340"/>
      <c r="AS81" s="340"/>
      <c r="AT81" s="340"/>
      <c r="BI81" s="4"/>
      <c r="BJ81" s="340"/>
      <c r="BK81" s="340"/>
      <c r="BL81" s="340"/>
      <c r="BM81" s="340"/>
      <c r="BT81" s="95"/>
      <c r="BV81" s="4"/>
      <c r="BX81" s="95"/>
      <c r="CA81" s="4"/>
      <c r="CD81" s="4"/>
      <c r="CE81" s="340"/>
      <c r="CF81" s="283"/>
      <c r="CG81" s="340"/>
      <c r="CH81" s="340"/>
      <c r="CI81" s="341"/>
      <c r="CW81" s="4"/>
      <c r="CX81" s="4"/>
      <c r="CY81" s="4"/>
      <c r="CZ81" s="4"/>
      <c r="DA81" s="4"/>
      <c r="DB81" s="4"/>
      <c r="DC81" s="4"/>
      <c r="DD81" s="4"/>
      <c r="DE81" s="4"/>
      <c r="DF81" s="4"/>
      <c r="DI81" s="346"/>
      <c r="DK81" s="95"/>
      <c r="DL81" s="96"/>
      <c r="DO81" s="4"/>
      <c r="DQ81" s="95"/>
      <c r="DR81" s="4"/>
      <c r="DV81" s="4"/>
      <c r="DW81" s="345"/>
      <c r="DX81" s="345"/>
      <c r="DY81" s="345"/>
      <c r="DZ81" s="345"/>
      <c r="EA81" s="345"/>
      <c r="EB81" s="95"/>
      <c r="EC81" s="10"/>
      <c r="ED81" s="10"/>
      <c r="EE81" s="10"/>
      <c r="EF81" s="10"/>
      <c r="EG81" s="10"/>
      <c r="EH81" s="10"/>
      <c r="EI81" s="10"/>
      <c r="EJ81" s="10"/>
      <c r="EK81" s="10"/>
      <c r="EL81" s="10"/>
      <c r="EM81" s="10"/>
      <c r="EN81" s="10"/>
      <c r="EO81" s="10"/>
      <c r="EP81" s="10"/>
      <c r="EQ81" s="10"/>
      <c r="ER81" s="10"/>
      <c r="ES81" s="10"/>
      <c r="EV81" s="340"/>
      <c r="EW81" s="95"/>
      <c r="EY81" s="4"/>
      <c r="EZ81" s="95"/>
      <c r="FD81" s="345"/>
      <c r="FE81" s="345"/>
      <c r="FF81" s="345"/>
      <c r="FH81" s="342"/>
      <c r="FI81" s="342"/>
      <c r="FL81" s="95"/>
      <c r="GC81" s="97"/>
      <c r="IK81" s="4"/>
    </row>
    <row r="82" spans="1:245">
      <c r="A82" s="1"/>
      <c r="G82" s="413"/>
      <c r="H82" s="539" t="s">
        <v>48</v>
      </c>
      <c r="I82" s="540" t="s">
        <v>193</v>
      </c>
      <c r="J82" s="539" t="s">
        <v>63</v>
      </c>
      <c r="K82" s="541" t="s">
        <v>194</v>
      </c>
      <c r="L82" s="542" t="s">
        <v>64</v>
      </c>
      <c r="M82" s="543" t="s">
        <v>65</v>
      </c>
      <c r="N82" s="541" t="s">
        <v>41</v>
      </c>
      <c r="P82" s="1"/>
      <c r="Q82" s="86"/>
      <c r="R82" s="82"/>
      <c r="U82" s="307"/>
      <c r="V82" s="307"/>
      <c r="X82" s="348"/>
      <c r="AC82" s="4"/>
      <c r="AD82" s="95"/>
      <c r="AE82" s="4"/>
      <c r="AF82" s="95"/>
      <c r="AG82" s="4"/>
      <c r="AI82" s="95"/>
      <c r="AJ82" s="4"/>
      <c r="AO82" s="4"/>
      <c r="AP82" s="340"/>
      <c r="AQ82" s="340"/>
      <c r="AR82" s="340"/>
      <c r="AS82" s="340"/>
      <c r="AT82" s="340"/>
      <c r="BI82" s="4"/>
      <c r="BJ82" s="340"/>
      <c r="BK82" s="340"/>
      <c r="BL82" s="340"/>
      <c r="BM82" s="340"/>
      <c r="BT82" s="95"/>
      <c r="BV82" s="4"/>
      <c r="BX82" s="95"/>
      <c r="CA82" s="4"/>
      <c r="CD82" s="4"/>
      <c r="CE82" s="340"/>
      <c r="CF82" s="283"/>
      <c r="CG82" s="340"/>
      <c r="CH82" s="340"/>
      <c r="CI82" s="341"/>
      <c r="CW82" s="4"/>
      <c r="CX82" s="4"/>
      <c r="CY82" s="4"/>
      <c r="CZ82" s="4"/>
      <c r="DA82" s="4"/>
      <c r="DB82" s="4"/>
      <c r="DC82" s="4"/>
      <c r="DD82" s="4"/>
      <c r="DE82" s="4"/>
      <c r="DF82" s="4"/>
      <c r="DH82" s="82"/>
      <c r="DI82" s="307"/>
      <c r="DK82" s="95"/>
      <c r="DL82" s="96"/>
      <c r="DO82" s="4"/>
      <c r="DQ82" s="95"/>
      <c r="DR82" s="4"/>
      <c r="DV82" s="4"/>
      <c r="DW82" s="345"/>
      <c r="DX82" s="345"/>
      <c r="DY82" s="345"/>
      <c r="DZ82" s="345"/>
      <c r="EA82" s="345"/>
      <c r="EB82" s="95"/>
      <c r="EC82" s="10"/>
      <c r="ED82" s="10"/>
      <c r="EE82" s="10"/>
      <c r="EF82" s="10"/>
      <c r="EG82" s="10"/>
      <c r="EH82" s="10"/>
      <c r="EI82" s="10"/>
      <c r="EJ82" s="10"/>
      <c r="EK82" s="10"/>
      <c r="EL82" s="10"/>
      <c r="EM82" s="10"/>
      <c r="EN82" s="10"/>
      <c r="EO82" s="10"/>
      <c r="EP82" s="10"/>
      <c r="EQ82" s="10"/>
      <c r="ER82" s="10"/>
      <c r="ES82" s="10"/>
      <c r="EV82" s="340"/>
      <c r="EW82" s="95"/>
      <c r="EY82" s="4"/>
      <c r="EZ82" s="95"/>
      <c r="FD82" s="345"/>
      <c r="FE82" s="345"/>
      <c r="FF82" s="345"/>
      <c r="FH82" s="342"/>
      <c r="FI82" s="342"/>
      <c r="FL82" s="95"/>
      <c r="GC82" s="97"/>
      <c r="IK82" s="4"/>
    </row>
    <row r="83" spans="1:245">
      <c r="A83" s="1"/>
      <c r="G83" s="536">
        <f>B37</f>
        <v>11933.710526000001</v>
      </c>
      <c r="H83" s="537">
        <f>H37</f>
        <v>5448.7613250000004</v>
      </c>
      <c r="I83" s="537">
        <f t="shared" ref="I83:M83" si="4">I37</f>
        <v>1692.5967820000003</v>
      </c>
      <c r="J83" s="537">
        <f t="shared" si="4"/>
        <v>622.69658500000003</v>
      </c>
      <c r="K83" s="538">
        <f t="shared" si="4"/>
        <v>523.29427899999996</v>
      </c>
      <c r="L83" s="537">
        <f t="shared" si="4"/>
        <v>661.18670399999996</v>
      </c>
      <c r="M83" s="537">
        <f t="shared" si="4"/>
        <v>487.14374299999992</v>
      </c>
      <c r="N83" s="537">
        <f>B37-SUM(H83:M83)</f>
        <v>2498.0311079999992</v>
      </c>
      <c r="P83" s="1"/>
      <c r="Q83" s="86"/>
      <c r="R83" s="82"/>
      <c r="U83" s="307"/>
      <c r="V83" s="307"/>
      <c r="X83" s="348"/>
      <c r="AC83" s="4"/>
      <c r="AD83" s="95"/>
      <c r="AE83" s="4"/>
      <c r="AF83" s="95"/>
      <c r="AG83" s="4"/>
      <c r="AI83" s="95"/>
      <c r="AJ83" s="4"/>
      <c r="AO83" s="4"/>
      <c r="AP83" s="340"/>
      <c r="AQ83" s="340"/>
      <c r="AR83" s="340"/>
      <c r="AS83" s="340"/>
      <c r="AT83" s="340"/>
      <c r="BI83" s="4"/>
      <c r="BJ83" s="340"/>
      <c r="BK83" s="340"/>
      <c r="BL83" s="340"/>
      <c r="BM83" s="340"/>
      <c r="BT83" s="95"/>
      <c r="BV83" s="4"/>
      <c r="BX83" s="95"/>
      <c r="CA83" s="4"/>
      <c r="CD83" s="4"/>
      <c r="CE83" s="340"/>
      <c r="CF83" s="283"/>
      <c r="CG83" s="340"/>
      <c r="CH83" s="340"/>
      <c r="CI83" s="341"/>
      <c r="CW83" s="4"/>
      <c r="CX83" s="4"/>
      <c r="CY83" s="4"/>
      <c r="CZ83" s="4"/>
      <c r="DA83" s="4"/>
      <c r="DB83" s="4"/>
      <c r="DC83" s="4"/>
      <c r="DD83" s="4"/>
      <c r="DE83" s="4"/>
      <c r="DF83" s="4"/>
      <c r="DI83" s="307"/>
      <c r="DK83" s="95"/>
      <c r="DL83" s="96"/>
      <c r="DO83" s="4"/>
      <c r="DQ83" s="95"/>
      <c r="DR83" s="4"/>
      <c r="DV83" s="4"/>
      <c r="DW83" s="345"/>
      <c r="DX83" s="345"/>
      <c r="DY83" s="345"/>
      <c r="DZ83" s="345"/>
      <c r="EA83" s="345"/>
      <c r="EB83" s="95"/>
      <c r="EC83" s="10"/>
      <c r="ED83" s="10"/>
      <c r="EE83" s="10"/>
      <c r="EF83" s="10"/>
      <c r="EG83" s="10"/>
      <c r="EH83" s="10"/>
      <c r="EI83" s="10"/>
      <c r="EJ83" s="10"/>
      <c r="EK83" s="10"/>
      <c r="EL83" s="10"/>
      <c r="EM83" s="10"/>
      <c r="EN83" s="10"/>
      <c r="EO83" s="10"/>
      <c r="EP83" s="10"/>
      <c r="EQ83" s="10"/>
      <c r="ER83" s="10"/>
      <c r="ES83" s="10"/>
      <c r="EV83" s="340"/>
      <c r="EW83" s="95"/>
      <c r="EY83" s="4"/>
      <c r="EZ83" s="95"/>
      <c r="FD83" s="345"/>
      <c r="FE83" s="345"/>
      <c r="FF83" s="345"/>
      <c r="FH83" s="342"/>
      <c r="FI83" s="342"/>
      <c r="FL83" s="95"/>
      <c r="GC83" s="97"/>
      <c r="IK83" s="4"/>
    </row>
    <row r="84" spans="1:245">
      <c r="A84" s="1"/>
      <c r="G84" s="336"/>
      <c r="H84" s="634">
        <f t="shared" ref="H84:N84" si="5">H83/$G83</f>
        <v>0.4565856791254298</v>
      </c>
      <c r="I84" s="634">
        <f>I83/$G83</f>
        <v>0.14183323605112894</v>
      </c>
      <c r="J84" s="634">
        <f t="shared" si="5"/>
        <v>5.2179628762012424E-2</v>
      </c>
      <c r="K84" s="634">
        <f>K83/$G83</f>
        <v>4.3850089866005852E-2</v>
      </c>
      <c r="L84" s="634">
        <f>L83/$G83</f>
        <v>5.5404955781311362E-2</v>
      </c>
      <c r="M84" s="634">
        <f t="shared" si="5"/>
        <v>4.0820811091291244E-2</v>
      </c>
      <c r="N84" s="634">
        <f t="shared" si="5"/>
        <v>0.2093255993228203</v>
      </c>
      <c r="P84" s="1"/>
      <c r="Q84" s="86"/>
      <c r="R84" s="82"/>
      <c r="U84" s="307"/>
      <c r="V84" s="307"/>
      <c r="X84" s="348"/>
      <c r="AC84" s="4"/>
      <c r="AD84" s="95"/>
      <c r="AE84" s="4"/>
      <c r="AF84" s="95"/>
      <c r="AG84" s="4"/>
      <c r="AI84" s="95"/>
      <c r="AJ84" s="4"/>
      <c r="AO84" s="4"/>
      <c r="AP84" s="340"/>
      <c r="AQ84" s="340"/>
      <c r="AR84" s="340"/>
      <c r="AS84" s="340"/>
      <c r="AT84" s="340"/>
      <c r="BI84" s="4"/>
      <c r="BJ84" s="340"/>
      <c r="BK84" s="340"/>
      <c r="BL84" s="340"/>
      <c r="BM84" s="340"/>
      <c r="BT84" s="95"/>
      <c r="BV84" s="4"/>
      <c r="BX84" s="95"/>
      <c r="CA84" s="4"/>
      <c r="CD84" s="4"/>
      <c r="CE84" s="340"/>
      <c r="CF84" s="283"/>
      <c r="CG84" s="340"/>
      <c r="CH84" s="340"/>
      <c r="CI84" s="341"/>
      <c r="CW84" s="4"/>
      <c r="CX84" s="4"/>
      <c r="CY84" s="4"/>
      <c r="CZ84" s="4"/>
      <c r="DA84" s="4"/>
      <c r="DB84" s="4"/>
      <c r="DC84" s="4"/>
      <c r="DD84" s="4"/>
      <c r="DE84" s="4"/>
      <c r="DF84" s="4"/>
      <c r="DI84" s="307"/>
      <c r="DK84" s="95"/>
      <c r="DL84" s="96"/>
      <c r="DO84" s="4"/>
      <c r="DQ84" s="95"/>
      <c r="DR84" s="4"/>
      <c r="DV84" s="4"/>
      <c r="DW84" s="345"/>
      <c r="DX84" s="345"/>
      <c r="DY84" s="345"/>
      <c r="DZ84" s="345"/>
      <c r="EA84" s="345"/>
      <c r="EB84" s="95"/>
      <c r="EC84" s="10"/>
      <c r="ED84" s="10"/>
      <c r="EE84" s="10"/>
      <c r="EF84" s="10"/>
      <c r="EG84" s="10"/>
      <c r="EH84" s="10"/>
      <c r="EI84" s="10"/>
      <c r="EJ84" s="10"/>
      <c r="EK84" s="10"/>
      <c r="EL84" s="10"/>
      <c r="EM84" s="10"/>
      <c r="EN84" s="10"/>
      <c r="EO84" s="10"/>
      <c r="EP84" s="10"/>
      <c r="EQ84" s="10"/>
      <c r="ER84" s="10"/>
      <c r="ES84" s="10"/>
      <c r="EV84" s="340"/>
      <c r="EW84" s="95"/>
      <c r="EY84" s="4"/>
      <c r="EZ84" s="95"/>
      <c r="FD84" s="345"/>
      <c r="FE84" s="345"/>
      <c r="FF84" s="345"/>
      <c r="FH84" s="342"/>
      <c r="FI84" s="342"/>
      <c r="FL84" s="95"/>
      <c r="GC84" s="97"/>
      <c r="IK84" s="4"/>
    </row>
    <row r="85" spans="1:245">
      <c r="A85" s="1"/>
      <c r="M85" s="1"/>
      <c r="P85" s="86"/>
      <c r="T85" s="307"/>
      <c r="U85" s="307"/>
      <c r="V85" s="4"/>
      <c r="W85" s="348"/>
      <c r="X85" s="95"/>
      <c r="Z85" s="4"/>
      <c r="AN85" s="4"/>
      <c r="AO85" s="340"/>
      <c r="AP85" s="340"/>
      <c r="AQ85" s="340"/>
      <c r="AR85" s="340"/>
      <c r="AS85" s="340"/>
      <c r="BH85" s="4"/>
      <c r="BI85" s="340"/>
      <c r="BJ85" s="340"/>
      <c r="BK85" s="340"/>
      <c r="BL85" s="340"/>
      <c r="CC85" s="4"/>
      <c r="CD85" s="340"/>
      <c r="CE85" s="283"/>
      <c r="CF85" s="340"/>
      <c r="CG85" s="340"/>
      <c r="CH85" s="341"/>
      <c r="CV85" s="4"/>
      <c r="CW85" s="4"/>
      <c r="CX85" s="4"/>
      <c r="CY85" s="4"/>
      <c r="CZ85" s="4"/>
      <c r="DA85" s="4"/>
      <c r="DB85" s="4"/>
      <c r="DC85" s="4"/>
      <c r="DD85" s="4"/>
      <c r="DE85" s="4"/>
      <c r="DF85" s="4"/>
      <c r="DG85" s="95"/>
      <c r="DH85" s="307"/>
      <c r="DM85" s="4"/>
      <c r="DU85" s="4"/>
      <c r="DV85" s="345"/>
      <c r="DW85" s="345"/>
      <c r="DX85" s="345"/>
      <c r="DY85" s="345"/>
      <c r="DZ85" s="345"/>
      <c r="EB85" s="10"/>
      <c r="EC85" s="10"/>
      <c r="ED85" s="10"/>
      <c r="EE85" s="10"/>
      <c r="EF85" s="10"/>
      <c r="EG85" s="10"/>
      <c r="EH85" s="10"/>
      <c r="EI85" s="10"/>
      <c r="EJ85" s="10"/>
      <c r="EK85" s="10"/>
      <c r="EL85" s="10"/>
      <c r="EM85" s="10"/>
      <c r="EN85" s="10"/>
      <c r="EO85" s="10"/>
      <c r="EP85" s="10"/>
      <c r="EQ85" s="10"/>
      <c r="ER85" s="10"/>
      <c r="ES85" s="95"/>
      <c r="EU85" s="340"/>
      <c r="EW85" s="95"/>
      <c r="EX85" s="4"/>
      <c r="EZ85" s="95"/>
      <c r="FC85" s="345"/>
      <c r="FD85" s="345"/>
      <c r="FE85" s="345"/>
      <c r="FG85" s="342"/>
      <c r="FH85" s="342"/>
    </row>
    <row r="86" spans="1:245">
      <c r="A86" s="1"/>
      <c r="M86" s="1"/>
      <c r="P86" s="86"/>
      <c r="T86" s="307"/>
      <c r="U86" s="307"/>
      <c r="V86" s="4"/>
      <c r="W86" s="348"/>
      <c r="X86" s="95"/>
      <c r="Z86" s="4"/>
      <c r="AN86" s="4"/>
      <c r="AO86" s="340"/>
      <c r="AP86" s="340"/>
      <c r="AQ86" s="340"/>
      <c r="AR86" s="340"/>
      <c r="AS86" s="340"/>
      <c r="BH86" s="4"/>
      <c r="BI86" s="340"/>
      <c r="BJ86" s="340"/>
      <c r="BK86" s="340"/>
      <c r="BL86" s="340"/>
      <c r="CC86" s="4"/>
      <c r="CD86" s="340"/>
      <c r="CE86" s="283"/>
      <c r="CF86" s="340"/>
      <c r="CG86" s="340"/>
      <c r="CH86" s="341"/>
      <c r="CV86" s="4"/>
      <c r="CW86" s="4"/>
      <c r="CX86" s="4"/>
      <c r="CY86" s="4"/>
      <c r="CZ86" s="4"/>
      <c r="DA86" s="4"/>
      <c r="DB86" s="4"/>
      <c r="DC86" s="4"/>
      <c r="DD86" s="4"/>
      <c r="DE86" s="4"/>
      <c r="DF86" s="187"/>
      <c r="DG86" s="95"/>
      <c r="DH86" s="307"/>
      <c r="DM86" s="4"/>
      <c r="DU86" s="4"/>
      <c r="DV86" s="345"/>
      <c r="DW86" s="345"/>
      <c r="DX86" s="345"/>
      <c r="DY86" s="345"/>
      <c r="DZ86" s="345"/>
      <c r="EB86" s="10"/>
      <c r="EC86" s="10"/>
      <c r="ED86" s="10"/>
      <c r="EE86" s="10"/>
      <c r="EF86" s="10"/>
      <c r="EG86" s="10"/>
      <c r="EH86" s="10"/>
      <c r="EI86" s="10"/>
      <c r="EJ86" s="10"/>
      <c r="EK86" s="10"/>
      <c r="EL86" s="10"/>
      <c r="EM86" s="10"/>
      <c r="EN86" s="10"/>
      <c r="EO86" s="10"/>
      <c r="EP86" s="10"/>
      <c r="EQ86" s="10"/>
      <c r="ER86" s="10"/>
      <c r="ES86" s="95"/>
      <c r="EU86" s="340"/>
      <c r="EW86" s="95"/>
      <c r="EX86" s="4"/>
      <c r="EZ86" s="95"/>
      <c r="FC86" s="345"/>
      <c r="FD86" s="345"/>
      <c r="FE86" s="345"/>
      <c r="FG86" s="342"/>
      <c r="FH86" s="342"/>
    </row>
    <row r="87" spans="1:245">
      <c r="A87" s="1"/>
      <c r="M87" s="1"/>
      <c r="P87" s="86"/>
      <c r="T87" s="307"/>
      <c r="U87" s="307"/>
      <c r="V87" s="4"/>
      <c r="W87" s="348"/>
      <c r="X87" s="95"/>
      <c r="Z87" s="4"/>
      <c r="AN87" s="4"/>
      <c r="AO87" s="340"/>
      <c r="AP87" s="340"/>
      <c r="AQ87" s="340"/>
      <c r="AR87" s="340"/>
      <c r="AS87" s="340"/>
      <c r="BH87" s="4"/>
      <c r="BI87" s="340"/>
      <c r="BJ87" s="340"/>
      <c r="BK87" s="340"/>
      <c r="BL87" s="340"/>
      <c r="CC87" s="4"/>
      <c r="CD87" s="340"/>
      <c r="CE87" s="283"/>
      <c r="CF87" s="340"/>
      <c r="CG87" s="340"/>
      <c r="CH87" s="341"/>
      <c r="CV87" s="4"/>
      <c r="CW87" s="4"/>
      <c r="CX87" s="4"/>
      <c r="CY87" s="4"/>
      <c r="CZ87" s="4"/>
      <c r="DA87" s="4"/>
      <c r="DB87" s="4"/>
      <c r="DC87" s="4"/>
      <c r="DD87" s="4"/>
      <c r="DE87" s="4"/>
      <c r="DF87" s="4"/>
      <c r="DH87" s="307"/>
      <c r="DI87" s="4"/>
      <c r="DM87" s="4"/>
      <c r="DU87" s="4"/>
      <c r="DV87" s="345"/>
      <c r="DW87" s="345"/>
      <c r="DX87" s="345"/>
      <c r="DY87" s="345"/>
      <c r="DZ87" s="345"/>
      <c r="EB87" s="10"/>
      <c r="EC87" s="10"/>
      <c r="ED87" s="10"/>
      <c r="EE87" s="10"/>
      <c r="EF87" s="10"/>
      <c r="EG87" s="10"/>
      <c r="EH87" s="10"/>
      <c r="EI87" s="10"/>
      <c r="EJ87" s="10"/>
      <c r="EK87" s="10"/>
      <c r="EL87" s="10"/>
      <c r="EM87" s="10"/>
      <c r="EN87" s="10"/>
      <c r="EO87" s="10"/>
      <c r="EP87" s="10"/>
      <c r="EQ87" s="10"/>
      <c r="ER87" s="10"/>
      <c r="ES87" s="95"/>
      <c r="EU87" s="340"/>
      <c r="EW87" s="95"/>
      <c r="EX87" s="4"/>
      <c r="EZ87" s="95"/>
      <c r="FC87" s="345"/>
      <c r="FD87" s="345"/>
      <c r="FE87" s="345"/>
      <c r="FG87" s="342"/>
      <c r="FH87" s="342"/>
    </row>
    <row r="88" spans="1:245">
      <c r="A88" s="1"/>
      <c r="M88" s="1"/>
      <c r="P88" s="86"/>
      <c r="T88" s="307"/>
      <c r="U88" s="307"/>
      <c r="V88" s="4"/>
      <c r="W88" s="348"/>
      <c r="X88" s="95"/>
      <c r="Z88" s="4"/>
      <c r="BH88" s="4"/>
      <c r="BI88" s="340"/>
      <c r="BJ88" s="340"/>
      <c r="BK88" s="340"/>
      <c r="BL88" s="340"/>
      <c r="CC88" s="4"/>
      <c r="CD88" s="340"/>
      <c r="CE88" s="283"/>
      <c r="CF88" s="340"/>
      <c r="CG88" s="340"/>
      <c r="CH88" s="341"/>
      <c r="CV88" s="4"/>
      <c r="CW88" s="4"/>
      <c r="CX88" s="4"/>
      <c r="CY88" s="4"/>
      <c r="CZ88" s="4"/>
      <c r="DA88" s="4"/>
      <c r="DB88" s="4"/>
      <c r="DC88" s="4"/>
      <c r="DD88" s="4"/>
      <c r="DE88" s="4"/>
      <c r="DF88" s="4"/>
      <c r="DM88" s="4"/>
      <c r="DU88" s="4"/>
      <c r="DV88" s="345"/>
      <c r="DW88" s="345"/>
      <c r="DX88" s="345"/>
      <c r="DY88" s="345"/>
      <c r="DZ88" s="345"/>
      <c r="EB88" s="10"/>
      <c r="EC88" s="10"/>
      <c r="ED88" s="10"/>
      <c r="EE88" s="10"/>
      <c r="EF88" s="10"/>
      <c r="EG88" s="10"/>
      <c r="EH88" s="10"/>
      <c r="EI88" s="10"/>
      <c r="EJ88" s="10"/>
      <c r="EK88" s="10"/>
      <c r="EL88" s="10"/>
      <c r="EM88" s="10"/>
      <c r="EN88" s="10"/>
      <c r="EO88" s="10"/>
      <c r="EP88" s="10"/>
      <c r="EQ88" s="10"/>
      <c r="ER88" s="10"/>
      <c r="ES88" s="95"/>
      <c r="EU88" s="340"/>
      <c r="EW88" s="95"/>
      <c r="EX88" s="4"/>
      <c r="EZ88" s="95"/>
      <c r="FC88" s="345"/>
      <c r="FD88" s="345"/>
      <c r="FE88" s="345"/>
      <c r="FF88" s="4"/>
      <c r="FG88" s="342"/>
      <c r="FH88" s="342"/>
    </row>
    <row r="89" spans="1:245">
      <c r="A89" s="1"/>
      <c r="M89" s="1"/>
      <c r="P89" s="86"/>
      <c r="T89" s="307"/>
      <c r="V89" s="4"/>
      <c r="W89" s="348"/>
      <c r="X89" s="95"/>
      <c r="Z89" s="4"/>
      <c r="AO89" s="345"/>
      <c r="AP89" s="345"/>
      <c r="AQ89" s="345"/>
      <c r="AR89" s="345"/>
      <c r="AS89" s="345"/>
      <c r="CV89" s="4"/>
      <c r="CW89" s="4"/>
      <c r="CX89" s="4"/>
      <c r="CY89" s="4"/>
      <c r="CZ89" s="4"/>
      <c r="DA89" s="4"/>
      <c r="DB89" s="4"/>
      <c r="DC89" s="4"/>
      <c r="DD89" s="4"/>
      <c r="DE89" s="4"/>
      <c r="DF89" s="4"/>
      <c r="DM89" s="4"/>
      <c r="DN89" s="95"/>
      <c r="DO89" s="344"/>
      <c r="DP89" s="4"/>
      <c r="DQ89" s="95"/>
      <c r="DU89" s="4"/>
      <c r="DV89" s="345"/>
      <c r="DW89" s="345"/>
      <c r="DX89" s="345"/>
      <c r="DY89" s="345"/>
      <c r="DZ89" s="345"/>
      <c r="EB89" s="10"/>
      <c r="EC89" s="10"/>
      <c r="ED89" s="10"/>
      <c r="EE89" s="10"/>
      <c r="EF89" s="10"/>
      <c r="EG89" s="10"/>
      <c r="EH89" s="10"/>
      <c r="EI89" s="10"/>
      <c r="EJ89" s="10"/>
      <c r="EK89" s="10"/>
      <c r="EL89" s="10"/>
      <c r="EM89" s="10"/>
      <c r="EN89" s="10"/>
      <c r="EO89" s="10"/>
      <c r="EP89" s="10"/>
      <c r="EQ89" s="10"/>
      <c r="ER89" s="10"/>
      <c r="ES89" s="95"/>
      <c r="EU89" s="340"/>
      <c r="EW89" s="95"/>
      <c r="EX89" s="4"/>
      <c r="EZ89" s="95"/>
    </row>
    <row r="90" spans="1:245">
      <c r="A90" s="1"/>
      <c r="I90" s="2"/>
      <c r="M90" s="1"/>
      <c r="N90" s="2"/>
      <c r="P90" s="86"/>
      <c r="T90" s="307"/>
      <c r="V90" s="4"/>
      <c r="X90" s="95"/>
      <c r="Z90" s="4"/>
      <c r="AG90" s="4"/>
      <c r="AH90" s="4"/>
      <c r="AI90" s="95"/>
      <c r="AL90" s="345"/>
      <c r="AM90" s="345"/>
      <c r="AO90" s="345"/>
      <c r="AP90" s="345"/>
      <c r="AQ90" s="345"/>
      <c r="AR90" s="345"/>
      <c r="AS90" s="345"/>
      <c r="AV90" s="345"/>
      <c r="BH90" s="345"/>
      <c r="BI90" s="345"/>
      <c r="BJ90" s="345"/>
      <c r="BK90" s="345"/>
      <c r="BL90" s="345"/>
      <c r="CD90" s="347"/>
      <c r="CE90" s="345"/>
      <c r="CF90" s="347"/>
      <c r="CG90" s="347"/>
      <c r="CH90" s="345"/>
      <c r="CS90" s="4"/>
      <c r="CT90" s="4"/>
      <c r="CU90" s="4"/>
      <c r="CV90" s="4"/>
      <c r="CW90" s="4"/>
      <c r="CX90" s="4"/>
      <c r="CY90" s="4"/>
      <c r="CZ90" s="4"/>
      <c r="DA90" s="4"/>
      <c r="DB90" s="4"/>
      <c r="DF90" s="4"/>
      <c r="DN90" s="95"/>
      <c r="DQ90" s="95"/>
      <c r="EB90" s="10"/>
      <c r="EC90" s="10"/>
      <c r="ED90" s="10"/>
      <c r="EE90" s="10"/>
      <c r="EF90" s="10"/>
      <c r="EG90" s="10"/>
      <c r="EH90" s="10"/>
      <c r="EI90" s="10"/>
      <c r="EJ90" s="10"/>
      <c r="EK90" s="10"/>
      <c r="EL90" s="10"/>
      <c r="EM90" s="10"/>
      <c r="EN90" s="10"/>
      <c r="EO90" s="10"/>
      <c r="EP90" s="10"/>
      <c r="EQ90" s="10"/>
      <c r="ER90" s="10"/>
      <c r="ES90" s="95"/>
      <c r="EU90" s="4"/>
      <c r="EW90" s="95"/>
      <c r="EZ90" s="95"/>
      <c r="FG90" s="4"/>
    </row>
    <row r="91" spans="1:245">
      <c r="A91" s="1"/>
      <c r="I91" s="2"/>
      <c r="M91" s="1"/>
      <c r="N91" s="2"/>
      <c r="O91" s="2"/>
      <c r="P91" s="86"/>
      <c r="V91" s="4"/>
      <c r="W91" s="348"/>
      <c r="X91" s="95"/>
      <c r="Z91" s="4"/>
      <c r="AG91" s="4"/>
      <c r="AH91" s="4"/>
      <c r="AI91" s="95"/>
      <c r="AL91" s="345"/>
      <c r="AM91" s="345"/>
      <c r="AO91" s="345"/>
      <c r="AP91" s="345"/>
      <c r="AQ91" s="345"/>
      <c r="AR91" s="345"/>
      <c r="AS91" s="345"/>
      <c r="AV91" s="345"/>
      <c r="BH91" s="345"/>
      <c r="BI91" s="345"/>
      <c r="BJ91" s="345"/>
      <c r="BK91" s="345"/>
      <c r="BL91" s="345"/>
      <c r="BR91" s="4"/>
      <c r="BS91" s="4"/>
      <c r="CC91" s="347"/>
      <c r="CD91" s="347"/>
      <c r="CE91" s="345"/>
      <c r="CF91" s="347"/>
      <c r="CG91" s="347"/>
      <c r="CH91" s="345"/>
      <c r="CI91" s="345"/>
      <c r="CR91" s="4"/>
      <c r="CS91" s="4"/>
      <c r="CT91" s="4"/>
      <c r="CU91" s="4"/>
      <c r="CV91" s="4"/>
      <c r="CW91" s="4"/>
      <c r="CX91" s="4"/>
      <c r="CY91" s="4"/>
      <c r="CZ91" s="4"/>
      <c r="DA91" s="4"/>
      <c r="DB91" s="4"/>
      <c r="DF91" s="4"/>
      <c r="DG91" s="95"/>
      <c r="DI91" s="4"/>
      <c r="DK91" s="279"/>
      <c r="DL91" s="4"/>
      <c r="DN91" s="95"/>
      <c r="DQ91" s="95"/>
      <c r="EB91" s="10"/>
      <c r="EC91" s="10"/>
      <c r="ED91" s="10"/>
      <c r="EE91" s="10"/>
      <c r="EF91" s="10"/>
      <c r="EG91" s="10"/>
      <c r="EH91" s="10"/>
      <c r="EI91" s="10"/>
      <c r="EJ91" s="10"/>
      <c r="EK91" s="10"/>
      <c r="EL91" s="10"/>
      <c r="EM91" s="10"/>
      <c r="EN91" s="10"/>
      <c r="EO91" s="10"/>
      <c r="EP91" s="10"/>
      <c r="EQ91" s="10"/>
      <c r="ER91" s="10"/>
      <c r="ES91" s="95"/>
      <c r="EU91" s="4"/>
      <c r="EW91" s="95"/>
      <c r="EZ91" s="95"/>
      <c r="FG91" s="4"/>
    </row>
    <row r="92" spans="1:245">
      <c r="A92" s="1"/>
      <c r="I92" s="2"/>
      <c r="M92" s="1"/>
      <c r="N92" s="2"/>
      <c r="O92" s="2"/>
      <c r="P92" s="86"/>
      <c r="Q92" s="95"/>
      <c r="V92" s="4"/>
      <c r="X92" s="95"/>
      <c r="Z92" s="4"/>
      <c r="AB92" s="95"/>
      <c r="AC92" s="4"/>
      <c r="AD92" s="95"/>
      <c r="AE92" s="4"/>
      <c r="AF92" s="95"/>
      <c r="AG92" s="4"/>
      <c r="AH92" s="4"/>
      <c r="AI92" s="95"/>
      <c r="AL92" s="345"/>
      <c r="AM92" s="345"/>
      <c r="AO92" s="345"/>
      <c r="AP92" s="345"/>
      <c r="AQ92" s="345"/>
      <c r="AR92" s="345"/>
      <c r="AS92" s="345"/>
      <c r="AV92" s="345"/>
      <c r="BH92" s="345"/>
      <c r="BI92" s="345"/>
      <c r="BJ92" s="345"/>
      <c r="BK92" s="345"/>
      <c r="BL92" s="345"/>
      <c r="BR92" s="4"/>
      <c r="BS92" s="4"/>
      <c r="CC92" s="347"/>
      <c r="CD92" s="347"/>
      <c r="CE92" s="345"/>
      <c r="CF92" s="347"/>
      <c r="CG92" s="347"/>
      <c r="CH92" s="345"/>
      <c r="CI92" s="345"/>
      <c r="CR92" s="4"/>
      <c r="CS92" s="4"/>
      <c r="CT92" s="4"/>
      <c r="CU92" s="4"/>
      <c r="CV92" s="4"/>
      <c r="CW92" s="4"/>
      <c r="CX92" s="4"/>
      <c r="CY92" s="4"/>
      <c r="CZ92" s="4"/>
      <c r="DA92" s="4"/>
      <c r="DB92" s="4"/>
      <c r="DF92" s="4"/>
      <c r="DG92" s="95"/>
      <c r="DI92" s="4"/>
      <c r="DK92" s="279"/>
      <c r="DL92" s="4"/>
      <c r="DN92" s="95"/>
      <c r="DQ92" s="95"/>
      <c r="EB92" s="10"/>
      <c r="EC92" s="10"/>
      <c r="ED92" s="10"/>
      <c r="EE92" s="10"/>
      <c r="EF92" s="10"/>
      <c r="EG92" s="10"/>
      <c r="EH92" s="10"/>
      <c r="EI92" s="10"/>
      <c r="EJ92" s="10"/>
      <c r="EK92" s="10"/>
      <c r="EL92" s="10"/>
      <c r="EM92" s="10"/>
      <c r="EN92" s="10"/>
      <c r="EO92" s="10"/>
      <c r="EP92" s="10"/>
      <c r="EQ92" s="10"/>
      <c r="ER92" s="10"/>
      <c r="ES92" s="95"/>
      <c r="EU92" s="4"/>
      <c r="EW92" s="95"/>
      <c r="EZ92" s="95"/>
      <c r="FG92" s="4"/>
    </row>
    <row r="93" spans="1:245">
      <c r="A93" s="1"/>
      <c r="I93" s="2"/>
      <c r="M93" s="1"/>
      <c r="N93" s="2"/>
      <c r="O93" s="2"/>
      <c r="P93" s="86"/>
      <c r="Q93" s="95"/>
      <c r="V93" s="4"/>
      <c r="X93" s="95"/>
      <c r="Z93" s="4"/>
      <c r="AG93" s="4"/>
      <c r="AH93" s="4"/>
      <c r="AI93" s="95"/>
      <c r="AL93" s="345"/>
      <c r="AM93" s="345"/>
      <c r="AO93" s="345"/>
      <c r="AP93" s="345"/>
      <c r="AQ93" s="345"/>
      <c r="AR93" s="345"/>
      <c r="AS93" s="345"/>
      <c r="AV93" s="345"/>
      <c r="BH93" s="345"/>
      <c r="BI93" s="345"/>
      <c r="BJ93" s="345"/>
      <c r="BK93" s="345"/>
      <c r="BL93" s="345"/>
      <c r="BR93" s="4"/>
      <c r="BS93" s="4"/>
      <c r="BT93" s="95"/>
      <c r="BU93" s="95"/>
      <c r="BV93" s="4"/>
      <c r="BW93" s="4"/>
      <c r="BY93" s="95"/>
      <c r="BZ93" s="95"/>
      <c r="CC93" s="347"/>
      <c r="CD93" s="347"/>
      <c r="CE93" s="345"/>
      <c r="CF93" s="347"/>
      <c r="CG93" s="347"/>
      <c r="CH93" s="345"/>
      <c r="CI93" s="345"/>
      <c r="CR93" s="4"/>
      <c r="CS93" s="4"/>
      <c r="CT93" s="4"/>
      <c r="CU93" s="4"/>
      <c r="CV93" s="4"/>
      <c r="CW93" s="4"/>
      <c r="CX93" s="4"/>
      <c r="CY93" s="4"/>
      <c r="CZ93" s="4"/>
      <c r="DA93" s="4"/>
      <c r="DB93" s="4"/>
      <c r="DF93" s="4"/>
      <c r="DG93" s="95"/>
      <c r="DI93" s="4"/>
      <c r="DK93" s="279"/>
      <c r="DL93" s="4"/>
      <c r="DN93" s="95"/>
      <c r="DQ93" s="95"/>
      <c r="EB93" s="10"/>
      <c r="EC93" s="10"/>
      <c r="ED93" s="10"/>
      <c r="EE93" s="10"/>
      <c r="EF93" s="10"/>
      <c r="EG93" s="10"/>
      <c r="EH93" s="10"/>
      <c r="EI93" s="10"/>
      <c r="EJ93" s="10"/>
      <c r="EK93" s="10"/>
      <c r="EL93" s="10"/>
      <c r="EM93" s="10"/>
      <c r="EN93" s="10"/>
      <c r="EO93" s="10"/>
      <c r="EP93" s="10"/>
      <c r="EQ93" s="10"/>
      <c r="ER93" s="10"/>
      <c r="ES93" s="95"/>
      <c r="EU93" s="4"/>
      <c r="EW93" s="95"/>
      <c r="EZ93" s="95"/>
      <c r="FG93" s="4"/>
    </row>
    <row r="94" spans="1:245">
      <c r="A94" s="1"/>
      <c r="I94" s="2"/>
      <c r="M94" s="1"/>
      <c r="N94" s="2"/>
      <c r="O94" s="2"/>
      <c r="P94" s="86"/>
      <c r="Q94" s="95"/>
      <c r="V94" s="4"/>
      <c r="X94" s="95"/>
      <c r="Z94" s="4"/>
      <c r="AB94" s="95"/>
      <c r="AC94" s="4"/>
      <c r="AD94" s="95"/>
      <c r="AE94" s="4"/>
      <c r="AF94" s="95"/>
      <c r="AG94" s="4"/>
      <c r="AH94" s="4"/>
      <c r="AI94" s="95"/>
      <c r="AL94" s="345"/>
      <c r="AM94" s="345"/>
      <c r="AO94" s="345"/>
      <c r="AP94" s="345"/>
      <c r="AQ94" s="345"/>
      <c r="AR94" s="345"/>
      <c r="AS94" s="345"/>
      <c r="AV94" s="345"/>
      <c r="BH94" s="345"/>
      <c r="BI94" s="345"/>
      <c r="BJ94" s="345"/>
      <c r="BK94" s="345"/>
      <c r="BL94" s="345"/>
      <c r="BR94" s="4"/>
      <c r="BS94" s="4"/>
      <c r="BT94" s="95"/>
      <c r="BU94" s="95"/>
      <c r="BV94" s="4"/>
      <c r="BW94" s="4"/>
      <c r="BY94" s="95"/>
      <c r="BZ94" s="95"/>
      <c r="CC94" s="347"/>
      <c r="CD94" s="347"/>
      <c r="CE94" s="345"/>
      <c r="CF94" s="347"/>
      <c r="CG94" s="347"/>
      <c r="CH94" s="345"/>
      <c r="CI94" s="345"/>
      <c r="CR94" s="4"/>
      <c r="CS94" s="4"/>
      <c r="CT94" s="4"/>
      <c r="CU94" s="4"/>
      <c r="CV94" s="4"/>
      <c r="CW94" s="4"/>
      <c r="CX94" s="4"/>
      <c r="CY94" s="4"/>
      <c r="CZ94" s="4"/>
      <c r="DA94" s="4"/>
      <c r="DB94" s="4"/>
      <c r="DF94" s="4"/>
      <c r="DG94" s="95"/>
      <c r="DI94" s="4"/>
      <c r="DK94" s="279"/>
      <c r="DL94" s="4"/>
      <c r="DN94" s="95"/>
      <c r="DQ94" s="95"/>
      <c r="EB94" s="10"/>
      <c r="EC94" s="10"/>
      <c r="ED94" s="10"/>
      <c r="EE94" s="10"/>
      <c r="EF94" s="10"/>
      <c r="EG94" s="10"/>
      <c r="EH94" s="10"/>
      <c r="EI94" s="10"/>
      <c r="EJ94" s="10"/>
      <c r="EK94" s="10"/>
      <c r="EL94" s="10"/>
      <c r="EM94" s="10"/>
      <c r="EN94" s="10"/>
      <c r="EO94" s="10"/>
      <c r="EP94" s="10"/>
      <c r="EQ94" s="10"/>
      <c r="ER94" s="10"/>
      <c r="ES94" s="95"/>
      <c r="EU94" s="4"/>
      <c r="EW94" s="95"/>
      <c r="EZ94" s="95"/>
      <c r="FG94" s="4"/>
    </row>
    <row r="95" spans="1:245">
      <c r="A95" s="1"/>
      <c r="I95" s="2"/>
      <c r="M95" s="1"/>
      <c r="N95" s="2"/>
      <c r="O95" s="2"/>
      <c r="P95" s="91"/>
      <c r="Q95" s="95"/>
      <c r="V95" s="4"/>
      <c r="X95" s="95"/>
      <c r="Z95" s="4"/>
      <c r="AB95" s="95"/>
      <c r="AC95" s="4"/>
      <c r="AD95" s="95"/>
      <c r="AE95" s="4"/>
      <c r="AF95" s="95"/>
      <c r="AG95" s="4"/>
      <c r="AH95" s="4"/>
      <c r="AI95" s="95"/>
      <c r="AL95" s="345"/>
      <c r="AM95" s="345"/>
      <c r="AO95" s="345"/>
      <c r="AP95" s="345"/>
      <c r="AQ95" s="345"/>
      <c r="AR95" s="345"/>
      <c r="AS95" s="345"/>
      <c r="AV95" s="345"/>
      <c r="BH95" s="345"/>
      <c r="BI95" s="345"/>
      <c r="BJ95" s="345"/>
      <c r="BK95" s="345"/>
      <c r="BL95" s="345"/>
      <c r="BR95" s="4"/>
      <c r="BS95" s="4"/>
      <c r="BT95" s="95"/>
      <c r="BU95" s="95"/>
      <c r="BV95" s="4"/>
      <c r="BW95" s="4"/>
      <c r="BY95" s="95"/>
      <c r="BZ95" s="95"/>
      <c r="CC95" s="347"/>
      <c r="CD95" s="347"/>
      <c r="CE95" s="345"/>
      <c r="CF95" s="347"/>
      <c r="CG95" s="347"/>
      <c r="CH95" s="345"/>
      <c r="CI95" s="345"/>
      <c r="CR95" s="4"/>
      <c r="CS95" s="4"/>
      <c r="CT95" s="4"/>
      <c r="CU95" s="4"/>
      <c r="CV95" s="4"/>
      <c r="CW95" s="4"/>
      <c r="CX95" s="4"/>
      <c r="CY95" s="4"/>
      <c r="CZ95" s="4"/>
      <c r="DA95" s="4"/>
      <c r="DB95" s="4"/>
      <c r="DF95" s="4"/>
      <c r="DG95" s="95"/>
      <c r="DI95" s="4"/>
      <c r="DK95" s="279"/>
      <c r="DL95" s="4"/>
      <c r="DN95" s="95"/>
      <c r="DQ95" s="95"/>
      <c r="EB95" s="10"/>
      <c r="EC95" s="10"/>
      <c r="ED95" s="10"/>
      <c r="EE95" s="10"/>
      <c r="EF95" s="10"/>
      <c r="EG95" s="10"/>
      <c r="EH95" s="10"/>
      <c r="EI95" s="10"/>
      <c r="EJ95" s="10"/>
      <c r="EK95" s="10"/>
      <c r="EL95" s="10"/>
      <c r="EM95" s="10"/>
      <c r="EN95" s="10"/>
      <c r="EO95" s="10"/>
      <c r="EP95" s="10"/>
      <c r="EQ95" s="10"/>
      <c r="ER95" s="10"/>
      <c r="ES95" s="95"/>
      <c r="EU95" s="4"/>
      <c r="EW95" s="95"/>
      <c r="EZ95" s="95"/>
      <c r="FG95" s="4"/>
    </row>
    <row r="96" spans="1:245">
      <c r="A96" s="1"/>
      <c r="I96" s="2"/>
      <c r="M96" s="1"/>
      <c r="N96" s="2"/>
      <c r="O96" s="2"/>
      <c r="P96" s="86"/>
      <c r="Q96" s="95"/>
      <c r="V96" s="4"/>
      <c r="X96" s="95"/>
      <c r="Z96" s="4"/>
      <c r="AB96" s="95"/>
      <c r="AC96" s="4"/>
      <c r="AD96" s="95"/>
      <c r="AE96" s="4"/>
      <c r="AL96" s="345"/>
      <c r="AM96" s="345"/>
      <c r="AO96" s="345"/>
      <c r="AP96" s="345"/>
      <c r="AQ96" s="345"/>
      <c r="AR96" s="345"/>
      <c r="AS96" s="345"/>
      <c r="AV96" s="345"/>
      <c r="BH96" s="345"/>
      <c r="BI96" s="345"/>
      <c r="BJ96" s="345"/>
      <c r="BK96" s="345"/>
      <c r="BL96" s="345"/>
      <c r="BR96" s="4"/>
      <c r="BS96" s="4"/>
      <c r="BT96" s="95"/>
      <c r="BU96" s="95"/>
      <c r="BV96" s="4"/>
      <c r="BW96" s="4"/>
      <c r="BY96" s="95"/>
      <c r="BZ96" s="95"/>
      <c r="CC96" s="347"/>
      <c r="CD96" s="347"/>
      <c r="CE96" s="345"/>
      <c r="CF96" s="347"/>
      <c r="CG96" s="347"/>
      <c r="CH96" s="345"/>
      <c r="CI96" s="345"/>
      <c r="CR96" s="4"/>
      <c r="CS96" s="4"/>
      <c r="CT96" s="4"/>
      <c r="CU96" s="4"/>
      <c r="CV96" s="4"/>
      <c r="CW96" s="4"/>
      <c r="CX96" s="4"/>
      <c r="CY96" s="4"/>
      <c r="CZ96" s="4"/>
      <c r="DA96" s="4"/>
      <c r="DB96" s="4"/>
      <c r="DF96" s="4"/>
      <c r="DG96" s="95"/>
      <c r="DI96" s="4"/>
      <c r="DK96" s="279"/>
      <c r="DL96" s="4"/>
      <c r="DN96" s="95"/>
      <c r="DQ96" s="95"/>
      <c r="EB96" s="10"/>
      <c r="EC96" s="10"/>
      <c r="ED96" s="10"/>
      <c r="EE96" s="10"/>
      <c r="EF96" s="10"/>
      <c r="EG96" s="10"/>
      <c r="EH96" s="10"/>
      <c r="EI96" s="10"/>
      <c r="EJ96" s="10"/>
      <c r="EK96" s="10"/>
      <c r="EL96" s="10"/>
      <c r="EM96" s="10"/>
      <c r="EN96" s="10"/>
      <c r="EO96" s="10"/>
      <c r="EP96" s="10"/>
      <c r="EQ96" s="10"/>
      <c r="ER96" s="10"/>
      <c r="ES96" s="95"/>
      <c r="EU96" s="4"/>
      <c r="EW96" s="95"/>
      <c r="EZ96" s="95"/>
      <c r="FG96" s="4"/>
    </row>
    <row r="97" spans="1:167">
      <c r="A97" s="1"/>
      <c r="I97" s="2"/>
      <c r="M97" s="1"/>
      <c r="N97" s="2"/>
      <c r="O97" s="2"/>
      <c r="P97" s="91"/>
      <c r="Q97" s="95"/>
      <c r="V97" s="4"/>
      <c r="X97" s="95"/>
      <c r="Z97" s="4"/>
      <c r="AB97" s="95"/>
      <c r="AC97" s="4"/>
      <c r="AD97" s="95"/>
      <c r="AE97" s="4"/>
      <c r="AO97" s="345"/>
      <c r="AP97" s="345"/>
      <c r="AQ97" s="345"/>
      <c r="AR97" s="345"/>
      <c r="AS97" s="345"/>
      <c r="AV97" s="345"/>
      <c r="BH97" s="345"/>
      <c r="BI97" s="345"/>
      <c r="BJ97" s="345"/>
      <c r="BK97" s="345"/>
      <c r="BL97" s="345"/>
      <c r="BR97" s="4"/>
      <c r="BS97" s="4"/>
      <c r="BU97" s="95"/>
      <c r="BW97" s="4"/>
      <c r="BZ97" s="95"/>
      <c r="CC97" s="347"/>
      <c r="CD97" s="347"/>
      <c r="CE97" s="345"/>
      <c r="CF97" s="347"/>
      <c r="CG97" s="347"/>
      <c r="CH97" s="345"/>
      <c r="CI97" s="345"/>
      <c r="CR97" s="4"/>
      <c r="CS97" s="4"/>
      <c r="CT97" s="4"/>
      <c r="CU97" s="4"/>
      <c r="CV97" s="4"/>
      <c r="CW97" s="4"/>
      <c r="CX97" s="4"/>
      <c r="CY97" s="4"/>
      <c r="CZ97" s="4"/>
      <c r="DA97" s="4"/>
      <c r="DB97" s="4"/>
      <c r="DF97" s="4"/>
      <c r="DG97" s="95"/>
      <c r="DI97" s="4"/>
      <c r="DK97" s="279"/>
      <c r="DL97" s="4"/>
      <c r="DN97" s="95"/>
      <c r="DQ97" s="95"/>
      <c r="EB97" s="10"/>
      <c r="EC97" s="10"/>
      <c r="ED97" s="10"/>
      <c r="EE97" s="10"/>
      <c r="EF97" s="10"/>
      <c r="EG97" s="10"/>
      <c r="EH97" s="10"/>
      <c r="EI97" s="10"/>
      <c r="EJ97" s="10"/>
      <c r="EK97" s="10"/>
      <c r="EL97" s="10"/>
      <c r="EM97" s="10"/>
      <c r="EN97" s="10"/>
      <c r="EO97" s="10"/>
      <c r="EP97" s="10"/>
      <c r="EQ97" s="10"/>
      <c r="ER97" s="10"/>
      <c r="ES97" s="95"/>
      <c r="EU97" s="4"/>
      <c r="EW97" s="95"/>
      <c r="EZ97" s="95"/>
      <c r="FG97" s="4"/>
    </row>
    <row r="98" spans="1:167">
      <c r="A98" s="1"/>
      <c r="J98" s="2"/>
      <c r="M98" s="1"/>
      <c r="P98" s="86"/>
      <c r="AO98" s="345"/>
      <c r="AP98" s="345"/>
      <c r="AQ98" s="345"/>
      <c r="AR98" s="345"/>
      <c r="AS98" s="345"/>
      <c r="AV98" s="345"/>
      <c r="BH98" s="345"/>
      <c r="BI98" s="345"/>
      <c r="BJ98" s="345"/>
      <c r="BK98" s="345"/>
      <c r="BL98" s="345"/>
      <c r="BS98" s="4"/>
      <c r="BU98" s="95"/>
      <c r="BW98" s="4"/>
      <c r="BZ98" s="95"/>
      <c r="CC98" s="347"/>
      <c r="CD98" s="347"/>
      <c r="CE98" s="345"/>
      <c r="CF98" s="347"/>
      <c r="CG98" s="347"/>
      <c r="CH98" s="345"/>
      <c r="CI98" s="345"/>
      <c r="DJ98" s="4"/>
      <c r="DK98" s="279"/>
      <c r="DM98" s="4"/>
      <c r="DN98" s="95"/>
      <c r="DQ98" s="95"/>
      <c r="EB98" s="10"/>
      <c r="EC98" s="10"/>
      <c r="ED98" s="10"/>
      <c r="EE98" s="10"/>
      <c r="EF98" s="10"/>
      <c r="EG98" s="10"/>
      <c r="EH98" s="10"/>
      <c r="EI98" s="10"/>
      <c r="EJ98" s="10"/>
      <c r="EK98" s="10"/>
      <c r="EL98" s="10"/>
      <c r="EM98" s="10"/>
      <c r="EN98" s="10"/>
      <c r="EO98" s="10"/>
      <c r="EP98" s="10"/>
      <c r="EQ98" s="10"/>
      <c r="ER98" s="10"/>
      <c r="EV98" s="4"/>
      <c r="EW98" s="95"/>
      <c r="EZ98" s="95"/>
      <c r="FH98" s="4"/>
    </row>
    <row r="99" spans="1:167">
      <c r="A99" s="1"/>
      <c r="J99" s="2"/>
      <c r="M99" s="1"/>
      <c r="P99" s="86"/>
      <c r="AO99" s="345"/>
      <c r="AP99" s="345"/>
      <c r="AQ99" s="345"/>
      <c r="AR99" s="345"/>
      <c r="AS99" s="345"/>
      <c r="BH99" s="345"/>
      <c r="BI99" s="345"/>
      <c r="BJ99" s="345"/>
      <c r="BK99" s="345"/>
      <c r="BL99" s="345"/>
      <c r="BS99" s="4"/>
      <c r="BU99" s="95"/>
      <c r="BW99" s="4"/>
      <c r="BZ99" s="95"/>
      <c r="CC99" s="347"/>
      <c r="CD99" s="347"/>
      <c r="CE99" s="345"/>
      <c r="CF99" s="347"/>
      <c r="CG99" s="347"/>
      <c r="CH99" s="345"/>
      <c r="CI99" s="345"/>
      <c r="DJ99" s="4"/>
      <c r="DK99" s="279"/>
      <c r="DM99" s="4"/>
      <c r="DN99" s="95"/>
      <c r="DQ99" s="95"/>
      <c r="EB99" s="10"/>
      <c r="EC99" s="10"/>
      <c r="ED99" s="10"/>
      <c r="EE99" s="10"/>
      <c r="EF99" s="10"/>
      <c r="EG99" s="10"/>
      <c r="EH99" s="10"/>
      <c r="EI99" s="10"/>
      <c r="EJ99" s="10"/>
      <c r="EK99" s="10"/>
      <c r="EL99" s="10"/>
      <c r="EM99" s="10"/>
      <c r="EN99" s="10"/>
      <c r="EO99" s="10"/>
      <c r="EP99" s="10"/>
      <c r="EQ99" s="10"/>
      <c r="ER99" s="10"/>
      <c r="EV99" s="4"/>
      <c r="EW99" s="95"/>
      <c r="EZ99" s="95"/>
      <c r="FH99" s="4"/>
    </row>
    <row r="100" spans="1:167">
      <c r="A100" s="1"/>
      <c r="J100" s="2"/>
      <c r="M100" s="1"/>
      <c r="P100" s="86"/>
      <c r="AO100" s="345"/>
      <c r="AP100" s="345"/>
      <c r="AQ100" s="345"/>
      <c r="AR100" s="345"/>
      <c r="AS100" s="345"/>
      <c r="BH100" s="345"/>
      <c r="BI100" s="345"/>
      <c r="BJ100" s="345"/>
      <c r="BK100" s="345"/>
      <c r="BL100" s="345"/>
      <c r="BS100" s="4"/>
      <c r="BU100" s="95"/>
      <c r="BW100" s="4"/>
      <c r="BZ100" s="95"/>
      <c r="CC100" s="347"/>
      <c r="CD100" s="347"/>
      <c r="CE100" s="345"/>
      <c r="CF100" s="347"/>
      <c r="CG100" s="347"/>
      <c r="CH100" s="345"/>
      <c r="CI100" s="345"/>
      <c r="DJ100" s="4"/>
      <c r="DK100" s="279"/>
      <c r="DM100" s="4"/>
      <c r="DN100" s="95"/>
      <c r="DQ100" s="95"/>
      <c r="EB100" s="10"/>
      <c r="EC100" s="10"/>
      <c r="ED100" s="10"/>
      <c r="EE100" s="10"/>
      <c r="EF100" s="10"/>
      <c r="EG100" s="10"/>
      <c r="EH100" s="10"/>
      <c r="EI100" s="10"/>
      <c r="EJ100" s="10"/>
      <c r="EK100" s="10"/>
      <c r="EL100" s="10"/>
      <c r="EM100" s="10"/>
      <c r="EN100" s="10"/>
      <c r="EO100" s="10"/>
      <c r="EP100" s="10"/>
      <c r="EQ100" s="10"/>
      <c r="ER100" s="10"/>
      <c r="EV100" s="4"/>
      <c r="EW100" s="95"/>
      <c r="EZ100" s="95"/>
      <c r="FH100" s="4"/>
    </row>
    <row r="101" spans="1:167">
      <c r="A101" s="1"/>
      <c r="J101" s="2"/>
      <c r="M101" s="1"/>
      <c r="P101" s="86"/>
      <c r="AO101" s="345"/>
      <c r="AP101" s="345"/>
      <c r="AQ101" s="345"/>
      <c r="AR101" s="345"/>
      <c r="AS101" s="345"/>
      <c r="BH101" s="345"/>
      <c r="BI101" s="345"/>
      <c r="BJ101" s="345"/>
      <c r="BK101" s="345"/>
      <c r="BL101" s="345"/>
      <c r="BS101" s="4"/>
      <c r="BU101" s="95"/>
      <c r="BW101" s="4"/>
      <c r="BZ101" s="95"/>
      <c r="CC101" s="347"/>
      <c r="CD101" s="347"/>
      <c r="CE101" s="345"/>
      <c r="CF101" s="347"/>
      <c r="CG101" s="347"/>
      <c r="CH101" s="345"/>
      <c r="CI101" s="345"/>
      <c r="DJ101" s="4"/>
      <c r="DK101" s="279"/>
      <c r="DM101" s="4"/>
      <c r="DN101" s="95"/>
      <c r="DQ101" s="95"/>
      <c r="EB101" s="10"/>
      <c r="EC101" s="10"/>
      <c r="ED101" s="10"/>
      <c r="EE101" s="10"/>
      <c r="EF101" s="10"/>
      <c r="EG101" s="10"/>
      <c r="EH101" s="10"/>
      <c r="EI101" s="10"/>
      <c r="EJ101" s="10"/>
      <c r="EK101" s="10"/>
      <c r="EL101" s="10"/>
      <c r="EM101" s="10"/>
      <c r="EN101" s="10"/>
      <c r="EO101" s="10"/>
      <c r="EP101" s="10"/>
      <c r="EQ101" s="10"/>
      <c r="ER101" s="10"/>
      <c r="EV101" s="4"/>
      <c r="EW101" s="95"/>
      <c r="EZ101" s="95"/>
      <c r="FH101" s="4"/>
    </row>
    <row r="102" spans="1:167">
      <c r="A102" s="1"/>
      <c r="J102" s="2"/>
      <c r="M102" s="1"/>
      <c r="P102" s="86"/>
      <c r="AO102" s="345"/>
      <c r="AP102" s="345"/>
      <c r="AQ102" s="345"/>
      <c r="AR102" s="345"/>
      <c r="AS102" s="345"/>
      <c r="BH102" s="345"/>
      <c r="BI102" s="345"/>
      <c r="BJ102" s="345"/>
      <c r="BK102" s="345"/>
      <c r="BL102" s="345"/>
      <c r="BS102" s="4"/>
      <c r="BU102" s="95"/>
      <c r="BW102" s="4"/>
      <c r="BZ102" s="95"/>
      <c r="CC102" s="347"/>
      <c r="CD102" s="347"/>
      <c r="CE102" s="345"/>
      <c r="CF102" s="347"/>
      <c r="CG102" s="347"/>
      <c r="CH102" s="345"/>
      <c r="CI102" s="345"/>
      <c r="DJ102" s="4"/>
      <c r="DK102" s="279"/>
      <c r="DM102" s="4"/>
      <c r="DN102" s="95"/>
      <c r="DQ102" s="95"/>
      <c r="EB102" s="10"/>
      <c r="EC102" s="10"/>
      <c r="ED102" s="10"/>
      <c r="EE102" s="10"/>
      <c r="EF102" s="10"/>
      <c r="EG102" s="10"/>
      <c r="EH102" s="10"/>
      <c r="EI102" s="10"/>
      <c r="EJ102" s="10"/>
      <c r="EK102" s="10"/>
      <c r="EL102" s="10"/>
      <c r="EM102" s="10"/>
      <c r="EN102" s="10"/>
      <c r="EO102" s="10"/>
      <c r="EP102" s="10"/>
      <c r="EQ102" s="10"/>
      <c r="ER102" s="10"/>
      <c r="EV102" s="4"/>
      <c r="EW102" s="95"/>
      <c r="EZ102" s="95"/>
      <c r="FH102" s="4"/>
    </row>
    <row r="103" spans="1:167">
      <c r="A103" s="1"/>
      <c r="J103" s="2"/>
      <c r="M103" s="1"/>
      <c r="P103" s="91"/>
      <c r="AO103" s="345"/>
      <c r="AP103" s="345"/>
      <c r="AQ103" s="345"/>
      <c r="AR103" s="345"/>
      <c r="AS103" s="345"/>
      <c r="BH103" s="345"/>
      <c r="BI103" s="345"/>
      <c r="BJ103" s="345"/>
      <c r="BK103" s="345"/>
      <c r="BL103" s="345"/>
      <c r="BS103" s="4"/>
      <c r="BU103" s="95"/>
      <c r="BW103" s="4"/>
      <c r="BZ103" s="95"/>
      <c r="CC103" s="347"/>
      <c r="CD103" s="347"/>
      <c r="CE103" s="345"/>
      <c r="CF103" s="347"/>
      <c r="CG103" s="347"/>
      <c r="CH103" s="345"/>
      <c r="CI103" s="345"/>
      <c r="DJ103" s="4"/>
      <c r="DK103" s="279"/>
      <c r="DM103" s="4"/>
      <c r="DN103" s="95"/>
      <c r="DQ103" s="95"/>
      <c r="EB103" s="10"/>
      <c r="EC103" s="10"/>
      <c r="ED103" s="10"/>
      <c r="EE103" s="10"/>
      <c r="EF103" s="10"/>
      <c r="EG103" s="10"/>
      <c r="EH103" s="10"/>
      <c r="EI103" s="10"/>
      <c r="EJ103" s="10"/>
      <c r="EK103" s="10"/>
      <c r="EL103" s="10"/>
      <c r="EM103" s="10"/>
      <c r="EN103" s="10"/>
      <c r="EO103" s="10"/>
      <c r="EP103" s="10"/>
      <c r="EQ103" s="10"/>
      <c r="ER103" s="10"/>
      <c r="EV103" s="4"/>
      <c r="EW103" s="95"/>
      <c r="EZ103" s="95"/>
      <c r="FH103" s="4"/>
    </row>
    <row r="104" spans="1:167">
      <c r="A104" s="1"/>
      <c r="J104" s="2"/>
      <c r="M104" s="1"/>
      <c r="P104" s="4"/>
      <c r="AO104" s="345"/>
      <c r="AP104" s="345"/>
      <c r="AQ104" s="345"/>
      <c r="AR104" s="345"/>
      <c r="AS104" s="345"/>
      <c r="BH104" s="345"/>
      <c r="BI104" s="345"/>
      <c r="BJ104" s="345"/>
      <c r="BK104" s="345"/>
      <c r="BL104" s="345"/>
      <c r="BS104" s="4"/>
      <c r="BU104" s="95"/>
      <c r="BW104" s="4"/>
      <c r="BZ104" s="95"/>
      <c r="CC104" s="347"/>
      <c r="CD104" s="347"/>
      <c r="CE104" s="345"/>
      <c r="CF104" s="347"/>
      <c r="CG104" s="347"/>
      <c r="CH104" s="345"/>
      <c r="CI104" s="345"/>
      <c r="DJ104" s="4"/>
      <c r="DK104" s="279"/>
      <c r="DM104" s="4"/>
      <c r="DN104" s="95"/>
      <c r="DQ104" s="95"/>
      <c r="EB104" s="10"/>
      <c r="EC104" s="10"/>
      <c r="ED104" s="10"/>
      <c r="EE104" s="10"/>
      <c r="EF104" s="10"/>
      <c r="EG104" s="10"/>
      <c r="EH104" s="10"/>
      <c r="EI104" s="10"/>
      <c r="EJ104" s="10"/>
      <c r="EK104" s="10"/>
      <c r="EL104" s="10"/>
      <c r="EM104" s="10"/>
      <c r="EN104" s="10"/>
      <c r="EO104" s="10"/>
      <c r="EP104" s="10"/>
      <c r="EQ104" s="10"/>
      <c r="ER104" s="10"/>
      <c r="EV104" s="4"/>
      <c r="EW104" s="95"/>
      <c r="EZ104" s="95"/>
      <c r="FH104" s="4"/>
    </row>
    <row r="105" spans="1:167">
      <c r="A105" s="1"/>
      <c r="J105" s="2"/>
      <c r="M105" s="1"/>
      <c r="P105" s="101"/>
      <c r="AO105" s="345"/>
      <c r="AP105" s="345"/>
      <c r="AQ105" s="345"/>
      <c r="AR105" s="345"/>
      <c r="AS105" s="345"/>
      <c r="BH105" s="345"/>
      <c r="BI105" s="345"/>
      <c r="BJ105" s="345"/>
      <c r="BK105" s="345"/>
      <c r="BL105" s="345"/>
      <c r="BS105" s="4"/>
      <c r="BU105" s="95"/>
      <c r="BW105" s="4"/>
      <c r="BZ105" s="95"/>
      <c r="CC105" s="347"/>
      <c r="CD105" s="347"/>
      <c r="CE105" s="345"/>
      <c r="CF105" s="347"/>
      <c r="CG105" s="347"/>
      <c r="CH105" s="345"/>
      <c r="CI105" s="345"/>
      <c r="DJ105" s="4"/>
      <c r="DK105" s="279"/>
      <c r="DM105" s="4"/>
      <c r="DN105" s="95"/>
      <c r="DQ105" s="95"/>
      <c r="EB105" s="10"/>
      <c r="EC105" s="10"/>
      <c r="ED105" s="10"/>
      <c r="EE105" s="10"/>
      <c r="EF105" s="10"/>
      <c r="EG105" s="10"/>
      <c r="EH105" s="10"/>
      <c r="EI105" s="10"/>
      <c r="EJ105" s="10"/>
      <c r="EK105" s="10"/>
      <c r="EL105" s="10"/>
      <c r="EM105" s="10"/>
      <c r="EN105" s="10"/>
      <c r="EO105" s="10"/>
      <c r="EP105" s="10"/>
      <c r="EQ105" s="10"/>
      <c r="ER105" s="10"/>
      <c r="EV105" s="4"/>
      <c r="EW105" s="95"/>
      <c r="EZ105" s="95"/>
      <c r="FH105" s="4"/>
    </row>
    <row r="106" spans="1:167">
      <c r="A106" s="1"/>
      <c r="J106" s="2"/>
      <c r="M106" s="1"/>
      <c r="P106" s="101"/>
      <c r="AO106" s="345"/>
      <c r="AP106" s="345"/>
      <c r="AQ106" s="345"/>
      <c r="AR106" s="345"/>
      <c r="AS106" s="345"/>
      <c r="BH106" s="345"/>
      <c r="BI106" s="345"/>
      <c r="BJ106" s="345"/>
      <c r="BK106" s="345"/>
      <c r="BL106" s="345"/>
      <c r="BS106" s="4"/>
      <c r="BU106" s="95"/>
      <c r="BW106" s="4"/>
      <c r="BZ106" s="95"/>
      <c r="CC106" s="347"/>
      <c r="CD106" s="347"/>
      <c r="CE106" s="345"/>
      <c r="CF106" s="347"/>
      <c r="CG106" s="347"/>
      <c r="CH106" s="345"/>
      <c r="CI106" s="345"/>
      <c r="DJ106" s="4"/>
      <c r="DK106" s="279"/>
      <c r="DM106" s="4"/>
      <c r="DN106" s="95"/>
      <c r="DQ106" s="95"/>
      <c r="EB106" s="10"/>
      <c r="EC106" s="10"/>
      <c r="ED106" s="10"/>
      <c r="EE106" s="10"/>
      <c r="EF106" s="10"/>
      <c r="EG106" s="10"/>
      <c r="EH106" s="10"/>
      <c r="EI106" s="10"/>
      <c r="EJ106" s="10"/>
      <c r="EK106" s="10"/>
      <c r="EL106" s="10"/>
      <c r="EM106" s="10"/>
      <c r="EN106" s="10"/>
      <c r="EO106" s="10"/>
      <c r="EP106" s="10"/>
      <c r="EQ106" s="10"/>
      <c r="ER106" s="10"/>
      <c r="EV106" s="4"/>
      <c r="EW106" s="95"/>
      <c r="EZ106" s="95"/>
      <c r="FH106" s="4"/>
    </row>
    <row r="107" spans="1:167">
      <c r="A107" s="1"/>
      <c r="J107" s="2"/>
      <c r="M107" s="1"/>
      <c r="P107" s="101"/>
      <c r="AO107" s="345"/>
      <c r="AP107" s="345"/>
      <c r="AQ107" s="345"/>
      <c r="AR107" s="345"/>
      <c r="AS107" s="345"/>
      <c r="BH107" s="345"/>
      <c r="BI107" s="345"/>
      <c r="BJ107" s="345"/>
      <c r="BK107" s="345"/>
      <c r="BL107" s="345"/>
      <c r="BS107" s="4"/>
      <c r="BU107" s="95"/>
      <c r="BW107" s="4"/>
      <c r="BZ107" s="95"/>
      <c r="CC107" s="347"/>
      <c r="CD107" s="347"/>
      <c r="CE107" s="345"/>
      <c r="CF107" s="347"/>
      <c r="CG107" s="347"/>
      <c r="CH107" s="345"/>
      <c r="CI107" s="345"/>
      <c r="DJ107" s="4"/>
      <c r="DK107" s="279"/>
      <c r="DM107" s="4"/>
      <c r="DN107" s="95"/>
      <c r="DQ107" s="95"/>
      <c r="EB107" s="10"/>
      <c r="EC107" s="10"/>
      <c r="ED107" s="10"/>
      <c r="EE107" s="10"/>
      <c r="EF107" s="10"/>
      <c r="EG107" s="10"/>
      <c r="EH107" s="10"/>
      <c r="EI107" s="10"/>
      <c r="EJ107" s="10"/>
      <c r="EK107" s="10"/>
      <c r="EL107" s="10"/>
      <c r="EM107" s="10"/>
      <c r="EN107" s="10"/>
      <c r="EO107" s="10"/>
      <c r="EP107" s="10"/>
      <c r="EQ107" s="10"/>
      <c r="ER107" s="10"/>
      <c r="EV107" s="4"/>
      <c r="EW107" s="95"/>
      <c r="EZ107" s="95"/>
      <c r="FH107" s="4"/>
    </row>
    <row r="108" spans="1:167">
      <c r="A108" s="1"/>
      <c r="J108" s="2"/>
      <c r="M108" s="1"/>
      <c r="P108" s="101"/>
      <c r="AO108" s="345"/>
      <c r="AP108" s="345"/>
      <c r="AQ108" s="345"/>
      <c r="AR108" s="345"/>
      <c r="AS108" s="345"/>
      <c r="BH108" s="345"/>
      <c r="BI108" s="345"/>
      <c r="BJ108" s="345"/>
      <c r="BK108" s="345"/>
      <c r="BL108" s="345"/>
      <c r="BS108" s="4"/>
      <c r="BU108" s="95"/>
      <c r="BW108" s="4"/>
      <c r="BZ108" s="95"/>
      <c r="CC108" s="347"/>
      <c r="CD108" s="347"/>
      <c r="CE108" s="345"/>
      <c r="CF108" s="347"/>
      <c r="CG108" s="347"/>
      <c r="CH108" s="345"/>
      <c r="CI108" s="345"/>
      <c r="DJ108" s="4"/>
      <c r="DK108" s="279"/>
      <c r="DM108" s="4"/>
      <c r="DN108" s="95"/>
      <c r="DQ108" s="95"/>
      <c r="EB108" s="10"/>
      <c r="EC108" s="10"/>
      <c r="ED108" s="10"/>
      <c r="EE108" s="10"/>
      <c r="EF108" s="10"/>
      <c r="EG108" s="10"/>
      <c r="EH108" s="10"/>
      <c r="EI108" s="10"/>
      <c r="EJ108" s="10"/>
      <c r="EK108" s="10"/>
      <c r="EL108" s="10"/>
      <c r="EM108" s="10"/>
      <c r="EN108" s="10"/>
      <c r="EO108" s="10"/>
      <c r="EP108" s="10"/>
      <c r="EQ108" s="10"/>
      <c r="ER108" s="10"/>
      <c r="EV108" s="4"/>
      <c r="EW108" s="95"/>
      <c r="EZ108" s="95"/>
      <c r="FH108" s="4"/>
    </row>
    <row r="109" spans="1:167">
      <c r="A109" s="1"/>
      <c r="J109" s="2"/>
      <c r="M109" s="1"/>
      <c r="P109" s="101"/>
      <c r="AN109" s="4"/>
      <c r="AO109" s="345"/>
      <c r="AP109" s="345"/>
      <c r="AQ109" s="345"/>
      <c r="AR109" s="345"/>
      <c r="AS109" s="345"/>
      <c r="BH109" s="345"/>
      <c r="BI109" s="345"/>
      <c r="BJ109" s="345"/>
      <c r="BK109" s="345"/>
      <c r="BL109" s="345"/>
      <c r="BS109" s="4"/>
      <c r="BU109" s="95"/>
      <c r="BW109" s="4"/>
      <c r="BZ109" s="95"/>
      <c r="CC109" s="347"/>
      <c r="CD109" s="347"/>
      <c r="CE109" s="345"/>
      <c r="CF109" s="347"/>
      <c r="CG109" s="347"/>
      <c r="CH109" s="345"/>
      <c r="CI109" s="345"/>
      <c r="DJ109" s="4"/>
      <c r="DK109" s="279"/>
      <c r="DM109" s="4"/>
      <c r="DN109" s="95"/>
      <c r="DQ109" s="95"/>
      <c r="EB109" s="10"/>
      <c r="EC109" s="10"/>
      <c r="ED109" s="10"/>
      <c r="EE109" s="10"/>
      <c r="EF109" s="10"/>
      <c r="EG109" s="10"/>
      <c r="EH109" s="10"/>
      <c r="EI109" s="10"/>
      <c r="EJ109" s="10"/>
      <c r="EK109" s="10"/>
      <c r="EL109" s="10"/>
      <c r="EM109" s="10"/>
      <c r="EN109" s="10"/>
      <c r="EO109" s="10"/>
      <c r="EP109" s="10"/>
      <c r="EQ109" s="10"/>
      <c r="ER109" s="10"/>
      <c r="EV109" s="4"/>
      <c r="EW109" s="95"/>
      <c r="EZ109" s="95"/>
      <c r="FH109" s="4"/>
    </row>
    <row r="110" spans="1:167">
      <c r="A110" s="1"/>
      <c r="J110" s="2"/>
      <c r="M110" s="1"/>
      <c r="P110" s="101"/>
      <c r="BH110" s="345"/>
      <c r="BI110" s="345"/>
      <c r="BJ110" s="345"/>
      <c r="BK110" s="345"/>
      <c r="BL110" s="345"/>
      <c r="BO110" s="4"/>
      <c r="BP110" s="4"/>
      <c r="BS110" s="4"/>
      <c r="BU110" s="95"/>
      <c r="BX110" s="95"/>
      <c r="BY110" s="345"/>
      <c r="BZ110" s="345"/>
      <c r="CC110" s="347"/>
      <c r="CD110" s="349"/>
      <c r="CE110" s="345"/>
      <c r="CF110" s="347"/>
      <c r="CG110" s="349"/>
      <c r="CH110" s="345"/>
      <c r="CI110" s="345"/>
      <c r="DJ110" s="4"/>
      <c r="DK110" s="279"/>
      <c r="DM110" s="4"/>
      <c r="DN110" s="95"/>
      <c r="DQ110" s="95"/>
      <c r="EB110" s="10"/>
      <c r="EC110" s="10"/>
      <c r="ED110" s="10"/>
      <c r="EE110" s="10"/>
      <c r="EF110" s="10"/>
      <c r="EG110" s="10"/>
      <c r="EH110" s="10"/>
      <c r="EI110" s="10"/>
      <c r="EJ110" s="10"/>
      <c r="EK110" s="10"/>
      <c r="EL110" s="10"/>
      <c r="EM110" s="10"/>
      <c r="EN110" s="10"/>
      <c r="EO110" s="10"/>
      <c r="EP110" s="10"/>
      <c r="EQ110" s="10"/>
      <c r="ER110" s="10"/>
      <c r="EV110" s="4"/>
      <c r="EW110" s="95"/>
      <c r="EZ110" s="95"/>
      <c r="FH110" s="4"/>
    </row>
    <row r="111" spans="1:167">
      <c r="A111" s="1"/>
      <c r="H111" s="2"/>
      <c r="M111" s="1"/>
      <c r="P111" s="101"/>
      <c r="BR111" s="4"/>
      <c r="BS111" s="4"/>
      <c r="BU111" s="95"/>
      <c r="BW111" s="4"/>
      <c r="BZ111" s="95"/>
      <c r="CC111" s="347"/>
      <c r="CI111" s="345"/>
      <c r="CJ111" s="347"/>
      <c r="CK111" s="347"/>
      <c r="DE111" s="4"/>
      <c r="DG111" s="95"/>
      <c r="DH111" s="4"/>
      <c r="DN111" s="95"/>
      <c r="DQ111" s="95"/>
      <c r="EB111" s="10"/>
      <c r="EC111" s="10"/>
      <c r="ED111" s="10"/>
      <c r="EE111" s="10"/>
      <c r="EF111" s="10"/>
      <c r="EG111" s="10"/>
      <c r="EH111" s="10"/>
      <c r="EI111" s="10"/>
      <c r="EJ111" s="10"/>
      <c r="EK111" s="10"/>
      <c r="EL111" s="10"/>
      <c r="EM111" s="10"/>
      <c r="EN111" s="10"/>
      <c r="EO111" s="10"/>
      <c r="EP111" s="10"/>
      <c r="EQ111" s="10"/>
      <c r="ER111" s="10"/>
      <c r="ES111" s="95"/>
      <c r="ET111" s="4"/>
      <c r="EW111" s="95"/>
      <c r="EZ111" s="95"/>
      <c r="FF111" s="4"/>
      <c r="FK111" s="4"/>
    </row>
    <row r="112" spans="1:167">
      <c r="A112" s="1"/>
      <c r="L112" s="2"/>
      <c r="M112" s="1"/>
      <c r="P112" s="101"/>
      <c r="BO112" s="4"/>
      <c r="BP112" s="4"/>
      <c r="BS112" s="4"/>
      <c r="BU112" s="95"/>
      <c r="BX112" s="95"/>
      <c r="BY112" s="95"/>
      <c r="BZ112" s="95"/>
      <c r="CJ112" s="347"/>
      <c r="CK112" s="347"/>
      <c r="DG112" s="95"/>
      <c r="DJ112" s="4"/>
      <c r="DK112" s="279"/>
      <c r="DM112" s="4"/>
      <c r="DN112" s="95"/>
      <c r="DP112" s="4"/>
      <c r="DQ112" s="95"/>
      <c r="EB112" s="10"/>
      <c r="EC112" s="10"/>
      <c r="ED112" s="10"/>
      <c r="EE112" s="10"/>
      <c r="EF112" s="10"/>
      <c r="EG112" s="10"/>
      <c r="EH112" s="10"/>
      <c r="EI112" s="10"/>
      <c r="EJ112" s="10"/>
      <c r="EK112" s="10"/>
      <c r="EL112" s="10"/>
      <c r="EM112" s="10"/>
      <c r="EN112" s="10"/>
      <c r="EO112" s="10"/>
      <c r="EP112" s="10"/>
      <c r="EQ112" s="10"/>
      <c r="ER112" s="10"/>
      <c r="ES112" s="95"/>
      <c r="EV112" s="4"/>
      <c r="EW112" s="95"/>
      <c r="EY112" s="4"/>
      <c r="EZ112" s="95"/>
    </row>
    <row r="113" spans="1:162">
      <c r="A113" s="1"/>
      <c r="H113" s="2"/>
      <c r="M113" s="1"/>
      <c r="P113" s="101"/>
      <c r="BO113" s="4"/>
      <c r="BP113" s="4"/>
      <c r="BR113" s="4"/>
      <c r="BS113" s="4"/>
      <c r="BU113" s="95"/>
      <c r="BX113" s="95"/>
      <c r="BY113" s="95"/>
      <c r="BZ113" s="95"/>
      <c r="CJ113" s="347"/>
      <c r="CK113" s="347"/>
      <c r="DE113" s="4"/>
      <c r="DG113" s="95"/>
      <c r="DH113" s="4"/>
      <c r="DN113" s="95"/>
      <c r="DQ113" s="95"/>
      <c r="EB113" s="10"/>
      <c r="EC113" s="10"/>
      <c r="ED113" s="10"/>
      <c r="EE113" s="10"/>
      <c r="EF113" s="10"/>
      <c r="EG113" s="10"/>
      <c r="EH113" s="10"/>
      <c r="EI113" s="10"/>
      <c r="EJ113" s="10"/>
      <c r="EK113" s="10"/>
      <c r="EL113" s="10"/>
      <c r="EM113" s="10"/>
      <c r="EN113" s="10"/>
      <c r="EO113" s="10"/>
      <c r="EP113" s="10"/>
      <c r="EQ113" s="10"/>
      <c r="ER113" s="10"/>
      <c r="ES113" s="95"/>
      <c r="ET113" s="4"/>
      <c r="EW113" s="95"/>
      <c r="EZ113" s="95"/>
      <c r="FF113" s="4"/>
    </row>
    <row r="114" spans="1:162">
      <c r="A114" s="1"/>
      <c r="H114" s="2"/>
      <c r="M114" s="1"/>
      <c r="P114" s="101"/>
      <c r="BO114" s="4"/>
      <c r="BP114" s="4"/>
      <c r="BR114" s="4"/>
      <c r="BS114" s="4"/>
      <c r="BU114" s="95"/>
      <c r="BX114" s="95"/>
      <c r="BY114" s="95"/>
      <c r="BZ114" s="95"/>
      <c r="CD114" s="347"/>
      <c r="CE114" s="347"/>
      <c r="CF114" s="347"/>
      <c r="CG114" s="347"/>
      <c r="CH114" s="347"/>
      <c r="CJ114" s="347"/>
      <c r="CK114" s="347"/>
      <c r="DE114" s="4"/>
      <c r="DG114" s="95"/>
      <c r="DH114" s="4"/>
      <c r="DN114" s="95"/>
      <c r="DQ114" s="95"/>
      <c r="EB114" s="10"/>
      <c r="EC114" s="10"/>
      <c r="ED114" s="10"/>
      <c r="EE114" s="10"/>
      <c r="EF114" s="10"/>
      <c r="EG114" s="10"/>
      <c r="EH114" s="10"/>
      <c r="EI114" s="10"/>
      <c r="EJ114" s="10"/>
      <c r="EK114" s="10"/>
      <c r="EL114" s="10"/>
      <c r="EM114" s="10"/>
      <c r="EN114" s="10"/>
      <c r="EO114" s="10"/>
      <c r="EP114" s="10"/>
      <c r="EQ114" s="10"/>
      <c r="ER114" s="10"/>
      <c r="ES114" s="95"/>
      <c r="ET114" s="4"/>
      <c r="EW114" s="95"/>
      <c r="EZ114" s="95"/>
      <c r="FF114" s="4"/>
    </row>
    <row r="115" spans="1:162">
      <c r="A115" s="1"/>
      <c r="H115" s="2"/>
      <c r="M115" s="1"/>
      <c r="P115" s="101"/>
      <c r="BO115" s="4"/>
      <c r="BP115" s="4"/>
      <c r="BR115" s="4"/>
      <c r="BS115" s="4"/>
      <c r="BU115" s="95"/>
      <c r="BX115" s="95"/>
      <c r="BY115" s="95"/>
      <c r="BZ115" s="95"/>
      <c r="CC115" s="347"/>
      <c r="CD115" s="347"/>
      <c r="CE115" s="347"/>
      <c r="CF115" s="347"/>
      <c r="CG115" s="347"/>
      <c r="CH115" s="347"/>
      <c r="CI115" s="347"/>
      <c r="CJ115" s="347"/>
      <c r="CK115" s="347"/>
      <c r="DE115" s="4"/>
      <c r="DG115" s="95"/>
      <c r="DH115" s="4"/>
      <c r="DN115" s="95"/>
      <c r="DQ115" s="95"/>
      <c r="EB115" s="10"/>
      <c r="EC115" s="10"/>
      <c r="ED115" s="10"/>
      <c r="EE115" s="10"/>
      <c r="EF115" s="10"/>
      <c r="EG115" s="10"/>
      <c r="EH115" s="10"/>
      <c r="EI115" s="10"/>
      <c r="EJ115" s="10"/>
      <c r="EK115" s="10"/>
      <c r="EL115" s="10"/>
      <c r="EM115" s="10"/>
      <c r="EN115" s="10"/>
      <c r="EO115" s="10"/>
      <c r="EP115" s="10"/>
      <c r="EQ115" s="10"/>
      <c r="ER115" s="10"/>
      <c r="ES115" s="95"/>
      <c r="ET115" s="4"/>
      <c r="EW115" s="95"/>
      <c r="EZ115" s="95"/>
      <c r="FF115" s="4"/>
    </row>
    <row r="116" spans="1:162">
      <c r="A116" s="1"/>
      <c r="H116" s="2"/>
      <c r="M116" s="1"/>
      <c r="P116" s="101"/>
      <c r="BO116" s="4"/>
      <c r="BP116" s="4"/>
      <c r="BR116" s="4"/>
      <c r="BS116" s="4"/>
      <c r="BU116" s="95"/>
      <c r="BX116" s="95"/>
      <c r="BY116" s="95"/>
      <c r="BZ116" s="95"/>
      <c r="CC116" s="347"/>
      <c r="CD116" s="347"/>
      <c r="CE116" s="347"/>
      <c r="CF116" s="347"/>
      <c r="CG116" s="347"/>
      <c r="CH116" s="347"/>
      <c r="CI116" s="347"/>
      <c r="CJ116" s="347"/>
      <c r="CK116" s="347"/>
      <c r="DE116" s="4"/>
      <c r="DG116" s="95"/>
      <c r="DH116" s="4"/>
      <c r="DN116" s="95"/>
      <c r="DQ116" s="95"/>
      <c r="EB116" s="10"/>
      <c r="EC116" s="10"/>
      <c r="ED116" s="10"/>
      <c r="EE116" s="10"/>
      <c r="EF116" s="10"/>
      <c r="EG116" s="10"/>
      <c r="EH116" s="10"/>
      <c r="EI116" s="10"/>
      <c r="EJ116" s="10"/>
      <c r="EK116" s="10"/>
      <c r="EL116" s="10"/>
      <c r="EM116" s="10"/>
      <c r="EN116" s="10"/>
      <c r="EO116" s="10"/>
      <c r="EP116" s="10"/>
      <c r="EQ116" s="10"/>
      <c r="ER116" s="10"/>
      <c r="ES116" s="95"/>
      <c r="ET116" s="4"/>
      <c r="EW116" s="95"/>
      <c r="EZ116" s="95"/>
      <c r="FF116" s="4"/>
    </row>
    <row r="117" spans="1:162">
      <c r="A117" s="1"/>
      <c r="H117" s="2"/>
      <c r="M117" s="1"/>
      <c r="P117" s="101"/>
      <c r="BO117" s="4"/>
      <c r="BP117" s="4"/>
      <c r="BR117" s="4"/>
      <c r="BS117" s="4"/>
      <c r="BU117" s="95"/>
      <c r="BX117" s="95"/>
      <c r="BY117" s="95"/>
      <c r="BZ117" s="95"/>
      <c r="CC117" s="347"/>
      <c r="CI117" s="347"/>
      <c r="CJ117" s="347"/>
      <c r="CK117" s="347"/>
      <c r="DE117" s="4"/>
      <c r="DG117" s="95"/>
      <c r="DH117" s="4"/>
      <c r="DN117" s="95"/>
      <c r="DQ117" s="95"/>
      <c r="EB117" s="10"/>
      <c r="EC117" s="10"/>
      <c r="ED117" s="10"/>
      <c r="EE117" s="10"/>
      <c r="EF117" s="10"/>
      <c r="EG117" s="10"/>
      <c r="EH117" s="10"/>
      <c r="EI117" s="10"/>
      <c r="EJ117" s="10"/>
      <c r="EK117" s="10"/>
      <c r="EL117" s="10"/>
      <c r="EM117" s="10"/>
      <c r="EN117" s="10"/>
      <c r="EO117" s="10"/>
      <c r="EP117" s="10"/>
      <c r="EQ117" s="10"/>
      <c r="ER117" s="10"/>
      <c r="ES117" s="95"/>
      <c r="ET117" s="4"/>
      <c r="EW117" s="95"/>
      <c r="EZ117" s="95"/>
      <c r="FF117" s="4"/>
    </row>
    <row r="118" spans="1:162">
      <c r="A118" s="1"/>
      <c r="H118" s="2"/>
      <c r="M118" s="1"/>
      <c r="P118" s="101"/>
      <c r="BO118" s="4"/>
      <c r="BP118" s="4"/>
      <c r="BR118" s="4"/>
      <c r="BS118" s="4"/>
      <c r="BU118" s="95"/>
      <c r="BX118" s="95"/>
      <c r="BY118" s="95"/>
      <c r="BZ118" s="95"/>
      <c r="DE118" s="4"/>
      <c r="DG118" s="95"/>
      <c r="DH118" s="4"/>
      <c r="DN118" s="95"/>
      <c r="DQ118" s="95"/>
      <c r="EB118" s="10"/>
      <c r="EC118" s="10"/>
      <c r="ED118" s="10"/>
      <c r="EE118" s="10"/>
      <c r="EF118" s="10"/>
      <c r="EG118" s="10"/>
      <c r="EH118" s="10"/>
      <c r="EI118" s="10"/>
      <c r="EJ118" s="10"/>
      <c r="EK118" s="10"/>
      <c r="EL118" s="10"/>
      <c r="EM118" s="10"/>
      <c r="EN118" s="10"/>
      <c r="EO118" s="10"/>
      <c r="EP118" s="10"/>
      <c r="EQ118" s="10"/>
      <c r="ER118" s="10"/>
      <c r="ES118" s="95"/>
      <c r="ET118" s="4"/>
      <c r="EW118" s="95"/>
      <c r="EZ118" s="95"/>
      <c r="FF118" s="4"/>
    </row>
    <row r="119" spans="1:162">
      <c r="A119" s="1"/>
      <c r="H119" s="2"/>
      <c r="M119" s="1"/>
      <c r="P119" s="101"/>
      <c r="BR119" s="4"/>
      <c r="BS119" s="4"/>
      <c r="DE119" s="4"/>
      <c r="DG119" s="95"/>
      <c r="DH119" s="4"/>
      <c r="DN119" s="95"/>
      <c r="DQ119" s="95"/>
      <c r="EB119" s="10"/>
      <c r="EC119" s="10"/>
      <c r="ED119" s="10"/>
      <c r="EE119" s="10"/>
      <c r="EF119" s="10"/>
      <c r="EG119" s="10"/>
      <c r="EH119" s="10"/>
      <c r="EI119" s="10"/>
      <c r="EJ119" s="10"/>
      <c r="EK119" s="10"/>
      <c r="EL119" s="10"/>
      <c r="EM119" s="10"/>
      <c r="EN119" s="10"/>
      <c r="EO119" s="10"/>
      <c r="EP119" s="10"/>
      <c r="EQ119" s="10"/>
      <c r="ER119" s="10"/>
      <c r="ES119" s="95"/>
      <c r="ET119" s="4"/>
      <c r="EW119" s="95"/>
      <c r="EZ119" s="95"/>
      <c r="FF119" s="4"/>
    </row>
    <row r="120" spans="1:162">
      <c r="P120" s="101"/>
      <c r="EB120" s="10"/>
      <c r="EC120" s="10"/>
      <c r="ED120" s="10"/>
      <c r="EE120" s="10"/>
      <c r="EF120" s="10"/>
      <c r="EG120" s="10"/>
      <c r="EH120" s="10"/>
      <c r="EI120" s="10"/>
      <c r="EJ120" s="10"/>
      <c r="EK120" s="10"/>
      <c r="EL120" s="10"/>
      <c r="EM120" s="10"/>
      <c r="EN120" s="10"/>
      <c r="EO120" s="10"/>
      <c r="EP120" s="10"/>
      <c r="EQ120" s="10"/>
      <c r="ER120" s="10"/>
    </row>
    <row r="121" spans="1:162">
      <c r="P121" s="101"/>
      <c r="EB121" s="10"/>
      <c r="EC121" s="10"/>
      <c r="ED121" s="10"/>
      <c r="EE121" s="10"/>
      <c r="EF121" s="10"/>
      <c r="EG121" s="10"/>
      <c r="EH121" s="10"/>
      <c r="EI121" s="10"/>
      <c r="EJ121" s="10"/>
      <c r="EK121" s="10"/>
      <c r="EL121" s="10"/>
      <c r="EM121" s="10"/>
      <c r="EN121" s="10"/>
      <c r="EO121" s="10"/>
      <c r="EP121" s="10"/>
      <c r="EQ121" s="10"/>
      <c r="ER121" s="10"/>
    </row>
    <row r="122" spans="1:162">
      <c r="P122" s="101"/>
      <c r="EB122" s="10"/>
      <c r="EC122" s="10"/>
      <c r="ED122" s="10"/>
      <c r="EE122" s="10"/>
      <c r="EF122" s="10"/>
      <c r="EG122" s="10"/>
      <c r="EH122" s="10"/>
      <c r="EI122" s="10"/>
      <c r="EJ122" s="10"/>
      <c r="EK122" s="10"/>
      <c r="EL122" s="10"/>
      <c r="EM122" s="10"/>
      <c r="EN122" s="10"/>
      <c r="EO122" s="10"/>
      <c r="EP122" s="10"/>
      <c r="EQ122" s="10"/>
      <c r="ER122" s="10"/>
    </row>
    <row r="123" spans="1:162">
      <c r="P123" s="101"/>
      <c r="EB123" s="10"/>
      <c r="EC123" s="10"/>
      <c r="ED123" s="10"/>
      <c r="EE123" s="10"/>
      <c r="EF123" s="10"/>
      <c r="EG123" s="10"/>
      <c r="EH123" s="10"/>
      <c r="EI123" s="10"/>
      <c r="EJ123" s="10"/>
      <c r="EK123" s="10"/>
      <c r="EL123" s="10"/>
      <c r="EM123" s="10"/>
      <c r="EN123" s="10"/>
      <c r="EO123" s="10"/>
      <c r="EP123" s="10"/>
      <c r="EQ123" s="10"/>
      <c r="ER123" s="10"/>
    </row>
    <row r="124" spans="1:162">
      <c r="P124" s="101"/>
      <c r="EB124" s="10"/>
      <c r="EC124" s="10"/>
      <c r="ED124" s="10"/>
      <c r="EE124" s="10"/>
      <c r="EF124" s="10"/>
      <c r="EG124" s="10"/>
      <c r="EH124" s="10"/>
      <c r="EI124" s="10"/>
      <c r="EJ124" s="10"/>
      <c r="EK124" s="10"/>
      <c r="EL124" s="10"/>
      <c r="EM124" s="10"/>
      <c r="EN124" s="10"/>
      <c r="EO124" s="10"/>
      <c r="EP124" s="10"/>
      <c r="EQ124" s="10"/>
      <c r="ER124" s="10"/>
    </row>
    <row r="125" spans="1:162">
      <c r="P125" s="101"/>
      <c r="EB125" s="10"/>
      <c r="EC125" s="10"/>
      <c r="ED125" s="10"/>
      <c r="EE125" s="10"/>
      <c r="EF125" s="10"/>
      <c r="EG125" s="10"/>
      <c r="EH125" s="10"/>
      <c r="EI125" s="10"/>
      <c r="EJ125" s="10"/>
      <c r="EK125" s="10"/>
      <c r="EL125" s="10"/>
      <c r="EM125" s="10"/>
      <c r="EN125" s="10"/>
      <c r="EO125" s="10"/>
      <c r="EP125" s="10"/>
      <c r="EQ125" s="10"/>
      <c r="ER125" s="10"/>
    </row>
    <row r="126" spans="1:162">
      <c r="P126" s="101"/>
      <c r="EB126" s="10"/>
      <c r="EC126" s="10"/>
      <c r="ED126" s="10"/>
      <c r="EE126" s="10"/>
      <c r="EF126" s="10"/>
      <c r="EG126" s="10"/>
      <c r="EH126" s="10"/>
      <c r="EI126" s="10"/>
      <c r="EJ126" s="10"/>
      <c r="EK126" s="10"/>
      <c r="EL126" s="10"/>
      <c r="EM126" s="10"/>
      <c r="EN126" s="10"/>
      <c r="EO126" s="10"/>
      <c r="EP126" s="10"/>
      <c r="EQ126" s="10"/>
      <c r="ER126" s="10"/>
    </row>
    <row r="127" spans="1:162">
      <c r="P127" s="101"/>
      <c r="EB127" s="10"/>
      <c r="EC127" s="10"/>
      <c r="ED127" s="10"/>
      <c r="EE127" s="10"/>
      <c r="EF127" s="10"/>
      <c r="EG127" s="10"/>
      <c r="EH127" s="10"/>
      <c r="EI127" s="10"/>
      <c r="EJ127" s="10"/>
      <c r="EK127" s="10"/>
      <c r="EL127" s="10"/>
      <c r="EM127" s="10"/>
      <c r="EN127" s="10"/>
      <c r="EO127" s="10"/>
      <c r="EP127" s="10"/>
      <c r="EQ127" s="10"/>
      <c r="ER127" s="10"/>
    </row>
  </sheetData>
  <mergeCells count="17">
    <mergeCell ref="G2:M2"/>
    <mergeCell ref="E6:F6"/>
    <mergeCell ref="A39:F39"/>
    <mergeCell ref="B5:F5"/>
    <mergeCell ref="B6:B7"/>
    <mergeCell ref="H5:M5"/>
    <mergeCell ref="H6:K6"/>
    <mergeCell ref="L6:M6"/>
    <mergeCell ref="G39:M40"/>
    <mergeCell ref="A5:A7"/>
    <mergeCell ref="G5:G7"/>
    <mergeCell ref="H75:M76"/>
    <mergeCell ref="B44:B45"/>
    <mergeCell ref="B43:D43"/>
    <mergeCell ref="H66:M67"/>
    <mergeCell ref="A43:A45"/>
    <mergeCell ref="A76:F76"/>
  </mergeCells>
  <phoneticPr fontId="0" type="noConversion"/>
  <hyperlinks>
    <hyperlink ref="F1" location="Sommaire!A1" display="Retour sommaire"/>
    <hyperlink ref="M1" location="Sommaire!A1" display="Retour sommaire"/>
  </hyperlinks>
  <pageMargins left="0.78740157480314965" right="0.78740157480314965" top="0.98425196850393704" bottom="0.78740157480314965" header="0.51181102362204722" footer="0.51181102362204722"/>
  <pageSetup paperSize="9" scale="63"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6" max="75" man="1"/>
  </colBreaks>
  <drawing r:id="rId2"/>
  <legacyDrawingHF r:id="rId3"/>
</worksheet>
</file>

<file path=xl/worksheets/sheet12.xml><?xml version="1.0" encoding="utf-8"?>
<worksheet xmlns="http://schemas.openxmlformats.org/spreadsheetml/2006/main" xmlns:r="http://schemas.openxmlformats.org/officeDocument/2006/relationships">
  <sheetPr codeName="Feuil16">
    <tabColor rgb="FF92D050"/>
  </sheetPr>
  <dimension ref="A1:AC267"/>
  <sheetViews>
    <sheetView view="pageBreakPreview" zoomScale="80" zoomScaleNormal="100" workbookViewId="0"/>
  </sheetViews>
  <sheetFormatPr baseColWidth="10" defaultRowHeight="12.75"/>
  <cols>
    <col min="1" max="1" width="29.5703125" style="4" customWidth="1"/>
    <col min="2" max="3" width="15.28515625" style="66" customWidth="1"/>
    <col min="4" max="4" width="15.28515625" style="4" customWidth="1"/>
    <col min="5" max="6" width="15.28515625" style="66" customWidth="1"/>
    <col min="7" max="7" width="15.28515625" style="4" customWidth="1"/>
    <col min="8" max="8" width="15.28515625" style="66" customWidth="1"/>
    <col min="9" max="9" width="29.85546875" style="2" customWidth="1"/>
    <col min="10" max="12" width="13.7109375" style="2" customWidth="1"/>
    <col min="13" max="13" width="0.85546875" style="2" customWidth="1"/>
    <col min="14" max="17" width="12.5703125" style="2" customWidth="1"/>
    <col min="18" max="18" width="3.85546875" customWidth="1"/>
  </cols>
  <sheetData>
    <row r="1" spans="1:29" s="639" customFormat="1" ht="20.25">
      <c r="A1" s="773" t="s">
        <v>322</v>
      </c>
      <c r="B1" s="731"/>
      <c r="C1" s="731"/>
      <c r="D1" s="731"/>
      <c r="E1" s="731"/>
      <c r="F1" s="731"/>
      <c r="G1" s="731"/>
      <c r="H1" s="641" t="s">
        <v>116</v>
      </c>
      <c r="I1" s="773" t="s">
        <v>322</v>
      </c>
      <c r="J1" s="640"/>
      <c r="K1" s="640"/>
      <c r="L1" s="640"/>
      <c r="M1" s="640"/>
      <c r="N1" s="640"/>
      <c r="O1" s="640"/>
      <c r="P1" s="640"/>
      <c r="Q1" s="641" t="s">
        <v>116</v>
      </c>
    </row>
    <row r="2" spans="1:29" s="639" customFormat="1" ht="18">
      <c r="A2" s="644" t="s">
        <v>323</v>
      </c>
      <c r="B2" s="816"/>
      <c r="C2" s="816"/>
      <c r="D2" s="816"/>
      <c r="E2" s="816"/>
      <c r="F2" s="816"/>
      <c r="G2" s="816"/>
      <c r="H2" s="816"/>
      <c r="I2" s="644" t="s">
        <v>458</v>
      </c>
      <c r="J2" s="817"/>
      <c r="K2" s="817"/>
      <c r="L2" s="817"/>
      <c r="M2" s="817"/>
      <c r="N2" s="817"/>
      <c r="O2" s="817"/>
      <c r="P2" s="817"/>
      <c r="Q2" s="648"/>
    </row>
    <row r="3" spans="1:29" ht="18">
      <c r="A3" s="474"/>
      <c r="B3" s="544"/>
      <c r="C3" s="544"/>
      <c r="D3" s="544"/>
      <c r="E3" s="544"/>
      <c r="F3" s="544"/>
      <c r="G3" s="544"/>
      <c r="H3" s="544"/>
      <c r="I3" s="474"/>
      <c r="J3" s="579"/>
      <c r="K3" s="579"/>
      <c r="L3" s="579"/>
      <c r="M3" s="579"/>
      <c r="N3" s="579"/>
      <c r="O3" s="579"/>
      <c r="P3" s="579"/>
      <c r="Q3" s="403"/>
    </row>
    <row r="4" spans="1:29">
      <c r="A4" s="657" t="s">
        <v>3</v>
      </c>
      <c r="C4" s="1"/>
      <c r="D4" s="1"/>
      <c r="E4" s="2"/>
      <c r="F4" s="1"/>
      <c r="G4" s="1"/>
      <c r="H4" s="2"/>
      <c r="I4" s="657" t="s">
        <v>3</v>
      </c>
      <c r="Q4" s="10"/>
    </row>
    <row r="5" spans="1:29" ht="16.5" customHeight="1">
      <c r="A5" s="658" t="s">
        <v>4</v>
      </c>
      <c r="B5" s="464"/>
      <c r="C5" s="425"/>
      <c r="D5" s="425"/>
      <c r="E5" s="425"/>
      <c r="F5" s="425"/>
      <c r="G5" s="425"/>
      <c r="H5" s="425"/>
      <c r="I5" s="658" t="s">
        <v>83</v>
      </c>
      <c r="J5" s="9"/>
      <c r="K5" s="546"/>
      <c r="M5" s="4"/>
      <c r="Q5" s="10"/>
    </row>
    <row r="6" spans="1:29" ht="17.25" customHeight="1">
      <c r="A6" s="1196" t="s">
        <v>7</v>
      </c>
      <c r="B6" s="764" t="s">
        <v>68</v>
      </c>
      <c r="C6" s="764" t="s">
        <v>69</v>
      </c>
      <c r="D6" s="764" t="s">
        <v>70</v>
      </c>
      <c r="E6" s="764" t="s">
        <v>42</v>
      </c>
      <c r="F6" s="764" t="s">
        <v>71</v>
      </c>
      <c r="G6" s="764" t="s">
        <v>324</v>
      </c>
      <c r="H6" s="764" t="s">
        <v>71</v>
      </c>
      <c r="I6" s="1196" t="s">
        <v>7</v>
      </c>
      <c r="J6" s="1146" t="s">
        <v>200</v>
      </c>
      <c r="K6" s="1146"/>
      <c r="L6" s="1146"/>
      <c r="M6" s="125"/>
      <c r="N6" s="1146" t="s">
        <v>396</v>
      </c>
      <c r="O6" s="1146"/>
      <c r="P6" s="1146"/>
      <c r="Q6" s="1198"/>
      <c r="S6" s="1201" t="s">
        <v>200</v>
      </c>
      <c r="T6" s="1201"/>
      <c r="U6" s="1201"/>
      <c r="V6" s="1065"/>
      <c r="W6" s="1201" t="s">
        <v>201</v>
      </c>
      <c r="X6" s="1201"/>
      <c r="Y6" s="1201"/>
      <c r="Z6" s="1066"/>
      <c r="AA6" s="1065"/>
      <c r="AB6" s="1066"/>
      <c r="AC6" s="1065"/>
    </row>
    <row r="7" spans="1:29" ht="17.25" customHeight="1">
      <c r="A7" s="1123"/>
      <c r="B7" s="13" t="s">
        <v>134</v>
      </c>
      <c r="C7" s="818" t="s">
        <v>72</v>
      </c>
      <c r="D7" s="818" t="s">
        <v>73</v>
      </c>
      <c r="E7" s="867" t="s">
        <v>46</v>
      </c>
      <c r="F7" s="13" t="s">
        <v>74</v>
      </c>
      <c r="G7" s="13" t="s">
        <v>46</v>
      </c>
      <c r="H7" s="13" t="s">
        <v>75</v>
      </c>
      <c r="I7" s="1197"/>
      <c r="J7" s="1199" t="s">
        <v>202</v>
      </c>
      <c r="K7" s="1199" t="s">
        <v>210</v>
      </c>
      <c r="L7" s="1199" t="s">
        <v>47</v>
      </c>
      <c r="M7" s="580"/>
      <c r="N7" s="1199" t="s">
        <v>203</v>
      </c>
      <c r="O7" s="1199" t="s">
        <v>243</v>
      </c>
      <c r="P7" s="1199" t="s">
        <v>204</v>
      </c>
      <c r="Q7" s="1199" t="s">
        <v>41</v>
      </c>
      <c r="S7" s="1202" t="s">
        <v>202</v>
      </c>
      <c r="T7" s="1203" t="s">
        <v>205</v>
      </c>
      <c r="U7" s="1202" t="s">
        <v>47</v>
      </c>
      <c r="V7" s="1067" t="s">
        <v>206</v>
      </c>
      <c r="W7" s="1202" t="s">
        <v>203</v>
      </c>
      <c r="X7" s="1202" t="s">
        <v>44</v>
      </c>
      <c r="Y7" s="1202" t="s">
        <v>115</v>
      </c>
      <c r="Z7" s="1067" t="s">
        <v>41</v>
      </c>
      <c r="AA7" s="1067" t="s">
        <v>206</v>
      </c>
      <c r="AB7" s="1066"/>
      <c r="AC7" s="1065" t="s">
        <v>244</v>
      </c>
    </row>
    <row r="8" spans="1:29" ht="17.25" customHeight="1">
      <c r="A8" s="1159"/>
      <c r="B8" s="819" t="s">
        <v>76</v>
      </c>
      <c r="C8" s="819" t="s">
        <v>77</v>
      </c>
      <c r="D8" s="819" t="s">
        <v>78</v>
      </c>
      <c r="E8" s="819" t="s">
        <v>79</v>
      </c>
      <c r="F8" s="819" t="s">
        <v>80</v>
      </c>
      <c r="G8" s="820" t="s">
        <v>81</v>
      </c>
      <c r="H8" s="819" t="s">
        <v>82</v>
      </c>
      <c r="I8" s="1159"/>
      <c r="J8" s="1200"/>
      <c r="K8" s="1200"/>
      <c r="L8" s="1200"/>
      <c r="M8" s="580"/>
      <c r="N8" s="1200"/>
      <c r="O8" s="1200"/>
      <c r="P8" s="1200"/>
      <c r="Q8" s="1200"/>
      <c r="S8" s="1202"/>
      <c r="T8" s="1203"/>
      <c r="U8" s="1202"/>
      <c r="V8" s="1067" t="s">
        <v>207</v>
      </c>
      <c r="W8" s="1202"/>
      <c r="X8" s="1202"/>
      <c r="Y8" s="1202"/>
      <c r="Z8" s="1067"/>
      <c r="AA8" s="1067" t="s">
        <v>208</v>
      </c>
      <c r="AB8" s="1068"/>
      <c r="AC8" s="1068" t="s">
        <v>245</v>
      </c>
    </row>
    <row r="9" spans="1:29" ht="18.75" customHeight="1">
      <c r="A9" s="659" t="s">
        <v>8</v>
      </c>
      <c r="B9" s="671">
        <v>473.589765</v>
      </c>
      <c r="C9" s="671">
        <v>636.34589500000004</v>
      </c>
      <c r="D9" s="671">
        <f t="shared" ref="D9:D38" si="0">C9-B9</f>
        <v>162.75613000000004</v>
      </c>
      <c r="E9" s="671">
        <v>14.672991000000001</v>
      </c>
      <c r="F9" s="671">
        <f t="shared" ref="F9:F38" si="1">D9-E9</f>
        <v>148.08313900000005</v>
      </c>
      <c r="G9" s="671">
        <v>53.157342000000007</v>
      </c>
      <c r="H9" s="671">
        <f>F9-G9</f>
        <v>94.925797000000046</v>
      </c>
      <c r="I9" s="659" t="s">
        <v>8</v>
      </c>
      <c r="J9" s="671">
        <f>(S9/$V9)*100</f>
        <v>59.994247351030381</v>
      </c>
      <c r="K9" s="671">
        <f>(T9/$V9)*100</f>
        <v>19.222124547272919</v>
      </c>
      <c r="L9" s="671">
        <f>(U9/$V9)*100</f>
        <v>20.783628101696692</v>
      </c>
      <c r="M9" s="598"/>
      <c r="N9" s="671">
        <f>(W9/$AA9)*100</f>
        <v>22.344907521905252</v>
      </c>
      <c r="O9" s="671">
        <f t="shared" ref="O9:Q24" si="2">(X9/$AA9)*100</f>
        <v>54.188135394934314</v>
      </c>
      <c r="P9" s="671">
        <f t="shared" si="2"/>
        <v>22.900403805195104</v>
      </c>
      <c r="Q9" s="671">
        <f t="shared" si="2"/>
        <v>0.56655327796532418</v>
      </c>
      <c r="S9" s="1069">
        <f>F9</f>
        <v>148.08313900000005</v>
      </c>
      <c r="T9" s="1069">
        <f>'6'!F8-'5'!L8</f>
        <v>47.445757999999998</v>
      </c>
      <c r="U9" s="1069">
        <f>'5'!L8</f>
        <v>51.3</v>
      </c>
      <c r="V9" s="1069">
        <f>U9+T9+S9</f>
        <v>246.82889700000004</v>
      </c>
      <c r="W9" s="1069">
        <f>'4'!D9</f>
        <v>53.157342000000007</v>
      </c>
      <c r="X9" s="1069">
        <f>'4'!B9</f>
        <v>128.91068100000001</v>
      </c>
      <c r="Y9" s="1069">
        <f>'4'!F9</f>
        <v>54.478837999999996</v>
      </c>
      <c r="Z9" s="1069">
        <f>'4'!H9</f>
        <v>1.3477999999999957</v>
      </c>
      <c r="AA9" s="1069">
        <f>Y9+X9+W9+Z9</f>
        <v>237.89466100000001</v>
      </c>
      <c r="AB9" s="1069"/>
      <c r="AC9" s="1069">
        <f>V9-AA9</f>
        <v>8.9342360000000269</v>
      </c>
    </row>
    <row r="10" spans="1:29" s="479" customFormat="1" ht="18.75" customHeight="1">
      <c r="A10" s="526" t="s">
        <v>9</v>
      </c>
      <c r="B10" s="674">
        <v>714.67063699999994</v>
      </c>
      <c r="C10" s="674">
        <v>1062.967789</v>
      </c>
      <c r="D10" s="674">
        <f t="shared" si="0"/>
        <v>348.2971520000001</v>
      </c>
      <c r="E10" s="674">
        <v>11.003486000000001</v>
      </c>
      <c r="F10" s="674">
        <f t="shared" si="1"/>
        <v>337.29366600000009</v>
      </c>
      <c r="G10" s="674">
        <v>70.179123000000004</v>
      </c>
      <c r="H10" s="674">
        <f t="shared" ref="H10:H38" si="3">F10-G10</f>
        <v>267.11454300000008</v>
      </c>
      <c r="I10" s="526" t="s">
        <v>9</v>
      </c>
      <c r="J10" s="674">
        <f t="shared" ref="J10:J38" si="4">(S10/$V10)*100</f>
        <v>58.1896735635681</v>
      </c>
      <c r="K10" s="674">
        <f t="shared" ref="K10:K38" si="5">(T10/$V10)*100</f>
        <v>14.397006646279165</v>
      </c>
      <c r="L10" s="674">
        <f t="shared" ref="L10:L38" si="6">(U10/$V10)*100</f>
        <v>27.413319790152741</v>
      </c>
      <c r="M10" s="598"/>
      <c r="N10" s="674">
        <f t="shared" ref="N10:N38" si="7">(W10/$AA10)*100</f>
        <v>11.930816238751722</v>
      </c>
      <c r="O10" s="674">
        <f t="shared" si="2"/>
        <v>52.473992255127257</v>
      </c>
      <c r="P10" s="674">
        <f t="shared" si="2"/>
        <v>34.514756402549907</v>
      </c>
      <c r="Q10" s="674">
        <f t="shared" si="2"/>
        <v>1.0804351035711246</v>
      </c>
      <c r="S10" s="1069">
        <f t="shared" ref="S10:S38" si="8">F10</f>
        <v>337.29366600000009</v>
      </c>
      <c r="T10" s="1069">
        <f>'6'!F9-'5'!L9</f>
        <v>83.451562000000024</v>
      </c>
      <c r="U10" s="1069">
        <f>'5'!L9</f>
        <v>158.9</v>
      </c>
      <c r="V10" s="1069">
        <f t="shared" ref="V10:V38" si="9">U10+T10+S10</f>
        <v>579.64522800000009</v>
      </c>
      <c r="W10" s="1069">
        <f>'4'!D10</f>
        <v>70.179123000000004</v>
      </c>
      <c r="X10" s="1069">
        <f>'4'!B10</f>
        <v>308.661091</v>
      </c>
      <c r="Y10" s="1069">
        <f>'4'!F10</f>
        <v>203.02176200000002</v>
      </c>
      <c r="Z10" s="1069">
        <f>'4'!H10</f>
        <v>6.3553059999999535</v>
      </c>
      <c r="AA10" s="1069">
        <f t="shared" ref="AA10:AA38" si="10">Y10+X10+W10+Z10</f>
        <v>588.21728199999995</v>
      </c>
      <c r="AB10" s="1069"/>
      <c r="AC10" s="1069">
        <f t="shared" ref="AC10:AC38" si="11">V10-AA10</f>
        <v>-8.5720539999998664</v>
      </c>
    </row>
    <row r="11" spans="1:29" ht="18.75" customHeight="1">
      <c r="A11" s="659" t="s">
        <v>10</v>
      </c>
      <c r="B11" s="671">
        <v>382.56469800000002</v>
      </c>
      <c r="C11" s="671">
        <v>517.16808300000002</v>
      </c>
      <c r="D11" s="671">
        <f t="shared" si="0"/>
        <v>134.603385</v>
      </c>
      <c r="E11" s="671">
        <v>21.836723999999997</v>
      </c>
      <c r="F11" s="671">
        <f t="shared" si="1"/>
        <v>112.766661</v>
      </c>
      <c r="G11" s="671">
        <v>45.644855</v>
      </c>
      <c r="H11" s="671">
        <f t="shared" si="3"/>
        <v>67.121805999999992</v>
      </c>
      <c r="I11" s="659" t="s">
        <v>10</v>
      </c>
      <c r="J11" s="671">
        <f t="shared" si="4"/>
        <v>49.196216812772896</v>
      </c>
      <c r="K11" s="671">
        <f t="shared" si="5"/>
        <v>32.262494511996678</v>
      </c>
      <c r="L11" s="671">
        <f t="shared" si="6"/>
        <v>18.541288675230422</v>
      </c>
      <c r="M11" s="598"/>
      <c r="N11" s="671">
        <f t="shared" si="7"/>
        <v>19.277050167887399</v>
      </c>
      <c r="O11" s="671">
        <f t="shared" si="2"/>
        <v>38.753541680905244</v>
      </c>
      <c r="P11" s="671">
        <f t="shared" si="2"/>
        <v>35.643268761056433</v>
      </c>
      <c r="Q11" s="671">
        <f t="shared" si="2"/>
        <v>6.3261393901509182</v>
      </c>
      <c r="S11" s="1069">
        <f t="shared" si="8"/>
        <v>112.766661</v>
      </c>
      <c r="T11" s="1069">
        <f>'6'!F10-'5'!L10</f>
        <v>73.951494999999994</v>
      </c>
      <c r="U11" s="1069">
        <f>'5'!L10</f>
        <v>42.5</v>
      </c>
      <c r="V11" s="1069">
        <f t="shared" si="9"/>
        <v>229.21815599999999</v>
      </c>
      <c r="W11" s="1069">
        <f>'4'!D11</f>
        <v>45.644855</v>
      </c>
      <c r="X11" s="1069">
        <f>'4'!B11</f>
        <v>91.761954000000003</v>
      </c>
      <c r="Y11" s="1069">
        <f>'4'!F11</f>
        <v>84.397344000000004</v>
      </c>
      <c r="Z11" s="1069">
        <f>'4'!H11</f>
        <v>14.979248000000007</v>
      </c>
      <c r="AA11" s="1069">
        <f t="shared" si="10"/>
        <v>236.78340100000003</v>
      </c>
      <c r="AB11" s="1069"/>
      <c r="AC11" s="1069">
        <f t="shared" si="11"/>
        <v>-7.5652450000000329</v>
      </c>
    </row>
    <row r="12" spans="1:29" s="479" customFormat="1" ht="18.75" customHeight="1">
      <c r="A12" s="526" t="s">
        <v>11</v>
      </c>
      <c r="B12" s="674">
        <v>484.11936799999995</v>
      </c>
      <c r="C12" s="674">
        <v>623.91927599999997</v>
      </c>
      <c r="D12" s="674">
        <f t="shared" si="0"/>
        <v>139.79990800000002</v>
      </c>
      <c r="E12" s="674">
        <v>9.9402919999999995</v>
      </c>
      <c r="F12" s="674">
        <f t="shared" si="1"/>
        <v>129.85961600000002</v>
      </c>
      <c r="G12" s="674">
        <v>50.24113100000001</v>
      </c>
      <c r="H12" s="674">
        <f t="shared" si="3"/>
        <v>79.618485000000007</v>
      </c>
      <c r="I12" s="526" t="s">
        <v>11</v>
      </c>
      <c r="J12" s="674">
        <f t="shared" si="4"/>
        <v>48.338767601895306</v>
      </c>
      <c r="K12" s="674">
        <f t="shared" si="5"/>
        <v>16.125704588663584</v>
      </c>
      <c r="L12" s="674">
        <f t="shared" si="6"/>
        <v>35.535527809441128</v>
      </c>
      <c r="M12" s="598"/>
      <c r="N12" s="674">
        <f t="shared" si="7"/>
        <v>22.044071029329686</v>
      </c>
      <c r="O12" s="674">
        <f t="shared" si="2"/>
        <v>50.849116614051461</v>
      </c>
      <c r="P12" s="674">
        <f t="shared" si="2"/>
        <v>22.796974064799691</v>
      </c>
      <c r="Q12" s="674">
        <f t="shared" si="2"/>
        <v>4.3098382918191707</v>
      </c>
      <c r="S12" s="1069">
        <f t="shared" si="8"/>
        <v>129.85961600000002</v>
      </c>
      <c r="T12" s="1069">
        <f>'6'!F11-'5'!L11</f>
        <v>43.320876999999996</v>
      </c>
      <c r="U12" s="1069">
        <f>'5'!L11</f>
        <v>95.464370000000002</v>
      </c>
      <c r="V12" s="1069">
        <f t="shared" si="9"/>
        <v>268.64486299999999</v>
      </c>
      <c r="W12" s="1069">
        <f>'4'!D12</f>
        <v>50.24113100000001</v>
      </c>
      <c r="X12" s="1069">
        <f>'4'!B12</f>
        <v>115.89134900000001</v>
      </c>
      <c r="Y12" s="1069">
        <f>'4'!F12</f>
        <v>51.957088999999989</v>
      </c>
      <c r="Z12" s="1069">
        <f>'4'!H12</f>
        <v>9.8226480000000009</v>
      </c>
      <c r="AA12" s="1069">
        <f t="shared" si="10"/>
        <v>227.912217</v>
      </c>
      <c r="AB12" s="1069"/>
      <c r="AC12" s="1069">
        <f t="shared" si="11"/>
        <v>40.732645999999988</v>
      </c>
    </row>
    <row r="13" spans="1:29" ht="18.75" customHeight="1">
      <c r="A13" s="659" t="s">
        <v>12</v>
      </c>
      <c r="B13" s="671">
        <v>712.77578700000004</v>
      </c>
      <c r="C13" s="671">
        <v>1001.6812</v>
      </c>
      <c r="D13" s="671">
        <f t="shared" si="0"/>
        <v>288.90541299999995</v>
      </c>
      <c r="E13" s="671">
        <v>5.9337369999999989</v>
      </c>
      <c r="F13" s="671">
        <f t="shared" si="1"/>
        <v>282.97167599999995</v>
      </c>
      <c r="G13" s="671">
        <v>39.641474999999993</v>
      </c>
      <c r="H13" s="671">
        <f t="shared" si="3"/>
        <v>243.33020099999996</v>
      </c>
      <c r="I13" s="659" t="s">
        <v>12</v>
      </c>
      <c r="J13" s="671">
        <f t="shared" si="4"/>
        <v>68.823024175023335</v>
      </c>
      <c r="K13" s="671">
        <f t="shared" si="5"/>
        <v>14.151909004325578</v>
      </c>
      <c r="L13" s="671">
        <f t="shared" si="6"/>
        <v>17.025066820651098</v>
      </c>
      <c r="M13" s="598"/>
      <c r="N13" s="671">
        <f t="shared" si="7"/>
        <v>9.2069688940101635</v>
      </c>
      <c r="O13" s="671">
        <f t="shared" si="2"/>
        <v>66.606337019370159</v>
      </c>
      <c r="P13" s="671">
        <f t="shared" si="2"/>
        <v>20.678410884458252</v>
      </c>
      <c r="Q13" s="671">
        <f t="shared" si="2"/>
        <v>3.508283202161433</v>
      </c>
      <c r="S13" s="1069">
        <f t="shared" si="8"/>
        <v>282.97167599999995</v>
      </c>
      <c r="T13" s="1069">
        <f>'6'!F12-'5'!L12</f>
        <v>58.186769000000012</v>
      </c>
      <c r="U13" s="1069">
        <f>'5'!L12</f>
        <v>69.999999999999986</v>
      </c>
      <c r="V13" s="1069">
        <f t="shared" si="9"/>
        <v>411.15844499999992</v>
      </c>
      <c r="W13" s="1069">
        <f>'4'!D13</f>
        <v>39.641474999999993</v>
      </c>
      <c r="X13" s="1069">
        <f>'4'!B13</f>
        <v>286.77988099999999</v>
      </c>
      <c r="Y13" s="1069">
        <f>'4'!F13</f>
        <v>89.032853000000003</v>
      </c>
      <c r="Z13" s="1069">
        <f>'4'!H13</f>
        <v>15.10524499999998</v>
      </c>
      <c r="AA13" s="1069">
        <f t="shared" si="10"/>
        <v>430.55945399999996</v>
      </c>
      <c r="AB13" s="1069"/>
      <c r="AC13" s="1069">
        <f t="shared" si="11"/>
        <v>-19.401009000000045</v>
      </c>
    </row>
    <row r="14" spans="1:29" s="479" customFormat="1" ht="18.75" customHeight="1">
      <c r="A14" s="526" t="s">
        <v>13</v>
      </c>
      <c r="B14" s="674">
        <v>635.64201400000002</v>
      </c>
      <c r="C14" s="674">
        <v>902.74085100000002</v>
      </c>
      <c r="D14" s="674">
        <f t="shared" si="0"/>
        <v>267.098837</v>
      </c>
      <c r="E14" s="674">
        <v>17.106432000000002</v>
      </c>
      <c r="F14" s="674">
        <f t="shared" si="1"/>
        <v>249.99240499999999</v>
      </c>
      <c r="G14" s="674">
        <v>46.533925000000004</v>
      </c>
      <c r="H14" s="674">
        <f t="shared" si="3"/>
        <v>203.45847999999998</v>
      </c>
      <c r="I14" s="526" t="s">
        <v>13</v>
      </c>
      <c r="J14" s="674">
        <f t="shared" si="4"/>
        <v>66.502398535072587</v>
      </c>
      <c r="K14" s="674">
        <f t="shared" si="5"/>
        <v>19.185850509185766</v>
      </c>
      <c r="L14" s="674">
        <f t="shared" si="6"/>
        <v>14.311750955741653</v>
      </c>
      <c r="M14" s="598"/>
      <c r="N14" s="674">
        <f t="shared" si="7"/>
        <v>13.362509350634438</v>
      </c>
      <c r="O14" s="674">
        <f t="shared" si="2"/>
        <v>60.118292943255014</v>
      </c>
      <c r="P14" s="674">
        <f t="shared" si="2"/>
        <v>24.473361606301527</v>
      </c>
      <c r="Q14" s="674">
        <f t="shared" si="2"/>
        <v>2.0458360998090135</v>
      </c>
      <c r="S14" s="1069">
        <f t="shared" si="8"/>
        <v>249.99240499999999</v>
      </c>
      <c r="T14" s="1069">
        <f>'6'!F13-'5'!L13</f>
        <v>72.12246500000002</v>
      </c>
      <c r="U14" s="1069">
        <f>'5'!L13</f>
        <v>53.8</v>
      </c>
      <c r="V14" s="1069">
        <f t="shared" si="9"/>
        <v>375.91487000000001</v>
      </c>
      <c r="W14" s="1069">
        <f>'4'!D14</f>
        <v>46.533925000000004</v>
      </c>
      <c r="X14" s="1069">
        <f>'4'!B14</f>
        <v>209.357394</v>
      </c>
      <c r="Y14" s="1069">
        <f>'4'!F14</f>
        <v>85.226624999999999</v>
      </c>
      <c r="Z14" s="1069">
        <f>'4'!H14</f>
        <v>7.1244689999999977</v>
      </c>
      <c r="AA14" s="1069">
        <f t="shared" si="10"/>
        <v>348.242413</v>
      </c>
      <c r="AB14" s="1069"/>
      <c r="AC14" s="1069">
        <f t="shared" si="11"/>
        <v>27.672457000000009</v>
      </c>
    </row>
    <row r="15" spans="1:29" ht="18.75" customHeight="1">
      <c r="A15" s="659" t="s">
        <v>14</v>
      </c>
      <c r="B15" s="671">
        <v>416.994731</v>
      </c>
      <c r="C15" s="671">
        <v>497.99191500000001</v>
      </c>
      <c r="D15" s="671">
        <f t="shared" si="0"/>
        <v>80.997184000000004</v>
      </c>
      <c r="E15" s="671">
        <v>7.7415600000000007</v>
      </c>
      <c r="F15" s="671">
        <f t="shared" si="1"/>
        <v>73.255623999999997</v>
      </c>
      <c r="G15" s="671">
        <v>40.562922</v>
      </c>
      <c r="H15" s="671">
        <f t="shared" si="3"/>
        <v>32.692701999999997</v>
      </c>
      <c r="I15" s="659" t="s">
        <v>14</v>
      </c>
      <c r="J15" s="671">
        <f t="shared" si="4"/>
        <v>39.382630551515248</v>
      </c>
      <c r="K15" s="671">
        <f t="shared" si="5"/>
        <v>22.984980451210411</v>
      </c>
      <c r="L15" s="671">
        <f t="shared" si="6"/>
        <v>37.632388997274354</v>
      </c>
      <c r="M15" s="598"/>
      <c r="N15" s="671">
        <f t="shared" si="7"/>
        <v>23.011226020091293</v>
      </c>
      <c r="O15" s="671">
        <f t="shared" si="2"/>
        <v>46.066961599486774</v>
      </c>
      <c r="P15" s="671">
        <f t="shared" si="2"/>
        <v>27.830129683027938</v>
      </c>
      <c r="Q15" s="671">
        <f t="shared" si="2"/>
        <v>3.0916826973939959</v>
      </c>
      <c r="S15" s="1069">
        <f t="shared" si="8"/>
        <v>73.255623999999997</v>
      </c>
      <c r="T15" s="1069">
        <f>'6'!F14-'5'!L14</f>
        <v>42.754357999999996</v>
      </c>
      <c r="U15" s="1069">
        <f>'5'!L14</f>
        <v>70</v>
      </c>
      <c r="V15" s="1069">
        <f t="shared" si="9"/>
        <v>186.00998199999998</v>
      </c>
      <c r="W15" s="1069">
        <f>'4'!D15</f>
        <v>40.562922</v>
      </c>
      <c r="X15" s="1069">
        <f>'4'!B15</f>
        <v>81.204302999999996</v>
      </c>
      <c r="Y15" s="1069">
        <f>'4'!F15</f>
        <v>49.05742</v>
      </c>
      <c r="Z15" s="1069">
        <f>'4'!H15</f>
        <v>5.4498479999999905</v>
      </c>
      <c r="AA15" s="1069">
        <f t="shared" si="10"/>
        <v>176.27449299999998</v>
      </c>
      <c r="AB15" s="1069"/>
      <c r="AC15" s="1069">
        <f t="shared" si="11"/>
        <v>9.7354890000000012</v>
      </c>
    </row>
    <row r="16" spans="1:29" s="479" customFormat="1" ht="18.75" customHeight="1">
      <c r="A16" s="526" t="s">
        <v>15</v>
      </c>
      <c r="B16" s="674">
        <v>407.85015599999997</v>
      </c>
      <c r="C16" s="674">
        <v>525.37281099999996</v>
      </c>
      <c r="D16" s="674">
        <f t="shared" si="0"/>
        <v>117.52265499999999</v>
      </c>
      <c r="E16" s="674">
        <v>12.235906000000002</v>
      </c>
      <c r="F16" s="674">
        <f t="shared" si="1"/>
        <v>105.28674899999999</v>
      </c>
      <c r="G16" s="674">
        <v>7.6601179999999873</v>
      </c>
      <c r="H16" s="674">
        <f t="shared" si="3"/>
        <v>97.626631000000003</v>
      </c>
      <c r="I16" s="526" t="s">
        <v>15</v>
      </c>
      <c r="J16" s="674">
        <f t="shared" si="4"/>
        <v>60.183474320623688</v>
      </c>
      <c r="K16" s="674">
        <f t="shared" si="5"/>
        <v>34.671991594791621</v>
      </c>
      <c r="L16" s="674">
        <f t="shared" si="6"/>
        <v>5.1445340845846923</v>
      </c>
      <c r="M16" s="598"/>
      <c r="N16" s="674">
        <f t="shared" si="7"/>
        <v>3.9713033272497573</v>
      </c>
      <c r="O16" s="674">
        <f t="shared" si="2"/>
        <v>47.218176497678812</v>
      </c>
      <c r="P16" s="674">
        <f t="shared" si="2"/>
        <v>47.547678650320165</v>
      </c>
      <c r="Q16" s="674">
        <f t="shared" si="2"/>
        <v>1.2628415247512732</v>
      </c>
      <c r="S16" s="1069">
        <f t="shared" si="8"/>
        <v>105.28674899999999</v>
      </c>
      <c r="T16" s="1069">
        <f>'6'!F15-'5'!L15</f>
        <v>60.656206999999995</v>
      </c>
      <c r="U16" s="1069">
        <f>'5'!L15</f>
        <v>9</v>
      </c>
      <c r="V16" s="1069">
        <f t="shared" si="9"/>
        <v>174.94295599999998</v>
      </c>
      <c r="W16" s="1069">
        <f>'4'!D16</f>
        <v>7.6601179999999873</v>
      </c>
      <c r="X16" s="1069">
        <f>'4'!B16</f>
        <v>91.077607</v>
      </c>
      <c r="Y16" s="1069">
        <f>'4'!F16</f>
        <v>91.713172999999983</v>
      </c>
      <c r="Z16" s="1069">
        <f>'4'!H16</f>
        <v>2.4358540000000066</v>
      </c>
      <c r="AA16" s="1069">
        <f t="shared" si="10"/>
        <v>192.88675199999997</v>
      </c>
      <c r="AB16" s="1069"/>
      <c r="AC16" s="1069">
        <f t="shared" si="11"/>
        <v>-17.943795999999992</v>
      </c>
    </row>
    <row r="17" spans="1:29" ht="18.75" customHeight="1">
      <c r="A17" s="659" t="s">
        <v>16</v>
      </c>
      <c r="B17" s="671">
        <v>330.066869</v>
      </c>
      <c r="C17" s="671">
        <v>436.30121000000003</v>
      </c>
      <c r="D17" s="671">
        <f t="shared" si="0"/>
        <v>106.23434100000003</v>
      </c>
      <c r="E17" s="671">
        <v>4.7693329999999996</v>
      </c>
      <c r="F17" s="671">
        <f t="shared" si="1"/>
        <v>101.46500800000003</v>
      </c>
      <c r="G17" s="671">
        <v>14.314277000000001</v>
      </c>
      <c r="H17" s="671">
        <f t="shared" si="3"/>
        <v>87.150731000000022</v>
      </c>
      <c r="I17" s="659" t="s">
        <v>16</v>
      </c>
      <c r="J17" s="671">
        <f t="shared" si="4"/>
        <v>67.882635819150906</v>
      </c>
      <c r="K17" s="671">
        <f t="shared" si="5"/>
        <v>28.7722387451348</v>
      </c>
      <c r="L17" s="671">
        <f t="shared" si="6"/>
        <v>3.345125435714297</v>
      </c>
      <c r="M17" s="598"/>
      <c r="N17" s="671">
        <f t="shared" si="7"/>
        <v>9.503075640057336</v>
      </c>
      <c r="O17" s="671">
        <f t="shared" si="2"/>
        <v>46.178716876457251</v>
      </c>
      <c r="P17" s="671">
        <f t="shared" si="2"/>
        <v>42.550578002734881</v>
      </c>
      <c r="Q17" s="671">
        <f t="shared" si="2"/>
        <v>1.7676294807505271</v>
      </c>
      <c r="S17" s="1069">
        <f t="shared" si="8"/>
        <v>101.46500800000003</v>
      </c>
      <c r="T17" s="1069">
        <f>'6'!F16-'5'!L16</f>
        <v>43.006218000000004</v>
      </c>
      <c r="U17" s="1069">
        <f>'5'!L16</f>
        <v>5.0000000000000018</v>
      </c>
      <c r="V17" s="1069">
        <f t="shared" si="9"/>
        <v>149.47122600000003</v>
      </c>
      <c r="W17" s="1069">
        <f>'4'!D17</f>
        <v>14.314277000000001</v>
      </c>
      <c r="X17" s="1069">
        <f>'4'!B17</f>
        <v>69.558001000000004</v>
      </c>
      <c r="Y17" s="1069">
        <f>'4'!F17</f>
        <v>64.093013999999997</v>
      </c>
      <c r="Z17" s="1069">
        <f>'4'!H17</f>
        <v>2.6625419999999651</v>
      </c>
      <c r="AA17" s="1069">
        <f t="shared" si="10"/>
        <v>150.62783399999998</v>
      </c>
      <c r="AB17" s="1069"/>
      <c r="AC17" s="1069">
        <f t="shared" si="11"/>
        <v>-1.1566079999999488</v>
      </c>
    </row>
    <row r="18" spans="1:29" s="479" customFormat="1" ht="18.75" customHeight="1">
      <c r="A18" s="526" t="s">
        <v>17</v>
      </c>
      <c r="B18" s="674">
        <v>630.62967099999992</v>
      </c>
      <c r="C18" s="674">
        <v>867.35488899999996</v>
      </c>
      <c r="D18" s="674">
        <f t="shared" si="0"/>
        <v>236.72521800000004</v>
      </c>
      <c r="E18" s="674">
        <v>19.478604000000001</v>
      </c>
      <c r="F18" s="674">
        <f t="shared" si="1"/>
        <v>217.24661400000005</v>
      </c>
      <c r="G18" s="674">
        <v>38.512986999999995</v>
      </c>
      <c r="H18" s="674">
        <f t="shared" si="3"/>
        <v>178.73362700000007</v>
      </c>
      <c r="I18" s="526" t="s">
        <v>17</v>
      </c>
      <c r="J18" s="674">
        <f t="shared" si="4"/>
        <v>46.68353845712204</v>
      </c>
      <c r="K18" s="674">
        <f t="shared" si="5"/>
        <v>22.093336758894772</v>
      </c>
      <c r="L18" s="674">
        <f t="shared" si="6"/>
        <v>31.223124783983199</v>
      </c>
      <c r="M18" s="598"/>
      <c r="N18" s="674">
        <f t="shared" si="7"/>
        <v>8.3087177984005063</v>
      </c>
      <c r="O18" s="674">
        <f t="shared" si="2"/>
        <v>39.194911962403303</v>
      </c>
      <c r="P18" s="674">
        <f t="shared" si="2"/>
        <v>46.251181980388992</v>
      </c>
      <c r="Q18" s="674">
        <f t="shared" si="2"/>
        <v>6.2451882588071879</v>
      </c>
      <c r="S18" s="1069">
        <f t="shared" si="8"/>
        <v>217.24661400000005</v>
      </c>
      <c r="T18" s="1069">
        <f>'6'!F17-'5'!L17</f>
        <v>102.81359900000001</v>
      </c>
      <c r="U18" s="1069">
        <f>'5'!L17</f>
        <v>145.30000000000001</v>
      </c>
      <c r="V18" s="1069">
        <f t="shared" si="9"/>
        <v>465.36021300000004</v>
      </c>
      <c r="W18" s="1069">
        <f>'4'!D18</f>
        <v>38.512986999999995</v>
      </c>
      <c r="X18" s="1069">
        <f>'4'!B18</f>
        <v>181.67822899999999</v>
      </c>
      <c r="Y18" s="1069">
        <f>'4'!F18</f>
        <v>214.38580699999997</v>
      </c>
      <c r="Z18" s="1069">
        <f>'4'!H18</f>
        <v>28.948011000000029</v>
      </c>
      <c r="AA18" s="1069">
        <f t="shared" si="10"/>
        <v>463.52503400000001</v>
      </c>
      <c r="AB18" s="1069"/>
      <c r="AC18" s="1069">
        <f t="shared" si="11"/>
        <v>1.8351790000000392</v>
      </c>
    </row>
    <row r="19" spans="1:29" ht="18.75" customHeight="1">
      <c r="A19" s="659" t="s">
        <v>18</v>
      </c>
      <c r="B19" s="671">
        <v>285.38821799999999</v>
      </c>
      <c r="C19" s="671">
        <v>359.49404300000003</v>
      </c>
      <c r="D19" s="671">
        <f t="shared" si="0"/>
        <v>74.105825000000038</v>
      </c>
      <c r="E19" s="671">
        <v>8.9695090000000004</v>
      </c>
      <c r="F19" s="671">
        <f t="shared" si="1"/>
        <v>65.136316000000036</v>
      </c>
      <c r="G19" s="671">
        <v>28.120138000000001</v>
      </c>
      <c r="H19" s="671">
        <f t="shared" si="3"/>
        <v>37.016178000000039</v>
      </c>
      <c r="I19" s="659" t="s">
        <v>18</v>
      </c>
      <c r="J19" s="671">
        <f t="shared" si="4"/>
        <v>54.046838640368165</v>
      </c>
      <c r="K19" s="671">
        <f t="shared" si="5"/>
        <v>18.3425240282237</v>
      </c>
      <c r="L19" s="671">
        <f t="shared" si="6"/>
        <v>27.610637331408128</v>
      </c>
      <c r="M19" s="598"/>
      <c r="N19" s="671">
        <f t="shared" si="7"/>
        <v>25.269693569894724</v>
      </c>
      <c r="O19" s="671">
        <f t="shared" si="2"/>
        <v>51.343795180756992</v>
      </c>
      <c r="P19" s="671">
        <f t="shared" si="2"/>
        <v>18.187582179457419</v>
      </c>
      <c r="Q19" s="671">
        <f t="shared" si="2"/>
        <v>5.1989290698908732</v>
      </c>
      <c r="S19" s="1069">
        <f t="shared" si="8"/>
        <v>65.136316000000036</v>
      </c>
      <c r="T19" s="1069">
        <f>'6'!F18-'5'!L18</f>
        <v>22.106093000000001</v>
      </c>
      <c r="U19" s="1069">
        <f>'5'!L18</f>
        <v>33.275863000000001</v>
      </c>
      <c r="V19" s="1069">
        <f t="shared" si="9"/>
        <v>120.51827200000004</v>
      </c>
      <c r="W19" s="1069">
        <f>'4'!D19</f>
        <v>28.120138000000001</v>
      </c>
      <c r="X19" s="1069">
        <f>'4'!B19</f>
        <v>57.135421999999998</v>
      </c>
      <c r="Y19" s="1069">
        <f>'4'!F19</f>
        <v>20.239158</v>
      </c>
      <c r="Z19" s="1069">
        <f>'4'!H19</f>
        <v>5.7853730000000176</v>
      </c>
      <c r="AA19" s="1069">
        <f t="shared" si="10"/>
        <v>111.28009100000001</v>
      </c>
      <c r="AB19" s="1069"/>
      <c r="AC19" s="1069">
        <f t="shared" si="11"/>
        <v>9.2381810000000257</v>
      </c>
    </row>
    <row r="20" spans="1:29" s="479" customFormat="1" ht="18.75" customHeight="1">
      <c r="A20" s="526" t="s">
        <v>19</v>
      </c>
      <c r="B20" s="674">
        <v>657.00026099999991</v>
      </c>
      <c r="C20" s="674">
        <v>831.76156700000001</v>
      </c>
      <c r="D20" s="674">
        <f t="shared" si="0"/>
        <v>174.7613060000001</v>
      </c>
      <c r="E20" s="674">
        <v>20.914279999999998</v>
      </c>
      <c r="F20" s="674">
        <f t="shared" si="1"/>
        <v>153.84702600000011</v>
      </c>
      <c r="G20" s="674">
        <v>39.098821999999998</v>
      </c>
      <c r="H20" s="674">
        <f t="shared" si="3"/>
        <v>114.74820400000011</v>
      </c>
      <c r="I20" s="526" t="s">
        <v>19</v>
      </c>
      <c r="J20" s="674">
        <f t="shared" si="4"/>
        <v>49.481399341211521</v>
      </c>
      <c r="K20" s="674">
        <f t="shared" si="5"/>
        <v>28.744434316437363</v>
      </c>
      <c r="L20" s="674">
        <f t="shared" si="6"/>
        <v>21.774166342351119</v>
      </c>
      <c r="M20" s="598"/>
      <c r="N20" s="674">
        <f t="shared" si="7"/>
        <v>15.864985988969355</v>
      </c>
      <c r="O20" s="674">
        <f t="shared" si="2"/>
        <v>55.598065666400686</v>
      </c>
      <c r="P20" s="674">
        <f t="shared" si="2"/>
        <v>25.701796829124309</v>
      </c>
      <c r="Q20" s="674">
        <f t="shared" si="2"/>
        <v>2.8351515155056406</v>
      </c>
      <c r="S20" s="1069">
        <f t="shared" si="8"/>
        <v>153.84702600000011</v>
      </c>
      <c r="T20" s="1069">
        <f>'6'!F19-'5'!L19</f>
        <v>89.371880999999988</v>
      </c>
      <c r="U20" s="1069">
        <f>'5'!L19</f>
        <v>67.7</v>
      </c>
      <c r="V20" s="1069">
        <f t="shared" si="9"/>
        <v>310.9189070000001</v>
      </c>
      <c r="W20" s="1069">
        <f>'4'!D20</f>
        <v>39.098821999999998</v>
      </c>
      <c r="X20" s="1069">
        <f>'4'!B20</f>
        <v>137.01990499999999</v>
      </c>
      <c r="Y20" s="1069">
        <f>'4'!F20</f>
        <v>63.341372</v>
      </c>
      <c r="Z20" s="1069">
        <f>'4'!H20</f>
        <v>6.9871530000000055</v>
      </c>
      <c r="AA20" s="1069">
        <f t="shared" si="10"/>
        <v>246.44725200000002</v>
      </c>
      <c r="AB20" s="1069"/>
      <c r="AC20" s="1069">
        <f t="shared" si="11"/>
        <v>64.471655000000084</v>
      </c>
    </row>
    <row r="21" spans="1:29" ht="18.75" customHeight="1">
      <c r="A21" s="659" t="s">
        <v>20</v>
      </c>
      <c r="B21" s="671">
        <v>687.28424099999995</v>
      </c>
      <c r="C21" s="671">
        <v>982.33632399999999</v>
      </c>
      <c r="D21" s="671">
        <f t="shared" si="0"/>
        <v>295.05208300000004</v>
      </c>
      <c r="E21" s="671">
        <v>6.0323370000000001</v>
      </c>
      <c r="F21" s="671">
        <f t="shared" si="1"/>
        <v>289.01974600000005</v>
      </c>
      <c r="G21" s="671">
        <v>42.256790000000009</v>
      </c>
      <c r="H21" s="671">
        <f t="shared" si="3"/>
        <v>246.76295600000003</v>
      </c>
      <c r="I21" s="659" t="s">
        <v>20</v>
      </c>
      <c r="J21" s="671">
        <f t="shared" si="4"/>
        <v>75.120642722408178</v>
      </c>
      <c r="K21" s="671">
        <f t="shared" si="5"/>
        <v>24.879357277591826</v>
      </c>
      <c r="L21" s="671">
        <f t="shared" si="6"/>
        <v>0</v>
      </c>
      <c r="M21" s="598"/>
      <c r="N21" s="671">
        <f t="shared" si="7"/>
        <v>10.733355095809802</v>
      </c>
      <c r="O21" s="671">
        <f t="shared" si="2"/>
        <v>65.135642741082137</v>
      </c>
      <c r="P21" s="671">
        <f t="shared" si="2"/>
        <v>22.620904281824771</v>
      </c>
      <c r="Q21" s="671">
        <f t="shared" si="2"/>
        <v>1.5100978812832999</v>
      </c>
      <c r="S21" s="1069">
        <f t="shared" si="8"/>
        <v>289.01974600000005</v>
      </c>
      <c r="T21" s="1069">
        <f>'6'!F20-'5'!L20</f>
        <v>95.721032999999991</v>
      </c>
      <c r="U21" s="1069">
        <f>'5'!L20</f>
        <v>0</v>
      </c>
      <c r="V21" s="1069">
        <f t="shared" si="9"/>
        <v>384.74077900000003</v>
      </c>
      <c r="W21" s="1069">
        <f>'4'!D21</f>
        <v>42.256790000000009</v>
      </c>
      <c r="X21" s="1069">
        <f>'4'!B21</f>
        <v>256.43642199999999</v>
      </c>
      <c r="Y21" s="1069">
        <f>'4'!F21</f>
        <v>89.05759599999999</v>
      </c>
      <c r="Z21" s="1069">
        <f>'4'!H21</f>
        <v>5.9451950000000364</v>
      </c>
      <c r="AA21" s="1069">
        <f t="shared" si="10"/>
        <v>393.69600300000002</v>
      </c>
      <c r="AB21" s="1069"/>
      <c r="AC21" s="1069">
        <f t="shared" si="11"/>
        <v>-8.955223999999987</v>
      </c>
    </row>
    <row r="22" spans="1:29" s="479" customFormat="1" ht="18.75" customHeight="1">
      <c r="A22" s="526" t="s">
        <v>21</v>
      </c>
      <c r="B22" s="674">
        <v>1153.844016</v>
      </c>
      <c r="C22" s="674">
        <v>1543.4533289999999</v>
      </c>
      <c r="D22" s="674">
        <f t="shared" si="0"/>
        <v>389.60931299999993</v>
      </c>
      <c r="E22" s="674">
        <v>37.619727000000005</v>
      </c>
      <c r="F22" s="674">
        <f t="shared" si="1"/>
        <v>351.98958599999992</v>
      </c>
      <c r="G22" s="674">
        <v>97.579655999999986</v>
      </c>
      <c r="H22" s="674">
        <f t="shared" si="3"/>
        <v>254.40992999999992</v>
      </c>
      <c r="I22" s="526" t="s">
        <v>21</v>
      </c>
      <c r="J22" s="674">
        <f t="shared" si="4"/>
        <v>55.467871335887878</v>
      </c>
      <c r="K22" s="674">
        <f t="shared" si="5"/>
        <v>15.821023943340975</v>
      </c>
      <c r="L22" s="674">
        <f t="shared" si="6"/>
        <v>28.711104720771147</v>
      </c>
      <c r="M22" s="598"/>
      <c r="N22" s="674">
        <f t="shared" si="7"/>
        <v>15.358025762928786</v>
      </c>
      <c r="O22" s="674">
        <f t="shared" si="2"/>
        <v>49.154627334625076</v>
      </c>
      <c r="P22" s="674">
        <f t="shared" si="2"/>
        <v>33.98651922895268</v>
      </c>
      <c r="Q22" s="674">
        <f t="shared" si="2"/>
        <v>1.5008276734934525</v>
      </c>
      <c r="S22" s="1069">
        <f t="shared" si="8"/>
        <v>351.98958599999992</v>
      </c>
      <c r="T22" s="1069">
        <f>'6'!F21-'5'!L21</f>
        <v>100.39750100000003</v>
      </c>
      <c r="U22" s="1069">
        <f>'5'!L21</f>
        <v>182.19574</v>
      </c>
      <c r="V22" s="1069">
        <f t="shared" si="9"/>
        <v>634.58282699999995</v>
      </c>
      <c r="W22" s="1069">
        <f>'4'!D22</f>
        <v>97.579655999999986</v>
      </c>
      <c r="X22" s="1069">
        <f>'4'!B22</f>
        <v>312.31173200000001</v>
      </c>
      <c r="Y22" s="1069">
        <f>'4'!F22</f>
        <v>215.938748</v>
      </c>
      <c r="Z22" s="1069">
        <f>'4'!H22</f>
        <v>9.5357470000000326</v>
      </c>
      <c r="AA22" s="1069">
        <f t="shared" si="10"/>
        <v>635.36588300000005</v>
      </c>
      <c r="AB22" s="1069"/>
      <c r="AC22" s="1069">
        <f t="shared" si="11"/>
        <v>-0.78305600000010145</v>
      </c>
    </row>
    <row r="23" spans="1:29" ht="18.75" customHeight="1">
      <c r="A23" s="659" t="s">
        <v>22</v>
      </c>
      <c r="B23" s="671">
        <v>404.90497399999998</v>
      </c>
      <c r="C23" s="671">
        <v>541.47542799999997</v>
      </c>
      <c r="D23" s="671">
        <f t="shared" si="0"/>
        <v>136.57045399999998</v>
      </c>
      <c r="E23" s="671">
        <v>6.6332400000000007</v>
      </c>
      <c r="F23" s="671">
        <f t="shared" si="1"/>
        <v>129.93721399999998</v>
      </c>
      <c r="G23" s="671">
        <v>26.125884000000006</v>
      </c>
      <c r="H23" s="671">
        <f t="shared" si="3"/>
        <v>103.81132999999997</v>
      </c>
      <c r="I23" s="659" t="s">
        <v>22</v>
      </c>
      <c r="J23" s="671">
        <f t="shared" si="4"/>
        <v>55.178460496606938</v>
      </c>
      <c r="K23" s="671">
        <f t="shared" si="5"/>
        <v>15.138169589729802</v>
      </c>
      <c r="L23" s="671">
        <f t="shared" si="6"/>
        <v>29.683369913663267</v>
      </c>
      <c r="M23" s="598"/>
      <c r="N23" s="671">
        <f t="shared" si="7"/>
        <v>12.284770694092817</v>
      </c>
      <c r="O23" s="671">
        <f t="shared" si="2"/>
        <v>62.179088564148067</v>
      </c>
      <c r="P23" s="671">
        <f t="shared" si="2"/>
        <v>20.900916682317757</v>
      </c>
      <c r="Q23" s="671">
        <f t="shared" si="2"/>
        <v>4.6352240594413576</v>
      </c>
      <c r="S23" s="1069">
        <f t="shared" si="8"/>
        <v>129.93721399999998</v>
      </c>
      <c r="T23" s="1069">
        <f>'6'!F22-'5'!L22</f>
        <v>35.648178000000016</v>
      </c>
      <c r="U23" s="1069">
        <f>'5'!L22</f>
        <v>69.900000000000006</v>
      </c>
      <c r="V23" s="1069">
        <f t="shared" si="9"/>
        <v>235.48539199999999</v>
      </c>
      <c r="W23" s="1069">
        <f>'4'!D23</f>
        <v>26.125884000000006</v>
      </c>
      <c r="X23" s="1069">
        <f>'4'!B23</f>
        <v>132.23557</v>
      </c>
      <c r="Y23" s="1069">
        <f>'4'!F23</f>
        <v>44.449744999999993</v>
      </c>
      <c r="Z23" s="1069">
        <f>'4'!H23</f>
        <v>9.8576789999999885</v>
      </c>
      <c r="AA23" s="1069">
        <f t="shared" si="10"/>
        <v>212.66887800000001</v>
      </c>
      <c r="AB23" s="1069"/>
      <c r="AC23" s="1069">
        <f t="shared" si="11"/>
        <v>22.816513999999984</v>
      </c>
    </row>
    <row r="24" spans="1:29" s="479" customFormat="1" ht="18.75" customHeight="1">
      <c r="A24" s="526" t="s">
        <v>23</v>
      </c>
      <c r="B24" s="674">
        <v>450.28589500000004</v>
      </c>
      <c r="C24" s="674">
        <v>693.539579</v>
      </c>
      <c r="D24" s="674">
        <f t="shared" si="0"/>
        <v>243.25368399999996</v>
      </c>
      <c r="E24" s="674">
        <v>7.6273</v>
      </c>
      <c r="F24" s="674">
        <f t="shared" si="1"/>
        <v>235.62638399999997</v>
      </c>
      <c r="G24" s="674">
        <v>19.097097000000002</v>
      </c>
      <c r="H24" s="674">
        <f t="shared" si="3"/>
        <v>216.52928699999998</v>
      </c>
      <c r="I24" s="526" t="s">
        <v>23</v>
      </c>
      <c r="J24" s="674">
        <f t="shared" si="4"/>
        <v>84.362819165763682</v>
      </c>
      <c r="K24" s="674">
        <f t="shared" si="5"/>
        <v>15.636670990421484</v>
      </c>
      <c r="L24" s="674">
        <f t="shared" si="6"/>
        <v>5.0984381482755661E-4</v>
      </c>
      <c r="M24" s="598"/>
      <c r="N24" s="674">
        <f t="shared" si="7"/>
        <v>8.2406324427378088</v>
      </c>
      <c r="O24" s="674">
        <f t="shared" si="2"/>
        <v>59.027319730457208</v>
      </c>
      <c r="P24" s="674">
        <f t="shared" si="2"/>
        <v>26.928868332773952</v>
      </c>
      <c r="Q24" s="674">
        <f t="shared" si="2"/>
        <v>5.8031794940310233</v>
      </c>
      <c r="S24" s="1069">
        <f t="shared" si="8"/>
        <v>235.62638399999997</v>
      </c>
      <c r="T24" s="1069">
        <f>'6'!F23-'5'!L23</f>
        <v>43.673412999999996</v>
      </c>
      <c r="U24" s="1069">
        <f>'5'!L23</f>
        <v>1.4240000000063447E-3</v>
      </c>
      <c r="V24" s="1069">
        <f t="shared" si="9"/>
        <v>279.301221</v>
      </c>
      <c r="W24" s="1069">
        <f>'4'!D24</f>
        <v>19.097097000000002</v>
      </c>
      <c r="X24" s="1069">
        <f>'4'!B24</f>
        <v>136.79174</v>
      </c>
      <c r="Y24" s="1069">
        <f>'4'!F24</f>
        <v>62.405794</v>
      </c>
      <c r="Z24" s="1069">
        <f>'4'!H24</f>
        <v>13.448468000000016</v>
      </c>
      <c r="AA24" s="1069">
        <f t="shared" si="10"/>
        <v>231.74309900000003</v>
      </c>
      <c r="AB24" s="1069"/>
      <c r="AC24" s="1069">
        <f t="shared" si="11"/>
        <v>47.558121999999969</v>
      </c>
    </row>
    <row r="25" spans="1:29" ht="18.75" customHeight="1">
      <c r="A25" s="659" t="s">
        <v>24</v>
      </c>
      <c r="B25" s="671">
        <v>734.93029499999989</v>
      </c>
      <c r="C25" s="671">
        <v>1059.8953510000001</v>
      </c>
      <c r="D25" s="671">
        <f t="shared" si="0"/>
        <v>324.96505600000023</v>
      </c>
      <c r="E25" s="671">
        <v>23.911989000000002</v>
      </c>
      <c r="F25" s="671">
        <f t="shared" si="1"/>
        <v>301.05306700000023</v>
      </c>
      <c r="G25" s="671">
        <v>127.58460799999999</v>
      </c>
      <c r="H25" s="671">
        <f t="shared" si="3"/>
        <v>173.46845900000022</v>
      </c>
      <c r="I25" s="659" t="s">
        <v>24</v>
      </c>
      <c r="J25" s="671">
        <f t="shared" si="4"/>
        <v>48.005559084378689</v>
      </c>
      <c r="K25" s="671">
        <f t="shared" si="5"/>
        <v>17.908732674762128</v>
      </c>
      <c r="L25" s="671">
        <f t="shared" si="6"/>
        <v>34.085708240859184</v>
      </c>
      <c r="M25" s="598"/>
      <c r="N25" s="671">
        <f t="shared" si="7"/>
        <v>20.849781154167683</v>
      </c>
      <c r="O25" s="671">
        <f t="shared" ref="O25:O38" si="12">(X25/$AA25)*100</f>
        <v>45.385596940979866</v>
      </c>
      <c r="P25" s="671">
        <f t="shared" ref="P25:P38" si="13">(Y25/$AA25)*100</f>
        <v>30.950847332741567</v>
      </c>
      <c r="Q25" s="671">
        <f t="shared" ref="Q25:Q38" si="14">(Z25/$AA25)*100</f>
        <v>2.8137745721108884</v>
      </c>
      <c r="S25" s="1069">
        <f t="shared" si="8"/>
        <v>301.05306700000023</v>
      </c>
      <c r="T25" s="1069">
        <f>'6'!F24-'5'!L24</f>
        <v>112.30947</v>
      </c>
      <c r="U25" s="1069">
        <f>'5'!L24</f>
        <v>213.758723</v>
      </c>
      <c r="V25" s="1069">
        <f t="shared" si="9"/>
        <v>627.12126000000023</v>
      </c>
      <c r="W25" s="1069">
        <f>'4'!D25</f>
        <v>127.58460799999999</v>
      </c>
      <c r="X25" s="1069">
        <f>'4'!B25</f>
        <v>277.72490999999997</v>
      </c>
      <c r="Y25" s="1069">
        <f>'4'!F25</f>
        <v>189.39535599999996</v>
      </c>
      <c r="Z25" s="1069">
        <f>'4'!H25</f>
        <v>17.218134000000077</v>
      </c>
      <c r="AA25" s="1069">
        <f t="shared" si="10"/>
        <v>611.92300799999998</v>
      </c>
      <c r="AB25" s="1069"/>
      <c r="AC25" s="1069">
        <f t="shared" si="11"/>
        <v>15.198252000000252</v>
      </c>
    </row>
    <row r="26" spans="1:29" s="479" customFormat="1" ht="18.75" customHeight="1">
      <c r="A26" s="526" t="s">
        <v>25</v>
      </c>
      <c r="B26" s="674">
        <v>576.1711949999999</v>
      </c>
      <c r="C26" s="674">
        <v>761.66981799999996</v>
      </c>
      <c r="D26" s="674">
        <f t="shared" si="0"/>
        <v>185.49862300000007</v>
      </c>
      <c r="E26" s="674">
        <v>16.743872</v>
      </c>
      <c r="F26" s="674">
        <f t="shared" si="1"/>
        <v>168.75475100000006</v>
      </c>
      <c r="G26" s="674">
        <v>40.051139999999997</v>
      </c>
      <c r="H26" s="674">
        <f t="shared" si="3"/>
        <v>128.70361100000005</v>
      </c>
      <c r="I26" s="526" t="s">
        <v>25</v>
      </c>
      <c r="J26" s="674">
        <f t="shared" si="4"/>
        <v>54.510816183865451</v>
      </c>
      <c r="K26" s="674">
        <f t="shared" si="5"/>
        <v>30.953375409330381</v>
      </c>
      <c r="L26" s="674">
        <f t="shared" si="6"/>
        <v>14.53580840680417</v>
      </c>
      <c r="M26" s="598"/>
      <c r="N26" s="674">
        <f t="shared" si="7"/>
        <v>17.515944577280234</v>
      </c>
      <c r="O26" s="674">
        <f t="shared" si="12"/>
        <v>54.798355122497142</v>
      </c>
      <c r="P26" s="674">
        <f t="shared" si="13"/>
        <v>25.657252898002703</v>
      </c>
      <c r="Q26" s="674">
        <f t="shared" si="14"/>
        <v>2.028447402219915</v>
      </c>
      <c r="S26" s="1069">
        <f t="shared" si="8"/>
        <v>168.75475100000006</v>
      </c>
      <c r="T26" s="1069">
        <f>'6'!F25-'5'!L25</f>
        <v>95.825554000000011</v>
      </c>
      <c r="U26" s="1069">
        <f>'5'!L25</f>
        <v>45</v>
      </c>
      <c r="V26" s="1069">
        <f t="shared" si="9"/>
        <v>309.58030500000007</v>
      </c>
      <c r="W26" s="1069">
        <f>'4'!D26</f>
        <v>40.051139999999997</v>
      </c>
      <c r="X26" s="1069">
        <f>'4'!B26</f>
        <v>125.299357</v>
      </c>
      <c r="Y26" s="1069">
        <f>'4'!F26</f>
        <v>58.666675000000005</v>
      </c>
      <c r="Z26" s="1069">
        <f>'4'!H26</f>
        <v>4.6381530000000053</v>
      </c>
      <c r="AA26" s="1069">
        <f t="shared" si="10"/>
        <v>228.65532500000003</v>
      </c>
      <c r="AB26" s="1069"/>
      <c r="AC26" s="1069">
        <f t="shared" si="11"/>
        <v>80.924980000000033</v>
      </c>
    </row>
    <row r="27" spans="1:29" ht="18.75" customHeight="1">
      <c r="A27" s="659" t="s">
        <v>26</v>
      </c>
      <c r="B27" s="671">
        <v>448.38005499999997</v>
      </c>
      <c r="C27" s="671">
        <v>538.56595200000004</v>
      </c>
      <c r="D27" s="671">
        <f t="shared" si="0"/>
        <v>90.185897000000068</v>
      </c>
      <c r="E27" s="671">
        <v>9.132670000000001</v>
      </c>
      <c r="F27" s="671">
        <f t="shared" si="1"/>
        <v>81.053227000000064</v>
      </c>
      <c r="G27" s="671">
        <v>25.398718999999996</v>
      </c>
      <c r="H27" s="671">
        <f t="shared" si="3"/>
        <v>55.654508000000064</v>
      </c>
      <c r="I27" s="659" t="s">
        <v>26</v>
      </c>
      <c r="J27" s="671">
        <f t="shared" si="4"/>
        <v>45.50239913005349</v>
      </c>
      <c r="K27" s="671">
        <f t="shared" si="5"/>
        <v>25.865811340203766</v>
      </c>
      <c r="L27" s="671">
        <f t="shared" si="6"/>
        <v>28.631789529742747</v>
      </c>
      <c r="M27" s="598"/>
      <c r="N27" s="671">
        <f t="shared" si="7"/>
        <v>14.640102087467971</v>
      </c>
      <c r="O27" s="671">
        <f t="shared" si="12"/>
        <v>51.130531692842894</v>
      </c>
      <c r="P27" s="671">
        <f t="shared" si="13"/>
        <v>25.034019779706295</v>
      </c>
      <c r="Q27" s="671">
        <f t="shared" si="14"/>
        <v>9.1953464399828189</v>
      </c>
      <c r="S27" s="1069">
        <f t="shared" si="8"/>
        <v>81.053227000000064</v>
      </c>
      <c r="T27" s="1069">
        <f>'6'!F26-'5'!L26</f>
        <v>46.074657999999992</v>
      </c>
      <c r="U27" s="1069">
        <f>'5'!L26</f>
        <v>51.001683000000007</v>
      </c>
      <c r="V27" s="1069">
        <f t="shared" si="9"/>
        <v>178.12956800000006</v>
      </c>
      <c r="W27" s="1069">
        <f>'4'!D27</f>
        <v>25.398718999999996</v>
      </c>
      <c r="X27" s="1069">
        <f>'4'!B27</f>
        <v>88.704982999999999</v>
      </c>
      <c r="Y27" s="1069">
        <f>'4'!F27</f>
        <v>43.430846999999993</v>
      </c>
      <c r="Z27" s="1069">
        <f>'4'!H27</f>
        <v>15.952759000000034</v>
      </c>
      <c r="AA27" s="1069">
        <f t="shared" si="10"/>
        <v>173.48730800000004</v>
      </c>
      <c r="AB27" s="1069"/>
      <c r="AC27" s="1069">
        <f t="shared" si="11"/>
        <v>4.6422600000000216</v>
      </c>
    </row>
    <row r="28" spans="1:29" s="479" customFormat="1" ht="18.75" customHeight="1">
      <c r="A28" s="526" t="s">
        <v>27</v>
      </c>
      <c r="B28" s="674">
        <v>1243.3094289999999</v>
      </c>
      <c r="C28" s="674">
        <v>1670.8389809999999</v>
      </c>
      <c r="D28" s="674">
        <f t="shared" si="0"/>
        <v>427.52955199999997</v>
      </c>
      <c r="E28" s="674">
        <v>51.218317999999996</v>
      </c>
      <c r="F28" s="674">
        <f t="shared" si="1"/>
        <v>376.31123399999996</v>
      </c>
      <c r="G28" s="674">
        <v>223.12813299999996</v>
      </c>
      <c r="H28" s="674">
        <f t="shared" si="3"/>
        <v>153.18310099999999</v>
      </c>
      <c r="I28" s="526" t="s">
        <v>27</v>
      </c>
      <c r="J28" s="674">
        <f t="shared" si="4"/>
        <v>48.793266007309647</v>
      </c>
      <c r="K28" s="674">
        <f t="shared" si="5"/>
        <v>14.966205895559327</v>
      </c>
      <c r="L28" s="674">
        <f t="shared" si="6"/>
        <v>36.240528097131026</v>
      </c>
      <c r="M28" s="598"/>
      <c r="N28" s="674">
        <f t="shared" si="7"/>
        <v>29.393941802706784</v>
      </c>
      <c r="O28" s="674">
        <f t="shared" si="12"/>
        <v>42.222688121642342</v>
      </c>
      <c r="P28" s="674">
        <f t="shared" si="13"/>
        <v>27.682507540867896</v>
      </c>
      <c r="Q28" s="674">
        <f t="shared" si="14"/>
        <v>0.70086253478297678</v>
      </c>
      <c r="S28" s="1069">
        <f t="shared" si="8"/>
        <v>376.31123399999996</v>
      </c>
      <c r="T28" s="1069">
        <f>'6'!F27-'5'!L27</f>
        <v>115.42476800000003</v>
      </c>
      <c r="U28" s="1069">
        <f>'5'!L27</f>
        <v>279.5</v>
      </c>
      <c r="V28" s="1069">
        <f t="shared" si="9"/>
        <v>771.23600199999998</v>
      </c>
      <c r="W28" s="1069">
        <f>'4'!D28</f>
        <v>223.12813299999996</v>
      </c>
      <c r="X28" s="1069">
        <f>'4'!B28</f>
        <v>320.51058799999998</v>
      </c>
      <c r="Y28" s="1069">
        <f>'4'!F28</f>
        <v>210.13671000000002</v>
      </c>
      <c r="Z28" s="1069">
        <f>'4'!H28</f>
        <v>5.3202170000000626</v>
      </c>
      <c r="AA28" s="1069">
        <f t="shared" si="10"/>
        <v>759.09564799999998</v>
      </c>
      <c r="AB28" s="1069"/>
      <c r="AC28" s="1069">
        <f t="shared" si="11"/>
        <v>12.140354000000002</v>
      </c>
    </row>
    <row r="29" spans="1:29" ht="18.75" customHeight="1">
      <c r="A29" s="659" t="s">
        <v>28</v>
      </c>
      <c r="B29" s="671">
        <v>1549.6138719999999</v>
      </c>
      <c r="C29" s="671">
        <v>1988.547773</v>
      </c>
      <c r="D29" s="671">
        <f t="shared" si="0"/>
        <v>438.93390100000011</v>
      </c>
      <c r="E29" s="671">
        <v>51.676640999999996</v>
      </c>
      <c r="F29" s="671">
        <f t="shared" si="1"/>
        <v>387.25726000000009</v>
      </c>
      <c r="G29" s="671">
        <v>104.01394599999999</v>
      </c>
      <c r="H29" s="671">
        <f t="shared" si="3"/>
        <v>283.24331400000011</v>
      </c>
      <c r="I29" s="659" t="s">
        <v>28</v>
      </c>
      <c r="J29" s="671">
        <f t="shared" si="4"/>
        <v>55.917669040500137</v>
      </c>
      <c r="K29" s="671">
        <f t="shared" si="5"/>
        <v>15.475127879903777</v>
      </c>
      <c r="L29" s="671">
        <f t="shared" si="6"/>
        <v>28.60720307959609</v>
      </c>
      <c r="M29" s="598"/>
      <c r="N29" s="671">
        <f t="shared" si="7"/>
        <v>15.022227084406362</v>
      </c>
      <c r="O29" s="671">
        <f t="shared" si="12"/>
        <v>55.213381882050705</v>
      </c>
      <c r="P29" s="671">
        <f t="shared" si="13"/>
        <v>27.752571726196123</v>
      </c>
      <c r="Q29" s="671">
        <f t="shared" si="14"/>
        <v>2.011819307346808</v>
      </c>
      <c r="S29" s="1069">
        <f t="shared" si="8"/>
        <v>387.25726000000009</v>
      </c>
      <c r="T29" s="1069">
        <f>'6'!F28-'5'!L28</f>
        <v>107.17284399999991</v>
      </c>
      <c r="U29" s="1069">
        <f>'5'!L28</f>
        <v>198.11890000000002</v>
      </c>
      <c r="V29" s="1069">
        <f t="shared" si="9"/>
        <v>692.54900399999997</v>
      </c>
      <c r="W29" s="1069">
        <f>'4'!D29</f>
        <v>104.01394599999999</v>
      </c>
      <c r="X29" s="1069">
        <f>'4'!B29</f>
        <v>382.29762399999998</v>
      </c>
      <c r="Y29" s="1069">
        <f>'4'!F29</f>
        <v>192.15889100000001</v>
      </c>
      <c r="Z29" s="1069">
        <f>'4'!H29</f>
        <v>13.929842999999993</v>
      </c>
      <c r="AA29" s="1069">
        <f t="shared" si="10"/>
        <v>692.40030400000001</v>
      </c>
      <c r="AB29" s="1069"/>
      <c r="AC29" s="1069">
        <f t="shared" si="11"/>
        <v>0.14869999999996253</v>
      </c>
    </row>
    <row r="30" spans="1:29" s="479" customFormat="1" ht="18.75" customHeight="1">
      <c r="A30" s="668" t="s">
        <v>29</v>
      </c>
      <c r="B30" s="677">
        <v>13380.016147</v>
      </c>
      <c r="C30" s="677">
        <v>18043.422063999998</v>
      </c>
      <c r="D30" s="677">
        <f t="shared" si="0"/>
        <v>4663.4059169999982</v>
      </c>
      <c r="E30" s="677">
        <v>365.19894800000003</v>
      </c>
      <c r="F30" s="677">
        <f t="shared" si="1"/>
        <v>4298.206968999998</v>
      </c>
      <c r="G30" s="677">
        <v>1178.9030880000005</v>
      </c>
      <c r="H30" s="677">
        <f t="shared" si="3"/>
        <v>3119.3038809999975</v>
      </c>
      <c r="I30" s="668" t="s">
        <v>29</v>
      </c>
      <c r="J30" s="677">
        <f t="shared" si="4"/>
        <v>56.32296059122578</v>
      </c>
      <c r="K30" s="677">
        <f t="shared" si="5"/>
        <v>19.543502324261773</v>
      </c>
      <c r="L30" s="677">
        <f t="shared" si="6"/>
        <v>24.133537084512447</v>
      </c>
      <c r="M30" s="599"/>
      <c r="N30" s="677">
        <f t="shared" si="7"/>
        <v>16.040182307970444</v>
      </c>
      <c r="O30" s="677">
        <f t="shared" si="12"/>
        <v>51.585177483914237</v>
      </c>
      <c r="P30" s="677">
        <f t="shared" si="13"/>
        <v>29.614662671441295</v>
      </c>
      <c r="Q30" s="677">
        <f t="shared" si="14"/>
        <v>2.7599775366740258</v>
      </c>
      <c r="S30" s="1069">
        <f t="shared" si="8"/>
        <v>4298.206968999998</v>
      </c>
      <c r="T30" s="1069">
        <f>'6'!F29-'5'!L29</f>
        <v>1491.4347009999999</v>
      </c>
      <c r="U30" s="1069">
        <f>'5'!L29</f>
        <v>1841.7167030000003</v>
      </c>
      <c r="V30" s="1069">
        <f t="shared" si="9"/>
        <v>7631.3583729999982</v>
      </c>
      <c r="W30" s="1069">
        <f>'4'!D30</f>
        <v>1178.9030880000005</v>
      </c>
      <c r="X30" s="1069">
        <f>'4'!B30</f>
        <v>3791.3487430000005</v>
      </c>
      <c r="Y30" s="1069">
        <f>'4'!F30</f>
        <v>2176.5848169999999</v>
      </c>
      <c r="Z30" s="1069">
        <f>'4'!H30</f>
        <v>202.84969199999935</v>
      </c>
      <c r="AA30" s="1069">
        <f t="shared" si="10"/>
        <v>7349.6863400000002</v>
      </c>
      <c r="AB30" s="1069"/>
      <c r="AC30" s="1069">
        <f t="shared" si="11"/>
        <v>281.67203299999801</v>
      </c>
    </row>
    <row r="31" spans="1:29" ht="18.75" customHeight="1">
      <c r="A31" s="659" t="s">
        <v>30</v>
      </c>
      <c r="B31" s="671">
        <v>2553.1951150000009</v>
      </c>
      <c r="C31" s="671">
        <v>3401.9772010000002</v>
      </c>
      <c r="D31" s="671">
        <f t="shared" si="0"/>
        <v>848.78208599999925</v>
      </c>
      <c r="E31" s="671">
        <v>113.87832</v>
      </c>
      <c r="F31" s="671">
        <f t="shared" si="1"/>
        <v>734.90376599999922</v>
      </c>
      <c r="G31" s="671">
        <v>284.99258299999997</v>
      </c>
      <c r="H31" s="671">
        <f t="shared" si="3"/>
        <v>449.91118299999926</v>
      </c>
      <c r="I31" s="659" t="s">
        <v>30</v>
      </c>
      <c r="J31" s="671">
        <f t="shared" si="4"/>
        <v>38.129575201627596</v>
      </c>
      <c r="K31" s="671">
        <f t="shared" si="5"/>
        <v>28.405395575689351</v>
      </c>
      <c r="L31" s="671">
        <f t="shared" si="6"/>
        <v>33.46502922268305</v>
      </c>
      <c r="M31" s="598"/>
      <c r="N31" s="671">
        <f t="shared" si="7"/>
        <v>14.690208844495462</v>
      </c>
      <c r="O31" s="671">
        <f t="shared" si="12"/>
        <v>65.423329239788941</v>
      </c>
      <c r="P31" s="671">
        <f t="shared" si="13"/>
        <v>18.613277915461325</v>
      </c>
      <c r="Q31" s="671">
        <f t="shared" si="14"/>
        <v>1.2731840002542736</v>
      </c>
      <c r="S31" s="1069">
        <f t="shared" si="8"/>
        <v>734.90376599999922</v>
      </c>
      <c r="T31" s="1069">
        <f>'6'!F30-'5'!L30</f>
        <v>547.48137299999985</v>
      </c>
      <c r="U31" s="1069">
        <f>'5'!L30</f>
        <v>645</v>
      </c>
      <c r="V31" s="1069">
        <f t="shared" si="9"/>
        <v>1927.3851389999991</v>
      </c>
      <c r="W31" s="1069">
        <f>'4'!D31</f>
        <v>284.99258299999997</v>
      </c>
      <c r="X31" s="1069">
        <f>'4'!B31</f>
        <v>1269.2238609999999</v>
      </c>
      <c r="Y31" s="1069">
        <f>'4'!F31</f>
        <v>361.10079899999999</v>
      </c>
      <c r="Z31" s="1069">
        <f>'4'!H31</f>
        <v>24.699988999999828</v>
      </c>
      <c r="AA31" s="1069">
        <f t="shared" si="10"/>
        <v>1940.0172319999997</v>
      </c>
      <c r="AB31" s="1069"/>
      <c r="AC31" s="1069">
        <f t="shared" si="11"/>
        <v>-12.632093000000623</v>
      </c>
    </row>
    <row r="32" spans="1:29" s="479" customFormat="1" ht="18.75" customHeight="1">
      <c r="A32" s="668" t="s">
        <v>31</v>
      </c>
      <c r="B32" s="677">
        <v>15933.211262000001</v>
      </c>
      <c r="C32" s="677">
        <v>21445.399265</v>
      </c>
      <c r="D32" s="677">
        <f t="shared" si="0"/>
        <v>5512.1880029999993</v>
      </c>
      <c r="E32" s="677">
        <v>479.07726800000006</v>
      </c>
      <c r="F32" s="677">
        <f t="shared" si="1"/>
        <v>5033.1107349999993</v>
      </c>
      <c r="G32" s="677">
        <v>1463.8956710000004</v>
      </c>
      <c r="H32" s="677">
        <f t="shared" si="3"/>
        <v>3569.2150639999991</v>
      </c>
      <c r="I32" s="668" t="s">
        <v>31</v>
      </c>
      <c r="J32" s="677">
        <f t="shared" si="4"/>
        <v>52.654522309145101</v>
      </c>
      <c r="K32" s="677">
        <f t="shared" si="5"/>
        <v>21.330377485705679</v>
      </c>
      <c r="L32" s="677">
        <f t="shared" si="6"/>
        <v>26.015100205149221</v>
      </c>
      <c r="M32" s="599"/>
      <c r="N32" s="677">
        <f t="shared" si="7"/>
        <v>15.758260311042793</v>
      </c>
      <c r="O32" s="677">
        <f t="shared" si="12"/>
        <v>54.475070865049133</v>
      </c>
      <c r="P32" s="677">
        <f t="shared" si="13"/>
        <v>27.317186133353193</v>
      </c>
      <c r="Q32" s="677">
        <f t="shared" si="14"/>
        <v>2.4494826905548761</v>
      </c>
      <c r="S32" s="1069">
        <f t="shared" si="8"/>
        <v>5033.1107349999993</v>
      </c>
      <c r="T32" s="1069">
        <f>'6'!F31-'5'!L31</f>
        <v>2038.9160740000002</v>
      </c>
      <c r="U32" s="1069">
        <f>'5'!L31</f>
        <v>2486.7167029999996</v>
      </c>
      <c r="V32" s="1069">
        <f t="shared" si="9"/>
        <v>9558.7435119999991</v>
      </c>
      <c r="W32" s="1069">
        <f>'4'!D32</f>
        <v>1463.8956710000004</v>
      </c>
      <c r="X32" s="1069">
        <f>'4'!B32</f>
        <v>5060.572604</v>
      </c>
      <c r="Y32" s="1069">
        <f>'4'!F32</f>
        <v>2537.6856159999998</v>
      </c>
      <c r="Z32" s="1069">
        <f>'4'!H32</f>
        <v>227.549680999998</v>
      </c>
      <c r="AA32" s="1069">
        <f t="shared" si="10"/>
        <v>9289.7035719999985</v>
      </c>
      <c r="AB32" s="1069"/>
      <c r="AC32" s="1069">
        <f t="shared" si="11"/>
        <v>269.03994000000057</v>
      </c>
    </row>
    <row r="33" spans="1:29" ht="18.75" customHeight="1">
      <c r="A33" s="659" t="s">
        <v>32</v>
      </c>
      <c r="B33" s="671">
        <v>179.71658000000002</v>
      </c>
      <c r="C33" s="671">
        <v>255.17383600000002</v>
      </c>
      <c r="D33" s="671">
        <f t="shared" si="0"/>
        <v>75.457256000000001</v>
      </c>
      <c r="E33" s="671">
        <v>6.3865770000000008</v>
      </c>
      <c r="F33" s="671">
        <f t="shared" si="1"/>
        <v>69.070678999999998</v>
      </c>
      <c r="G33" s="671">
        <v>21.091386999999997</v>
      </c>
      <c r="H33" s="671">
        <f t="shared" si="3"/>
        <v>47.979292000000001</v>
      </c>
      <c r="I33" s="659" t="s">
        <v>32</v>
      </c>
      <c r="J33" s="671">
        <f t="shared" si="4"/>
        <v>48.281731106520972</v>
      </c>
      <c r="K33" s="671">
        <f t="shared" si="5"/>
        <v>37.737884798363645</v>
      </c>
      <c r="L33" s="671">
        <f t="shared" si="6"/>
        <v>13.980384095115376</v>
      </c>
      <c r="M33" s="598"/>
      <c r="N33" s="671">
        <f t="shared" si="7"/>
        <v>12.446241335066123</v>
      </c>
      <c r="O33" s="671">
        <f t="shared" si="12"/>
        <v>34.159879755853261</v>
      </c>
      <c r="P33" s="671">
        <f t="shared" si="13"/>
        <v>50.980421673940533</v>
      </c>
      <c r="Q33" s="671">
        <f t="shared" si="14"/>
        <v>2.4134572351400867</v>
      </c>
      <c r="S33" s="1069">
        <f t="shared" si="8"/>
        <v>69.070678999999998</v>
      </c>
      <c r="T33" s="1069">
        <f>'6'!F32-'5'!L32</f>
        <v>53.986907000000002</v>
      </c>
      <c r="U33" s="1069">
        <f>'5'!L32</f>
        <v>20</v>
      </c>
      <c r="V33" s="1069">
        <f t="shared" si="9"/>
        <v>143.05758600000001</v>
      </c>
      <c r="W33" s="1069">
        <f>'4'!D33</f>
        <v>21.091386999999997</v>
      </c>
      <c r="X33" s="1069">
        <f>'4'!B33</f>
        <v>57.887295000000002</v>
      </c>
      <c r="Y33" s="1069">
        <f>'4'!F33</f>
        <v>86.391367000000002</v>
      </c>
      <c r="Z33" s="1069">
        <f>'4'!H33</f>
        <v>4.0898420000000044</v>
      </c>
      <c r="AA33" s="1069">
        <f t="shared" si="10"/>
        <v>169.459891</v>
      </c>
      <c r="AB33" s="1069"/>
      <c r="AC33" s="1069">
        <f t="shared" si="11"/>
        <v>-26.402304999999984</v>
      </c>
    </row>
    <row r="34" spans="1:29" s="479" customFormat="1" ht="18.75" customHeight="1">
      <c r="A34" s="526" t="s">
        <v>33</v>
      </c>
      <c r="B34" s="674">
        <v>92.580286999999998</v>
      </c>
      <c r="C34" s="674">
        <v>101.075716</v>
      </c>
      <c r="D34" s="674">
        <f t="shared" si="0"/>
        <v>8.4954290000000015</v>
      </c>
      <c r="E34" s="674">
        <v>5.4006509999999999</v>
      </c>
      <c r="F34" s="674">
        <f t="shared" si="1"/>
        <v>3.0947780000000016</v>
      </c>
      <c r="G34" s="674">
        <v>9.1174689999999998</v>
      </c>
      <c r="H34" s="674">
        <f t="shared" si="3"/>
        <v>-6.0226909999999982</v>
      </c>
      <c r="I34" s="526" t="s">
        <v>33</v>
      </c>
      <c r="J34" s="674">
        <f t="shared" si="4"/>
        <v>11.679097274990019</v>
      </c>
      <c r="K34" s="674">
        <f t="shared" si="5"/>
        <v>88.302663912038568</v>
      </c>
      <c r="L34" s="674">
        <f t="shared" si="6"/>
        <v>1.8238812971407559E-2</v>
      </c>
      <c r="M34" s="598"/>
      <c r="N34" s="674">
        <f t="shared" si="7"/>
        <v>18.436290686180747</v>
      </c>
      <c r="O34" s="674">
        <f t="shared" si="12"/>
        <v>28.240801038170417</v>
      </c>
      <c r="P34" s="674">
        <f t="shared" si="13"/>
        <v>51.657161758431172</v>
      </c>
      <c r="Q34" s="674">
        <f t="shared" si="14"/>
        <v>1.6657465172176644</v>
      </c>
      <c r="S34" s="1069">
        <f t="shared" si="8"/>
        <v>3.0947780000000016</v>
      </c>
      <c r="T34" s="1069">
        <f>'6'!F33-'5'!L33</f>
        <v>23.398823999999998</v>
      </c>
      <c r="U34" s="1069">
        <f>'5'!L33</f>
        <v>4.8330000000000005E-3</v>
      </c>
      <c r="V34" s="1069">
        <f t="shared" si="9"/>
        <v>26.498435000000001</v>
      </c>
      <c r="W34" s="1069">
        <f>'4'!D34</f>
        <v>9.1174689999999998</v>
      </c>
      <c r="X34" s="1069">
        <f>'4'!B34</f>
        <v>13.966184</v>
      </c>
      <c r="Y34" s="1069">
        <f>'4'!F34</f>
        <v>25.546492999999998</v>
      </c>
      <c r="Z34" s="1069">
        <f>'4'!H34</f>
        <v>0.82377700000000553</v>
      </c>
      <c r="AA34" s="1069">
        <f t="shared" si="10"/>
        <v>49.453923000000003</v>
      </c>
      <c r="AB34" s="1069"/>
      <c r="AC34" s="1069">
        <f t="shared" si="11"/>
        <v>-22.955488000000003</v>
      </c>
    </row>
    <row r="35" spans="1:29" ht="18.75" customHeight="1">
      <c r="A35" s="659" t="s">
        <v>34</v>
      </c>
      <c r="B35" s="671">
        <v>180.37472099999999</v>
      </c>
      <c r="C35" s="671">
        <v>235.24283600000001</v>
      </c>
      <c r="D35" s="671">
        <f t="shared" si="0"/>
        <v>54.868115000000017</v>
      </c>
      <c r="E35" s="671">
        <v>0.23929300000000001</v>
      </c>
      <c r="F35" s="671">
        <f t="shared" si="1"/>
        <v>54.628822000000014</v>
      </c>
      <c r="G35" s="671">
        <v>1.3333330000000001</v>
      </c>
      <c r="H35" s="671">
        <f t="shared" si="3"/>
        <v>53.295489000000011</v>
      </c>
      <c r="I35" s="659" t="s">
        <v>34</v>
      </c>
      <c r="J35" s="671">
        <f t="shared" si="4"/>
        <v>23.248445299573682</v>
      </c>
      <c r="K35" s="671">
        <f t="shared" si="5"/>
        <v>37.355795461495795</v>
      </c>
      <c r="L35" s="671">
        <f t="shared" si="6"/>
        <v>39.395759238930523</v>
      </c>
      <c r="M35" s="598"/>
      <c r="N35" s="671">
        <f t="shared" si="7"/>
        <v>0.69287351214643245</v>
      </c>
      <c r="O35" s="671">
        <f t="shared" si="12"/>
        <v>43.814817770306</v>
      </c>
      <c r="P35" s="671">
        <f t="shared" si="13"/>
        <v>52.549780012258452</v>
      </c>
      <c r="Q35" s="671">
        <f t="shared" si="14"/>
        <v>2.9425287052891038</v>
      </c>
      <c r="S35" s="1069">
        <f t="shared" si="8"/>
        <v>54.628822000000014</v>
      </c>
      <c r="T35" s="1069">
        <f>'6'!F34-'5'!L34</f>
        <v>87.778045999999975</v>
      </c>
      <c r="U35" s="1069">
        <f>'5'!L34</f>
        <v>92.571520000000007</v>
      </c>
      <c r="V35" s="1069">
        <f t="shared" si="9"/>
        <v>234.978388</v>
      </c>
      <c r="W35" s="1069">
        <f>'4'!D35</f>
        <v>1.3333330000000001</v>
      </c>
      <c r="X35" s="1069">
        <f>'4'!B35</f>
        <v>84.315162000000001</v>
      </c>
      <c r="Y35" s="1069">
        <f>'4'!F35</f>
        <v>101.12430999999999</v>
      </c>
      <c r="Z35" s="1069">
        <f>'4'!H35</f>
        <v>5.6624630000000176</v>
      </c>
      <c r="AA35" s="1069">
        <f t="shared" si="10"/>
        <v>192.43526800000004</v>
      </c>
      <c r="AB35" s="1069"/>
      <c r="AC35" s="1069">
        <f t="shared" si="11"/>
        <v>42.543119999999959</v>
      </c>
    </row>
    <row r="36" spans="1:29" s="479" customFormat="1" ht="18.75" customHeight="1">
      <c r="A36" s="526" t="s">
        <v>35</v>
      </c>
      <c r="B36" s="674">
        <v>361.534469</v>
      </c>
      <c r="C36" s="674">
        <v>509.17647199999999</v>
      </c>
      <c r="D36" s="674">
        <f t="shared" si="0"/>
        <v>147.64200299999999</v>
      </c>
      <c r="E36" s="674">
        <v>10.459205000000003</v>
      </c>
      <c r="F36" s="674">
        <f t="shared" si="1"/>
        <v>137.18279799999999</v>
      </c>
      <c r="G36" s="674">
        <v>127.94101300000001</v>
      </c>
      <c r="H36" s="674">
        <f t="shared" si="3"/>
        <v>9.2417849999999788</v>
      </c>
      <c r="I36" s="526" t="s">
        <v>35</v>
      </c>
      <c r="J36" s="674">
        <f t="shared" si="4"/>
        <v>35.971544702315022</v>
      </c>
      <c r="K36" s="674">
        <f t="shared" si="5"/>
        <v>35.955903509156883</v>
      </c>
      <c r="L36" s="674">
        <f t="shared" si="6"/>
        <v>28.072551788528088</v>
      </c>
      <c r="M36" s="598"/>
      <c r="N36" s="674">
        <f t="shared" si="7"/>
        <v>28.90905161902355</v>
      </c>
      <c r="O36" s="674">
        <f t="shared" si="12"/>
        <v>17.46671611369328</v>
      </c>
      <c r="P36" s="674">
        <f t="shared" si="13"/>
        <v>42.269330472705086</v>
      </c>
      <c r="Q36" s="674">
        <f t="shared" si="14"/>
        <v>11.354901794578085</v>
      </c>
      <c r="S36" s="1069">
        <f t="shared" si="8"/>
        <v>137.18279799999999</v>
      </c>
      <c r="T36" s="1069">
        <f>'6'!F35-'5'!L35</f>
        <v>137.12314800000001</v>
      </c>
      <c r="U36" s="1069">
        <f>'5'!L35</f>
        <v>107.05882200000001</v>
      </c>
      <c r="V36" s="1069">
        <f t="shared" si="9"/>
        <v>381.36476800000003</v>
      </c>
      <c r="W36" s="1069">
        <f>'4'!D36</f>
        <v>127.94101300000001</v>
      </c>
      <c r="X36" s="1069">
        <f>'4'!B36</f>
        <v>77.301372000000001</v>
      </c>
      <c r="Y36" s="1069">
        <f>'4'!F36</f>
        <v>187.06877800000001</v>
      </c>
      <c r="Z36" s="1069">
        <f>'4'!H36</f>
        <v>50.252690999999935</v>
      </c>
      <c r="AA36" s="1069">
        <f t="shared" si="10"/>
        <v>442.56385399999994</v>
      </c>
      <c r="AB36" s="1069"/>
      <c r="AC36" s="1069">
        <f t="shared" si="11"/>
        <v>-61.199085999999909</v>
      </c>
    </row>
    <row r="37" spans="1:29" ht="18.75" customHeight="1">
      <c r="A37" s="789" t="s">
        <v>130</v>
      </c>
      <c r="B37" s="821">
        <v>814.20605699999987</v>
      </c>
      <c r="C37" s="821">
        <v>1100.66886</v>
      </c>
      <c r="D37" s="821">
        <f t="shared" si="0"/>
        <v>286.46280300000012</v>
      </c>
      <c r="E37" s="821">
        <v>22.485726000000003</v>
      </c>
      <c r="F37" s="821">
        <f t="shared" si="1"/>
        <v>263.97707700000012</v>
      </c>
      <c r="G37" s="821">
        <v>159.48320199999998</v>
      </c>
      <c r="H37" s="821">
        <f t="shared" si="3"/>
        <v>104.49387500000014</v>
      </c>
      <c r="I37" s="789" t="s">
        <v>130</v>
      </c>
      <c r="J37" s="821">
        <f t="shared" si="4"/>
        <v>33.589178450049459</v>
      </c>
      <c r="K37" s="821">
        <f t="shared" si="5"/>
        <v>38.463830201975128</v>
      </c>
      <c r="L37" s="821">
        <f t="shared" si="6"/>
        <v>27.946991347975409</v>
      </c>
      <c r="M37" s="598"/>
      <c r="N37" s="821">
        <f t="shared" si="7"/>
        <v>18.676752075811155</v>
      </c>
      <c r="O37" s="821">
        <f t="shared" si="12"/>
        <v>27.341196409747333</v>
      </c>
      <c r="P37" s="821">
        <f t="shared" si="13"/>
        <v>46.858518138200445</v>
      </c>
      <c r="Q37" s="821">
        <f t="shared" si="14"/>
        <v>7.1235333762410704</v>
      </c>
      <c r="S37" s="1069">
        <f t="shared" si="8"/>
        <v>263.97707700000012</v>
      </c>
      <c r="T37" s="1069">
        <f>'6'!F36-'5'!L36</f>
        <v>302.286925</v>
      </c>
      <c r="U37" s="1069">
        <f>'5'!L36</f>
        <v>219.63517499999998</v>
      </c>
      <c r="V37" s="1069">
        <f t="shared" si="9"/>
        <v>785.89917700000012</v>
      </c>
      <c r="W37" s="1069">
        <f>'4'!D37</f>
        <v>159.48320199999998</v>
      </c>
      <c r="X37" s="1069">
        <f>'4'!B37</f>
        <v>233.47001299999999</v>
      </c>
      <c r="Y37" s="1069">
        <f>'4'!F37</f>
        <v>400.13094799999993</v>
      </c>
      <c r="Z37" s="1069">
        <f>'4'!H37</f>
        <v>60.828773000000048</v>
      </c>
      <c r="AA37" s="1069">
        <f t="shared" si="10"/>
        <v>853.91293599999995</v>
      </c>
      <c r="AB37" s="1069"/>
      <c r="AC37" s="1069">
        <f t="shared" si="11"/>
        <v>-68.013758999999823</v>
      </c>
    </row>
    <row r="38" spans="1:29" s="479" customFormat="1" ht="18.75" customHeight="1">
      <c r="A38" s="791" t="s">
        <v>129</v>
      </c>
      <c r="B38" s="822">
        <v>16747.417319</v>
      </c>
      <c r="C38" s="822">
        <v>22546.068125000002</v>
      </c>
      <c r="D38" s="822">
        <f t="shared" si="0"/>
        <v>5798.6508060000015</v>
      </c>
      <c r="E38" s="822">
        <v>501.56299400000006</v>
      </c>
      <c r="F38" s="822">
        <f t="shared" si="1"/>
        <v>5297.0878120000016</v>
      </c>
      <c r="G38" s="822">
        <v>1623.3788730000006</v>
      </c>
      <c r="H38" s="822">
        <f t="shared" si="3"/>
        <v>3673.708939000001</v>
      </c>
      <c r="I38" s="791" t="s">
        <v>129</v>
      </c>
      <c r="J38" s="822">
        <f t="shared" si="4"/>
        <v>51.206097409557437</v>
      </c>
      <c r="K38" s="822">
        <f t="shared" si="5"/>
        <v>22.632033501645481</v>
      </c>
      <c r="L38" s="822">
        <f t="shared" si="6"/>
        <v>26.16186908879709</v>
      </c>
      <c r="M38" s="599"/>
      <c r="N38" s="822">
        <f t="shared" si="7"/>
        <v>16.00394565113621</v>
      </c>
      <c r="O38" s="822">
        <f t="shared" si="12"/>
        <v>52.190878990986413</v>
      </c>
      <c r="P38" s="822">
        <f t="shared" si="13"/>
        <v>28.96222034501228</v>
      </c>
      <c r="Q38" s="822">
        <f t="shared" si="14"/>
        <v>2.8429550128651071</v>
      </c>
      <c r="S38" s="1069">
        <f t="shared" si="8"/>
        <v>5297.0878120000016</v>
      </c>
      <c r="T38" s="1069">
        <f>'6'!F37-'5'!L37</f>
        <v>2341.2029990000001</v>
      </c>
      <c r="U38" s="1069">
        <f>'5'!L37</f>
        <v>2706.3518779999995</v>
      </c>
      <c r="V38" s="1069">
        <f t="shared" si="9"/>
        <v>10344.642689</v>
      </c>
      <c r="W38" s="1069">
        <f>'4'!D38</f>
        <v>1623.3788730000006</v>
      </c>
      <c r="X38" s="1069">
        <f>'4'!B38</f>
        <v>5294.042617000001</v>
      </c>
      <c r="Y38" s="1069">
        <f>'4'!F38</f>
        <v>2937.8165639999997</v>
      </c>
      <c r="Z38" s="1069">
        <f>'4'!H38</f>
        <v>288.3784539999985</v>
      </c>
      <c r="AA38" s="1069">
        <f t="shared" si="10"/>
        <v>10143.616507999999</v>
      </c>
      <c r="AB38" s="1069"/>
      <c r="AC38" s="1069">
        <f t="shared" si="11"/>
        <v>201.02618100000109</v>
      </c>
    </row>
    <row r="39" spans="1:29" ht="15" customHeight="1">
      <c r="A39" s="20" t="s">
        <v>296</v>
      </c>
      <c r="B39" s="367"/>
      <c r="C39" s="367"/>
      <c r="D39" s="367"/>
      <c r="E39" s="367"/>
      <c r="F39" s="367"/>
      <c r="G39" s="367"/>
      <c r="H39" s="367"/>
      <c r="I39" s="20"/>
      <c r="J39" s="427"/>
      <c r="M39" s="4"/>
    </row>
    <row r="40" spans="1:29" ht="15" customHeight="1">
      <c r="A40" s="523" t="s">
        <v>383</v>
      </c>
      <c r="B40" s="862"/>
      <c r="C40" s="862"/>
      <c r="D40" s="862"/>
      <c r="E40" s="862"/>
      <c r="F40" s="862"/>
      <c r="G40" s="862"/>
      <c r="H40" s="862"/>
      <c r="I40" s="1115"/>
      <c r="J40" s="1182"/>
      <c r="K40" s="1182"/>
      <c r="L40" s="1182"/>
      <c r="M40" s="1182"/>
      <c r="N40" s="1182"/>
      <c r="O40" s="1182"/>
      <c r="P40" s="1182"/>
      <c r="Q40" s="1182"/>
    </row>
    <row r="41" spans="1:29" ht="13.5" customHeight="1">
      <c r="A41" s="523"/>
      <c r="B41" s="367"/>
      <c r="C41" s="367"/>
      <c r="D41" s="367"/>
      <c r="E41" s="367"/>
      <c r="F41" s="367"/>
      <c r="G41" s="548"/>
      <c r="H41" s="367"/>
      <c r="Q41" s="576"/>
    </row>
    <row r="42" spans="1:29" ht="15.75" customHeight="1">
      <c r="A42" s="105"/>
      <c r="B42" s="550"/>
      <c r="C42" s="550"/>
      <c r="D42" s="898"/>
      <c r="E42" s="550"/>
      <c r="F42" s="550"/>
      <c r="G42" s="66"/>
      <c r="I42" s="581"/>
      <c r="J42" s="581"/>
      <c r="K42" s="581"/>
      <c r="L42" s="581"/>
      <c r="M42" s="581"/>
      <c r="N42" s="581"/>
      <c r="O42" s="581"/>
      <c r="P42" s="581"/>
      <c r="Q42" s="576"/>
    </row>
    <row r="43" spans="1:29" s="639" customFormat="1" ht="18">
      <c r="A43" s="644" t="s">
        <v>457</v>
      </c>
      <c r="B43" s="817"/>
      <c r="C43" s="817"/>
      <c r="D43" s="817"/>
      <c r="E43" s="817"/>
      <c r="F43" s="817"/>
      <c r="G43" s="817"/>
      <c r="H43" s="817"/>
      <c r="I43" s="654"/>
      <c r="J43" s="650"/>
      <c r="K43" s="650"/>
      <c r="L43" s="650"/>
      <c r="M43" s="650"/>
      <c r="N43" s="650"/>
      <c r="O43" s="650"/>
      <c r="P43" s="650"/>
      <c r="Q43" s="650"/>
    </row>
    <row r="44" spans="1:29" ht="15.75" customHeight="1">
      <c r="A44" s="474"/>
      <c r="B44" s="545"/>
      <c r="C44" s="545"/>
      <c r="D44" s="545"/>
      <c r="E44" s="545"/>
      <c r="F44" s="545"/>
      <c r="G44" s="545"/>
      <c r="H44" s="545"/>
      <c r="I44" s="68"/>
      <c r="J44" s="7"/>
      <c r="K44" s="7"/>
      <c r="L44" s="7"/>
      <c r="M44" s="7"/>
      <c r="N44" s="7"/>
      <c r="O44" s="7"/>
      <c r="P44" s="7"/>
      <c r="Q44" s="7"/>
    </row>
    <row r="45" spans="1:29">
      <c r="A45" s="657" t="s">
        <v>3</v>
      </c>
      <c r="B45" s="2"/>
      <c r="C45" s="2"/>
      <c r="D45" s="2"/>
      <c r="E45" s="2"/>
      <c r="F45" s="2"/>
      <c r="G45" s="2"/>
      <c r="H45" s="2"/>
      <c r="I45" s="483"/>
      <c r="J45" s="7"/>
      <c r="K45" s="7"/>
      <c r="L45" s="7"/>
      <c r="M45" s="7"/>
      <c r="N45" s="7"/>
      <c r="O45" s="7"/>
      <c r="P45" s="7"/>
      <c r="Q45" s="7"/>
    </row>
    <row r="46" spans="1:29" ht="15.75" customHeight="1">
      <c r="A46" s="658" t="s">
        <v>297</v>
      </c>
      <c r="B46" s="9"/>
      <c r="C46" s="546"/>
      <c r="D46" s="2"/>
      <c r="E46" s="4"/>
      <c r="F46" s="2"/>
      <c r="G46" s="2"/>
      <c r="H46" s="2"/>
      <c r="I46" s="283"/>
      <c r="J46" s="19"/>
      <c r="K46" s="119"/>
      <c r="L46" s="46"/>
      <c r="M46" s="46"/>
      <c r="N46" s="167"/>
      <c r="O46" s="4"/>
      <c r="P46" s="119"/>
      <c r="Q46" s="46"/>
    </row>
    <row r="47" spans="1:29" ht="14.25">
      <c r="A47" s="1196" t="s">
        <v>39</v>
      </c>
      <c r="B47" s="764" t="s">
        <v>68</v>
      </c>
      <c r="C47" s="764" t="s">
        <v>69</v>
      </c>
      <c r="D47" s="764" t="s">
        <v>70</v>
      </c>
      <c r="E47" s="764" t="s">
        <v>42</v>
      </c>
      <c r="F47" s="764" t="s">
        <v>71</v>
      </c>
      <c r="G47" s="764" t="s">
        <v>209</v>
      </c>
      <c r="H47" s="764" t="s">
        <v>71</v>
      </c>
      <c r="I47" s="283"/>
      <c r="J47" s="119"/>
      <c r="K47" s="119"/>
      <c r="L47" s="119"/>
      <c r="M47" s="119"/>
      <c r="N47" s="167"/>
      <c r="O47" s="4"/>
      <c r="P47" s="582"/>
      <c r="Q47" s="4"/>
    </row>
    <row r="48" spans="1:29" ht="12.75" customHeight="1">
      <c r="A48" s="1197" t="s">
        <v>7</v>
      </c>
      <c r="B48" s="13" t="s">
        <v>134</v>
      </c>
      <c r="C48" s="818" t="s">
        <v>72</v>
      </c>
      <c r="D48" s="818" t="s">
        <v>73</v>
      </c>
      <c r="E48" s="13" t="s">
        <v>223</v>
      </c>
      <c r="F48" s="13" t="s">
        <v>74</v>
      </c>
      <c r="G48" s="13" t="s">
        <v>46</v>
      </c>
      <c r="H48" s="13" t="s">
        <v>75</v>
      </c>
      <c r="I48" s="283"/>
      <c r="J48" s="583"/>
      <c r="K48" s="584"/>
      <c r="L48" s="584"/>
      <c r="M48" s="584"/>
      <c r="N48" s="585"/>
      <c r="O48" s="38"/>
      <c r="P48" s="586"/>
      <c r="Q48" s="4"/>
    </row>
    <row r="49" spans="1:17">
      <c r="A49" s="1159"/>
      <c r="B49" s="819" t="s">
        <v>76</v>
      </c>
      <c r="C49" s="819" t="s">
        <v>77</v>
      </c>
      <c r="D49" s="819" t="s">
        <v>78</v>
      </c>
      <c r="E49" s="819" t="s">
        <v>79</v>
      </c>
      <c r="F49" s="819" t="s">
        <v>80</v>
      </c>
      <c r="G49" s="820" t="s">
        <v>81</v>
      </c>
      <c r="H49" s="819" t="s">
        <v>82</v>
      </c>
      <c r="I49" s="283"/>
      <c r="J49" s="427"/>
      <c r="K49" s="427"/>
      <c r="L49" s="427"/>
      <c r="M49" s="427"/>
      <c r="N49" s="587"/>
      <c r="O49" s="427"/>
      <c r="P49" s="118"/>
      <c r="Q49" s="588"/>
    </row>
    <row r="50" spans="1:17" ht="16.5" customHeight="1">
      <c r="A50" s="659" t="s">
        <v>8</v>
      </c>
      <c r="B50" s="932">
        <f>'2'!B46-E50</f>
        <v>252.27565173062388</v>
      </c>
      <c r="C50" s="932">
        <f>'6'!B45</f>
        <v>338.97391213096034</v>
      </c>
      <c r="D50" s="932">
        <f>C50-B50</f>
        <v>86.698260400336466</v>
      </c>
      <c r="E50" s="932">
        <v>7.8161283053965045</v>
      </c>
      <c r="F50" s="932">
        <f>D50-E50</f>
        <v>78.882132094939962</v>
      </c>
      <c r="G50" s="932">
        <v>28.316285714742307</v>
      </c>
      <c r="H50" s="932">
        <f>F50-G50</f>
        <v>50.565846380197655</v>
      </c>
      <c r="I50" s="283"/>
      <c r="J50" s="427"/>
      <c r="K50" s="427"/>
      <c r="L50" s="427"/>
      <c r="M50" s="427"/>
      <c r="N50" s="587"/>
      <c r="O50" s="427"/>
      <c r="P50" s="118"/>
      <c r="Q50" s="588"/>
    </row>
    <row r="51" spans="1:17" ht="16.5" customHeight="1">
      <c r="A51" s="526" t="s">
        <v>9</v>
      </c>
      <c r="B51" s="933">
        <f>'2'!B47-E51</f>
        <v>216.9671311801894</v>
      </c>
      <c r="C51" s="933">
        <f>'6'!B46</f>
        <v>322.70679635642972</v>
      </c>
      <c r="D51" s="933">
        <f t="shared" ref="D51:D79" si="15">C51-B51</f>
        <v>105.73966517624032</v>
      </c>
      <c r="E51" s="933">
        <v>3.3405525102067091</v>
      </c>
      <c r="F51" s="933">
        <f t="shared" ref="F51:F79" si="16">D51-E51</f>
        <v>102.39911266603362</v>
      </c>
      <c r="G51" s="933">
        <v>21.305706709833174</v>
      </c>
      <c r="H51" s="933">
        <f t="shared" ref="H51:H79" si="17">F51-G51</f>
        <v>81.093405956200442</v>
      </c>
      <c r="I51" s="283"/>
      <c r="J51" s="427"/>
      <c r="K51" s="589"/>
      <c r="L51" s="427"/>
      <c r="M51" s="427"/>
      <c r="N51" s="587"/>
      <c r="O51" s="427"/>
      <c r="P51" s="118"/>
      <c r="Q51" s="588"/>
    </row>
    <row r="52" spans="1:17" ht="16.5" customHeight="1">
      <c r="A52" s="659" t="s">
        <v>10</v>
      </c>
      <c r="B52" s="932">
        <f>'2'!B48-E52</f>
        <v>276.08245567190352</v>
      </c>
      <c r="C52" s="932">
        <f>'6'!B47</f>
        <v>373.22062149542825</v>
      </c>
      <c r="D52" s="932">
        <f t="shared" si="15"/>
        <v>97.13816582352473</v>
      </c>
      <c r="E52" s="932">
        <v>15.758736802603755</v>
      </c>
      <c r="F52" s="932">
        <f t="shared" si="16"/>
        <v>81.379429020920981</v>
      </c>
      <c r="G52" s="932">
        <v>32.940163384306736</v>
      </c>
      <c r="H52" s="932">
        <f t="shared" si="17"/>
        <v>48.439265636614245</v>
      </c>
      <c r="I52" s="283"/>
      <c r="J52" s="427"/>
      <c r="K52" s="427"/>
      <c r="L52" s="427"/>
      <c r="M52" s="427"/>
      <c r="N52" s="587"/>
      <c r="O52" s="427"/>
      <c r="P52" s="118"/>
      <c r="Q52" s="588"/>
    </row>
    <row r="53" spans="1:17" ht="16.5" customHeight="1">
      <c r="A53" s="526" t="s">
        <v>11</v>
      </c>
      <c r="B53" s="933">
        <f>'2'!B49-E53</f>
        <v>285.73701559892891</v>
      </c>
      <c r="C53" s="933">
        <f>'6'!B48</f>
        <v>368.24974104090046</v>
      </c>
      <c r="D53" s="933">
        <f t="shared" si="15"/>
        <v>82.512725441971554</v>
      </c>
      <c r="E53" s="933">
        <v>5.8669608323993101</v>
      </c>
      <c r="F53" s="933">
        <f t="shared" si="16"/>
        <v>76.64576460957224</v>
      </c>
      <c r="G53" s="933">
        <v>29.653328871268855</v>
      </c>
      <c r="H53" s="933">
        <f t="shared" si="17"/>
        <v>46.992435738303385</v>
      </c>
      <c r="I53" s="283"/>
      <c r="J53" s="427"/>
      <c r="K53" s="427"/>
      <c r="L53" s="427"/>
      <c r="M53" s="427"/>
      <c r="N53" s="587"/>
      <c r="O53" s="427"/>
      <c r="P53" s="118"/>
      <c r="Q53" s="588"/>
    </row>
    <row r="54" spans="1:17" ht="16.5" customHeight="1">
      <c r="A54" s="659" t="s">
        <v>12</v>
      </c>
      <c r="B54" s="932">
        <f>'2'!B50-E54</f>
        <v>217.51692908640092</v>
      </c>
      <c r="C54" s="932">
        <f>'6'!B49</f>
        <v>305.68184627121877</v>
      </c>
      <c r="D54" s="932">
        <f t="shared" si="15"/>
        <v>88.164917184817853</v>
      </c>
      <c r="E54" s="932">
        <v>1.8107913789814989</v>
      </c>
      <c r="F54" s="932">
        <f t="shared" si="16"/>
        <v>86.354125805836347</v>
      </c>
      <c r="G54" s="932">
        <v>12.097341216860574</v>
      </c>
      <c r="H54" s="932">
        <f t="shared" si="17"/>
        <v>74.256784588975776</v>
      </c>
      <c r="I54" s="283"/>
      <c r="J54" s="427"/>
      <c r="K54" s="427"/>
      <c r="L54" s="427"/>
      <c r="M54" s="427"/>
      <c r="N54" s="587"/>
      <c r="O54" s="427"/>
      <c r="P54" s="118"/>
      <c r="Q54" s="588"/>
    </row>
    <row r="55" spans="1:17" ht="16.5" customHeight="1">
      <c r="A55" s="526" t="s">
        <v>13</v>
      </c>
      <c r="B55" s="933">
        <f>'2'!B51-E55</f>
        <v>243.55835856501653</v>
      </c>
      <c r="C55" s="933">
        <f>'6'!B50</f>
        <v>345.90237120346512</v>
      </c>
      <c r="D55" s="933">
        <f t="shared" si="15"/>
        <v>102.34401263844859</v>
      </c>
      <c r="E55" s="933">
        <v>6.554655619136077</v>
      </c>
      <c r="F55" s="933">
        <f t="shared" si="16"/>
        <v>95.789357019312519</v>
      </c>
      <c r="G55" s="933">
        <v>17.830360707697945</v>
      </c>
      <c r="H55" s="933">
        <f t="shared" si="17"/>
        <v>77.95899631161457</v>
      </c>
      <c r="I55" s="283"/>
      <c r="J55" s="427"/>
      <c r="K55" s="427"/>
      <c r="L55" s="427"/>
      <c r="M55" s="427"/>
      <c r="N55" s="587"/>
      <c r="O55" s="427"/>
      <c r="P55" s="118"/>
      <c r="Q55" s="588"/>
    </row>
    <row r="56" spans="1:17" ht="16.5" customHeight="1">
      <c r="A56" s="659" t="s">
        <v>14</v>
      </c>
      <c r="B56" s="932">
        <f>'2'!B52-E56</f>
        <v>303.04431188813527</v>
      </c>
      <c r="C56" s="932">
        <f>'6'!B51</f>
        <v>361.90773165196117</v>
      </c>
      <c r="D56" s="932">
        <f t="shared" si="15"/>
        <v>58.863419763825902</v>
      </c>
      <c r="E56" s="932">
        <v>5.6260560355634626</v>
      </c>
      <c r="F56" s="932">
        <f t="shared" si="16"/>
        <v>53.237363728262437</v>
      </c>
      <c r="G56" s="932">
        <v>29.478460689859659</v>
      </c>
      <c r="H56" s="932">
        <f t="shared" si="17"/>
        <v>23.758903038402778</v>
      </c>
      <c r="I56" s="283"/>
      <c r="J56" s="427"/>
      <c r="K56" s="427"/>
      <c r="L56" s="427"/>
      <c r="M56" s="427"/>
      <c r="N56" s="587"/>
      <c r="O56" s="427"/>
      <c r="P56" s="118"/>
      <c r="Q56" s="588"/>
    </row>
    <row r="57" spans="1:17" ht="16.5" customHeight="1">
      <c r="A57" s="526" t="s">
        <v>15</v>
      </c>
      <c r="B57" s="933">
        <f>'2'!B53-E57</f>
        <v>1312.1451997413353</v>
      </c>
      <c r="C57" s="933">
        <f>'6'!B52</f>
        <v>1690.2418740971666</v>
      </c>
      <c r="D57" s="933">
        <f t="shared" si="15"/>
        <v>378.09667435583128</v>
      </c>
      <c r="E57" s="933">
        <v>39.365647128466961</v>
      </c>
      <c r="F57" s="933">
        <f t="shared" si="16"/>
        <v>338.73102722736434</v>
      </c>
      <c r="G57" s="933">
        <v>24.644313396197845</v>
      </c>
      <c r="H57" s="933">
        <f t="shared" si="17"/>
        <v>314.08671383116649</v>
      </c>
      <c r="I57" s="283"/>
      <c r="J57" s="427"/>
      <c r="K57" s="427"/>
      <c r="L57" s="427"/>
      <c r="M57" s="427"/>
      <c r="N57" s="587"/>
      <c r="O57" s="427"/>
      <c r="P57" s="118"/>
      <c r="Q57" s="588"/>
    </row>
    <row r="58" spans="1:17" ht="16.5" customHeight="1">
      <c r="A58" s="659" t="s">
        <v>16</v>
      </c>
      <c r="B58" s="932">
        <f>'2'!B54-E58</f>
        <v>273.99763662656039</v>
      </c>
      <c r="C58" s="932">
        <f>'6'!B53</f>
        <v>362.18570121713316</v>
      </c>
      <c r="D58" s="932">
        <f t="shared" si="15"/>
        <v>88.188064590572765</v>
      </c>
      <c r="E58" s="932">
        <v>3.9591552288910985</v>
      </c>
      <c r="F58" s="932">
        <f t="shared" si="16"/>
        <v>84.228909361681673</v>
      </c>
      <c r="G58" s="932">
        <v>11.882677228104138</v>
      </c>
      <c r="H58" s="932">
        <f t="shared" si="17"/>
        <v>72.34623213357753</v>
      </c>
      <c r="I58" s="283"/>
      <c r="J58" s="427"/>
      <c r="K58" s="427"/>
      <c r="L58" s="427"/>
      <c r="M58" s="427"/>
      <c r="N58" s="587"/>
      <c r="O58" s="427"/>
      <c r="P58" s="118"/>
      <c r="Q58" s="588"/>
    </row>
    <row r="59" spans="1:17" ht="16.5" customHeight="1">
      <c r="A59" s="526" t="s">
        <v>17</v>
      </c>
      <c r="B59" s="933">
        <f>'2'!B55-E59</f>
        <v>236.3966504927885</v>
      </c>
      <c r="C59" s="933">
        <f>'6'!B54</f>
        <v>325.13501977001704</v>
      </c>
      <c r="D59" s="933">
        <f t="shared" si="15"/>
        <v>88.738369277228543</v>
      </c>
      <c r="E59" s="933">
        <v>7.3017128017045545</v>
      </c>
      <c r="F59" s="933">
        <f t="shared" si="16"/>
        <v>81.436656475523989</v>
      </c>
      <c r="G59" s="933">
        <v>14.436905756171287</v>
      </c>
      <c r="H59" s="933">
        <f t="shared" si="17"/>
        <v>66.999750719352704</v>
      </c>
      <c r="I59" s="283"/>
      <c r="J59" s="427"/>
      <c r="K59" s="427"/>
      <c r="L59" s="427"/>
      <c r="M59" s="427"/>
      <c r="N59" s="587"/>
      <c r="O59" s="427"/>
      <c r="P59" s="118"/>
      <c r="Q59" s="588"/>
    </row>
    <row r="60" spans="1:17" ht="16.5" customHeight="1">
      <c r="A60" s="659" t="s">
        <v>18</v>
      </c>
      <c r="B60" s="932">
        <f>'2'!B56-E60</f>
        <v>373.55994549517061</v>
      </c>
      <c r="C60" s="932">
        <f>'6'!B55</f>
        <v>470.56103454459537</v>
      </c>
      <c r="D60" s="932">
        <f t="shared" si="15"/>
        <v>97.001089049424763</v>
      </c>
      <c r="E60" s="932">
        <v>11.74067141467782</v>
      </c>
      <c r="F60" s="932">
        <f t="shared" si="16"/>
        <v>85.260417634746943</v>
      </c>
      <c r="G60" s="932">
        <v>36.807956867359799</v>
      </c>
      <c r="H60" s="932">
        <f t="shared" si="17"/>
        <v>48.452460767387144</v>
      </c>
      <c r="I60" s="283"/>
      <c r="J60" s="427"/>
      <c r="K60" s="427"/>
      <c r="L60" s="427"/>
      <c r="M60" s="427"/>
      <c r="N60" s="587"/>
      <c r="O60" s="427"/>
      <c r="P60" s="118"/>
      <c r="Q60" s="588"/>
    </row>
    <row r="61" spans="1:17" ht="16.5" customHeight="1">
      <c r="A61" s="526" t="s">
        <v>19</v>
      </c>
      <c r="B61" s="933">
        <f>'2'!B57-E61</f>
        <v>273.14089075491205</v>
      </c>
      <c r="C61" s="933">
        <f>'6'!B56</f>
        <v>345.79605030945561</v>
      </c>
      <c r="D61" s="933">
        <f t="shared" si="15"/>
        <v>72.655159554543559</v>
      </c>
      <c r="E61" s="933">
        <v>8.6948901055271293</v>
      </c>
      <c r="F61" s="933">
        <f t="shared" si="16"/>
        <v>63.96026944901643</v>
      </c>
      <c r="G61" s="933">
        <v>16.254920587539541</v>
      </c>
      <c r="H61" s="933">
        <f t="shared" si="17"/>
        <v>47.705348861476892</v>
      </c>
      <c r="I61" s="55"/>
      <c r="J61" s="427"/>
      <c r="K61" s="427"/>
      <c r="L61" s="427"/>
      <c r="M61" s="427"/>
      <c r="N61" s="587"/>
      <c r="O61" s="427"/>
      <c r="P61" s="118"/>
      <c r="Q61" s="588"/>
    </row>
    <row r="62" spans="1:17" ht="16.5" customHeight="1">
      <c r="A62" s="659" t="s">
        <v>20</v>
      </c>
      <c r="B62" s="932">
        <f>'2'!B58-E62</f>
        <v>233.44007843331724</v>
      </c>
      <c r="C62" s="932">
        <f>'6'!B57</f>
        <v>333.65622961003777</v>
      </c>
      <c r="D62" s="932">
        <f t="shared" si="15"/>
        <v>100.21615117672053</v>
      </c>
      <c r="E62" s="932">
        <v>2.0489182472266254</v>
      </c>
      <c r="F62" s="932">
        <f t="shared" si="16"/>
        <v>98.167232929493906</v>
      </c>
      <c r="G62" s="932">
        <v>14.352763796224185</v>
      </c>
      <c r="H62" s="932">
        <f t="shared" si="17"/>
        <v>83.814469133269725</v>
      </c>
      <c r="I62" s="55"/>
      <c r="J62" s="427"/>
      <c r="K62" s="427"/>
      <c r="L62" s="427"/>
      <c r="M62" s="427"/>
      <c r="N62" s="587"/>
      <c r="O62" s="427"/>
      <c r="P62" s="118"/>
      <c r="Q62" s="588"/>
    </row>
    <row r="63" spans="1:17" ht="16.5" customHeight="1">
      <c r="A63" s="526" t="s">
        <v>21</v>
      </c>
      <c r="B63" s="933">
        <f>'2'!B59-E63</f>
        <v>281.27197362609076</v>
      </c>
      <c r="C63" s="933">
        <f>'6'!B58</f>
        <v>376.24683928472177</v>
      </c>
      <c r="D63" s="933">
        <f t="shared" si="15"/>
        <v>94.974865658631018</v>
      </c>
      <c r="E63" s="933">
        <v>9.1705418703360824</v>
      </c>
      <c r="F63" s="933">
        <f t="shared" si="16"/>
        <v>85.804323788294937</v>
      </c>
      <c r="G63" s="933">
        <v>23.786943510807273</v>
      </c>
      <c r="H63" s="933">
        <f t="shared" si="17"/>
        <v>62.017380277487661</v>
      </c>
      <c r="I63" s="55"/>
      <c r="J63" s="427"/>
      <c r="K63" s="427"/>
      <c r="L63" s="427"/>
      <c r="M63" s="427"/>
      <c r="N63" s="587"/>
      <c r="O63" s="427"/>
      <c r="P63" s="118"/>
      <c r="Q63" s="588"/>
    </row>
    <row r="64" spans="1:17" ht="16.5" customHeight="1">
      <c r="A64" s="659" t="s">
        <v>22</v>
      </c>
      <c r="B64" s="932">
        <f>'2'!B60-E64</f>
        <v>267.24125404503508</v>
      </c>
      <c r="C64" s="932">
        <f>'6'!B59</f>
        <v>357.37909313332398</v>
      </c>
      <c r="D64" s="932">
        <f t="shared" si="15"/>
        <v>90.137839088288899</v>
      </c>
      <c r="E64" s="932">
        <v>4.3780034571313733</v>
      </c>
      <c r="F64" s="932">
        <f t="shared" si="16"/>
        <v>85.759835631157529</v>
      </c>
      <c r="G64" s="932">
        <v>17.243339676027592</v>
      </c>
      <c r="H64" s="932">
        <f t="shared" si="17"/>
        <v>68.51649595512994</v>
      </c>
      <c r="I64" s="55"/>
      <c r="J64" s="427"/>
      <c r="K64" s="427"/>
      <c r="L64" s="427"/>
      <c r="M64" s="427"/>
      <c r="N64" s="587"/>
      <c r="O64" s="427"/>
      <c r="P64" s="118"/>
      <c r="Q64" s="588"/>
    </row>
    <row r="65" spans="1:17" ht="16.5" customHeight="1">
      <c r="A65" s="526" t="s">
        <v>23</v>
      </c>
      <c r="B65" s="933">
        <f>'2'!B61-E65</f>
        <v>240.19552037058372</v>
      </c>
      <c r="C65" s="933">
        <f>'6'!B60</f>
        <v>369.95407123623221</v>
      </c>
      <c r="D65" s="933">
        <f t="shared" si="15"/>
        <v>129.75855086564849</v>
      </c>
      <c r="E65" s="933">
        <v>4.0686224304728746</v>
      </c>
      <c r="F65" s="933">
        <f t="shared" si="16"/>
        <v>125.68992843517562</v>
      </c>
      <c r="G65" s="933">
        <v>10.186943900346943</v>
      </c>
      <c r="H65" s="933">
        <f t="shared" si="17"/>
        <v>115.50298453482867</v>
      </c>
      <c r="I65" s="55"/>
      <c r="J65" s="427"/>
      <c r="K65" s="427"/>
      <c r="L65" s="427"/>
      <c r="M65" s="427"/>
      <c r="N65" s="587"/>
      <c r="O65" s="427"/>
      <c r="P65" s="118"/>
      <c r="Q65" s="588"/>
    </row>
    <row r="66" spans="1:17" ht="16.5" customHeight="1">
      <c r="A66" s="659" t="s">
        <v>24</v>
      </c>
      <c r="B66" s="932">
        <f>'2'!B62-E66</f>
        <v>201.75084043371484</v>
      </c>
      <c r="C66" s="932">
        <f>'6'!B61</f>
        <v>290.95926415176177</v>
      </c>
      <c r="D66" s="932">
        <f t="shared" si="15"/>
        <v>89.20842371804693</v>
      </c>
      <c r="E66" s="932">
        <v>6.5642468544472576</v>
      </c>
      <c r="F66" s="932">
        <f t="shared" si="16"/>
        <v>82.644176863599668</v>
      </c>
      <c r="G66" s="932">
        <v>35.024140473629622</v>
      </c>
      <c r="H66" s="932">
        <f t="shared" si="17"/>
        <v>47.620036389970046</v>
      </c>
      <c r="I66" s="55"/>
      <c r="J66" s="427"/>
      <c r="K66" s="427"/>
      <c r="L66" s="427"/>
      <c r="M66" s="427"/>
      <c r="N66" s="587"/>
      <c r="O66" s="427"/>
      <c r="P66" s="118"/>
      <c r="Q66" s="588"/>
    </row>
    <row r="67" spans="1:17" ht="16.5" customHeight="1">
      <c r="A67" s="526" t="s">
        <v>25</v>
      </c>
      <c r="B67" s="933">
        <f>'2'!B63-E67</f>
        <v>294.18132881436236</v>
      </c>
      <c r="C67" s="933">
        <f>'6'!B62</f>
        <v>388.89316425656017</v>
      </c>
      <c r="D67" s="933">
        <f t="shared" si="15"/>
        <v>94.71183544219781</v>
      </c>
      <c r="E67" s="933">
        <v>8.5490815181373225</v>
      </c>
      <c r="F67" s="933">
        <f t="shared" si="16"/>
        <v>86.162753924060482</v>
      </c>
      <c r="G67" s="933">
        <v>20.449299944142577</v>
      </c>
      <c r="H67" s="933">
        <f t="shared" si="17"/>
        <v>65.713453979917901</v>
      </c>
      <c r="I67" s="55"/>
      <c r="J67" s="427"/>
      <c r="K67" s="427"/>
      <c r="L67" s="427"/>
      <c r="M67" s="427"/>
      <c r="N67" s="587"/>
      <c r="O67" s="427"/>
      <c r="P67" s="118"/>
      <c r="Q67" s="588"/>
    </row>
    <row r="68" spans="1:17" ht="16.5" customHeight="1">
      <c r="A68" s="659" t="s">
        <v>26</v>
      </c>
      <c r="B68" s="932">
        <f>'2'!B64-E68</f>
        <v>247.17263328842424</v>
      </c>
      <c r="C68" s="932">
        <f>'6'!B63</f>
        <v>296.88823816065394</v>
      </c>
      <c r="D68" s="932">
        <f t="shared" si="15"/>
        <v>49.715604872229704</v>
      </c>
      <c r="E68" s="932">
        <v>5.0344480484400531</v>
      </c>
      <c r="F68" s="932">
        <f t="shared" si="16"/>
        <v>44.681156823789649</v>
      </c>
      <c r="G68" s="932">
        <v>14.001221034202185</v>
      </c>
      <c r="H68" s="932">
        <f t="shared" si="17"/>
        <v>30.679935789587464</v>
      </c>
      <c r="I68" s="55"/>
      <c r="J68" s="427"/>
      <c r="K68" s="427"/>
      <c r="L68" s="427"/>
      <c r="M68" s="427"/>
      <c r="N68" s="587"/>
      <c r="O68" s="427"/>
      <c r="P68" s="118"/>
      <c r="Q68" s="588"/>
    </row>
    <row r="69" spans="1:17" ht="16.5" customHeight="1">
      <c r="A69" s="526" t="s">
        <v>27</v>
      </c>
      <c r="B69" s="933">
        <f>'2'!B65-E69</f>
        <v>250.03784405583929</v>
      </c>
      <c r="C69" s="933">
        <f>'6'!B64</f>
        <v>336.01689718521021</v>
      </c>
      <c r="D69" s="933">
        <f t="shared" si="15"/>
        <v>85.979053129370925</v>
      </c>
      <c r="E69" s="933">
        <v>10.300346406273725</v>
      </c>
      <c r="F69" s="933">
        <f t="shared" si="16"/>
        <v>75.678706723097207</v>
      </c>
      <c r="G69" s="933">
        <v>44.872560299327198</v>
      </c>
      <c r="H69" s="933">
        <f t="shared" si="17"/>
        <v>30.806146423770009</v>
      </c>
      <c r="I69" s="55"/>
      <c r="J69" s="427"/>
      <c r="K69" s="427"/>
      <c r="L69" s="427"/>
      <c r="M69" s="427"/>
      <c r="N69" s="587"/>
      <c r="O69" s="427"/>
      <c r="P69" s="118"/>
      <c r="Q69" s="588"/>
    </row>
    <row r="70" spans="1:17" ht="16.5" customHeight="1">
      <c r="A70" s="659" t="s">
        <v>28</v>
      </c>
      <c r="B70" s="932">
        <f>'2'!B66-E70</f>
        <v>244.96013141987081</v>
      </c>
      <c r="C70" s="932">
        <f>'6'!B65</f>
        <v>314.34600103319895</v>
      </c>
      <c r="D70" s="932">
        <f t="shared" si="15"/>
        <v>69.38586961332814</v>
      </c>
      <c r="E70" s="932">
        <v>8.1689490520368047</v>
      </c>
      <c r="F70" s="932">
        <f t="shared" si="16"/>
        <v>61.216920561291332</v>
      </c>
      <c r="G70" s="932">
        <v>16.44233466287616</v>
      </c>
      <c r="H70" s="932">
        <f t="shared" si="17"/>
        <v>44.774585898415168</v>
      </c>
      <c r="I70" s="75"/>
      <c r="J70" s="427"/>
      <c r="K70" s="590"/>
      <c r="L70" s="590"/>
      <c r="M70" s="590"/>
      <c r="N70" s="591"/>
      <c r="O70" s="590"/>
      <c r="P70" s="117"/>
      <c r="Q70" s="588"/>
    </row>
    <row r="71" spans="1:17" ht="16.5" customHeight="1">
      <c r="A71" s="668" t="s">
        <v>29</v>
      </c>
      <c r="B71" s="934">
        <f>'2'!B67-E71</f>
        <v>257.22720380486635</v>
      </c>
      <c r="C71" s="934">
        <f>'6'!B66</f>
        <v>346.87992552493222</v>
      </c>
      <c r="D71" s="934">
        <f t="shared" si="15"/>
        <v>89.65272172006587</v>
      </c>
      <c r="E71" s="934">
        <v>7.0208513348903061</v>
      </c>
      <c r="F71" s="934">
        <f t="shared" si="16"/>
        <v>82.63187038517556</v>
      </c>
      <c r="G71" s="934">
        <v>22.664094090137155</v>
      </c>
      <c r="H71" s="934">
        <f t="shared" si="17"/>
        <v>59.967776295038405</v>
      </c>
      <c r="I71" s="55"/>
      <c r="J71" s="427"/>
      <c r="K71" s="427"/>
      <c r="L71" s="427"/>
      <c r="M71" s="427"/>
      <c r="N71" s="587"/>
      <c r="O71" s="427"/>
      <c r="P71" s="118"/>
      <c r="Q71" s="588"/>
    </row>
    <row r="72" spans="1:17" ht="16.5" customHeight="1">
      <c r="A72" s="659" t="s">
        <v>30</v>
      </c>
      <c r="B72" s="932">
        <f>'2'!B68-E72</f>
        <v>214.96750896113636</v>
      </c>
      <c r="C72" s="932">
        <f>'6'!B67</f>
        <v>286.43113099546605</v>
      </c>
      <c r="D72" s="932">
        <f t="shared" si="15"/>
        <v>71.463622034329688</v>
      </c>
      <c r="E72" s="932">
        <v>9.5880407381553177</v>
      </c>
      <c r="F72" s="932">
        <f t="shared" si="16"/>
        <v>61.875581296174374</v>
      </c>
      <c r="G72" s="932">
        <v>23.995089634937624</v>
      </c>
      <c r="H72" s="932">
        <f t="shared" si="17"/>
        <v>37.880491661236746</v>
      </c>
      <c r="I72" s="75"/>
      <c r="J72" s="590"/>
      <c r="K72" s="590"/>
      <c r="L72" s="590"/>
      <c r="M72" s="590"/>
      <c r="N72" s="591"/>
      <c r="O72" s="590"/>
      <c r="P72" s="117"/>
      <c r="Q72" s="592"/>
    </row>
    <row r="73" spans="1:17" ht="16.5" customHeight="1">
      <c r="A73" s="668" t="s">
        <v>31</v>
      </c>
      <c r="B73" s="934">
        <f>'2'!B69-E73</f>
        <v>249.37157118831655</v>
      </c>
      <c r="C73" s="934">
        <f>'6'!B68</f>
        <v>335.64313066181819</v>
      </c>
      <c r="D73" s="934">
        <f t="shared" si="15"/>
        <v>86.27155947350164</v>
      </c>
      <c r="E73" s="934">
        <v>7.4980648330881472</v>
      </c>
      <c r="F73" s="934">
        <f t="shared" si="16"/>
        <v>78.773494640413489</v>
      </c>
      <c r="G73" s="934">
        <v>22.911512157231137</v>
      </c>
      <c r="H73" s="934">
        <f t="shared" si="17"/>
        <v>55.861982483182352</v>
      </c>
      <c r="I73" s="55"/>
      <c r="J73" s="427"/>
      <c r="K73" s="427"/>
      <c r="L73" s="427"/>
      <c r="M73" s="427"/>
      <c r="N73" s="587"/>
      <c r="O73" s="427"/>
      <c r="P73" s="118"/>
      <c r="Q73" s="588"/>
    </row>
    <row r="74" spans="1:17" ht="16.5" customHeight="1">
      <c r="A74" s="659" t="s">
        <v>32</v>
      </c>
      <c r="B74" s="932">
        <f>'2'!B70-E74</f>
        <v>440.38467004827368</v>
      </c>
      <c r="C74" s="932">
        <f>'6'!B69</f>
        <v>625.28813742066711</v>
      </c>
      <c r="D74" s="932">
        <f t="shared" si="15"/>
        <v>184.90346737239344</v>
      </c>
      <c r="E74" s="932">
        <v>15.649922811144604</v>
      </c>
      <c r="F74" s="932">
        <f t="shared" si="16"/>
        <v>169.25354456124884</v>
      </c>
      <c r="G74" s="932">
        <v>51.683175279962754</v>
      </c>
      <c r="H74" s="932">
        <f t="shared" si="17"/>
        <v>117.57036928128609</v>
      </c>
      <c r="I74" s="55"/>
      <c r="J74" s="427"/>
      <c r="K74" s="427"/>
      <c r="L74" s="427"/>
      <c r="M74" s="427"/>
      <c r="N74" s="587"/>
      <c r="O74" s="427"/>
      <c r="P74" s="118"/>
      <c r="Q74" s="588"/>
    </row>
    <row r="75" spans="1:17" ht="16.5" customHeight="1">
      <c r="A75" s="526" t="s">
        <v>33</v>
      </c>
      <c r="B75" s="933">
        <f>'2'!B71-E75</f>
        <v>408.8765733617164</v>
      </c>
      <c r="C75" s="933">
        <f>'6'!B70</f>
        <v>446.39624424756875</v>
      </c>
      <c r="D75" s="933">
        <f t="shared" si="15"/>
        <v>37.519670885852349</v>
      </c>
      <c r="E75" s="933">
        <v>23.85172639184546</v>
      </c>
      <c r="F75" s="933">
        <f t="shared" si="16"/>
        <v>13.667944494006889</v>
      </c>
      <c r="G75" s="933">
        <v>40.26688189518871</v>
      </c>
      <c r="H75" s="933">
        <f t="shared" si="17"/>
        <v>-26.598937401181821</v>
      </c>
      <c r="I75" s="55"/>
      <c r="J75" s="427"/>
      <c r="K75" s="427"/>
      <c r="L75" s="427"/>
      <c r="M75" s="427"/>
      <c r="N75" s="587"/>
      <c r="O75" s="427"/>
      <c r="P75" s="118"/>
      <c r="Q75" s="588"/>
    </row>
    <row r="76" spans="1:17" ht="16.5" customHeight="1">
      <c r="A76" s="659" t="s">
        <v>34</v>
      </c>
      <c r="B76" s="932">
        <f>'2'!B72-E76</f>
        <v>448.13706617904637</v>
      </c>
      <c r="C76" s="932">
        <f>'6'!B71</f>
        <v>584.45570299553538</v>
      </c>
      <c r="D76" s="932">
        <f t="shared" si="15"/>
        <v>136.318636816489</v>
      </c>
      <c r="E76" s="932">
        <v>0.59451824725030367</v>
      </c>
      <c r="F76" s="932">
        <f t="shared" si="16"/>
        <v>135.7241185692387</v>
      </c>
      <c r="G76" s="932">
        <v>3.3126368015821157</v>
      </c>
      <c r="H76" s="932">
        <f t="shared" si="17"/>
        <v>132.4114817676566</v>
      </c>
      <c r="I76" s="55"/>
      <c r="J76" s="427"/>
      <c r="K76" s="427"/>
      <c r="L76" s="427"/>
      <c r="M76" s="427"/>
      <c r="N76" s="587"/>
      <c r="O76" s="427"/>
      <c r="P76" s="118"/>
      <c r="Q76" s="588"/>
    </row>
    <row r="77" spans="1:17" ht="16.5" customHeight="1">
      <c r="A77" s="526" t="s">
        <v>35</v>
      </c>
      <c r="B77" s="933">
        <f>'2'!B73-E77</f>
        <v>438.20500827237635</v>
      </c>
      <c r="C77" s="933">
        <f>'6'!B72</f>
        <v>617.15741998824296</v>
      </c>
      <c r="D77" s="933">
        <f t="shared" si="15"/>
        <v>178.95241171586662</v>
      </c>
      <c r="E77" s="933">
        <v>12.67728641815196</v>
      </c>
      <c r="F77" s="933">
        <f t="shared" si="16"/>
        <v>166.27512529771465</v>
      </c>
      <c r="G77" s="933">
        <v>155.07343688449583</v>
      </c>
      <c r="H77" s="933">
        <f t="shared" si="17"/>
        <v>11.201688413218818</v>
      </c>
      <c r="I77" s="18"/>
      <c r="J77" s="590"/>
      <c r="K77" s="590"/>
      <c r="L77" s="590"/>
      <c r="M77" s="590"/>
      <c r="N77" s="591"/>
      <c r="O77" s="590"/>
      <c r="P77" s="117"/>
      <c r="Q77" s="592"/>
    </row>
    <row r="78" spans="1:17" ht="16.5" customHeight="1">
      <c r="A78" s="707" t="s">
        <v>130</v>
      </c>
      <c r="B78" s="935">
        <f>'2'!B74-E78</f>
        <v>437.26326199618694</v>
      </c>
      <c r="C78" s="935">
        <f>'6'!B73</f>
        <v>591.10596385703934</v>
      </c>
      <c r="D78" s="935">
        <f t="shared" si="15"/>
        <v>153.8427018608524</v>
      </c>
      <c r="E78" s="935">
        <v>12.075790660830807</v>
      </c>
      <c r="F78" s="935">
        <f t="shared" si="16"/>
        <v>141.76691120002158</v>
      </c>
      <c r="G78" s="935">
        <v>85.649258612819196</v>
      </c>
      <c r="H78" s="935">
        <f t="shared" si="17"/>
        <v>56.117652587202386</v>
      </c>
      <c r="I78" s="75"/>
      <c r="J78" s="590"/>
      <c r="K78" s="590"/>
      <c r="L78" s="590"/>
      <c r="M78" s="590"/>
      <c r="N78" s="591"/>
      <c r="O78" s="590"/>
      <c r="P78" s="117"/>
      <c r="Q78" s="592"/>
    </row>
    <row r="79" spans="1:17" ht="16.5" customHeight="1">
      <c r="A79" s="670" t="s">
        <v>129</v>
      </c>
      <c r="B79" s="936">
        <f>'2'!B75-E79</f>
        <v>254.69224696852376</v>
      </c>
      <c r="C79" s="936">
        <f>'6'!B74</f>
        <v>342.87727126420822</v>
      </c>
      <c r="D79" s="936">
        <f t="shared" si="15"/>
        <v>88.185024295684457</v>
      </c>
      <c r="E79" s="936">
        <v>7.6276958712430245</v>
      </c>
      <c r="F79" s="936">
        <f t="shared" si="16"/>
        <v>80.557328424441437</v>
      </c>
      <c r="G79" s="936">
        <v>24.688105931206831</v>
      </c>
      <c r="H79" s="936">
        <f t="shared" si="17"/>
        <v>55.869222493234602</v>
      </c>
      <c r="I79" s="111"/>
      <c r="J79" s="4"/>
      <c r="K79" s="4"/>
      <c r="L79" s="4"/>
      <c r="M79" s="4"/>
      <c r="N79" s="4"/>
      <c r="O79" s="4"/>
      <c r="P79" s="4"/>
      <c r="Q79" s="4"/>
    </row>
    <row r="80" spans="1:17" ht="16.5" customHeight="1">
      <c r="A80" s="1089" t="s">
        <v>365</v>
      </c>
      <c r="B80" s="1089"/>
      <c r="C80" s="1089"/>
      <c r="D80" s="1089"/>
      <c r="E80" s="1089"/>
      <c r="F80" s="1089"/>
      <c r="G80" s="1089"/>
      <c r="H80" s="1089"/>
      <c r="I80" s="593"/>
      <c r="J80" s="4"/>
      <c r="K80" s="4"/>
      <c r="L80" s="4"/>
      <c r="M80" s="4"/>
      <c r="N80" s="4"/>
      <c r="O80" s="4"/>
      <c r="P80" s="4"/>
      <c r="Q80" s="4"/>
    </row>
    <row r="81" spans="1:17">
      <c r="A81" s="549"/>
      <c r="B81" s="4"/>
      <c r="C81" s="4"/>
      <c r="E81" s="4"/>
      <c r="F81" s="4"/>
      <c r="H81" s="4"/>
      <c r="I81" s="119"/>
      <c r="J81" s="4"/>
      <c r="K81" s="4"/>
      <c r="L81" s="4"/>
      <c r="M81" s="4"/>
      <c r="N81" s="4"/>
      <c r="O81" s="4"/>
      <c r="P81" s="4"/>
      <c r="Q81" s="4"/>
    </row>
    <row r="82" spans="1:17">
      <c r="B82" s="83"/>
      <c r="C82" s="83"/>
      <c r="D82" s="83"/>
      <c r="E82" s="83"/>
      <c r="F82" s="83"/>
      <c r="G82" s="66"/>
      <c r="I82" s="7"/>
      <c r="J82" s="7"/>
      <c r="K82" s="7"/>
      <c r="L82" s="7"/>
      <c r="M82" s="7"/>
      <c r="N82" s="7"/>
      <c r="O82" s="7"/>
      <c r="P82" s="7"/>
      <c r="Q82" s="7"/>
    </row>
    <row r="83" spans="1:17">
      <c r="B83" s="83"/>
      <c r="C83" s="83"/>
      <c r="D83" s="83"/>
      <c r="E83" s="83"/>
      <c r="F83" s="83"/>
      <c r="G83" s="66"/>
      <c r="I83" s="7"/>
      <c r="J83" s="7"/>
      <c r="K83" s="7"/>
      <c r="L83" s="7"/>
      <c r="M83" s="7"/>
      <c r="N83" s="7"/>
      <c r="O83" s="7"/>
      <c r="P83" s="7"/>
      <c r="Q83" s="7"/>
    </row>
    <row r="84" spans="1:17">
      <c r="B84" s="83"/>
      <c r="C84" s="83"/>
      <c r="D84" s="83"/>
      <c r="E84" s="83"/>
      <c r="F84" s="83"/>
      <c r="G84" s="66"/>
      <c r="I84" s="7"/>
      <c r="J84" s="7"/>
      <c r="K84" s="7"/>
      <c r="L84" s="7"/>
      <c r="M84" s="7"/>
      <c r="N84" s="7"/>
      <c r="O84" s="7"/>
      <c r="P84" s="7"/>
      <c r="Q84" s="7"/>
    </row>
    <row r="85" spans="1:17">
      <c r="B85" s="83"/>
      <c r="C85" s="83"/>
      <c r="D85" s="83"/>
      <c r="E85" s="83"/>
      <c r="F85" s="83"/>
      <c r="G85" s="66"/>
      <c r="I85" s="7"/>
      <c r="J85" s="7"/>
      <c r="K85" s="7"/>
      <c r="L85" s="7"/>
      <c r="M85" s="7"/>
      <c r="N85" s="7"/>
      <c r="O85" s="7"/>
      <c r="P85" s="7"/>
      <c r="Q85" s="7"/>
    </row>
    <row r="86" spans="1:17">
      <c r="B86" s="83"/>
      <c r="C86" s="83"/>
      <c r="D86" s="83"/>
      <c r="E86" s="83"/>
      <c r="F86" s="83"/>
      <c r="G86" s="66"/>
      <c r="I86" s="7"/>
      <c r="J86" s="7"/>
      <c r="K86" s="7"/>
      <c r="L86" s="7"/>
      <c r="M86" s="7"/>
      <c r="N86" s="7"/>
      <c r="O86" s="7"/>
      <c r="P86" s="7"/>
      <c r="Q86" s="7"/>
    </row>
    <row r="87" spans="1:17" s="479" customFormat="1">
      <c r="A87" s="46"/>
      <c r="B87" s="175"/>
      <c r="C87" s="175"/>
      <c r="D87" s="452"/>
      <c r="E87" s="452"/>
      <c r="F87" s="210"/>
      <c r="G87" s="66"/>
      <c r="H87" s="66"/>
      <c r="I87" s="4"/>
      <c r="J87" s="4"/>
      <c r="K87" s="4"/>
      <c r="L87" s="4"/>
      <c r="M87" s="4"/>
      <c r="N87" s="4"/>
      <c r="O87" s="4"/>
      <c r="P87" s="4"/>
      <c r="Q87" s="4"/>
    </row>
    <row r="88" spans="1:17" s="479" customFormat="1">
      <c r="A88" s="4"/>
      <c r="B88" s="4"/>
      <c r="C88" s="4"/>
      <c r="D88" s="4"/>
      <c r="E88" s="66"/>
      <c r="F88" s="83"/>
      <c r="G88" s="66"/>
      <c r="H88" s="66"/>
      <c r="I88" s="594"/>
      <c r="J88" s="453"/>
      <c r="K88" s="453"/>
      <c r="L88" s="4"/>
      <c r="M88" s="4"/>
      <c r="N88" s="4"/>
      <c r="O88" s="4"/>
      <c r="P88" s="4"/>
      <c r="Q88" s="4"/>
    </row>
    <row r="89" spans="1:17" s="479" customFormat="1">
      <c r="A89" s="4"/>
      <c r="B89" s="66"/>
      <c r="C89" s="66"/>
      <c r="D89" s="66"/>
      <c r="E89" s="554"/>
      <c r="F89" s="283"/>
      <c r="G89" s="66"/>
      <c r="H89" s="66"/>
    </row>
    <row r="90" spans="1:17" s="479" customFormat="1">
      <c r="A90" s="4"/>
      <c r="B90" s="555"/>
      <c r="C90" s="555"/>
      <c r="D90" s="555"/>
      <c r="E90" s="4"/>
      <c r="F90" s="66"/>
      <c r="G90" s="4"/>
      <c r="H90" s="66"/>
      <c r="J90" s="553"/>
      <c r="K90" s="553"/>
      <c r="L90" s="553"/>
      <c r="M90" s="553" t="e">
        <f>#REF!/#REF!*100</f>
        <v>#REF!</v>
      </c>
      <c r="O90" s="553"/>
      <c r="P90" s="553"/>
      <c r="Q90" s="553"/>
    </row>
    <row r="91" spans="1:17" s="479" customFormat="1">
      <c r="A91" s="4"/>
      <c r="B91" s="4"/>
      <c r="C91" s="4"/>
      <c r="D91" s="4"/>
      <c r="E91" s="66"/>
      <c r="F91" s="83"/>
      <c r="G91" s="4"/>
      <c r="H91" s="66"/>
      <c r="J91" s="553"/>
      <c r="K91" s="553"/>
      <c r="L91" s="553"/>
      <c r="M91" s="553" t="e">
        <f>#REF!/#REF!*100</f>
        <v>#REF!</v>
      </c>
      <c r="O91" s="553"/>
      <c r="P91" s="553"/>
      <c r="Q91" s="553"/>
    </row>
    <row r="92" spans="1:17" s="479" customFormat="1">
      <c r="A92" s="4"/>
      <c r="B92" s="66"/>
      <c r="C92" s="66"/>
      <c r="D92" s="66"/>
      <c r="E92" s="555"/>
      <c r="F92" s="482"/>
      <c r="G92" s="4"/>
      <c r="H92" s="66"/>
    </row>
    <row r="93" spans="1:17" s="479" customFormat="1">
      <c r="A93" s="4"/>
      <c r="B93" s="555"/>
      <c r="C93" s="555"/>
      <c r="D93" s="555"/>
      <c r="E93" s="4"/>
      <c r="F93" s="83"/>
      <c r="G93" s="4"/>
      <c r="H93" s="66"/>
      <c r="J93" s="553"/>
      <c r="K93" s="553"/>
      <c r="L93" s="553"/>
      <c r="M93" s="553" t="e">
        <f>M74/$I74*100</f>
        <v>#DIV/0!</v>
      </c>
      <c r="O93" s="553"/>
      <c r="P93" s="553"/>
      <c r="Q93" s="553"/>
    </row>
    <row r="94" spans="1:17" s="479" customFormat="1">
      <c r="A94" s="4"/>
      <c r="B94" s="4"/>
      <c r="C94" s="4"/>
      <c r="D94" s="4"/>
      <c r="E94" s="66"/>
      <c r="F94" s="83"/>
      <c r="G94" s="4"/>
      <c r="H94" s="66"/>
      <c r="J94" s="553"/>
      <c r="K94" s="553"/>
      <c r="L94" s="553"/>
      <c r="M94" s="553" t="e">
        <f>M75/$I75*100</f>
        <v>#DIV/0!</v>
      </c>
      <c r="O94" s="553"/>
      <c r="P94" s="553"/>
      <c r="Q94" s="553"/>
    </row>
    <row r="95" spans="1:17" s="479" customFormat="1">
      <c r="A95" s="4"/>
      <c r="B95" s="66"/>
      <c r="C95" s="66"/>
      <c r="D95" s="66"/>
      <c r="E95" s="555"/>
      <c r="F95" s="482"/>
      <c r="G95" s="4"/>
      <c r="H95" s="66"/>
      <c r="J95" s="553"/>
      <c r="K95" s="553"/>
      <c r="L95" s="553"/>
      <c r="M95" s="553"/>
      <c r="O95" s="553"/>
      <c r="P95" s="553"/>
      <c r="Q95" s="553"/>
    </row>
    <row r="96" spans="1:17" s="479" customFormat="1">
      <c r="A96" s="4"/>
      <c r="B96" s="555"/>
      <c r="C96" s="555"/>
      <c r="D96" s="555"/>
      <c r="E96" s="4"/>
      <c r="F96" s="83"/>
      <c r="G96" s="4"/>
      <c r="H96" s="66"/>
      <c r="J96" s="553"/>
      <c r="K96" s="553"/>
      <c r="L96" s="553"/>
      <c r="M96" s="553" t="e">
        <f>M78/$I78*100</f>
        <v>#DIV/0!</v>
      </c>
      <c r="O96" s="553"/>
      <c r="P96" s="553"/>
      <c r="Q96" s="553"/>
    </row>
    <row r="97" spans="1:17">
      <c r="B97" s="4"/>
      <c r="C97" s="4"/>
      <c r="F97" s="83"/>
      <c r="I97" s="551"/>
      <c r="J97" s="552"/>
      <c r="K97" s="552"/>
      <c r="L97" s="552"/>
      <c r="M97" s="552" t="e">
        <f>M79/$I79*100</f>
        <v>#DIV/0!</v>
      </c>
      <c r="N97" s="551"/>
      <c r="O97" s="552"/>
      <c r="P97" s="552"/>
      <c r="Q97" s="552"/>
    </row>
    <row r="98" spans="1:17">
      <c r="D98" s="66"/>
      <c r="E98" s="556"/>
      <c r="F98" s="455"/>
      <c r="I98" s="551"/>
      <c r="J98" s="552"/>
      <c r="K98" s="552"/>
      <c r="L98" s="552"/>
      <c r="M98" s="552"/>
      <c r="N98" s="551"/>
      <c r="O98" s="552"/>
      <c r="P98" s="552"/>
      <c r="Q98" s="552"/>
    </row>
    <row r="99" spans="1:17">
      <c r="B99" s="556"/>
      <c r="C99" s="556"/>
      <c r="D99" s="556"/>
      <c r="E99" s="4"/>
      <c r="F99" s="83"/>
      <c r="I99" s="551"/>
      <c r="J99" s="552"/>
      <c r="K99" s="552"/>
      <c r="L99" s="552"/>
      <c r="M99" s="552" t="e">
        <f>M82/$I82*100</f>
        <v>#DIV/0!</v>
      </c>
      <c r="N99" s="551"/>
      <c r="O99" s="552"/>
      <c r="P99" s="552"/>
      <c r="Q99" s="552"/>
    </row>
    <row r="100" spans="1:17">
      <c r="B100" s="4"/>
      <c r="C100" s="4"/>
      <c r="F100" s="83"/>
      <c r="I100" s="551"/>
      <c r="J100" s="552"/>
      <c r="K100" s="552"/>
      <c r="L100" s="552"/>
      <c r="M100" s="552" t="e">
        <f>M83/$I83*100</f>
        <v>#DIV/0!</v>
      </c>
      <c r="N100" s="551"/>
      <c r="O100" s="552"/>
      <c r="P100" s="552"/>
      <c r="Q100" s="552"/>
    </row>
    <row r="101" spans="1:17">
      <c r="D101" s="66"/>
      <c r="E101" s="556"/>
      <c r="F101" s="457"/>
      <c r="I101" s="551"/>
      <c r="J101" s="552"/>
      <c r="K101" s="552"/>
      <c r="L101" s="552"/>
      <c r="M101" s="552"/>
      <c r="N101" s="551"/>
      <c r="O101" s="552"/>
      <c r="P101" s="552"/>
      <c r="Q101" s="552"/>
    </row>
    <row r="102" spans="1:17">
      <c r="B102" s="556"/>
      <c r="C102" s="556"/>
      <c r="D102" s="556"/>
      <c r="E102" s="83"/>
      <c r="F102" s="4"/>
      <c r="I102" s="551"/>
      <c r="J102" s="552"/>
      <c r="K102" s="552"/>
      <c r="L102" s="552"/>
      <c r="M102" s="552" t="e">
        <f>M86/$I86*100</f>
        <v>#DIV/0!</v>
      </c>
      <c r="N102" s="551"/>
      <c r="O102" s="552"/>
      <c r="P102" s="552"/>
      <c r="Q102" s="552"/>
    </row>
    <row r="103" spans="1:17">
      <c r="A103" s="83"/>
      <c r="B103" s="83"/>
      <c r="C103" s="83"/>
      <c r="D103" s="83"/>
      <c r="I103" s="551"/>
      <c r="J103" s="552"/>
      <c r="K103" s="552"/>
      <c r="L103" s="552"/>
      <c r="M103" s="552" t="e">
        <f>M87/$I87*100</f>
        <v>#DIV/0!</v>
      </c>
      <c r="N103" s="551"/>
      <c r="O103" s="552"/>
      <c r="P103" s="552"/>
      <c r="Q103" s="552"/>
    </row>
    <row r="104" spans="1:17">
      <c r="D104" s="66"/>
      <c r="E104" s="556"/>
      <c r="F104" s="455"/>
      <c r="I104" s="551"/>
      <c r="J104" s="551"/>
      <c r="K104" s="551"/>
      <c r="L104" s="551"/>
      <c r="M104" s="551"/>
      <c r="N104" s="551"/>
      <c r="O104" s="551"/>
      <c r="P104" s="551"/>
    </row>
    <row r="105" spans="1:17">
      <c r="B105" s="556"/>
      <c r="C105" s="556"/>
      <c r="D105" s="556"/>
      <c r="E105" s="4"/>
    </row>
    <row r="106" spans="1:17">
      <c r="B106" s="4"/>
      <c r="C106" s="4"/>
      <c r="F106" s="83"/>
    </row>
    <row r="107" spans="1:17">
      <c r="D107" s="66"/>
      <c r="E107" s="556"/>
      <c r="F107" s="455"/>
    </row>
    <row r="108" spans="1:17">
      <c r="A108" s="66"/>
      <c r="B108" s="556"/>
      <c r="C108" s="556"/>
      <c r="D108" s="556"/>
      <c r="E108" s="83"/>
    </row>
    <row r="109" spans="1:17">
      <c r="A109" s="83"/>
      <c r="B109" s="83"/>
      <c r="C109" s="83"/>
      <c r="D109" s="83"/>
    </row>
    <row r="110" spans="1:17">
      <c r="D110" s="66"/>
      <c r="E110" s="556"/>
      <c r="F110" s="457"/>
    </row>
    <row r="111" spans="1:17">
      <c r="A111" s="66"/>
      <c r="B111" s="556"/>
      <c r="C111" s="556"/>
      <c r="D111" s="556"/>
      <c r="E111" s="83"/>
    </row>
    <row r="112" spans="1:17">
      <c r="A112" s="83"/>
      <c r="B112" s="83"/>
      <c r="C112" s="83"/>
      <c r="D112" s="83"/>
    </row>
    <row r="113" spans="1:6">
      <c r="D113" s="66"/>
      <c r="E113" s="556"/>
      <c r="F113" s="455"/>
    </row>
    <row r="114" spans="1:6">
      <c r="A114" s="66"/>
      <c r="B114" s="556"/>
      <c r="C114" s="556"/>
      <c r="D114" s="556"/>
      <c r="E114" s="83"/>
    </row>
    <row r="115" spans="1:6">
      <c r="A115" s="83"/>
      <c r="B115" s="83"/>
      <c r="C115" s="83"/>
      <c r="D115" s="83"/>
    </row>
    <row r="116" spans="1:6">
      <c r="D116" s="66"/>
      <c r="E116" s="556"/>
      <c r="F116" s="455"/>
    </row>
    <row r="117" spans="1:6">
      <c r="A117" s="66"/>
      <c r="B117" s="556"/>
      <c r="C117" s="556"/>
      <c r="D117" s="556"/>
      <c r="E117" s="83"/>
    </row>
    <row r="118" spans="1:6">
      <c r="A118" s="83"/>
      <c r="B118" s="83"/>
      <c r="C118" s="83"/>
      <c r="D118" s="83"/>
    </row>
    <row r="119" spans="1:6">
      <c r="D119" s="66"/>
      <c r="E119" s="556"/>
      <c r="F119" s="455"/>
    </row>
    <row r="120" spans="1:6">
      <c r="A120" s="66"/>
      <c r="B120" s="556"/>
      <c r="C120" s="556"/>
      <c r="D120" s="556"/>
      <c r="E120" s="83"/>
    </row>
    <row r="121" spans="1:6">
      <c r="A121" s="83"/>
      <c r="B121" s="83"/>
      <c r="C121" s="83"/>
      <c r="D121" s="83"/>
    </row>
    <row r="122" spans="1:6">
      <c r="D122" s="66"/>
      <c r="E122" s="556"/>
      <c r="F122" s="457"/>
    </row>
    <row r="123" spans="1:6">
      <c r="A123" s="66"/>
      <c r="B123" s="556"/>
      <c r="C123" s="556"/>
      <c r="D123" s="556"/>
    </row>
    <row r="124" spans="1:6">
      <c r="D124" s="66"/>
      <c r="E124" s="83"/>
    </row>
    <row r="125" spans="1:6">
      <c r="B125" s="83"/>
      <c r="C125" s="83"/>
      <c r="D125" s="83"/>
      <c r="E125" s="556"/>
      <c r="F125" s="455"/>
    </row>
    <row r="126" spans="1:6">
      <c r="B126" s="556"/>
      <c r="C126" s="556"/>
      <c r="D126" s="556"/>
    </row>
    <row r="127" spans="1:6" ht="4.5" customHeight="1">
      <c r="D127" s="66"/>
      <c r="E127" s="4"/>
    </row>
    <row r="128" spans="1:6">
      <c r="B128" s="4"/>
      <c r="C128" s="4"/>
      <c r="E128" s="556"/>
      <c r="F128" s="455"/>
    </row>
    <row r="129" spans="2:13">
      <c r="B129" s="556"/>
      <c r="C129" s="556"/>
      <c r="D129" s="556"/>
      <c r="E129" s="83"/>
    </row>
    <row r="130" spans="2:13" ht="6.75" customHeight="1">
      <c r="B130" s="556"/>
      <c r="C130" s="556"/>
      <c r="D130" s="556"/>
      <c r="E130" s="83"/>
    </row>
    <row r="131" spans="2:13">
      <c r="B131" s="4"/>
      <c r="C131" s="4"/>
      <c r="E131" s="556"/>
      <c r="F131" s="455"/>
    </row>
    <row r="132" spans="2:13">
      <c r="B132" s="556"/>
      <c r="C132" s="556"/>
      <c r="D132" s="556"/>
      <c r="E132" s="83"/>
    </row>
    <row r="133" spans="2:13">
      <c r="B133" s="83"/>
      <c r="C133" s="83"/>
      <c r="D133" s="83"/>
      <c r="E133" s="4"/>
      <c r="F133" s="83"/>
    </row>
    <row r="134" spans="2:13">
      <c r="B134" s="4"/>
      <c r="C134" s="4"/>
      <c r="E134" s="556"/>
      <c r="F134" s="455"/>
      <c r="I134" s="595"/>
      <c r="J134" s="595"/>
      <c r="K134" s="595"/>
      <c r="L134" s="595"/>
      <c r="M134" s="595"/>
    </row>
    <row r="135" spans="2:13">
      <c r="B135" s="556"/>
      <c r="C135" s="556"/>
      <c r="D135" s="556"/>
      <c r="E135" s="83"/>
      <c r="F135" s="83"/>
      <c r="I135" s="595"/>
      <c r="J135" s="595"/>
      <c r="K135" s="595"/>
      <c r="L135" s="595"/>
      <c r="M135" s="595"/>
    </row>
    <row r="136" spans="2:13">
      <c r="B136" s="83"/>
      <c r="C136" s="83"/>
      <c r="D136" s="83"/>
      <c r="E136" s="4"/>
      <c r="F136" s="83"/>
      <c r="I136" s="595"/>
      <c r="J136" s="595"/>
      <c r="K136" s="595"/>
      <c r="L136" s="595"/>
      <c r="M136" s="595"/>
    </row>
    <row r="137" spans="2:13">
      <c r="B137" s="4"/>
      <c r="C137" s="4"/>
      <c r="E137" s="556"/>
      <c r="F137" s="455"/>
      <c r="I137" s="595"/>
      <c r="J137" s="595"/>
      <c r="K137" s="595"/>
      <c r="L137" s="595"/>
      <c r="M137" s="595"/>
    </row>
    <row r="138" spans="2:13">
      <c r="B138" s="556"/>
      <c r="C138" s="556"/>
      <c r="D138" s="556"/>
      <c r="E138" s="83"/>
      <c r="F138" s="455"/>
      <c r="I138" s="595"/>
      <c r="J138" s="595"/>
      <c r="K138" s="595"/>
      <c r="L138" s="595"/>
      <c r="M138" s="595"/>
    </row>
    <row r="139" spans="2:13">
      <c r="B139" s="83"/>
      <c r="C139" s="83"/>
      <c r="D139" s="83"/>
      <c r="E139" s="4"/>
      <c r="F139" s="455"/>
      <c r="I139" s="595"/>
      <c r="J139" s="595"/>
      <c r="K139" s="595"/>
      <c r="L139" s="595"/>
      <c r="M139" s="595"/>
    </row>
    <row r="140" spans="2:13">
      <c r="B140" s="4"/>
      <c r="C140" s="4"/>
      <c r="E140" s="556"/>
      <c r="F140" s="455"/>
      <c r="I140" s="595"/>
      <c r="J140" s="595"/>
      <c r="K140" s="595"/>
      <c r="L140" s="595"/>
      <c r="M140" s="595"/>
    </row>
    <row r="141" spans="2:13">
      <c r="B141" s="556"/>
      <c r="C141" s="556"/>
      <c r="D141" s="556"/>
      <c r="E141" s="83"/>
      <c r="I141" s="595"/>
      <c r="J141" s="595"/>
      <c r="K141" s="595"/>
      <c r="L141" s="595"/>
      <c r="M141" s="595"/>
    </row>
    <row r="142" spans="2:13">
      <c r="B142" s="83"/>
      <c r="C142" s="83"/>
      <c r="D142" s="83"/>
      <c r="F142" s="83"/>
      <c r="I142" s="595"/>
      <c r="J142" s="595"/>
      <c r="K142" s="595"/>
      <c r="L142" s="595"/>
      <c r="M142" s="595"/>
    </row>
    <row r="143" spans="2:13">
      <c r="D143" s="66"/>
      <c r="E143" s="556"/>
      <c r="F143" s="455"/>
      <c r="I143" s="595"/>
      <c r="J143" s="595"/>
      <c r="K143" s="595"/>
      <c r="L143" s="595"/>
      <c r="M143" s="595"/>
    </row>
    <row r="144" spans="2:13">
      <c r="B144" s="556"/>
      <c r="C144" s="556"/>
      <c r="D144" s="556"/>
      <c r="E144" s="454"/>
      <c r="I144" s="595"/>
      <c r="J144" s="595"/>
      <c r="K144" s="595"/>
      <c r="L144" s="595"/>
      <c r="M144" s="595"/>
    </row>
    <row r="152" spans="1:17" ht="12" customHeight="1">
      <c r="A152" s="27"/>
      <c r="D152" s="66"/>
      <c r="G152" s="66"/>
      <c r="I152" s="23"/>
    </row>
    <row r="153" spans="1:17" ht="18">
      <c r="A153" s="34"/>
      <c r="I153" s="102"/>
      <c r="J153" s="4"/>
      <c r="K153" s="4"/>
      <c r="L153" s="4"/>
      <c r="M153" s="4"/>
      <c r="N153" s="4"/>
      <c r="O153" s="4"/>
      <c r="P153" s="4"/>
      <c r="Q153" s="4"/>
    </row>
    <row r="154" spans="1:17" ht="15.75" customHeight="1">
      <c r="A154" s="2"/>
      <c r="I154" s="4"/>
      <c r="J154" s="4"/>
      <c r="K154" s="4"/>
      <c r="L154" s="4"/>
      <c r="M154" s="4"/>
      <c r="N154" s="4"/>
      <c r="O154" s="4"/>
      <c r="P154" s="4"/>
      <c r="Q154" s="426"/>
    </row>
    <row r="155" spans="1:17" ht="15.75" customHeight="1">
      <c r="A155" s="2"/>
      <c r="I155" s="4"/>
      <c r="J155" s="4"/>
      <c r="K155" s="4"/>
      <c r="L155" s="4"/>
      <c r="M155" s="4"/>
      <c r="N155" s="4"/>
      <c r="O155" s="4"/>
      <c r="P155" s="4"/>
      <c r="Q155" s="426"/>
    </row>
    <row r="156" spans="1:17" ht="15.75" customHeight="1">
      <c r="A156" s="2"/>
      <c r="I156" s="4"/>
      <c r="J156" s="4"/>
      <c r="K156" s="4"/>
      <c r="L156" s="4"/>
      <c r="M156" s="4"/>
      <c r="N156" s="4"/>
      <c r="O156" s="4"/>
      <c r="P156" s="4"/>
      <c r="Q156" s="426"/>
    </row>
    <row r="157" spans="1:17" ht="15.75" customHeight="1">
      <c r="A157" s="2"/>
      <c r="I157" s="4"/>
      <c r="J157" s="4"/>
      <c r="K157" s="4"/>
      <c r="L157" s="4"/>
      <c r="M157" s="4"/>
      <c r="N157" s="4"/>
      <c r="O157" s="4"/>
      <c r="P157" s="4"/>
      <c r="Q157" s="426"/>
    </row>
    <row r="158" spans="1:17">
      <c r="I158" s="4"/>
      <c r="J158" s="4"/>
      <c r="K158" s="4"/>
      <c r="L158" s="4"/>
      <c r="M158" s="4"/>
      <c r="N158" s="4"/>
      <c r="O158" s="4"/>
      <c r="P158" s="4"/>
      <c r="Q158" s="4"/>
    </row>
    <row r="159" spans="1:17">
      <c r="I159" s="4"/>
      <c r="J159" s="19"/>
      <c r="K159" s="119"/>
      <c r="L159" s="46"/>
      <c r="M159" s="46"/>
      <c r="N159" s="167"/>
      <c r="O159" s="4"/>
      <c r="P159" s="119"/>
      <c r="Q159" s="46"/>
    </row>
    <row r="160" spans="1:17">
      <c r="I160" s="145"/>
      <c r="J160" s="119"/>
      <c r="K160" s="119"/>
      <c r="L160" s="119"/>
      <c r="M160" s="119"/>
      <c r="N160" s="167"/>
      <c r="O160" s="4"/>
      <c r="P160" s="582"/>
      <c r="Q160" s="4"/>
    </row>
    <row r="161" spans="9:17">
      <c r="I161" s="143"/>
      <c r="J161" s="583"/>
      <c r="K161" s="584"/>
      <c r="L161" s="584"/>
      <c r="M161" s="584"/>
      <c r="N161" s="585"/>
      <c r="O161" s="38"/>
      <c r="P161" s="586"/>
      <c r="Q161" s="4"/>
    </row>
    <row r="162" spans="9:17">
      <c r="I162" s="55"/>
      <c r="J162" s="427"/>
      <c r="K162" s="427"/>
      <c r="L162" s="427"/>
      <c r="M162" s="427"/>
      <c r="N162" s="587"/>
      <c r="O162" s="427"/>
      <c r="P162" s="118"/>
      <c r="Q162" s="588"/>
    </row>
    <row r="163" spans="9:17">
      <c r="I163" s="55"/>
      <c r="J163" s="427"/>
      <c r="K163" s="427"/>
      <c r="L163" s="427"/>
      <c r="M163" s="427"/>
      <c r="N163" s="587"/>
      <c r="O163" s="427"/>
      <c r="P163" s="118"/>
      <c r="Q163" s="588"/>
    </row>
    <row r="164" spans="9:17">
      <c r="I164" s="55"/>
      <c r="J164" s="427"/>
      <c r="K164" s="427"/>
      <c r="L164" s="427"/>
      <c r="M164" s="427"/>
      <c r="N164" s="587"/>
      <c r="O164" s="427"/>
      <c r="P164" s="118"/>
      <c r="Q164" s="588"/>
    </row>
    <row r="165" spans="9:17">
      <c r="I165" s="55"/>
      <c r="J165" s="427"/>
      <c r="K165" s="427"/>
      <c r="L165" s="427"/>
      <c r="M165" s="427"/>
      <c r="N165" s="587"/>
      <c r="O165" s="427"/>
      <c r="P165" s="118"/>
      <c r="Q165" s="588"/>
    </row>
    <row r="166" spans="9:17">
      <c r="I166" s="55"/>
      <c r="J166" s="427"/>
      <c r="K166" s="427"/>
      <c r="L166" s="427"/>
      <c r="M166" s="427"/>
      <c r="N166" s="587"/>
      <c r="O166" s="427"/>
      <c r="P166" s="118"/>
      <c r="Q166" s="588"/>
    </row>
    <row r="167" spans="9:17">
      <c r="I167" s="55"/>
      <c r="J167" s="427"/>
      <c r="K167" s="427"/>
      <c r="L167" s="427"/>
      <c r="M167" s="427"/>
      <c r="N167" s="587"/>
      <c r="O167" s="427"/>
      <c r="P167" s="118"/>
      <c r="Q167" s="588"/>
    </row>
    <row r="168" spans="9:17">
      <c r="I168" s="55"/>
      <c r="J168" s="427"/>
      <c r="K168" s="427"/>
      <c r="L168" s="427"/>
      <c r="M168" s="427"/>
      <c r="N168" s="587"/>
      <c r="O168" s="427"/>
      <c r="P168" s="118"/>
      <c r="Q168" s="588"/>
    </row>
    <row r="169" spans="9:17">
      <c r="I169" s="55"/>
      <c r="J169" s="427"/>
      <c r="K169" s="427"/>
      <c r="L169" s="427"/>
      <c r="M169" s="427"/>
      <c r="N169" s="587"/>
      <c r="O169" s="427"/>
      <c r="P169" s="118"/>
      <c r="Q169" s="588"/>
    </row>
    <row r="170" spans="9:17">
      <c r="I170" s="55"/>
      <c r="J170" s="427"/>
      <c r="K170" s="427"/>
      <c r="L170" s="427"/>
      <c r="M170" s="427"/>
      <c r="N170" s="587"/>
      <c r="O170" s="427"/>
      <c r="P170" s="118"/>
      <c r="Q170" s="588"/>
    </row>
    <row r="171" spans="9:17">
      <c r="I171" s="55"/>
      <c r="J171" s="427"/>
      <c r="K171" s="427"/>
      <c r="L171" s="427"/>
      <c r="M171" s="427"/>
      <c r="N171" s="587"/>
      <c r="O171" s="427"/>
      <c r="P171" s="118"/>
      <c r="Q171" s="588"/>
    </row>
    <row r="172" spans="9:17">
      <c r="I172" s="55"/>
      <c r="J172" s="427"/>
      <c r="K172" s="427"/>
      <c r="L172" s="427"/>
      <c r="M172" s="427"/>
      <c r="N172" s="587"/>
      <c r="O172" s="427"/>
      <c r="P172" s="118"/>
      <c r="Q172" s="588"/>
    </row>
    <row r="173" spans="9:17">
      <c r="I173" s="55"/>
      <c r="J173" s="427"/>
      <c r="K173" s="427"/>
      <c r="L173" s="427"/>
      <c r="M173" s="427"/>
      <c r="N173" s="587"/>
      <c r="O173" s="427"/>
      <c r="P173" s="118"/>
      <c r="Q173" s="588"/>
    </row>
    <row r="174" spans="9:17">
      <c r="I174" s="55"/>
      <c r="J174" s="427"/>
      <c r="K174" s="427"/>
      <c r="L174" s="427"/>
      <c r="M174" s="427"/>
      <c r="N174" s="587"/>
      <c r="O174" s="427"/>
      <c r="P174" s="118"/>
      <c r="Q174" s="588"/>
    </row>
    <row r="175" spans="9:17">
      <c r="I175" s="55"/>
      <c r="J175" s="427"/>
      <c r="K175" s="427"/>
      <c r="L175" s="427"/>
      <c r="M175" s="427"/>
      <c r="N175" s="587"/>
      <c r="O175" s="427"/>
      <c r="P175" s="118"/>
      <c r="Q175" s="588"/>
    </row>
    <row r="176" spans="9:17">
      <c r="I176" s="55"/>
      <c r="J176" s="427"/>
      <c r="K176" s="427"/>
      <c r="L176" s="427"/>
      <c r="M176" s="427"/>
      <c r="N176" s="587"/>
      <c r="O176" s="427"/>
      <c r="P176" s="118"/>
      <c r="Q176" s="588"/>
    </row>
    <row r="177" spans="1:17">
      <c r="I177" s="55"/>
      <c r="J177" s="427"/>
      <c r="K177" s="427"/>
      <c r="L177" s="427"/>
      <c r="M177" s="427"/>
      <c r="N177" s="587"/>
      <c r="O177" s="427"/>
      <c r="P177" s="118"/>
      <c r="Q177" s="588"/>
    </row>
    <row r="178" spans="1:17">
      <c r="I178" s="55"/>
      <c r="J178" s="427"/>
      <c r="K178" s="427"/>
      <c r="L178" s="427"/>
      <c r="M178" s="427"/>
      <c r="N178" s="587"/>
      <c r="O178" s="427"/>
      <c r="P178" s="118"/>
      <c r="Q178" s="588"/>
    </row>
    <row r="179" spans="1:17">
      <c r="I179" s="55"/>
      <c r="J179" s="427"/>
      <c r="K179" s="427"/>
      <c r="L179" s="427"/>
      <c r="M179" s="427"/>
      <c r="N179" s="587"/>
      <c r="O179" s="427"/>
      <c r="P179" s="118"/>
      <c r="Q179" s="588"/>
    </row>
    <row r="180" spans="1:17">
      <c r="I180" s="55"/>
      <c r="J180" s="427"/>
      <c r="K180" s="427"/>
      <c r="L180" s="427"/>
      <c r="M180" s="427"/>
      <c r="N180" s="587"/>
      <c r="O180" s="427"/>
      <c r="P180" s="118"/>
      <c r="Q180" s="588"/>
    </row>
    <row r="181" spans="1:17">
      <c r="I181" s="55"/>
      <c r="J181" s="427"/>
      <c r="K181" s="427"/>
      <c r="L181" s="427"/>
      <c r="M181" s="427"/>
      <c r="N181" s="587"/>
      <c r="O181" s="427"/>
      <c r="P181" s="118"/>
      <c r="Q181" s="588"/>
    </row>
    <row r="182" spans="1:17">
      <c r="I182" s="55"/>
      <c r="J182" s="427"/>
      <c r="K182" s="427"/>
      <c r="L182" s="427"/>
      <c r="M182" s="427"/>
      <c r="N182" s="587"/>
      <c r="O182" s="427"/>
      <c r="P182" s="118"/>
      <c r="Q182" s="588"/>
    </row>
    <row r="183" spans="1:17">
      <c r="A183" s="18"/>
      <c r="B183" s="324"/>
      <c r="C183" s="324"/>
      <c r="D183" s="18"/>
      <c r="E183" s="324"/>
      <c r="F183" s="324"/>
      <c r="G183" s="18"/>
      <c r="H183" s="324"/>
      <c r="I183" s="75"/>
      <c r="J183" s="427"/>
      <c r="K183" s="590"/>
      <c r="L183" s="590"/>
      <c r="M183" s="590"/>
      <c r="N183" s="591"/>
      <c r="O183" s="590"/>
      <c r="P183" s="117"/>
      <c r="Q183" s="588"/>
    </row>
    <row r="184" spans="1:17">
      <c r="I184" s="55"/>
      <c r="J184" s="427"/>
      <c r="K184" s="427"/>
      <c r="L184" s="427"/>
      <c r="M184" s="427"/>
      <c r="N184" s="587"/>
      <c r="O184" s="427"/>
      <c r="P184" s="118"/>
      <c r="Q184" s="588"/>
    </row>
    <row r="185" spans="1:17">
      <c r="I185" s="75"/>
      <c r="J185" s="590"/>
      <c r="K185" s="590"/>
      <c r="L185" s="590"/>
      <c r="M185" s="590"/>
      <c r="N185" s="591"/>
      <c r="O185" s="590"/>
      <c r="P185" s="117"/>
      <c r="Q185" s="592"/>
    </row>
    <row r="186" spans="1:17">
      <c r="I186" s="55"/>
      <c r="J186" s="427"/>
      <c r="K186" s="427"/>
      <c r="L186" s="427"/>
      <c r="M186" s="427"/>
      <c r="N186" s="587"/>
      <c r="O186" s="427"/>
      <c r="P186" s="118"/>
      <c r="Q186" s="588"/>
    </row>
    <row r="187" spans="1:17">
      <c r="I187" s="55"/>
      <c r="J187" s="427"/>
      <c r="K187" s="427"/>
      <c r="L187" s="427"/>
      <c r="M187" s="427"/>
      <c r="N187" s="587"/>
      <c r="O187" s="427"/>
      <c r="P187" s="118"/>
      <c r="Q187" s="588"/>
    </row>
    <row r="188" spans="1:17">
      <c r="I188" s="55"/>
      <c r="J188" s="427"/>
      <c r="K188" s="427"/>
      <c r="L188" s="427"/>
      <c r="M188" s="427"/>
      <c r="N188" s="587"/>
      <c r="O188" s="427"/>
      <c r="P188" s="118"/>
      <c r="Q188" s="588"/>
    </row>
    <row r="189" spans="1:17">
      <c r="I189" s="55"/>
      <c r="J189" s="427"/>
      <c r="K189" s="427"/>
      <c r="L189" s="427"/>
      <c r="M189" s="427"/>
      <c r="N189" s="587"/>
      <c r="O189" s="427"/>
      <c r="P189" s="118"/>
      <c r="Q189" s="588"/>
    </row>
    <row r="190" spans="1:17">
      <c r="I190" s="18"/>
      <c r="J190" s="590"/>
      <c r="K190" s="590"/>
      <c r="L190" s="590"/>
      <c r="M190" s="590"/>
      <c r="N190" s="591"/>
      <c r="O190" s="590"/>
      <c r="P190" s="117"/>
      <c r="Q190" s="592"/>
    </row>
    <row r="191" spans="1:17">
      <c r="I191" s="75"/>
      <c r="J191" s="590"/>
      <c r="K191" s="590"/>
      <c r="L191" s="590"/>
      <c r="M191" s="590"/>
      <c r="N191" s="591"/>
      <c r="O191" s="590"/>
      <c r="P191" s="117"/>
      <c r="Q191" s="592"/>
    </row>
    <row r="192" spans="1:17" ht="10.5" customHeight="1">
      <c r="I192" s="111"/>
      <c r="J192" s="4"/>
      <c r="K192" s="4"/>
      <c r="L192" s="4"/>
      <c r="M192" s="4"/>
      <c r="N192" s="4"/>
      <c r="O192" s="4"/>
      <c r="P192" s="4"/>
      <c r="Q192" s="4"/>
    </row>
    <row r="193" spans="1:17" ht="10.5" customHeight="1">
      <c r="A193" s="66"/>
      <c r="C193" s="4"/>
      <c r="D193" s="66"/>
      <c r="F193" s="4"/>
      <c r="G193" s="66"/>
      <c r="I193" s="593"/>
      <c r="J193" s="4"/>
      <c r="K193" s="4"/>
      <c r="L193" s="4"/>
      <c r="M193" s="4"/>
      <c r="N193" s="4"/>
      <c r="O193" s="4"/>
      <c r="P193" s="4"/>
      <c r="Q193" s="4"/>
    </row>
    <row r="194" spans="1:17">
      <c r="A194" s="11"/>
      <c r="B194" s="11"/>
      <c r="D194" s="11"/>
      <c r="E194" s="11"/>
      <c r="G194" s="11"/>
      <c r="I194" s="119"/>
      <c r="J194" s="4"/>
      <c r="K194" s="4"/>
      <c r="L194" s="4"/>
      <c r="M194" s="4"/>
      <c r="N194" s="4"/>
      <c r="O194" s="4"/>
      <c r="P194" s="4"/>
      <c r="Q194" s="4"/>
    </row>
    <row r="195" spans="1:17">
      <c r="B195" s="83"/>
      <c r="C195" s="83"/>
      <c r="D195" s="83"/>
      <c r="E195" s="83"/>
      <c r="F195" s="83"/>
      <c r="G195" s="66"/>
    </row>
    <row r="196" spans="1:17">
      <c r="B196" s="83"/>
      <c r="C196" s="83"/>
      <c r="D196" s="83"/>
      <c r="E196" s="83"/>
      <c r="F196" s="83"/>
      <c r="G196" s="66"/>
    </row>
    <row r="197" spans="1:17">
      <c r="B197" s="83"/>
      <c r="C197" s="83"/>
      <c r="D197" s="83"/>
      <c r="E197" s="83"/>
      <c r="F197" s="83"/>
      <c r="G197" s="66"/>
    </row>
    <row r="198" spans="1:17">
      <c r="B198" s="83"/>
      <c r="C198" s="83"/>
      <c r="D198" s="83"/>
      <c r="E198" s="83"/>
      <c r="F198" s="83"/>
      <c r="G198" s="66"/>
    </row>
    <row r="199" spans="1:17">
      <c r="B199" s="83"/>
      <c r="C199" s="83"/>
      <c r="D199" s="83"/>
      <c r="E199" s="83"/>
      <c r="F199" s="83"/>
      <c r="G199" s="66"/>
    </row>
    <row r="200" spans="1:17">
      <c r="B200" s="83"/>
      <c r="C200" s="83"/>
      <c r="D200" s="83"/>
      <c r="E200" s="83"/>
      <c r="F200" s="83"/>
      <c r="G200" s="66"/>
    </row>
    <row r="201" spans="1:17">
      <c r="B201" s="83"/>
      <c r="C201" s="83"/>
      <c r="D201" s="83"/>
      <c r="E201" s="83"/>
      <c r="F201" s="83"/>
      <c r="G201" s="66"/>
    </row>
    <row r="202" spans="1:17">
      <c r="B202" s="83"/>
      <c r="C202" s="83"/>
      <c r="D202" s="83"/>
      <c r="E202" s="83"/>
      <c r="F202" s="83"/>
      <c r="G202" s="66"/>
    </row>
    <row r="203" spans="1:17">
      <c r="B203" s="83"/>
      <c r="C203" s="83"/>
      <c r="D203" s="83"/>
      <c r="E203" s="83"/>
      <c r="F203" s="83"/>
      <c r="G203" s="66"/>
    </row>
    <row r="204" spans="1:17">
      <c r="B204" s="83"/>
      <c r="C204" s="83"/>
      <c r="D204" s="83"/>
      <c r="E204" s="83"/>
      <c r="F204" s="83"/>
      <c r="G204" s="66"/>
    </row>
    <row r="205" spans="1:17">
      <c r="A205" s="11"/>
      <c r="B205" s="451" t="s">
        <v>114</v>
      </c>
      <c r="C205" s="451" t="s">
        <v>126</v>
      </c>
      <c r="D205" s="452" t="s">
        <v>127</v>
      </c>
      <c r="E205" s="210" t="s">
        <v>128</v>
      </c>
      <c r="F205" s="210" t="s">
        <v>47</v>
      </c>
    </row>
    <row r="206" spans="1:17">
      <c r="A206" s="4" t="s">
        <v>30</v>
      </c>
      <c r="B206" s="83"/>
      <c r="C206" s="453"/>
      <c r="D206" s="454">
        <v>54.9</v>
      </c>
      <c r="E206" s="454">
        <v>29</v>
      </c>
      <c r="F206" s="455">
        <v>49.3</v>
      </c>
      <c r="G206" s="66"/>
    </row>
    <row r="207" spans="1:17">
      <c r="A207" s="358"/>
      <c r="B207" s="556">
        <v>80.099999999999994</v>
      </c>
      <c r="C207" s="454">
        <v>50.9</v>
      </c>
      <c r="E207" s="453"/>
      <c r="G207" s="66"/>
    </row>
    <row r="208" spans="1:17">
      <c r="B208" s="4"/>
      <c r="C208" s="456"/>
      <c r="D208" s="456"/>
      <c r="E208" s="453"/>
      <c r="F208" s="83"/>
      <c r="G208" s="66"/>
    </row>
    <row r="209" spans="1:11">
      <c r="A209" s="4" t="s">
        <v>28</v>
      </c>
      <c r="C209" s="453"/>
      <c r="D209" s="454">
        <v>39.1</v>
      </c>
      <c r="E209" s="454">
        <v>14.6</v>
      </c>
      <c r="F209" s="455">
        <v>65.7</v>
      </c>
      <c r="G209" s="66"/>
    </row>
    <row r="210" spans="1:11">
      <c r="B210" s="253">
        <v>76.7</v>
      </c>
      <c r="C210" s="454">
        <v>45.3</v>
      </c>
      <c r="E210" s="453"/>
      <c r="F210" s="83"/>
      <c r="G210" s="66"/>
      <c r="I210" s="452" t="s">
        <v>127</v>
      </c>
      <c r="J210" s="210" t="s">
        <v>128</v>
      </c>
      <c r="K210" s="210" t="s">
        <v>47</v>
      </c>
    </row>
    <row r="211" spans="1:11">
      <c r="B211" s="4"/>
      <c r="C211" s="456"/>
      <c r="D211" s="456"/>
      <c r="E211" s="453"/>
      <c r="F211" s="83"/>
      <c r="G211" s="66"/>
      <c r="I211" s="66">
        <v>90</v>
      </c>
      <c r="J211" s="453">
        <v>60</v>
      </c>
      <c r="K211" s="453">
        <v>150</v>
      </c>
    </row>
    <row r="212" spans="1:11">
      <c r="A212" s="4" t="s">
        <v>27</v>
      </c>
      <c r="C212" s="453"/>
      <c r="D212" s="454">
        <v>39.299999999999997</v>
      </c>
      <c r="E212" s="454">
        <v>15.4</v>
      </c>
      <c r="F212" s="455">
        <v>56.2</v>
      </c>
      <c r="G212" s="66"/>
      <c r="I212" s="66"/>
      <c r="J212" s="66"/>
      <c r="K212" s="4"/>
    </row>
    <row r="213" spans="1:11">
      <c r="B213" s="253">
        <v>63.7</v>
      </c>
      <c r="C213" s="454">
        <v>47.3</v>
      </c>
      <c r="E213" s="453"/>
    </row>
    <row r="214" spans="1:11">
      <c r="B214" s="4"/>
      <c r="C214" s="456"/>
      <c r="D214" s="456"/>
      <c r="E214" s="453"/>
      <c r="F214" s="83"/>
    </row>
    <row r="215" spans="1:11">
      <c r="A215" s="4" t="s">
        <v>26</v>
      </c>
      <c r="C215" s="453"/>
      <c r="D215" s="454">
        <v>28.9</v>
      </c>
      <c r="E215" s="454">
        <v>19.2</v>
      </c>
      <c r="F215" s="455">
        <v>63.3</v>
      </c>
    </row>
    <row r="216" spans="1:11">
      <c r="B216" s="253">
        <v>84.2</v>
      </c>
      <c r="C216" s="454">
        <v>31.5</v>
      </c>
      <c r="E216" s="453"/>
      <c r="F216" s="83"/>
    </row>
    <row r="217" spans="1:11">
      <c r="B217" s="4"/>
      <c r="C217" s="456"/>
      <c r="D217" s="456"/>
      <c r="E217" s="453"/>
      <c r="F217" s="83"/>
    </row>
    <row r="218" spans="1:11">
      <c r="A218" s="4" t="s">
        <v>25</v>
      </c>
      <c r="C218" s="453"/>
      <c r="D218" s="454">
        <v>26.2</v>
      </c>
      <c r="E218" s="454">
        <v>34.299999999999997</v>
      </c>
      <c r="F218" s="455">
        <v>99.6</v>
      </c>
    </row>
    <row r="219" spans="1:11">
      <c r="B219" s="253">
        <v>115.4</v>
      </c>
      <c r="C219" s="454">
        <v>45.6</v>
      </c>
      <c r="E219" s="453"/>
      <c r="F219" s="83"/>
    </row>
    <row r="220" spans="1:11">
      <c r="B220" s="4"/>
      <c r="C220" s="456"/>
      <c r="D220" s="456"/>
      <c r="E220" s="453"/>
      <c r="F220" s="83"/>
    </row>
    <row r="221" spans="1:11">
      <c r="A221" s="4" t="s">
        <v>24</v>
      </c>
      <c r="C221" s="453"/>
      <c r="D221" s="454">
        <v>52.2</v>
      </c>
      <c r="E221" s="454">
        <v>12.9</v>
      </c>
      <c r="F221" s="455">
        <v>69.400000000000006</v>
      </c>
    </row>
    <row r="222" spans="1:11">
      <c r="B222" s="253">
        <v>97.4</v>
      </c>
      <c r="C222" s="454">
        <v>44</v>
      </c>
      <c r="E222" s="453"/>
      <c r="F222" s="83"/>
    </row>
    <row r="223" spans="1:11">
      <c r="B223" s="4"/>
      <c r="C223" s="456"/>
      <c r="D223" s="456"/>
      <c r="E223" s="453"/>
      <c r="F223" s="83"/>
    </row>
    <row r="224" spans="1:11">
      <c r="A224" s="4" t="s">
        <v>23</v>
      </c>
      <c r="C224" s="453"/>
      <c r="D224" s="454">
        <v>82</v>
      </c>
      <c r="E224" s="454">
        <v>18.2</v>
      </c>
      <c r="F224" s="457">
        <v>111.3</v>
      </c>
    </row>
    <row r="225" spans="1:6">
      <c r="B225" s="253">
        <v>146.4</v>
      </c>
      <c r="C225" s="454">
        <v>62.3</v>
      </c>
      <c r="E225" s="453"/>
      <c r="F225" s="4"/>
    </row>
    <row r="226" spans="1:6">
      <c r="A226" s="83"/>
      <c r="B226" s="83"/>
      <c r="C226" s="453"/>
      <c r="D226" s="453"/>
      <c r="E226" s="453"/>
    </row>
    <row r="227" spans="1:6">
      <c r="A227" s="4" t="s">
        <v>22</v>
      </c>
      <c r="C227" s="453"/>
      <c r="D227" s="454">
        <v>69.7</v>
      </c>
      <c r="E227" s="454">
        <v>18.899999999999999</v>
      </c>
      <c r="F227" s="455">
        <v>48.7</v>
      </c>
    </row>
    <row r="228" spans="1:6">
      <c r="B228" s="253">
        <v>108.4</v>
      </c>
      <c r="C228" s="454">
        <v>26.2</v>
      </c>
      <c r="E228" s="453"/>
    </row>
    <row r="229" spans="1:6">
      <c r="B229" s="4"/>
      <c r="C229" s="456"/>
      <c r="D229" s="456"/>
      <c r="E229" s="453"/>
      <c r="F229" s="83"/>
    </row>
    <row r="230" spans="1:6">
      <c r="A230" s="4" t="s">
        <v>21</v>
      </c>
      <c r="C230" s="453"/>
      <c r="D230" s="454">
        <v>19.7</v>
      </c>
      <c r="E230" s="454">
        <v>24.9</v>
      </c>
      <c r="F230" s="455">
        <v>83.5</v>
      </c>
    </row>
    <row r="231" spans="1:6">
      <c r="A231" s="66"/>
      <c r="B231" s="253">
        <v>77.3</v>
      </c>
      <c r="C231" s="454">
        <v>50.1</v>
      </c>
      <c r="E231" s="453"/>
    </row>
    <row r="232" spans="1:6">
      <c r="A232" s="83"/>
      <c r="B232" s="83"/>
      <c r="C232" s="453"/>
      <c r="D232" s="453"/>
      <c r="E232" s="453"/>
    </row>
    <row r="233" spans="1:6">
      <c r="A233" s="4" t="s">
        <v>20</v>
      </c>
      <c r="C233" s="453"/>
      <c r="D233" s="454">
        <v>81</v>
      </c>
      <c r="E233" s="454">
        <v>16.399999999999999</v>
      </c>
      <c r="F233" s="457">
        <v>63.9</v>
      </c>
    </row>
    <row r="234" spans="1:6">
      <c r="A234" s="66"/>
      <c r="B234" s="253">
        <v>98.7</v>
      </c>
      <c r="C234" s="454">
        <v>62.2</v>
      </c>
      <c r="E234" s="453"/>
    </row>
    <row r="235" spans="1:6">
      <c r="A235" s="83"/>
      <c r="B235" s="83"/>
      <c r="C235" s="453"/>
      <c r="D235" s="453"/>
      <c r="E235" s="453"/>
    </row>
    <row r="236" spans="1:6">
      <c r="A236" s="4" t="s">
        <v>19</v>
      </c>
      <c r="C236" s="453"/>
      <c r="D236" s="454">
        <v>45.4</v>
      </c>
      <c r="E236" s="454">
        <v>15.4</v>
      </c>
      <c r="F236" s="455">
        <v>59.9</v>
      </c>
    </row>
    <row r="237" spans="1:6">
      <c r="A237" s="66"/>
      <c r="B237" s="253">
        <v>95</v>
      </c>
      <c r="C237" s="454">
        <v>24.9</v>
      </c>
      <c r="E237" s="453"/>
    </row>
    <row r="238" spans="1:6">
      <c r="A238" s="83"/>
      <c r="B238" s="83"/>
      <c r="C238" s="453"/>
      <c r="D238" s="453"/>
      <c r="E238" s="453"/>
    </row>
    <row r="239" spans="1:6">
      <c r="A239" s="4" t="s">
        <v>18</v>
      </c>
      <c r="C239" s="453"/>
      <c r="D239" s="454">
        <v>29.2</v>
      </c>
      <c r="E239" s="454">
        <v>18.3</v>
      </c>
      <c r="F239" s="455">
        <v>112.9</v>
      </c>
    </row>
    <row r="240" spans="1:6">
      <c r="A240" s="66"/>
      <c r="B240" s="253">
        <v>122.2</v>
      </c>
      <c r="C240" s="454">
        <v>38.200000000000003</v>
      </c>
      <c r="E240" s="453"/>
    </row>
    <row r="241" spans="1:6">
      <c r="A241" s="83"/>
      <c r="B241" s="83"/>
      <c r="C241" s="453"/>
      <c r="D241" s="453"/>
      <c r="E241" s="453"/>
    </row>
    <row r="242" spans="1:6">
      <c r="A242" s="4" t="s">
        <v>17</v>
      </c>
      <c r="C242" s="453"/>
      <c r="D242" s="454">
        <v>58.7</v>
      </c>
      <c r="E242" s="454">
        <v>13.9</v>
      </c>
      <c r="F242" s="455">
        <v>85.8</v>
      </c>
    </row>
    <row r="243" spans="1:6">
      <c r="A243" s="66"/>
      <c r="B243" s="253">
        <v>88.3</v>
      </c>
      <c r="C243" s="454">
        <v>66</v>
      </c>
      <c r="E243" s="453"/>
    </row>
    <row r="244" spans="1:6">
      <c r="A244" s="83"/>
      <c r="B244" s="83"/>
      <c r="C244" s="453"/>
      <c r="D244" s="453"/>
      <c r="E244" s="453"/>
    </row>
    <row r="245" spans="1:6">
      <c r="A245" s="4" t="s">
        <v>16</v>
      </c>
      <c r="C245" s="453"/>
      <c r="D245" s="454">
        <v>65.3</v>
      </c>
      <c r="E245" s="454">
        <v>20.7</v>
      </c>
      <c r="F245" s="457">
        <v>48.9</v>
      </c>
    </row>
    <row r="246" spans="1:6">
      <c r="A246" s="66"/>
      <c r="B246" s="253">
        <v>88.2</v>
      </c>
      <c r="C246" s="454">
        <v>45.7</v>
      </c>
      <c r="E246" s="453"/>
    </row>
    <row r="247" spans="1:6">
      <c r="C247" s="453"/>
      <c r="D247" s="453"/>
      <c r="E247" s="456"/>
    </row>
    <row r="248" spans="1:6">
      <c r="A248" s="4" t="s">
        <v>14</v>
      </c>
      <c r="B248" s="83"/>
      <c r="C248" s="453"/>
      <c r="D248" s="454">
        <v>35.700000000000003</v>
      </c>
      <c r="E248" s="454">
        <v>24.4</v>
      </c>
      <c r="F248" s="455">
        <v>77.900000000000006</v>
      </c>
    </row>
    <row r="249" spans="1:6">
      <c r="B249" s="253">
        <v>96.1</v>
      </c>
      <c r="C249" s="454">
        <v>42.7</v>
      </c>
      <c r="E249" s="453"/>
    </row>
    <row r="250" spans="1:6">
      <c r="C250" s="453"/>
      <c r="D250" s="453"/>
      <c r="E250" s="456"/>
    </row>
    <row r="251" spans="1:6">
      <c r="A251" s="4" t="s">
        <v>13</v>
      </c>
      <c r="B251" s="4"/>
      <c r="C251" s="456"/>
      <c r="D251" s="454">
        <v>72.599999999999994</v>
      </c>
      <c r="E251" s="454">
        <v>21.4</v>
      </c>
      <c r="F251" s="455">
        <v>33.9</v>
      </c>
    </row>
    <row r="252" spans="1:6">
      <c r="B252" s="253">
        <v>94.3</v>
      </c>
      <c r="C252" s="454">
        <v>35.700000000000003</v>
      </c>
      <c r="E252" s="453"/>
    </row>
    <row r="253" spans="1:6">
      <c r="B253" s="83"/>
      <c r="C253" s="453"/>
      <c r="D253" s="453"/>
      <c r="E253" s="453"/>
    </row>
    <row r="254" spans="1:6">
      <c r="A254" s="4" t="s">
        <v>12</v>
      </c>
      <c r="B254" s="4"/>
      <c r="C254" s="456"/>
      <c r="D254" s="454">
        <v>57.9</v>
      </c>
      <c r="E254" s="454">
        <v>18.600000000000001</v>
      </c>
      <c r="F254" s="455">
        <v>34.700000000000003</v>
      </c>
    </row>
    <row r="255" spans="1:6">
      <c r="B255" s="253">
        <v>73.599999999999994</v>
      </c>
      <c r="C255" s="454">
        <v>36.700000000000003</v>
      </c>
      <c r="E255" s="453"/>
    </row>
    <row r="256" spans="1:6">
      <c r="B256" s="83"/>
      <c r="C256" s="453"/>
      <c r="D256" s="453"/>
      <c r="E256" s="453"/>
      <c r="F256" s="83"/>
    </row>
    <row r="257" spans="1:6">
      <c r="A257" s="4" t="s">
        <v>11</v>
      </c>
      <c r="B257" s="4"/>
      <c r="C257" s="456"/>
      <c r="D257" s="454">
        <v>53.5</v>
      </c>
      <c r="E257" s="454">
        <v>13.4</v>
      </c>
      <c r="F257" s="455">
        <v>74.7</v>
      </c>
    </row>
    <row r="258" spans="1:6">
      <c r="B258" s="253">
        <v>95</v>
      </c>
      <c r="C258" s="454">
        <v>45.4</v>
      </c>
      <c r="E258" s="453"/>
      <c r="F258" s="83"/>
    </row>
    <row r="259" spans="1:6">
      <c r="B259" s="83"/>
      <c r="C259" s="453"/>
      <c r="D259" s="453"/>
      <c r="E259" s="453"/>
      <c r="F259" s="83"/>
    </row>
    <row r="260" spans="1:6">
      <c r="A260" s="4" t="s">
        <v>10</v>
      </c>
      <c r="B260" s="4"/>
      <c r="C260" s="456"/>
      <c r="D260" s="454">
        <v>70.2</v>
      </c>
      <c r="E260" s="454">
        <v>40.4</v>
      </c>
      <c r="F260" s="455">
        <v>68.599999999999994</v>
      </c>
    </row>
    <row r="261" spans="1:6">
      <c r="B261" s="253">
        <v>112.6</v>
      </c>
      <c r="C261" s="454">
        <v>65.400000000000006</v>
      </c>
      <c r="E261" s="453"/>
      <c r="F261" s="83"/>
    </row>
    <row r="262" spans="1:6">
      <c r="B262" s="83"/>
      <c r="C262" s="453"/>
      <c r="D262" s="453"/>
      <c r="E262" s="453"/>
      <c r="F262" s="83"/>
    </row>
    <row r="263" spans="1:6">
      <c r="A263" s="4" t="s">
        <v>9</v>
      </c>
      <c r="B263" s="4"/>
      <c r="C263" s="456"/>
      <c r="D263" s="454">
        <v>82.1</v>
      </c>
      <c r="E263" s="454">
        <v>18.600000000000001</v>
      </c>
      <c r="F263" s="457">
        <v>25.1</v>
      </c>
    </row>
    <row r="264" spans="1:6">
      <c r="B264" s="253">
        <v>75.8</v>
      </c>
      <c r="C264" s="454">
        <v>51.3</v>
      </c>
      <c r="E264" s="454"/>
    </row>
    <row r="265" spans="1:6">
      <c r="B265" s="83"/>
      <c r="C265" s="453"/>
      <c r="D265" s="453"/>
      <c r="E265" s="453"/>
      <c r="F265" s="83"/>
    </row>
    <row r="266" spans="1:6">
      <c r="A266" s="4" t="s">
        <v>8</v>
      </c>
      <c r="C266" s="453"/>
      <c r="D266" s="453">
        <v>33.9</v>
      </c>
      <c r="E266" s="454">
        <v>19.899999999999999</v>
      </c>
      <c r="F266" s="455">
        <v>97.6</v>
      </c>
    </row>
    <row r="267" spans="1:6">
      <c r="B267" s="83">
        <v>104.6</v>
      </c>
      <c r="C267" s="453">
        <v>45.3</v>
      </c>
      <c r="E267" s="454"/>
    </row>
  </sheetData>
  <mergeCells count="22">
    <mergeCell ref="S6:U6"/>
    <mergeCell ref="S7:S8"/>
    <mergeCell ref="T7:T8"/>
    <mergeCell ref="U7:U8"/>
    <mergeCell ref="W6:Y6"/>
    <mergeCell ref="W7:W8"/>
    <mergeCell ref="X7:X8"/>
    <mergeCell ref="Y7:Y8"/>
    <mergeCell ref="A80:H80"/>
    <mergeCell ref="A47:A49"/>
    <mergeCell ref="I6:I8"/>
    <mergeCell ref="J6:L6"/>
    <mergeCell ref="N6:Q6"/>
    <mergeCell ref="J7:J8"/>
    <mergeCell ref="N7:N8"/>
    <mergeCell ref="I40:Q40"/>
    <mergeCell ref="K7:K8"/>
    <mergeCell ref="L7:L8"/>
    <mergeCell ref="O7:O8"/>
    <mergeCell ref="P7:P8"/>
    <mergeCell ref="Q7:Q8"/>
    <mergeCell ref="A6:A8"/>
  </mergeCells>
  <phoneticPr fontId="54" type="noConversion"/>
  <hyperlinks>
    <hyperlink ref="H1" location="Sommaire!A1" display="Retour sommaire"/>
    <hyperlink ref="Q1" location="Sommaire!A1" display="Retour sommaire"/>
  </hyperlinks>
  <pageMargins left="0.78740157480314965" right="0.78740157480314965" top="0.98425196850393704" bottom="0.78740157480314965" header="0.51181102362204722" footer="0.51181102362204722"/>
  <pageSetup paperSize="9" scale="51"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8" max="94" man="1"/>
  </colBreaks>
  <drawing r:id="rId2"/>
  <legacyDrawingHF r:id="rId3"/>
</worksheet>
</file>

<file path=xl/worksheets/sheet13.xml><?xml version="1.0" encoding="utf-8"?>
<worksheet xmlns="http://schemas.openxmlformats.org/spreadsheetml/2006/main" xmlns:r="http://schemas.openxmlformats.org/officeDocument/2006/relationships">
  <sheetPr>
    <tabColor rgb="FF92D050"/>
  </sheetPr>
  <dimension ref="A1:Q134"/>
  <sheetViews>
    <sheetView view="pageBreakPreview" zoomScaleNormal="80" workbookViewId="0">
      <selection activeCell="D2" sqref="D2"/>
    </sheetView>
  </sheetViews>
  <sheetFormatPr baseColWidth="10" defaultRowHeight="12.75"/>
  <cols>
    <col min="1" max="1" width="29.28515625" customWidth="1"/>
    <col min="2" max="7" width="17.140625" customWidth="1"/>
    <col min="8" max="8" width="29.5703125" customWidth="1"/>
    <col min="9" max="12" width="22.85546875" customWidth="1"/>
    <col min="15" max="15" width="14.140625" bestFit="1" customWidth="1"/>
    <col min="16" max="16" width="13.85546875" bestFit="1" customWidth="1"/>
  </cols>
  <sheetData>
    <row r="1" spans="1:17" s="639" customFormat="1" ht="20.25">
      <c r="A1" s="773" t="s">
        <v>325</v>
      </c>
      <c r="G1" s="641" t="s">
        <v>116</v>
      </c>
      <c r="H1" s="773" t="s">
        <v>325</v>
      </c>
      <c r="I1" s="640"/>
      <c r="J1" s="640"/>
      <c r="K1" s="640"/>
      <c r="L1" s="641" t="s">
        <v>116</v>
      </c>
      <c r="M1" s="640"/>
    </row>
    <row r="2" spans="1:17" s="639" customFormat="1" ht="18">
      <c r="A2" s="644" t="s">
        <v>327</v>
      </c>
      <c r="B2" s="647"/>
      <c r="C2" s="647"/>
      <c r="D2" s="647"/>
      <c r="E2" s="647"/>
      <c r="F2" s="647"/>
      <c r="G2" s="647"/>
      <c r="H2" s="823" t="s">
        <v>326</v>
      </c>
      <c r="I2" s="648"/>
      <c r="J2" s="648"/>
      <c r="K2" s="648"/>
      <c r="L2" s="648"/>
      <c r="M2" s="648"/>
    </row>
    <row r="3" spans="1:17" ht="18">
      <c r="A3" s="474"/>
      <c r="B3" s="362"/>
      <c r="C3" s="362"/>
      <c r="D3" s="362"/>
      <c r="E3" s="362"/>
      <c r="F3" s="362"/>
      <c r="G3" s="362"/>
      <c r="H3" s="760"/>
      <c r="I3" s="10"/>
      <c r="J3" s="10"/>
      <c r="K3" s="10"/>
      <c r="L3" s="10"/>
      <c r="M3" s="10"/>
    </row>
    <row r="4" spans="1:17" ht="16.5" customHeight="1">
      <c r="A4" s="657" t="s">
        <v>3</v>
      </c>
      <c r="B4" s="1"/>
      <c r="C4" s="23"/>
      <c r="D4" s="23"/>
      <c r="E4" s="23"/>
      <c r="F4" s="2"/>
      <c r="G4" s="2"/>
      <c r="H4" s="657" t="s">
        <v>3</v>
      </c>
      <c r="I4" s="10"/>
      <c r="J4" s="10"/>
      <c r="K4" s="10"/>
      <c r="L4" s="10"/>
      <c r="M4" s="2"/>
    </row>
    <row r="5" spans="1:17" ht="12" customHeight="1">
      <c r="A5" s="777" t="s">
        <v>310</v>
      </c>
      <c r="B5" s="832"/>
      <c r="C5" s="833"/>
      <c r="D5" s="833"/>
      <c r="E5" s="833"/>
      <c r="F5" s="779"/>
      <c r="G5" s="834"/>
      <c r="H5" s="777" t="s">
        <v>83</v>
      </c>
      <c r="M5" s="2"/>
    </row>
    <row r="6" spans="1:17" ht="22.5" customHeight="1">
      <c r="A6" s="1191" t="s">
        <v>7</v>
      </c>
      <c r="B6" s="1161" t="s">
        <v>235</v>
      </c>
      <c r="C6" s="1206"/>
      <c r="D6" s="360" t="s">
        <v>84</v>
      </c>
      <c r="E6" s="831"/>
      <c r="F6" s="360"/>
      <c r="G6" s="360"/>
      <c r="H6" s="1146" t="s">
        <v>7</v>
      </c>
      <c r="I6" s="1204" t="s">
        <v>434</v>
      </c>
      <c r="J6" s="1204" t="s">
        <v>435</v>
      </c>
      <c r="K6" s="1204" t="s">
        <v>246</v>
      </c>
      <c r="L6" s="1204" t="s">
        <v>247</v>
      </c>
      <c r="N6" s="915" t="s">
        <v>429</v>
      </c>
    </row>
    <row r="7" spans="1:17" ht="22.5" customHeight="1">
      <c r="A7" s="1205"/>
      <c r="B7" s="835" t="s">
        <v>384</v>
      </c>
      <c r="C7" s="1032" t="s">
        <v>459</v>
      </c>
      <c r="D7" s="772" t="s">
        <v>385</v>
      </c>
      <c r="E7" s="772" t="s">
        <v>386</v>
      </c>
      <c r="F7" s="772" t="s">
        <v>85</v>
      </c>
      <c r="G7" s="1062" t="s">
        <v>459</v>
      </c>
      <c r="H7" s="1205"/>
      <c r="I7" s="1159"/>
      <c r="J7" s="1159"/>
      <c r="K7" s="1159"/>
      <c r="L7" s="1159"/>
      <c r="N7" s="915" t="s">
        <v>430</v>
      </c>
      <c r="O7" s="915" t="s">
        <v>432</v>
      </c>
      <c r="P7" s="915" t="s">
        <v>431</v>
      </c>
      <c r="Q7" s="915" t="s">
        <v>433</v>
      </c>
    </row>
    <row r="8" spans="1:17" ht="15.75" customHeight="1">
      <c r="A8" s="659" t="s">
        <v>8</v>
      </c>
      <c r="B8" s="671">
        <v>784.54302700000005</v>
      </c>
      <c r="C8" s="1025">
        <v>-2.361825853903099E-3</v>
      </c>
      <c r="D8" s="671">
        <f>'11'!E9</f>
        <v>14.672991000000001</v>
      </c>
      <c r="E8" s="671">
        <f>'11'!G9</f>
        <v>53.157342000000007</v>
      </c>
      <c r="F8" s="671">
        <f>D8+E8</f>
        <v>67.83033300000001</v>
      </c>
      <c r="G8" s="824">
        <v>-2.2269796946628118E-2</v>
      </c>
      <c r="H8" s="659" t="s">
        <v>8</v>
      </c>
      <c r="I8" s="979">
        <f>B8/'6'!C8*100</f>
        <v>123.28877001713039</v>
      </c>
      <c r="J8" s="979">
        <f>F8/'6'!C8*100</f>
        <v>10.659349503621769</v>
      </c>
      <c r="K8" s="979">
        <f>('2'!C9+'4'!D9)/'6'!C8*100</f>
        <v>85.082673158440016</v>
      </c>
      <c r="L8" s="979">
        <f>'5'!L8/'4'!F9*100</f>
        <v>94.165004033309231</v>
      </c>
      <c r="N8">
        <v>753449.81799999997</v>
      </c>
      <c r="O8">
        <f>N8/1000</f>
        <v>753.44981799999994</v>
      </c>
      <c r="P8">
        <f>O8-'4'!D9+'5'!L8</f>
        <v>751.59247599999992</v>
      </c>
      <c r="Q8" s="997">
        <f>P8-B8</f>
        <v>-32.950551000000132</v>
      </c>
    </row>
    <row r="9" spans="1:17" ht="15.75" customHeight="1">
      <c r="A9" s="526" t="s">
        <v>9</v>
      </c>
      <c r="B9" s="674">
        <v>458.06927200000001</v>
      </c>
      <c r="C9" s="1026">
        <v>0.24020918535306612</v>
      </c>
      <c r="D9" s="674">
        <f>'11'!E10</f>
        <v>11.003486000000001</v>
      </c>
      <c r="E9" s="674">
        <f>'11'!G10</f>
        <v>70.179123000000004</v>
      </c>
      <c r="F9" s="674">
        <f t="shared" ref="F9:F37" si="0">D9+E9</f>
        <v>81.182608999999999</v>
      </c>
      <c r="G9" s="825">
        <v>0.59769104261793471</v>
      </c>
      <c r="H9" s="526" t="s">
        <v>9</v>
      </c>
      <c r="I9" s="980">
        <f>B9/'6'!C9*100</f>
        <v>43.093429240309746</v>
      </c>
      <c r="J9" s="980">
        <f>F9/'6'!C9*100</f>
        <v>7.6373536282198673</v>
      </c>
      <c r="K9" s="980">
        <f>('2'!C10+'4'!D10)/'6'!C9*100</f>
        <v>74.870871369367521</v>
      </c>
      <c r="L9" s="980">
        <f>'5'!L9/'4'!F10*100</f>
        <v>78.267471641783885</v>
      </c>
      <c r="N9">
        <v>369348.39500000002</v>
      </c>
      <c r="O9">
        <f t="shared" ref="O9:O37" si="1">N9/1000</f>
        <v>369.34839500000004</v>
      </c>
      <c r="P9">
        <f>O9-'4'!D10+'5'!L9</f>
        <v>458.06927200000007</v>
      </c>
      <c r="Q9" s="974">
        <f t="shared" ref="Q9:Q37" si="2">P9-B9</f>
        <v>0</v>
      </c>
    </row>
    <row r="10" spans="1:17" ht="15.75" customHeight="1">
      <c r="A10" s="659" t="s">
        <v>10</v>
      </c>
      <c r="B10" s="671">
        <v>500.70295299999998</v>
      </c>
      <c r="C10" s="1025">
        <v>-6.2416778748911605E-3</v>
      </c>
      <c r="D10" s="671">
        <f>'11'!E11</f>
        <v>21.836723999999997</v>
      </c>
      <c r="E10" s="671">
        <f>'11'!G11</f>
        <v>45.644855</v>
      </c>
      <c r="F10" s="671">
        <f t="shared" si="0"/>
        <v>67.481578999999996</v>
      </c>
      <c r="G10" s="824">
        <v>2.1675006365637239E-2</v>
      </c>
      <c r="H10" s="659" t="s">
        <v>10</v>
      </c>
      <c r="I10" s="979">
        <f>B10/'6'!C10*100</f>
        <v>96.816290381941457</v>
      </c>
      <c r="J10" s="979">
        <f>F10/'6'!C10*100</f>
        <v>13.048287629923209</v>
      </c>
      <c r="K10" s="979">
        <f>('2'!C11+'4'!D11)/'6'!C10*100</f>
        <v>87.021278341339553</v>
      </c>
      <c r="L10" s="979">
        <f>'5'!L10/'4'!F11*100</f>
        <v>50.357034932284115</v>
      </c>
      <c r="N10">
        <v>503847.80900000001</v>
      </c>
      <c r="O10">
        <f t="shared" si="1"/>
        <v>503.84780899999998</v>
      </c>
      <c r="P10">
        <f>O10-'4'!D11+'5'!L10</f>
        <v>500.70295399999998</v>
      </c>
      <c r="Q10" s="974">
        <f t="shared" si="2"/>
        <v>9.9999999747524271E-7</v>
      </c>
    </row>
    <row r="11" spans="1:17" ht="15.75" customHeight="1">
      <c r="A11" s="526" t="s">
        <v>11</v>
      </c>
      <c r="B11" s="674">
        <v>547.14119700000003</v>
      </c>
      <c r="C11" s="1026">
        <v>9.0100857827567035E-2</v>
      </c>
      <c r="D11" s="674">
        <f>'11'!E12</f>
        <v>9.9402919999999995</v>
      </c>
      <c r="E11" s="674">
        <f>'11'!G12</f>
        <v>50.24113100000001</v>
      </c>
      <c r="F11" s="674">
        <f t="shared" si="0"/>
        <v>60.181423000000009</v>
      </c>
      <c r="G11" s="825">
        <v>2.8692413745203815E-3</v>
      </c>
      <c r="H11" s="526" t="s">
        <v>11</v>
      </c>
      <c r="I11" s="980">
        <f>B11/'6'!C11*100</f>
        <v>87.6942287322439</v>
      </c>
      <c r="J11" s="980">
        <f>F11/'6'!C11*100</f>
        <v>9.6457066346512459</v>
      </c>
      <c r="K11" s="980">
        <f>('2'!C12+'4'!D12)/'6'!C11*100</f>
        <v>87.23897656914194</v>
      </c>
      <c r="L11" s="980">
        <f>'5'!L11/'4'!F12*100</f>
        <v>183.73694877324635</v>
      </c>
      <c r="N11">
        <v>501917.95899999997</v>
      </c>
      <c r="O11">
        <f t="shared" si="1"/>
        <v>501.917959</v>
      </c>
      <c r="P11">
        <f>O11-'4'!D12+'5'!L11</f>
        <v>547.14119800000003</v>
      </c>
      <c r="Q11" s="974">
        <f t="shared" si="2"/>
        <v>9.9999999747524271E-7</v>
      </c>
    </row>
    <row r="12" spans="1:17" ht="15.75" customHeight="1">
      <c r="A12" s="659" t="s">
        <v>12</v>
      </c>
      <c r="B12" s="671">
        <v>338.95493399999998</v>
      </c>
      <c r="C12" s="1025">
        <v>9.8376116663795532E-2</v>
      </c>
      <c r="D12" s="671">
        <f>'11'!E13</f>
        <v>5.9337369999999989</v>
      </c>
      <c r="E12" s="671">
        <f>'11'!G13</f>
        <v>39.641474999999993</v>
      </c>
      <c r="F12" s="671">
        <f t="shared" si="0"/>
        <v>45.575211999999993</v>
      </c>
      <c r="G12" s="824">
        <v>0.14540815358425618</v>
      </c>
      <c r="H12" s="659" t="s">
        <v>12</v>
      </c>
      <c r="I12" s="979">
        <f>B12/'6'!C12*100</f>
        <v>33.838603939057656</v>
      </c>
      <c r="J12" s="979">
        <f>F12/'6'!C12*100</f>
        <v>4.5498719552688014</v>
      </c>
      <c r="K12" s="979">
        <f>('2'!C13+'4'!D13)/'6'!C12*100</f>
        <v>75.707819913161984</v>
      </c>
      <c r="L12" s="979">
        <f>'5'!L12/'4'!F13*100</f>
        <v>78.622663029791923</v>
      </c>
      <c r="N12">
        <v>308596.40899999999</v>
      </c>
      <c r="O12">
        <f t="shared" si="1"/>
        <v>308.59640899999999</v>
      </c>
      <c r="P12">
        <f>O12-'4'!D13+'5'!L12</f>
        <v>338.95493399999998</v>
      </c>
      <c r="Q12" s="974">
        <f t="shared" si="2"/>
        <v>0</v>
      </c>
    </row>
    <row r="13" spans="1:17" ht="15.75" customHeight="1">
      <c r="A13" s="526" t="s">
        <v>13</v>
      </c>
      <c r="B13" s="674">
        <v>633.43136100000004</v>
      </c>
      <c r="C13" s="1026">
        <v>8.3478651548420046E-2</v>
      </c>
      <c r="D13" s="674">
        <f>'11'!E14</f>
        <v>17.106432000000002</v>
      </c>
      <c r="E13" s="674">
        <f>'11'!G14</f>
        <v>46.533925000000004</v>
      </c>
      <c r="F13" s="674">
        <f t="shared" si="0"/>
        <v>63.640357000000009</v>
      </c>
      <c r="G13" s="825">
        <v>3.1085180605610496E-2</v>
      </c>
      <c r="H13" s="526" t="s">
        <v>13</v>
      </c>
      <c r="I13" s="980">
        <f>B13/'6'!C13*100</f>
        <v>70.16757470300854</v>
      </c>
      <c r="J13" s="980">
        <f>F13/'6'!C13*100</f>
        <v>7.0496817474808182</v>
      </c>
      <c r="K13" s="980">
        <f>('2'!C14+'4'!D14)/'6'!C13*100</f>
        <v>77.462138799344075</v>
      </c>
      <c r="L13" s="980">
        <f>'5'!L13/'4'!F14*100</f>
        <v>63.125813089512818</v>
      </c>
      <c r="N13">
        <v>584627.44999999995</v>
      </c>
      <c r="O13">
        <f t="shared" si="1"/>
        <v>584.62744999999995</v>
      </c>
      <c r="P13">
        <f>O13-'4'!D14+'5'!L13</f>
        <v>591.89352499999995</v>
      </c>
      <c r="Q13" s="997">
        <f t="shared" si="2"/>
        <v>-41.537836000000084</v>
      </c>
    </row>
    <row r="14" spans="1:17" ht="15.75" customHeight="1">
      <c r="A14" s="659" t="s">
        <v>14</v>
      </c>
      <c r="B14" s="671">
        <v>437.53362400000003</v>
      </c>
      <c r="C14" s="1025">
        <v>7.2132630831180045E-2</v>
      </c>
      <c r="D14" s="671">
        <f>'11'!E15</f>
        <v>7.7415600000000007</v>
      </c>
      <c r="E14" s="671">
        <f>'11'!G15</f>
        <v>40.562922</v>
      </c>
      <c r="F14" s="671">
        <f t="shared" si="0"/>
        <v>48.304482</v>
      </c>
      <c r="G14" s="824">
        <v>0.57672143399268316</v>
      </c>
      <c r="H14" s="659" t="s">
        <v>14</v>
      </c>
      <c r="I14" s="979">
        <f>B14/'6'!C14*100</f>
        <v>87.85958382476953</v>
      </c>
      <c r="J14" s="979">
        <f>F14/'6'!C14*100</f>
        <v>9.6998526572464527</v>
      </c>
      <c r="K14" s="979">
        <f>('2'!C15+'4'!D15)/'6'!C14*100</f>
        <v>93.435093820750097</v>
      </c>
      <c r="L14" s="979">
        <f>'5'!L14/'4'!F15*100</f>
        <v>142.68993355133637</v>
      </c>
      <c r="N14">
        <v>408446.54599999997</v>
      </c>
      <c r="O14">
        <f t="shared" si="1"/>
        <v>408.44654599999996</v>
      </c>
      <c r="P14">
        <f>O14-'4'!D15+'5'!L14</f>
        <v>437.88362399999994</v>
      </c>
      <c r="Q14" s="974">
        <f t="shared" si="2"/>
        <v>0.34999999999990905</v>
      </c>
    </row>
    <row r="15" spans="1:17" ht="15.75" customHeight="1">
      <c r="A15" s="526" t="s">
        <v>15</v>
      </c>
      <c r="B15" s="674">
        <v>301.46072999999996</v>
      </c>
      <c r="C15" s="1026">
        <v>4.4644739531902733E-3</v>
      </c>
      <c r="D15" s="674">
        <f>'11'!E16</f>
        <v>12.235906000000002</v>
      </c>
      <c r="E15" s="674">
        <f>'11'!G16</f>
        <v>7.6601179999999873</v>
      </c>
      <c r="F15" s="674">
        <f t="shared" si="0"/>
        <v>19.89602399999999</v>
      </c>
      <c r="G15" s="827">
        <v>-7.822350125094768E-2</v>
      </c>
      <c r="H15" s="526" t="s">
        <v>15</v>
      </c>
      <c r="I15" s="980">
        <f>B15/'6'!C15*100</f>
        <v>57.380344716772939</v>
      </c>
      <c r="J15" s="980">
        <f>F15/'6'!C15*100</f>
        <v>3.787029626091555</v>
      </c>
      <c r="K15" s="980">
        <f>('2'!C16+'4'!D16)/'6'!C15*100</f>
        <v>81.417646867911486</v>
      </c>
      <c r="L15" s="980">
        <f>'5'!L15/'4'!F16*100</f>
        <v>9.8132031698434439</v>
      </c>
      <c r="N15">
        <v>300120.848</v>
      </c>
      <c r="O15">
        <f t="shared" si="1"/>
        <v>300.12084800000002</v>
      </c>
      <c r="P15">
        <f>O15-'4'!D16+'5'!L15</f>
        <v>301.46073000000001</v>
      </c>
      <c r="Q15" s="974">
        <f t="shared" si="2"/>
        <v>0</v>
      </c>
    </row>
    <row r="16" spans="1:17" ht="15.75" customHeight="1">
      <c r="A16" s="659" t="s">
        <v>16</v>
      </c>
      <c r="B16" s="671">
        <v>200.80097499999999</v>
      </c>
      <c r="C16" s="1025">
        <v>-4.4329374971820767E-2</v>
      </c>
      <c r="D16" s="671">
        <f>'11'!E17</f>
        <v>4.7693329999999996</v>
      </c>
      <c r="E16" s="671">
        <f>'11'!G17</f>
        <v>14.314277000000001</v>
      </c>
      <c r="F16" s="671">
        <f t="shared" si="0"/>
        <v>19.08361</v>
      </c>
      <c r="G16" s="824">
        <v>-4.1638792988593638E-2</v>
      </c>
      <c r="H16" s="659" t="s">
        <v>16</v>
      </c>
      <c r="I16" s="979">
        <f>B16/'6'!C16*100</f>
        <v>46.02347424156811</v>
      </c>
      <c r="J16" s="979">
        <f>F16/'6'!C16*100</f>
        <v>4.3739530312097914</v>
      </c>
      <c r="K16" s="979">
        <f>('2'!C17+'4'!D17)/'6'!C16*100</f>
        <v>80.025099861629997</v>
      </c>
      <c r="L16" s="979">
        <f>'5'!L16/'4'!F17*100</f>
        <v>7.8011622296308332</v>
      </c>
      <c r="N16">
        <v>210115.253</v>
      </c>
      <c r="O16">
        <f t="shared" si="1"/>
        <v>210.115253</v>
      </c>
      <c r="P16">
        <f>O16-'4'!D17+'5'!L16</f>
        <v>200.80097599999999</v>
      </c>
      <c r="Q16" s="974">
        <f t="shared" si="2"/>
        <v>9.9999999747524271E-7</v>
      </c>
    </row>
    <row r="17" spans="1:17" ht="15.75" customHeight="1">
      <c r="A17" s="526" t="s">
        <v>17</v>
      </c>
      <c r="B17" s="674">
        <v>809.96882299999993</v>
      </c>
      <c r="C17" s="1026">
        <v>0.176258028570901</v>
      </c>
      <c r="D17" s="674">
        <f>'11'!E18</f>
        <v>19.478604000000001</v>
      </c>
      <c r="E17" s="674">
        <f>'11'!G18</f>
        <v>38.512986999999995</v>
      </c>
      <c r="F17" s="674">
        <f t="shared" si="0"/>
        <v>57.991591</v>
      </c>
      <c r="G17" s="825">
        <v>0.25359755767244385</v>
      </c>
      <c r="H17" s="526" t="s">
        <v>17</v>
      </c>
      <c r="I17" s="980">
        <f>B17/'6'!C17*100</f>
        <v>93.383784800456681</v>
      </c>
      <c r="J17" s="980">
        <f>F17/'6'!C17*100</f>
        <v>6.6860280302172832</v>
      </c>
      <c r="K17" s="980">
        <f>('2'!C18+'4'!D18)/'6'!C17*100</f>
        <v>79.393253065528071</v>
      </c>
      <c r="L17" s="980">
        <f>'5'!L17/'4'!F18*100</f>
        <v>67.775009005143716</v>
      </c>
      <c r="N17">
        <v>688597.91500000004</v>
      </c>
      <c r="O17">
        <f t="shared" si="1"/>
        <v>688.59791500000006</v>
      </c>
      <c r="P17">
        <f>O17-'4'!D18+'5'!L17</f>
        <v>795.38492800000017</v>
      </c>
      <c r="Q17" s="997">
        <f t="shared" si="2"/>
        <v>-14.583894999999757</v>
      </c>
    </row>
    <row r="18" spans="1:17" ht="15.75" customHeight="1">
      <c r="A18" s="659" t="s">
        <v>18</v>
      </c>
      <c r="B18" s="671">
        <v>250.48550599999999</v>
      </c>
      <c r="C18" s="1025">
        <v>2.1015485389567656E-2</v>
      </c>
      <c r="D18" s="671">
        <f>'11'!E19</f>
        <v>8.9695090000000004</v>
      </c>
      <c r="E18" s="671">
        <f>'11'!G19</f>
        <v>28.120138000000001</v>
      </c>
      <c r="F18" s="671">
        <f t="shared" si="0"/>
        <v>37.089646999999999</v>
      </c>
      <c r="G18" s="824">
        <v>0.44330907028180411</v>
      </c>
      <c r="H18" s="659" t="s">
        <v>18</v>
      </c>
      <c r="I18" s="979">
        <f>B18/'6'!C18*100</f>
        <v>69.677234123181279</v>
      </c>
      <c r="J18" s="979">
        <f>F18/'6'!C18*100</f>
        <v>10.317179859361396</v>
      </c>
      <c r="K18" s="979">
        <f>('2'!C19+'4'!D19)/'6'!C18*100</f>
        <v>89.703256918780156</v>
      </c>
      <c r="L18" s="979">
        <f>'5'!L18/'4'!F19*100</f>
        <v>164.41327746934928</v>
      </c>
      <c r="N18">
        <v>245329.78200000001</v>
      </c>
      <c r="O18">
        <f t="shared" si="1"/>
        <v>245.32978199999999</v>
      </c>
      <c r="P18">
        <f>O18-'4'!D19+'5'!L18</f>
        <v>250.48550699999998</v>
      </c>
      <c r="Q18" s="974">
        <f t="shared" si="2"/>
        <v>9.9999999747524271E-7</v>
      </c>
    </row>
    <row r="19" spans="1:17" ht="15.75" customHeight="1">
      <c r="A19" s="526" t="s">
        <v>19</v>
      </c>
      <c r="B19" s="674">
        <v>729.21093590999999</v>
      </c>
      <c r="C19" s="1026">
        <v>4.0823265094710903E-2</v>
      </c>
      <c r="D19" s="674">
        <f>'11'!E20</f>
        <v>20.914279999999998</v>
      </c>
      <c r="E19" s="674">
        <f>'11'!G20</f>
        <v>39.098821999999998</v>
      </c>
      <c r="F19" s="674">
        <f t="shared" si="0"/>
        <v>60.013101999999996</v>
      </c>
      <c r="G19" s="825">
        <v>3.1688476097300633E-2</v>
      </c>
      <c r="H19" s="526" t="s">
        <v>19</v>
      </c>
      <c r="I19" s="980">
        <f>B19/'6'!C19*100</f>
        <v>87.67066967762409</v>
      </c>
      <c r="J19" s="980">
        <f>F19/'6'!C19*100</f>
        <v>7.2151809341774982</v>
      </c>
      <c r="K19" s="980">
        <f>('2'!C20+'4'!D20)/'6'!C19*100</f>
        <v>86.204194981757325</v>
      </c>
      <c r="L19" s="980">
        <f>'5'!L19/'4'!F20*100</f>
        <v>106.88117080886724</v>
      </c>
      <c r="N19">
        <v>700609.47600000002</v>
      </c>
      <c r="O19">
        <f t="shared" si="1"/>
        <v>700.60947599999997</v>
      </c>
      <c r="P19">
        <f>O19-'4'!D20+'5'!L19</f>
        <v>729.21065399999998</v>
      </c>
      <c r="Q19" s="974">
        <f t="shared" si="2"/>
        <v>-2.8191000001243083E-4</v>
      </c>
    </row>
    <row r="20" spans="1:17" ht="15.75" customHeight="1">
      <c r="A20" s="659" t="s">
        <v>20</v>
      </c>
      <c r="B20" s="671">
        <v>288.88970599999999</v>
      </c>
      <c r="C20" s="1025">
        <v>-0.1328070380569405</v>
      </c>
      <c r="D20" s="671">
        <f>'11'!E21</f>
        <v>6.0323370000000001</v>
      </c>
      <c r="E20" s="671">
        <f>'11'!G21</f>
        <v>42.256790000000009</v>
      </c>
      <c r="F20" s="671">
        <f t="shared" si="0"/>
        <v>48.289127000000008</v>
      </c>
      <c r="G20" s="824">
        <v>1.6723028428525808</v>
      </c>
      <c r="H20" s="659" t="s">
        <v>20</v>
      </c>
      <c r="I20" s="979">
        <f>B20/'6'!C20*100</f>
        <v>29.408431607584536</v>
      </c>
      <c r="J20" s="979">
        <f>F20/'6'!C20*100</f>
        <v>4.9157427879048896</v>
      </c>
      <c r="K20" s="979">
        <f>('2'!C21+'4'!D21)/'6'!C20*100</f>
        <v>74.879992730473433</v>
      </c>
      <c r="L20" s="979">
        <f>'5'!L20/'4'!F21*100</f>
        <v>0</v>
      </c>
      <c r="N20">
        <v>333131.97700000001</v>
      </c>
      <c r="O20">
        <f t="shared" si="1"/>
        <v>333.13197700000001</v>
      </c>
      <c r="P20">
        <f>O20-'4'!D21+'5'!L20</f>
        <v>290.87518699999998</v>
      </c>
      <c r="Q20" s="997">
        <f t="shared" si="2"/>
        <v>1.9854809999999929</v>
      </c>
    </row>
    <row r="21" spans="1:17" ht="15.75" customHeight="1">
      <c r="A21" s="526" t="s">
        <v>21</v>
      </c>
      <c r="B21" s="674">
        <v>1916.0819006199999</v>
      </c>
      <c r="C21" s="1026">
        <v>4.6334574523521077E-2</v>
      </c>
      <c r="D21" s="674">
        <f>'11'!E22</f>
        <v>37.619727000000005</v>
      </c>
      <c r="E21" s="674">
        <f>'11'!G22</f>
        <v>97.579655999999986</v>
      </c>
      <c r="F21" s="674">
        <f t="shared" si="0"/>
        <v>135.19938299999998</v>
      </c>
      <c r="G21" s="825">
        <v>1.0002793581866287E-2</v>
      </c>
      <c r="H21" s="526" t="s">
        <v>21</v>
      </c>
      <c r="I21" s="980">
        <f>B21/'6'!C21*100</f>
        <v>124.14252278437374</v>
      </c>
      <c r="J21" s="980">
        <f>F21/'6'!C21*100</f>
        <v>8.7595381382600905</v>
      </c>
      <c r="K21" s="980">
        <f>('2'!C22+'4'!D22)/'6'!C21*100</f>
        <v>83.51683687353011</v>
      </c>
      <c r="L21" s="980">
        <f>'5'!L21/'4'!F22*100</f>
        <v>84.373805853500642</v>
      </c>
      <c r="N21">
        <v>1822547.0419999999</v>
      </c>
      <c r="O21">
        <f t="shared" si="1"/>
        <v>1822.5470419999999</v>
      </c>
      <c r="P21">
        <f>O21-'4'!D22+'5'!L21</f>
        <v>1907.1631259999999</v>
      </c>
      <c r="Q21" s="997">
        <f t="shared" si="2"/>
        <v>-8.918774620000022</v>
      </c>
    </row>
    <row r="22" spans="1:17" ht="15.75" customHeight="1">
      <c r="A22" s="659" t="s">
        <v>22</v>
      </c>
      <c r="B22" s="671">
        <v>309.29913051</v>
      </c>
      <c r="C22" s="1025">
        <v>0.16485872543852698</v>
      </c>
      <c r="D22" s="671">
        <f>'11'!E23</f>
        <v>6.6332400000000007</v>
      </c>
      <c r="E22" s="671">
        <f>'11'!G23</f>
        <v>26.125884000000006</v>
      </c>
      <c r="F22" s="671">
        <f t="shared" si="0"/>
        <v>32.759124000000007</v>
      </c>
      <c r="G22" s="824">
        <v>-8.3132751597787338E-2</v>
      </c>
      <c r="H22" s="659" t="s">
        <v>22</v>
      </c>
      <c r="I22" s="979">
        <f>B22/'6'!C22*100</f>
        <v>57.121545044514932</v>
      </c>
      <c r="J22" s="979">
        <f>F22/'6'!C22*100</f>
        <v>6.0499742566342292</v>
      </c>
      <c r="K22" s="979">
        <f>('2'!C23+'4'!D23)/'6'!C22*100</f>
        <v>80.828062617090723</v>
      </c>
      <c r="L22" s="979">
        <f>'5'!L22/'4'!F23*100</f>
        <v>157.25624522705363</v>
      </c>
      <c r="N22">
        <v>263336.522</v>
      </c>
      <c r="O22">
        <f t="shared" si="1"/>
        <v>263.336522</v>
      </c>
      <c r="P22">
        <f>O22-'4'!D23+'5'!L22</f>
        <v>307.11063799999999</v>
      </c>
      <c r="Q22" s="997">
        <f t="shared" si="2"/>
        <v>-2.1884925100000032</v>
      </c>
    </row>
    <row r="23" spans="1:17" ht="15.75" customHeight="1">
      <c r="A23" s="526" t="s">
        <v>23</v>
      </c>
      <c r="B23" s="674">
        <v>239.88255269000001</v>
      </c>
      <c r="C23" s="1026">
        <v>-7.3734663495162223E-2</v>
      </c>
      <c r="D23" s="674">
        <f>'11'!E24</f>
        <v>7.6273</v>
      </c>
      <c r="E23" s="674">
        <f>'11'!G24</f>
        <v>19.097097000000002</v>
      </c>
      <c r="F23" s="674">
        <f t="shared" si="0"/>
        <v>26.724397000000003</v>
      </c>
      <c r="G23" s="825">
        <v>3.8268305772855227E-2</v>
      </c>
      <c r="H23" s="526" t="s">
        <v>23</v>
      </c>
      <c r="I23" s="980">
        <f>B23/'6'!C23*100</f>
        <v>34.588156170680492</v>
      </c>
      <c r="J23" s="980">
        <f>F23/'6'!C23*100</f>
        <v>3.8533340863593315</v>
      </c>
      <c r="K23" s="980">
        <f>('2'!C24+'4'!D24)/'6'!C23*100</f>
        <v>68.779101646627154</v>
      </c>
      <c r="L23" s="980">
        <f>'5'!L23/'4'!F24*100</f>
        <v>2.2818394074216007E-3</v>
      </c>
      <c r="N23">
        <v>258051.508</v>
      </c>
      <c r="O23">
        <f t="shared" si="1"/>
        <v>258.05150800000001</v>
      </c>
      <c r="P23">
        <f>O23-'4'!D24+'5'!L23</f>
        <v>238.95583500000004</v>
      </c>
      <c r="Q23" s="974">
        <f t="shared" si="2"/>
        <v>-0.92671768999997539</v>
      </c>
    </row>
    <row r="24" spans="1:17" ht="15.75" customHeight="1">
      <c r="A24" s="659" t="s">
        <v>24</v>
      </c>
      <c r="B24" s="671">
        <v>1005.064167</v>
      </c>
      <c r="C24" s="1025">
        <v>9.3780658753307211E-2</v>
      </c>
      <c r="D24" s="671">
        <f>'11'!E25</f>
        <v>23.911989000000002</v>
      </c>
      <c r="E24" s="671">
        <f>'11'!G25</f>
        <v>127.58460799999999</v>
      </c>
      <c r="F24" s="671">
        <f t="shared" si="0"/>
        <v>151.49659699999998</v>
      </c>
      <c r="G24" s="824">
        <v>0.22604220865288974</v>
      </c>
      <c r="H24" s="659" t="s">
        <v>24</v>
      </c>
      <c r="I24" s="979">
        <f>B24/'6'!C24*100</f>
        <v>94.826736059530077</v>
      </c>
      <c r="J24" s="979">
        <f>F24/'6'!C24*100</f>
        <v>14.293542929220751</v>
      </c>
      <c r="K24" s="979">
        <f>('2'!C25+'4'!D25)/'6'!C24*100</f>
        <v>83.633435240909918</v>
      </c>
      <c r="L24" s="979">
        <f>'5'!L24/'4'!F25*100</f>
        <v>112.86376155917996</v>
      </c>
      <c r="N24">
        <v>918890.05200000003</v>
      </c>
      <c r="O24">
        <f t="shared" si="1"/>
        <v>918.89005199999997</v>
      </c>
      <c r="P24">
        <f>O24-'4'!D25+'5'!L24</f>
        <v>1005.064167</v>
      </c>
      <c r="Q24" s="974">
        <f t="shared" si="2"/>
        <v>0</v>
      </c>
    </row>
    <row r="25" spans="1:17" ht="15.75" customHeight="1">
      <c r="A25" s="526" t="s">
        <v>25</v>
      </c>
      <c r="B25" s="674">
        <v>581.17202722000002</v>
      </c>
      <c r="C25" s="1026">
        <v>8.7511030927214239E-3</v>
      </c>
      <c r="D25" s="674">
        <f>'11'!E26</f>
        <v>16.743872</v>
      </c>
      <c r="E25" s="674">
        <f>'11'!G26</f>
        <v>40.051139999999997</v>
      </c>
      <c r="F25" s="674">
        <f t="shared" si="0"/>
        <v>56.795012</v>
      </c>
      <c r="G25" s="825">
        <v>-7.756705263481356E-2</v>
      </c>
      <c r="H25" s="526" t="s">
        <v>25</v>
      </c>
      <c r="I25" s="980">
        <f>B25/'6'!C25*100</f>
        <v>76.302357463244007</v>
      </c>
      <c r="J25" s="980">
        <f>F25/'6'!C25*100</f>
        <v>7.4566446848495183</v>
      </c>
      <c r="K25" s="980">
        <f>('2'!C26+'4'!D26)/'6'!C25*100</f>
        <v>83.102440459311993</v>
      </c>
      <c r="L25" s="980">
        <f>'5'!L25/'4'!F26*100</f>
        <v>76.704534559014974</v>
      </c>
      <c r="N25">
        <v>575345.10600000003</v>
      </c>
      <c r="O25">
        <f t="shared" si="1"/>
        <v>575.34510599999999</v>
      </c>
      <c r="P25">
        <f>O25-'4'!D26+'5'!L25</f>
        <v>580.29396599999995</v>
      </c>
      <c r="Q25" s="974">
        <f t="shared" si="2"/>
        <v>-0.87806122000006326</v>
      </c>
    </row>
    <row r="26" spans="1:17" ht="15.75" customHeight="1">
      <c r="A26" s="659" t="s">
        <v>26</v>
      </c>
      <c r="B26" s="671">
        <v>327.97238952999999</v>
      </c>
      <c r="C26" s="1025">
        <v>8.4674446122762634E-2</v>
      </c>
      <c r="D26" s="671">
        <f>'11'!E27</f>
        <v>9.132670000000001</v>
      </c>
      <c r="E26" s="671">
        <f>'11'!G27</f>
        <v>25.398718999999996</v>
      </c>
      <c r="F26" s="671">
        <f t="shared" si="0"/>
        <v>34.531388999999997</v>
      </c>
      <c r="G26" s="824">
        <v>5.9726391677348278E-2</v>
      </c>
      <c r="H26" s="659" t="s">
        <v>26</v>
      </c>
      <c r="I26" s="979">
        <f>B26/'6'!C26*100</f>
        <v>60.897349398351864</v>
      </c>
      <c r="J26" s="979">
        <f>F26/'6'!C26*100</f>
        <v>6.4117289390028125</v>
      </c>
      <c r="K26" s="979">
        <f>('2'!C27+'4'!D27)/'6'!C26*100</f>
        <v>89.666166642483915</v>
      </c>
      <c r="L26" s="979">
        <f>'5'!L26/'4'!F27*100</f>
        <v>117.43193265376568</v>
      </c>
      <c r="N26">
        <v>302337.31400000001</v>
      </c>
      <c r="O26">
        <f t="shared" si="1"/>
        <v>302.33731399999999</v>
      </c>
      <c r="P26">
        <f>O26-'4'!D27+'5'!L26</f>
        <v>327.94027800000003</v>
      </c>
      <c r="Q26" s="974">
        <f t="shared" si="2"/>
        <v>-3.2111529999951927E-2</v>
      </c>
    </row>
    <row r="27" spans="1:17" ht="15.75" customHeight="1">
      <c r="A27" s="526" t="s">
        <v>27</v>
      </c>
      <c r="B27" s="674">
        <v>1768.06923553</v>
      </c>
      <c r="C27" s="1026">
        <v>3.4748837516766384E-2</v>
      </c>
      <c r="D27" s="674">
        <f>'11'!E28</f>
        <v>51.218317999999996</v>
      </c>
      <c r="E27" s="674">
        <f>'11'!G28</f>
        <v>223.12813299999996</v>
      </c>
      <c r="F27" s="674">
        <f t="shared" si="0"/>
        <v>274.34645099999994</v>
      </c>
      <c r="G27" s="827">
        <v>0.89450736229171957</v>
      </c>
      <c r="H27" s="526" t="s">
        <v>27</v>
      </c>
      <c r="I27" s="980">
        <f>B27/'6'!C27*100</f>
        <v>105.81924743411287</v>
      </c>
      <c r="J27" s="980">
        <f>F27/'6'!C27*100</f>
        <v>16.419682214728027</v>
      </c>
      <c r="K27" s="980">
        <f>('2'!C28+'4'!D28)/'6'!C27*100</f>
        <v>90.831965094067911</v>
      </c>
      <c r="L27" s="980">
        <f>'5'!L27/'4'!F28*100</f>
        <v>133.00864946443673</v>
      </c>
      <c r="N27">
        <v>1708690.1</v>
      </c>
      <c r="O27">
        <f t="shared" si="1"/>
        <v>1708.6901</v>
      </c>
      <c r="P27">
        <f>O27-'4'!D28+'5'!L27</f>
        <v>1765.0619670000001</v>
      </c>
      <c r="Q27" s="997">
        <f t="shared" si="2"/>
        <v>-3.0072685299999193</v>
      </c>
    </row>
    <row r="28" spans="1:17" ht="15.75" customHeight="1">
      <c r="A28" s="659" t="s">
        <v>28</v>
      </c>
      <c r="B28" s="671">
        <v>1563.560011</v>
      </c>
      <c r="C28" s="1025">
        <v>6.4040716274220033E-2</v>
      </c>
      <c r="D28" s="671">
        <f>'11'!E29</f>
        <v>51.676640999999996</v>
      </c>
      <c r="E28" s="671">
        <f>'11'!G29</f>
        <v>104.01394599999999</v>
      </c>
      <c r="F28" s="671">
        <f t="shared" si="0"/>
        <v>155.69058699999999</v>
      </c>
      <c r="G28" s="824">
        <v>5.9966069231311536E-2</v>
      </c>
      <c r="H28" s="659" t="s">
        <v>28</v>
      </c>
      <c r="I28" s="979">
        <f>B28/'6'!C28*100</f>
        <v>78.628234746462894</v>
      </c>
      <c r="J28" s="979">
        <f>F28/'6'!C28*100</f>
        <v>7.8293611606383067</v>
      </c>
      <c r="K28" s="979">
        <f>('2'!C29+'4'!D29)/'6'!C28*100</f>
        <v>85.756273103125508</v>
      </c>
      <c r="L28" s="979">
        <f>'5'!L28/'4'!F29*100</f>
        <v>103.10160459866518</v>
      </c>
      <c r="N28">
        <v>1469455.057</v>
      </c>
      <c r="O28">
        <f t="shared" si="1"/>
        <v>1469.4550570000001</v>
      </c>
      <c r="P28">
        <f>O28-'4'!D29+'5'!L28</f>
        <v>1563.560011</v>
      </c>
      <c r="Q28" s="974">
        <f t="shared" si="2"/>
        <v>0</v>
      </c>
    </row>
    <row r="29" spans="1:17" ht="15.75" customHeight="1">
      <c r="A29" s="668" t="s">
        <v>29</v>
      </c>
      <c r="B29" s="677">
        <v>13992.294458009999</v>
      </c>
      <c r="C29" s="1027">
        <v>5.4270533021070211E-2</v>
      </c>
      <c r="D29" s="677">
        <f>'11'!E30</f>
        <v>365.19894800000003</v>
      </c>
      <c r="E29" s="677">
        <f>'11'!G30</f>
        <v>1178.9030880000005</v>
      </c>
      <c r="F29" s="677">
        <f t="shared" si="0"/>
        <v>1544.1020360000005</v>
      </c>
      <c r="G29" s="836">
        <v>0.21312115548351643</v>
      </c>
      <c r="H29" s="668" t="s">
        <v>29</v>
      </c>
      <c r="I29" s="982">
        <f>B29/'6'!C29*100</f>
        <v>77.547897557233583</v>
      </c>
      <c r="J29" s="982">
        <f>F29/'6'!C29*100</f>
        <v>8.5577005876328354</v>
      </c>
      <c r="K29" s="982">
        <f>('2'!C30+'4'!D30)/'6'!C29*100</f>
        <v>82.712237900682979</v>
      </c>
      <c r="L29" s="982">
        <f>'5'!L29/'4'!F30*100</f>
        <v>84.614975194876607</v>
      </c>
      <c r="N29">
        <v>13226792.338</v>
      </c>
      <c r="O29">
        <f t="shared" si="1"/>
        <v>13226.792337999999</v>
      </c>
      <c r="P29">
        <f>O29-'4'!D30+'5'!L29</f>
        <v>13889.605952999998</v>
      </c>
      <c r="Q29" s="974">
        <f t="shared" si="2"/>
        <v>-102.68850501000088</v>
      </c>
    </row>
    <row r="30" spans="1:17" ht="15.75" customHeight="1">
      <c r="A30" s="659" t="s">
        <v>30</v>
      </c>
      <c r="B30" s="671">
        <v>4331.6180190000005</v>
      </c>
      <c r="C30" s="1025">
        <v>9.06451949252325E-2</v>
      </c>
      <c r="D30" s="671">
        <f>'11'!E31</f>
        <v>113.87832</v>
      </c>
      <c r="E30" s="671">
        <f>'11'!G31</f>
        <v>284.99258299999997</v>
      </c>
      <c r="F30" s="671">
        <f t="shared" si="0"/>
        <v>398.870903</v>
      </c>
      <c r="G30" s="824">
        <v>-0.30985506243385585</v>
      </c>
      <c r="H30" s="659" t="s">
        <v>30</v>
      </c>
      <c r="I30" s="979">
        <f>B30/'6'!C30*100</f>
        <v>127.32648583672858</v>
      </c>
      <c r="J30" s="979">
        <f>F30/'6'!C30*100</f>
        <v>11.724678897987712</v>
      </c>
      <c r="K30" s="979">
        <f>('2'!C31+'4'!D31)/'6'!C30*100</f>
        <v>86.775008872259633</v>
      </c>
      <c r="L30" s="979">
        <f>'5'!L30/'4'!F31*100</f>
        <v>178.62048541188634</v>
      </c>
      <c r="N30">
        <v>3971610.6009999998</v>
      </c>
      <c r="O30">
        <f t="shared" si="1"/>
        <v>3971.6106009999999</v>
      </c>
      <c r="P30">
        <f>O30-'4'!D31+'5'!L30</f>
        <v>4331.6180180000001</v>
      </c>
      <c r="Q30" s="974">
        <f t="shared" si="2"/>
        <v>-1.0000003385357559E-6</v>
      </c>
    </row>
    <row r="31" spans="1:17" ht="15.75" customHeight="1">
      <c r="A31" s="668" t="s">
        <v>31</v>
      </c>
      <c r="B31" s="677">
        <v>18323.912477009999</v>
      </c>
      <c r="C31" s="1027">
        <v>6.2648469028365961E-2</v>
      </c>
      <c r="D31" s="677">
        <f>'11'!E32</f>
        <v>479.07726800000006</v>
      </c>
      <c r="E31" s="677">
        <f>'11'!G32</f>
        <v>1463.8956710000004</v>
      </c>
      <c r="F31" s="677">
        <f t="shared" si="0"/>
        <v>1942.9729390000005</v>
      </c>
      <c r="G31" s="836">
        <v>4.9809319391618478E-2</v>
      </c>
      <c r="H31" s="668" t="s">
        <v>31</v>
      </c>
      <c r="I31" s="982">
        <f>B31/'6'!C31*100</f>
        <v>85.44449208234407</v>
      </c>
      <c r="J31" s="982">
        <f>F31/'6'!C31*100</f>
        <v>9.060092167045978</v>
      </c>
      <c r="K31" s="982">
        <f>('2'!C32+'4'!D32)/'6'!C31*100</f>
        <v>83.356732976171983</v>
      </c>
      <c r="L31" s="982">
        <f>'5'!L31/'4'!F32*100</f>
        <v>97.991519805343756</v>
      </c>
      <c r="N31">
        <v>17198402.938999999</v>
      </c>
      <c r="O31">
        <f t="shared" si="1"/>
        <v>17198.402939</v>
      </c>
      <c r="P31">
        <f>O31-'4'!D32+'5'!L31</f>
        <v>18221.223970999999</v>
      </c>
      <c r="Q31" s="974">
        <f t="shared" si="2"/>
        <v>-102.6885060099994</v>
      </c>
    </row>
    <row r="32" spans="1:17" ht="15.75" customHeight="1">
      <c r="A32" s="659" t="s">
        <v>32</v>
      </c>
      <c r="B32" s="671">
        <v>223.11086300000002</v>
      </c>
      <c r="C32" s="1025">
        <v>-4.7364643540288576E-3</v>
      </c>
      <c r="D32" s="671">
        <f>'11'!E33</f>
        <v>6.3865770000000008</v>
      </c>
      <c r="E32" s="671">
        <f>'11'!G33</f>
        <v>21.091386999999997</v>
      </c>
      <c r="F32" s="671">
        <f t="shared" si="0"/>
        <v>27.477964</v>
      </c>
      <c r="G32" s="824">
        <v>-4.9727167419986174E-3</v>
      </c>
      <c r="H32" s="659" t="s">
        <v>32</v>
      </c>
      <c r="I32" s="979">
        <f>B32/'6'!C32*100</f>
        <v>87.434850883379752</v>
      </c>
      <c r="J32" s="979">
        <f>F32/'6'!C32*100</f>
        <v>10.76833127985739</v>
      </c>
      <c r="K32" s="979">
        <f>('2'!C33+'4'!D33)/'6'!C32*100</f>
        <v>81.197409282979933</v>
      </c>
      <c r="L32" s="979">
        <f>'5'!L32/'4'!F33*100</f>
        <v>23.150461318663933</v>
      </c>
      <c r="N32">
        <v>224202.24900000001</v>
      </c>
      <c r="O32">
        <f t="shared" si="1"/>
        <v>224.20224900000002</v>
      </c>
      <c r="P32">
        <f>O32-'4'!D33+'5'!L32</f>
        <v>223.11086200000003</v>
      </c>
      <c r="Q32" s="974">
        <f t="shared" si="2"/>
        <v>-9.9999999747524271E-7</v>
      </c>
    </row>
    <row r="33" spans="1:17" ht="15.75" customHeight="1">
      <c r="A33" s="526" t="s">
        <v>33</v>
      </c>
      <c r="B33" s="674">
        <v>127.57642600000001</v>
      </c>
      <c r="C33" s="1028">
        <v>-7.0898486573030106E-2</v>
      </c>
      <c r="D33" s="674">
        <f>'11'!E34</f>
        <v>5.4006509999999999</v>
      </c>
      <c r="E33" s="674">
        <f>'11'!G34</f>
        <v>9.1174689999999998</v>
      </c>
      <c r="F33" s="674">
        <f t="shared" si="0"/>
        <v>14.51812</v>
      </c>
      <c r="G33" s="827">
        <v>0.12618784763528867</v>
      </c>
      <c r="H33" s="526" t="s">
        <v>33</v>
      </c>
      <c r="I33" s="980">
        <f>B33/'6'!C33*100</f>
        <v>126.2186715550944</v>
      </c>
      <c r="J33" s="980">
        <f>F33/'6'!C33*100</f>
        <v>14.363608366622898</v>
      </c>
      <c r="K33" s="980">
        <f>('2'!C34+'4'!D34)/'6'!C33*100</f>
        <v>105.95859345681014</v>
      </c>
      <c r="L33" s="980">
        <f>'5'!L33/'4'!F34*100</f>
        <v>1.8918448023374484E-2</v>
      </c>
      <c r="N33">
        <v>135228.33300000001</v>
      </c>
      <c r="O33">
        <f t="shared" si="1"/>
        <v>135.22833300000002</v>
      </c>
      <c r="P33">
        <f>O33-'4'!D34+'5'!L33</f>
        <v>126.11569700000003</v>
      </c>
      <c r="Q33" s="997">
        <f t="shared" si="2"/>
        <v>-1.4607289999999864</v>
      </c>
    </row>
    <row r="34" spans="1:17" ht="15.75" customHeight="1">
      <c r="A34" s="659" t="s">
        <v>34</v>
      </c>
      <c r="B34" s="671">
        <v>111.275567</v>
      </c>
      <c r="C34" s="1029">
        <v>4.5586478597709519</v>
      </c>
      <c r="D34" s="671">
        <f>'11'!E35</f>
        <v>0.23929300000000001</v>
      </c>
      <c r="E34" s="671">
        <f>'11'!G35</f>
        <v>1.3333330000000001</v>
      </c>
      <c r="F34" s="671">
        <f t="shared" si="0"/>
        <v>1.5726260000000001</v>
      </c>
      <c r="G34" s="824" t="s">
        <v>49</v>
      </c>
      <c r="H34" s="659" t="s">
        <v>34</v>
      </c>
      <c r="I34" s="979">
        <f>B34/'6'!C34*100</f>
        <v>47.302425396707932</v>
      </c>
      <c r="J34" s="979">
        <f>F34/'6'!C34*100</f>
        <v>0.66851175013040565</v>
      </c>
      <c r="K34" s="979">
        <f>('2'!C35+'4'!D35)/'6'!C34*100</f>
        <v>77.344479472267551</v>
      </c>
      <c r="L34" s="979">
        <f>'5'!L34/'4'!F35*100</f>
        <v>91.54230075834387</v>
      </c>
      <c r="N34">
        <v>34608.9</v>
      </c>
      <c r="O34">
        <f t="shared" si="1"/>
        <v>34.608899999999998</v>
      </c>
      <c r="P34">
        <f>O34-'4'!D35+'5'!L34</f>
        <v>125.847087</v>
      </c>
      <c r="Q34" s="997">
        <f t="shared" si="2"/>
        <v>14.571520000000007</v>
      </c>
    </row>
    <row r="35" spans="1:17" ht="15.75" customHeight="1">
      <c r="A35" s="526" t="s">
        <v>35</v>
      </c>
      <c r="B35" s="674">
        <v>328.36530047999997</v>
      </c>
      <c r="C35" s="1028">
        <v>-5.9791956401061268E-2</v>
      </c>
      <c r="D35" s="674">
        <f>'11'!E36</f>
        <v>10.459205000000003</v>
      </c>
      <c r="E35" s="674">
        <f>'11'!G36</f>
        <v>127.94101300000001</v>
      </c>
      <c r="F35" s="674">
        <f t="shared" si="0"/>
        <v>138.40021800000002</v>
      </c>
      <c r="G35" s="827">
        <v>-6.5166353790586329E-2</v>
      </c>
      <c r="H35" s="526" t="s">
        <v>35</v>
      </c>
      <c r="I35" s="980">
        <f>B35/'6'!C35*100</f>
        <v>64.489488131729701</v>
      </c>
      <c r="J35" s="980">
        <f>F35/'6'!C35*100</f>
        <v>27.181188764747173</v>
      </c>
      <c r="K35" s="980">
        <f>('2'!C36+'4'!D36)/'6'!C35*100</f>
        <v>98.184954429709009</v>
      </c>
      <c r="L35" s="980">
        <f>'5'!L35/'4'!F36*100</f>
        <v>57.229658067259095</v>
      </c>
      <c r="N35">
        <v>348212.04800000001</v>
      </c>
      <c r="O35">
        <f t="shared" si="1"/>
        <v>348.21204799999998</v>
      </c>
      <c r="P35">
        <f>O35-'4'!D36+'5'!L35</f>
        <v>327.329857</v>
      </c>
      <c r="Q35" s="997">
        <f t="shared" si="2"/>
        <v>-1.0354434799999694</v>
      </c>
    </row>
    <row r="36" spans="1:17" ht="15.75" customHeight="1">
      <c r="A36" s="789" t="s">
        <v>130</v>
      </c>
      <c r="B36" s="821">
        <v>790.32815647999985</v>
      </c>
      <c r="C36" s="1030">
        <v>8.1529836937524802E-2</v>
      </c>
      <c r="D36" s="821">
        <f>'11'!E37</f>
        <v>22.485726000000003</v>
      </c>
      <c r="E36" s="821">
        <f>'11'!G37</f>
        <v>159.48320199999998</v>
      </c>
      <c r="F36" s="821">
        <f t="shared" si="0"/>
        <v>181.96892799999998</v>
      </c>
      <c r="G36" s="837">
        <v>-3.5095680978619925E-2</v>
      </c>
      <c r="H36" s="707" t="s">
        <v>130</v>
      </c>
      <c r="I36" s="983">
        <f>B36/'6'!C36*100</f>
        <v>71.804353262070109</v>
      </c>
      <c r="J36" s="983">
        <f>F36/'6'!C36*100</f>
        <v>16.532577109522293</v>
      </c>
      <c r="K36" s="983">
        <f>('2'!C37+'4'!D37)/'6'!C36*100</f>
        <v>90.506329487689868</v>
      </c>
      <c r="L36" s="983">
        <f>'5'!L36/'4'!F37*100</f>
        <v>54.890824140900996</v>
      </c>
      <c r="N36">
        <v>742251.53</v>
      </c>
      <c r="O36">
        <f t="shared" si="1"/>
        <v>742.25153</v>
      </c>
      <c r="P36">
        <f>O36-'4'!D37+'5'!L36</f>
        <v>802.403503</v>
      </c>
      <c r="Q36" s="974">
        <f t="shared" si="2"/>
        <v>12.075346520000153</v>
      </c>
    </row>
    <row r="37" spans="1:17" ht="15.75" customHeight="1">
      <c r="A37" s="791" t="s">
        <v>129</v>
      </c>
      <c r="B37" s="822">
        <v>19114.240633490001</v>
      </c>
      <c r="C37" s="1031">
        <v>6.3416093096747783E-2</v>
      </c>
      <c r="D37" s="822">
        <f>'11'!E38</f>
        <v>501.56299400000006</v>
      </c>
      <c r="E37" s="822">
        <f>'11'!G38</f>
        <v>1623.3788730000006</v>
      </c>
      <c r="F37" s="822">
        <f t="shared" si="0"/>
        <v>2124.9418670000005</v>
      </c>
      <c r="G37" s="838">
        <v>4.1957878528628756E-2</v>
      </c>
      <c r="H37" s="670" t="s">
        <v>129</v>
      </c>
      <c r="I37" s="984">
        <f>B37/'6'!C37*100</f>
        <v>84.778598767273976</v>
      </c>
      <c r="J37" s="984">
        <f>F37/'6'!C37*100</f>
        <v>9.4248888773815871</v>
      </c>
      <c r="K37" s="984">
        <f>('2'!C38+'4'!D38)/'6'!C37*100</f>
        <v>83.705766705608227</v>
      </c>
      <c r="L37" s="984">
        <f>'5'!L37/'4'!F38*100</f>
        <v>92.12120018532238</v>
      </c>
      <c r="N37">
        <v>17940654.469000001</v>
      </c>
      <c r="O37">
        <f t="shared" si="1"/>
        <v>17940.654469000001</v>
      </c>
      <c r="P37">
        <f>O37-'4'!D38+'5'!L37</f>
        <v>19023.627474000001</v>
      </c>
      <c r="Q37" s="974">
        <f t="shared" si="2"/>
        <v>-90.613159489999816</v>
      </c>
    </row>
    <row r="38" spans="1:17">
      <c r="A38" s="20" t="s">
        <v>295</v>
      </c>
      <c r="B38" s="2"/>
      <c r="C38" s="23"/>
      <c r="D38" s="23"/>
      <c r="E38" s="23"/>
      <c r="F38" s="2"/>
      <c r="G38" s="2"/>
      <c r="H38" s="20"/>
      <c r="I38" s="2"/>
      <c r="J38" s="2"/>
      <c r="K38" s="2"/>
      <c r="L38" s="2"/>
      <c r="M38" s="428"/>
    </row>
    <row r="39" spans="1:17">
      <c r="A39" s="523"/>
      <c r="B39" s="2"/>
      <c r="C39" s="23"/>
      <c r="D39" s="23"/>
      <c r="E39" s="23"/>
      <c r="F39" s="2"/>
      <c r="G39" s="2"/>
      <c r="H39" s="549"/>
      <c r="M39" s="428"/>
    </row>
    <row r="40" spans="1:17">
      <c r="A40" s="523"/>
      <c r="B40" s="2"/>
      <c r="C40" s="23"/>
      <c r="D40" s="23"/>
      <c r="E40" s="23"/>
      <c r="F40" s="2"/>
      <c r="G40" s="2"/>
      <c r="H40" s="523"/>
      <c r="I40" s="35"/>
      <c r="J40" s="35"/>
      <c r="K40" s="35"/>
      <c r="L40" s="35"/>
      <c r="M40" s="428"/>
    </row>
    <row r="41" spans="1:17" ht="9" customHeight="1">
      <c r="A41" s="94"/>
      <c r="B41" s="2"/>
      <c r="C41" s="23"/>
      <c r="D41" s="23"/>
      <c r="E41" s="23"/>
      <c r="F41" s="2"/>
      <c r="G41" s="2"/>
      <c r="H41" s="35"/>
      <c r="I41" s="35"/>
      <c r="J41" s="35"/>
      <c r="K41" s="35"/>
      <c r="L41" s="35"/>
      <c r="M41" s="428"/>
    </row>
    <row r="42" spans="1:17" ht="15.75">
      <c r="A42" s="657" t="s">
        <v>3</v>
      </c>
      <c r="H42" s="654" t="s">
        <v>370</v>
      </c>
      <c r="M42" s="428"/>
    </row>
    <row r="43" spans="1:17">
      <c r="A43" s="658" t="s">
        <v>297</v>
      </c>
      <c r="B43" s="839"/>
      <c r="C43" s="350"/>
      <c r="D43" s="336"/>
      <c r="H43" s="657" t="s">
        <v>36</v>
      </c>
      <c r="M43" s="428"/>
    </row>
    <row r="44" spans="1:17" ht="15.75" customHeight="1">
      <c r="A44" s="1149" t="s">
        <v>7</v>
      </c>
      <c r="B44" s="1151" t="s">
        <v>387</v>
      </c>
      <c r="C44" s="1151" t="s">
        <v>86</v>
      </c>
      <c r="D44" s="411"/>
      <c r="H44" s="522" t="s">
        <v>159</v>
      </c>
      <c r="M44" s="428"/>
    </row>
    <row r="45" spans="1:17">
      <c r="A45" s="1150"/>
      <c r="B45" s="1159"/>
      <c r="C45" s="1159"/>
      <c r="M45" s="428"/>
    </row>
    <row r="46" spans="1:17" ht="14.25" customHeight="1">
      <c r="A46" s="659" t="s">
        <v>8</v>
      </c>
      <c r="B46" s="712">
        <v>417.9167669452093</v>
      </c>
      <c r="C46" s="712">
        <v>36.132414020138818</v>
      </c>
    </row>
    <row r="47" spans="1:17" ht="14.25" customHeight="1">
      <c r="A47" s="526" t="s">
        <v>9</v>
      </c>
      <c r="B47" s="713">
        <v>139.06542494152851</v>
      </c>
      <c r="C47" s="713">
        <v>24.646259220039884</v>
      </c>
    </row>
    <row r="48" spans="1:17" ht="14.25" customHeight="1">
      <c r="A48" s="659" t="s">
        <v>10</v>
      </c>
      <c r="B48" s="712">
        <v>361.33836067230044</v>
      </c>
      <c r="C48" s="712">
        <v>48.698900186910485</v>
      </c>
    </row>
    <row r="49" spans="1:3" ht="14.25" customHeight="1">
      <c r="A49" s="526" t="s">
        <v>11</v>
      </c>
      <c r="B49" s="713">
        <v>322.93377021430308</v>
      </c>
      <c r="C49" s="713">
        <v>35.520289703668169</v>
      </c>
    </row>
    <row r="50" spans="1:3" ht="14.25" customHeight="1">
      <c r="A50" s="659" t="s">
        <v>12</v>
      </c>
      <c r="B50" s="712">
        <v>103.43846927331681</v>
      </c>
      <c r="C50" s="712">
        <v>13.908132595842073</v>
      </c>
    </row>
    <row r="51" spans="1:3" ht="14.25" customHeight="1">
      <c r="A51" s="526" t="s">
        <v>13</v>
      </c>
      <c r="B51" s="713">
        <v>242.71130471366928</v>
      </c>
      <c r="C51" s="713">
        <v>24.385016326834023</v>
      </c>
    </row>
    <row r="52" spans="1:3" ht="14.25" customHeight="1">
      <c r="A52" s="659" t="s">
        <v>14</v>
      </c>
      <c r="B52" s="712">
        <v>317.97062685907679</v>
      </c>
      <c r="C52" s="712">
        <v>35.104516725423117</v>
      </c>
    </row>
    <row r="53" spans="1:3" ht="14.25" customHeight="1">
      <c r="A53" s="526" t="s">
        <v>15</v>
      </c>
      <c r="B53" s="713">
        <v>969.86661390419749</v>
      </c>
      <c r="C53" s="713">
        <v>64.00996052466482</v>
      </c>
    </row>
    <row r="54" spans="1:3" ht="14.25" customHeight="1">
      <c r="A54" s="659" t="s">
        <v>16</v>
      </c>
      <c r="B54" s="712">
        <v>166.69044290631012</v>
      </c>
      <c r="C54" s="712">
        <v>15.841832456995236</v>
      </c>
    </row>
    <row r="55" spans="1:3" ht="14.25" customHeight="1">
      <c r="A55" s="526" t="s">
        <v>17</v>
      </c>
      <c r="B55" s="713">
        <v>303.62338717295506</v>
      </c>
      <c r="C55" s="713">
        <v>21.738618557875842</v>
      </c>
    </row>
    <row r="56" spans="1:3" ht="14.25" customHeight="1">
      <c r="A56" s="659" t="s">
        <v>18</v>
      </c>
      <c r="B56" s="712">
        <v>327.87391373210164</v>
      </c>
      <c r="C56" s="712">
        <v>48.548628282037612</v>
      </c>
    </row>
    <row r="57" spans="1:3" ht="14.25" customHeight="1">
      <c r="A57" s="526" t="s">
        <v>19</v>
      </c>
      <c r="B57" s="713">
        <v>303.16171302507365</v>
      </c>
      <c r="C57" s="713">
        <v>24.94981069306667</v>
      </c>
    </row>
    <row r="58" spans="1:3" ht="14.25" customHeight="1">
      <c r="A58" s="659" t="s">
        <v>20</v>
      </c>
      <c r="B58" s="712">
        <v>98.123064089313175</v>
      </c>
      <c r="C58" s="712">
        <v>16.401682043450808</v>
      </c>
    </row>
    <row r="59" spans="1:3" ht="14.25" customHeight="1">
      <c r="A59" s="526" t="s">
        <v>21</v>
      </c>
      <c r="B59" s="713">
        <v>467.0823181845218</v>
      </c>
      <c r="C59" s="713">
        <v>32.957485381143357</v>
      </c>
    </row>
    <row r="60" spans="1:3" ht="14.25" customHeight="1">
      <c r="A60" s="659" t="s">
        <v>22</v>
      </c>
      <c r="B60" s="712">
        <v>204.1404596638306</v>
      </c>
      <c r="C60" s="712">
        <v>21.621343133158966</v>
      </c>
    </row>
    <row r="61" spans="1:3" ht="14.25" customHeight="1">
      <c r="A61" s="526" t="s">
        <v>23</v>
      </c>
      <c r="B61" s="713">
        <v>127.96029191897856</v>
      </c>
      <c r="C61" s="713">
        <v>14.255566330819816</v>
      </c>
    </row>
    <row r="62" spans="1:3" ht="14.25" customHeight="1">
      <c r="A62" s="659" t="s">
        <v>24</v>
      </c>
      <c r="B62" s="712">
        <v>275.90717345794206</v>
      </c>
      <c r="C62" s="712">
        <v>41.588387328076884</v>
      </c>
    </row>
    <row r="63" spans="1:3" ht="14.25" customHeight="1">
      <c r="A63" s="526" t="s">
        <v>25</v>
      </c>
      <c r="B63" s="713">
        <v>296.73465234116122</v>
      </c>
      <c r="C63" s="713">
        <v>28.998381462279902</v>
      </c>
    </row>
    <row r="64" spans="1:3" ht="14.25" customHeight="1">
      <c r="A64" s="659" t="s">
        <v>26</v>
      </c>
      <c r="B64" s="712">
        <v>180.79706771530442</v>
      </c>
      <c r="C64" s="712">
        <v>19.035669082642237</v>
      </c>
    </row>
    <row r="65" spans="1:13" ht="14.25" customHeight="1">
      <c r="A65" s="526" t="s">
        <v>27</v>
      </c>
      <c r="B65" s="713">
        <v>355.57055185284622</v>
      </c>
      <c r="C65" s="713">
        <v>55.172906705600923</v>
      </c>
    </row>
    <row r="66" spans="1:13" ht="14.25" customHeight="1">
      <c r="A66" s="659" t="s">
        <v>28</v>
      </c>
      <c r="B66" s="712">
        <v>247.1647116085023</v>
      </c>
      <c r="C66" s="712">
        <v>24.611283714912968</v>
      </c>
    </row>
    <row r="67" spans="1:13" ht="14.25" customHeight="1">
      <c r="A67" s="668" t="s">
        <v>29</v>
      </c>
      <c r="B67" s="714">
        <v>268.99808929268255</v>
      </c>
      <c r="C67" s="714">
        <v>29.684945425027461</v>
      </c>
    </row>
    <row r="68" spans="1:13" ht="14.25" customHeight="1">
      <c r="A68" s="659" t="s">
        <v>30</v>
      </c>
      <c r="B68" s="712">
        <v>364.70269343892352</v>
      </c>
      <c r="C68" s="712">
        <v>33.583130373092942</v>
      </c>
    </row>
    <row r="69" spans="1:13" ht="14.25" customHeight="1">
      <c r="A69" s="668" t="s">
        <v>31</v>
      </c>
      <c r="B69" s="714">
        <v>286.78856820326899</v>
      </c>
      <c r="C69" s="714">
        <v>30.409576990319284</v>
      </c>
    </row>
    <row r="70" spans="1:13" ht="14.25" customHeight="1">
      <c r="A70" s="659" t="s">
        <v>32</v>
      </c>
      <c r="B70" s="712">
        <v>546.71975054522295</v>
      </c>
      <c r="C70" s="712">
        <v>67.33309809110736</v>
      </c>
    </row>
    <row r="71" spans="1:13" ht="14.25" customHeight="1">
      <c r="A71" s="526" t="s">
        <v>33</v>
      </c>
      <c r="B71" s="713">
        <v>563.43540936111583</v>
      </c>
      <c r="C71" s="713">
        <v>64.118608287034178</v>
      </c>
    </row>
    <row r="72" spans="1:13" ht="14.25" customHeight="1">
      <c r="A72" s="659" t="s">
        <v>34</v>
      </c>
      <c r="B72" s="712">
        <v>276.46172288626803</v>
      </c>
      <c r="C72" s="712">
        <v>3.9071550488324198</v>
      </c>
    </row>
    <row r="73" spans="1:13" ht="14.25" customHeight="1">
      <c r="A73" s="526" t="s">
        <v>35</v>
      </c>
      <c r="B73" s="713">
        <v>398.00166111740714</v>
      </c>
      <c r="C73" s="713">
        <v>167.75072330264777</v>
      </c>
    </row>
    <row r="74" spans="1:13" ht="14.25" customHeight="1">
      <c r="A74" s="707" t="s">
        <v>130</v>
      </c>
      <c r="B74" s="715">
        <v>424.43981444107294</v>
      </c>
      <c r="C74" s="715">
        <v>97.725049273650001</v>
      </c>
    </row>
    <row r="75" spans="1:13" ht="14.25" customHeight="1">
      <c r="A75" s="670" t="s">
        <v>129</v>
      </c>
      <c r="B75" s="716">
        <v>290.68654606926066</v>
      </c>
      <c r="C75" s="716">
        <v>32.315801802449855</v>
      </c>
    </row>
    <row r="76" spans="1:13">
      <c r="A76" s="1089" t="s">
        <v>365</v>
      </c>
      <c r="B76" s="1089"/>
      <c r="C76" s="1089"/>
      <c r="D76" s="1089"/>
      <c r="E76" s="1089"/>
      <c r="F76" s="1089"/>
      <c r="G76" s="1089"/>
      <c r="H76" s="1089"/>
    </row>
    <row r="78" spans="1:13">
      <c r="M78" s="2"/>
    </row>
    <row r="80" spans="1:13">
      <c r="H80" s="1" t="s">
        <v>259</v>
      </c>
      <c r="I80" s="1" t="s">
        <v>260</v>
      </c>
    </row>
    <row r="81" spans="8:9">
      <c r="H81" t="s">
        <v>30</v>
      </c>
      <c r="I81" s="458">
        <v>1.2732648583672859</v>
      </c>
    </row>
    <row r="82" spans="8:9">
      <c r="H82" s="526" t="s">
        <v>33</v>
      </c>
      <c r="I82" s="458">
        <v>1.2621867155509441</v>
      </c>
    </row>
    <row r="83" spans="8:9">
      <c r="H83" s="526" t="s">
        <v>21</v>
      </c>
      <c r="I83" s="458">
        <v>1.2414252278437374</v>
      </c>
    </row>
    <row r="84" spans="8:9">
      <c r="H84" t="s">
        <v>8</v>
      </c>
      <c r="I84" s="458">
        <v>1.2328877001713039</v>
      </c>
    </row>
    <row r="85" spans="8:9">
      <c r="H85" s="526" t="s">
        <v>27</v>
      </c>
      <c r="I85" s="458">
        <v>1.0581924743411286</v>
      </c>
    </row>
    <row r="86" spans="8:9">
      <c r="H86" s="525" t="s">
        <v>10</v>
      </c>
      <c r="I86" s="458">
        <v>0.96816290381941461</v>
      </c>
    </row>
    <row r="87" spans="8:9">
      <c r="H87" s="526" t="s">
        <v>24</v>
      </c>
      <c r="I87" s="458">
        <v>0.94826736059530081</v>
      </c>
    </row>
    <row r="88" spans="8:9">
      <c r="H88" s="525" t="s">
        <v>17</v>
      </c>
      <c r="I88" s="458">
        <v>0.93383784800456682</v>
      </c>
    </row>
    <row r="89" spans="8:9">
      <c r="H89" s="525" t="s">
        <v>14</v>
      </c>
      <c r="I89" s="458">
        <v>0.87859583824769527</v>
      </c>
    </row>
    <row r="90" spans="8:9">
      <c r="H90" s="525" t="s">
        <v>11</v>
      </c>
      <c r="I90" s="458">
        <v>0.87694228732243895</v>
      </c>
    </row>
    <row r="91" spans="8:9">
      <c r="H91" s="526" t="s">
        <v>19</v>
      </c>
      <c r="I91" s="458">
        <v>0.87670669677624091</v>
      </c>
    </row>
    <row r="92" spans="8:9">
      <c r="H92" s="525" t="s">
        <v>32</v>
      </c>
      <c r="I92" s="458">
        <v>0.87434850883379756</v>
      </c>
    </row>
    <row r="93" spans="8:9">
      <c r="H93" s="526" t="s">
        <v>28</v>
      </c>
      <c r="I93" s="458">
        <v>0.78628234746462899</v>
      </c>
    </row>
    <row r="94" spans="8:9">
      <c r="H94" t="s">
        <v>25</v>
      </c>
      <c r="I94" s="458">
        <v>0.76302357463244008</v>
      </c>
    </row>
    <row r="95" spans="8:9">
      <c r="H95" s="525" t="s">
        <v>13</v>
      </c>
      <c r="I95" s="458">
        <v>0.70167574703008539</v>
      </c>
    </row>
    <row r="96" spans="8:9">
      <c r="H96" s="526" t="s">
        <v>18</v>
      </c>
      <c r="I96" s="458">
        <v>0.69677234123181275</v>
      </c>
    </row>
    <row r="97" spans="8:10">
      <c r="H97" s="525" t="s">
        <v>35</v>
      </c>
      <c r="I97" s="458">
        <v>0.644894881317297</v>
      </c>
    </row>
    <row r="98" spans="8:10">
      <c r="H98" s="525" t="s">
        <v>26</v>
      </c>
      <c r="I98" s="458">
        <v>0.60897349398351863</v>
      </c>
    </row>
    <row r="99" spans="8:10">
      <c r="H99" s="526" t="s">
        <v>15</v>
      </c>
      <c r="I99" s="458">
        <v>0.57380344716772935</v>
      </c>
    </row>
    <row r="100" spans="8:10">
      <c r="H100" s="526" t="s">
        <v>22</v>
      </c>
      <c r="I100" s="458">
        <v>0.57121545044514932</v>
      </c>
    </row>
    <row r="101" spans="8:10">
      <c r="H101" s="525" t="s">
        <v>34</v>
      </c>
      <c r="I101" s="458">
        <v>0.47302425396707931</v>
      </c>
    </row>
    <row r="102" spans="8:10">
      <c r="H102" s="525" t="s">
        <v>16</v>
      </c>
      <c r="I102" s="458">
        <v>0.46023474241568108</v>
      </c>
    </row>
    <row r="103" spans="8:10">
      <c r="H103" s="526" t="s">
        <v>9</v>
      </c>
      <c r="I103" s="458">
        <v>0.43593875064808962</v>
      </c>
    </row>
    <row r="104" spans="8:10">
      <c r="H104" s="525" t="s">
        <v>23</v>
      </c>
      <c r="I104" s="458">
        <v>0.3458815617068049</v>
      </c>
    </row>
    <row r="105" spans="8:10">
      <c r="H105" t="s">
        <v>12</v>
      </c>
      <c r="I105" s="458">
        <v>0.33838603939057654</v>
      </c>
    </row>
    <row r="106" spans="8:10">
      <c r="H106" t="s">
        <v>20</v>
      </c>
      <c r="I106" s="458">
        <v>0.29408431607584534</v>
      </c>
    </row>
    <row r="107" spans="8:10">
      <c r="I107" s="458"/>
    </row>
    <row r="108" spans="8:10">
      <c r="H108" s="526"/>
      <c r="I108" s="557"/>
    </row>
    <row r="109" spans="8:10">
      <c r="H109" s="659" t="s">
        <v>8</v>
      </c>
      <c r="I109" s="721">
        <v>123.28877001713039</v>
      </c>
      <c r="J109">
        <f>I109/100</f>
        <v>1.2328877001713039</v>
      </c>
    </row>
    <row r="110" spans="8:10">
      <c r="H110" s="526" t="s">
        <v>9</v>
      </c>
      <c r="I110" s="722">
        <v>43.593875064808962</v>
      </c>
      <c r="J110">
        <f t="shared" ref="J110:J134" si="3">I110/100</f>
        <v>0.43593875064808962</v>
      </c>
    </row>
    <row r="111" spans="8:10">
      <c r="H111" s="659" t="s">
        <v>10</v>
      </c>
      <c r="I111" s="721">
        <v>96.816290381941457</v>
      </c>
      <c r="J111">
        <f t="shared" si="3"/>
        <v>0.96816290381941461</v>
      </c>
    </row>
    <row r="112" spans="8:10">
      <c r="H112" s="526" t="s">
        <v>11</v>
      </c>
      <c r="I112" s="722">
        <v>87.6942287322439</v>
      </c>
      <c r="J112">
        <f t="shared" si="3"/>
        <v>0.87694228732243895</v>
      </c>
    </row>
    <row r="113" spans="8:10">
      <c r="H113" s="659" t="s">
        <v>12</v>
      </c>
      <c r="I113" s="721">
        <v>33.838603939057656</v>
      </c>
      <c r="J113">
        <f t="shared" si="3"/>
        <v>0.33838603939057654</v>
      </c>
    </row>
    <row r="114" spans="8:10">
      <c r="H114" s="526" t="s">
        <v>13</v>
      </c>
      <c r="I114" s="722">
        <v>70.16757470300854</v>
      </c>
      <c r="J114">
        <f t="shared" si="3"/>
        <v>0.70167574703008539</v>
      </c>
    </row>
    <row r="115" spans="8:10">
      <c r="H115" s="659" t="s">
        <v>14</v>
      </c>
      <c r="I115" s="721">
        <v>87.85958382476953</v>
      </c>
      <c r="J115">
        <f t="shared" si="3"/>
        <v>0.87859583824769527</v>
      </c>
    </row>
    <row r="116" spans="8:10">
      <c r="H116" s="526" t="s">
        <v>15</v>
      </c>
      <c r="I116" s="722">
        <v>57.380344716772939</v>
      </c>
      <c r="J116">
        <f t="shared" si="3"/>
        <v>0.57380344716772935</v>
      </c>
    </row>
    <row r="117" spans="8:10">
      <c r="H117" s="659" t="s">
        <v>16</v>
      </c>
      <c r="I117" s="721">
        <v>46.02347424156811</v>
      </c>
      <c r="J117">
        <f t="shared" si="3"/>
        <v>0.46023474241568108</v>
      </c>
    </row>
    <row r="118" spans="8:10">
      <c r="H118" s="526" t="s">
        <v>17</v>
      </c>
      <c r="I118" s="722">
        <v>93.383784800456681</v>
      </c>
      <c r="J118">
        <f t="shared" si="3"/>
        <v>0.93383784800456682</v>
      </c>
    </row>
    <row r="119" spans="8:10">
      <c r="H119" s="659" t="s">
        <v>18</v>
      </c>
      <c r="I119" s="721">
        <v>69.677234123181279</v>
      </c>
      <c r="J119">
        <f t="shared" si="3"/>
        <v>0.69677234123181275</v>
      </c>
    </row>
    <row r="120" spans="8:10">
      <c r="H120" s="526" t="s">
        <v>19</v>
      </c>
      <c r="I120" s="722">
        <v>87.67066967762409</v>
      </c>
      <c r="J120">
        <f t="shared" si="3"/>
        <v>0.87670669677624091</v>
      </c>
    </row>
    <row r="121" spans="8:10">
      <c r="H121" s="659" t="s">
        <v>20</v>
      </c>
      <c r="I121" s="721">
        <v>29.408431607584536</v>
      </c>
      <c r="J121">
        <f t="shared" si="3"/>
        <v>0.29408431607584534</v>
      </c>
    </row>
    <row r="122" spans="8:10">
      <c r="H122" s="526" t="s">
        <v>21</v>
      </c>
      <c r="I122" s="722">
        <v>124.14252278437374</v>
      </c>
      <c r="J122">
        <f t="shared" si="3"/>
        <v>1.2414252278437374</v>
      </c>
    </row>
    <row r="123" spans="8:10">
      <c r="H123" s="659" t="s">
        <v>22</v>
      </c>
      <c r="I123" s="721">
        <v>57.121545044514932</v>
      </c>
      <c r="J123">
        <f t="shared" si="3"/>
        <v>0.57121545044514932</v>
      </c>
    </row>
    <row r="124" spans="8:10">
      <c r="H124" s="526" t="s">
        <v>23</v>
      </c>
      <c r="I124" s="722">
        <v>34.588156170680492</v>
      </c>
      <c r="J124">
        <f t="shared" si="3"/>
        <v>0.3458815617068049</v>
      </c>
    </row>
    <row r="125" spans="8:10">
      <c r="H125" s="659" t="s">
        <v>24</v>
      </c>
      <c r="I125" s="721">
        <v>94.826736059530077</v>
      </c>
      <c r="J125">
        <f t="shared" si="3"/>
        <v>0.94826736059530081</v>
      </c>
    </row>
    <row r="126" spans="8:10">
      <c r="H126" s="526" t="s">
        <v>25</v>
      </c>
      <c r="I126" s="722">
        <v>76.302357463244007</v>
      </c>
      <c r="J126">
        <f t="shared" si="3"/>
        <v>0.76302357463244008</v>
      </c>
    </row>
    <row r="127" spans="8:10">
      <c r="H127" s="659" t="s">
        <v>26</v>
      </c>
      <c r="I127" s="721">
        <v>60.897349398351864</v>
      </c>
      <c r="J127">
        <f t="shared" si="3"/>
        <v>0.60897349398351863</v>
      </c>
    </row>
    <row r="128" spans="8:10">
      <c r="H128" s="526" t="s">
        <v>27</v>
      </c>
      <c r="I128" s="722">
        <v>105.81924743411287</v>
      </c>
      <c r="J128">
        <f t="shared" si="3"/>
        <v>1.0581924743411286</v>
      </c>
    </row>
    <row r="129" spans="8:10">
      <c r="H129" s="659" t="s">
        <v>28</v>
      </c>
      <c r="I129" s="721">
        <v>78.628234746462894</v>
      </c>
      <c r="J129">
        <f t="shared" si="3"/>
        <v>0.78628234746462899</v>
      </c>
    </row>
    <row r="130" spans="8:10">
      <c r="H130" s="659" t="s">
        <v>30</v>
      </c>
      <c r="I130" s="721">
        <v>127.32648583672858</v>
      </c>
      <c r="J130">
        <f t="shared" si="3"/>
        <v>1.2732648583672859</v>
      </c>
    </row>
    <row r="131" spans="8:10">
      <c r="H131" s="659" t="s">
        <v>32</v>
      </c>
      <c r="I131" s="721">
        <v>87.434850883379752</v>
      </c>
      <c r="J131">
        <f t="shared" si="3"/>
        <v>0.87434850883379756</v>
      </c>
    </row>
    <row r="132" spans="8:10">
      <c r="H132" s="526" t="s">
        <v>33</v>
      </c>
      <c r="I132" s="722">
        <v>126.2186715550944</v>
      </c>
      <c r="J132">
        <f t="shared" si="3"/>
        <v>1.2621867155509441</v>
      </c>
    </row>
    <row r="133" spans="8:10">
      <c r="H133" s="659" t="s">
        <v>34</v>
      </c>
      <c r="I133" s="721">
        <v>47.302425396707932</v>
      </c>
      <c r="J133">
        <f t="shared" si="3"/>
        <v>0.47302425396707931</v>
      </c>
    </row>
    <row r="134" spans="8:10">
      <c r="H134" s="526" t="s">
        <v>35</v>
      </c>
      <c r="I134" s="722">
        <v>64.489488131729701</v>
      </c>
      <c r="J134">
        <f t="shared" si="3"/>
        <v>0.644894881317297</v>
      </c>
    </row>
  </sheetData>
  <sortState ref="H81:I106">
    <sortCondition descending="1" ref="I81:I106"/>
  </sortState>
  <mergeCells count="11">
    <mergeCell ref="J6:J7"/>
    <mergeCell ref="K6:K7"/>
    <mergeCell ref="L6:L7"/>
    <mergeCell ref="A6:A7"/>
    <mergeCell ref="A76:H76"/>
    <mergeCell ref="A44:A45"/>
    <mergeCell ref="B44:B45"/>
    <mergeCell ref="C44:C45"/>
    <mergeCell ref="H6:H7"/>
    <mergeCell ref="I6:I7"/>
    <mergeCell ref="B6:C6"/>
  </mergeCells>
  <phoneticPr fontId="0" type="noConversion"/>
  <hyperlinks>
    <hyperlink ref="G1" location="Sommaire!A1" display="Retour sommaire"/>
    <hyperlink ref="L1" location="Sommaire!A1" display="Retour sommaire"/>
  </hyperlinks>
  <pageMargins left="0.78740157480314965" right="0.59055118110236227" top="0.98425196850393704" bottom="0.78740157480314965" header="0.51181102362204722" footer="0.51181102362204722"/>
  <pageSetup paperSize="9" scale="61"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7" max="74" man="1"/>
  </colBreaks>
  <drawing r:id="rId2"/>
  <legacyDrawingHF r:id="rId3"/>
</worksheet>
</file>

<file path=xl/worksheets/sheet14.xml><?xml version="1.0" encoding="utf-8"?>
<worksheet xmlns="http://schemas.openxmlformats.org/spreadsheetml/2006/main" xmlns:r="http://schemas.openxmlformats.org/officeDocument/2006/relationships">
  <sheetPr>
    <tabColor rgb="FF92D050"/>
  </sheetPr>
  <dimension ref="A1:AX135"/>
  <sheetViews>
    <sheetView view="pageBreakPreview" zoomScale="75" zoomScaleNormal="80" zoomScaleSheetLayoutView="75" workbookViewId="0">
      <selection activeCell="F2" sqref="F2"/>
    </sheetView>
  </sheetViews>
  <sheetFormatPr baseColWidth="10" defaultRowHeight="12.75"/>
  <cols>
    <col min="1" max="1" width="29.85546875" customWidth="1"/>
    <col min="2" max="13" width="13.5703125" customWidth="1"/>
    <col min="14" max="14" width="30" customWidth="1"/>
    <col min="15" max="26" width="14.28515625" customWidth="1"/>
    <col min="27" max="27" width="30.140625" customWidth="1"/>
    <col min="28" max="29" width="15.28515625" customWidth="1"/>
    <col min="30" max="30" width="16.42578125" customWidth="1"/>
    <col min="31" max="33" width="15.28515625" customWidth="1"/>
    <col min="34" max="34" width="18.28515625" customWidth="1"/>
    <col min="35" max="38" width="15.28515625" customWidth="1"/>
    <col min="39" max="39" width="30.85546875" customWidth="1"/>
    <col min="40" max="47" width="20.85546875" customWidth="1"/>
  </cols>
  <sheetData>
    <row r="1" spans="1:48" s="639" customFormat="1" ht="20.25">
      <c r="A1" s="773" t="s">
        <v>328</v>
      </c>
      <c r="E1" s="640"/>
      <c r="F1" s="640"/>
      <c r="H1" s="640"/>
      <c r="I1" s="640"/>
      <c r="J1" s="640"/>
      <c r="M1" s="641" t="s">
        <v>116</v>
      </c>
      <c r="N1" s="773" t="s">
        <v>328</v>
      </c>
      <c r="R1" s="640"/>
      <c r="S1" s="640"/>
      <c r="U1" s="640"/>
      <c r="V1" s="640"/>
      <c r="W1" s="640"/>
      <c r="Z1" s="641" t="s">
        <v>116</v>
      </c>
      <c r="AA1" s="773" t="s">
        <v>328</v>
      </c>
      <c r="AL1" s="641" t="s">
        <v>116</v>
      </c>
      <c r="AM1" s="773" t="s">
        <v>328</v>
      </c>
      <c r="AU1" s="641" t="s">
        <v>116</v>
      </c>
    </row>
    <row r="2" spans="1:48" s="639" customFormat="1" ht="18">
      <c r="A2" s="644" t="s">
        <v>351</v>
      </c>
      <c r="B2" s="648"/>
      <c r="C2" s="648"/>
      <c r="D2" s="648"/>
      <c r="E2" s="648"/>
      <c r="F2" s="648"/>
      <c r="G2" s="648"/>
      <c r="H2" s="648"/>
      <c r="I2" s="648"/>
      <c r="J2" s="840"/>
      <c r="K2" s="647"/>
      <c r="L2" s="647"/>
      <c r="M2" s="647"/>
      <c r="N2" s="644" t="s">
        <v>278</v>
      </c>
      <c r="O2" s="648"/>
      <c r="P2" s="648"/>
      <c r="Q2" s="648"/>
      <c r="R2" s="648"/>
      <c r="S2" s="648"/>
      <c r="T2" s="648"/>
      <c r="U2" s="648"/>
      <c r="V2" s="648"/>
      <c r="W2" s="840"/>
      <c r="X2" s="647"/>
      <c r="Y2" s="647"/>
      <c r="Z2" s="647"/>
      <c r="AA2" s="926" t="s">
        <v>279</v>
      </c>
      <c r="AB2" s="647"/>
      <c r="AC2" s="647"/>
      <c r="AD2" s="647"/>
      <c r="AE2" s="647"/>
      <c r="AF2" s="647"/>
      <c r="AG2" s="647"/>
      <c r="AH2" s="647"/>
      <c r="AI2" s="647"/>
      <c r="AJ2" s="647"/>
      <c r="AK2" s="647"/>
      <c r="AL2" s="647"/>
      <c r="AM2" s="926" t="s">
        <v>280</v>
      </c>
      <c r="AN2" s="647"/>
      <c r="AO2" s="647"/>
      <c r="AP2" s="647"/>
      <c r="AQ2" s="647"/>
      <c r="AR2" s="647"/>
      <c r="AS2" s="647"/>
      <c r="AT2" s="647"/>
      <c r="AU2" s="647"/>
    </row>
    <row r="3" spans="1:48" ht="18">
      <c r="A3" s="404"/>
      <c r="B3" s="403"/>
      <c r="C3" s="403"/>
      <c r="D3" s="403"/>
      <c r="E3" s="403"/>
      <c r="F3" s="403"/>
      <c r="G3" s="403"/>
      <c r="H3" s="403"/>
      <c r="I3" s="403"/>
      <c r="J3" s="429"/>
      <c r="K3" s="411"/>
      <c r="L3" s="411"/>
      <c r="M3" s="411"/>
      <c r="N3" s="404"/>
      <c r="O3" s="403"/>
      <c r="P3" s="403"/>
      <c r="Q3" s="403"/>
      <c r="R3" s="403"/>
      <c r="S3" s="403"/>
      <c r="T3" s="403"/>
      <c r="U3" s="403"/>
      <c r="V3" s="403"/>
      <c r="W3" s="429"/>
      <c r="X3" s="411"/>
      <c r="Y3" s="411"/>
      <c r="Z3" s="411"/>
      <c r="AA3" s="102"/>
      <c r="AB3" s="411"/>
      <c r="AC3" s="411"/>
      <c r="AD3" s="411"/>
      <c r="AE3" s="411"/>
      <c r="AF3" s="411"/>
      <c r="AG3" s="411"/>
      <c r="AH3" s="411"/>
      <c r="AI3" s="411"/>
      <c r="AJ3" s="411"/>
      <c r="AK3" s="411"/>
      <c r="AL3" s="411"/>
      <c r="AM3" s="102"/>
      <c r="AN3" s="411"/>
      <c r="AO3" s="411"/>
      <c r="AP3" s="411"/>
      <c r="AQ3" s="411"/>
      <c r="AR3" s="411"/>
      <c r="AS3" s="411"/>
      <c r="AT3" s="411"/>
      <c r="AU3" s="411"/>
    </row>
    <row r="4" spans="1:48" ht="12" customHeight="1">
      <c r="A4" s="657" t="s">
        <v>3</v>
      </c>
      <c r="B4" s="403"/>
      <c r="C4" s="403"/>
      <c r="D4" s="403"/>
      <c r="E4" s="403"/>
      <c r="F4" s="403"/>
      <c r="G4" s="403"/>
      <c r="H4" s="403"/>
      <c r="I4" s="403"/>
      <c r="J4" s="429"/>
      <c r="K4" s="411"/>
      <c r="L4" s="411"/>
      <c r="M4" s="411"/>
      <c r="N4" s="404"/>
      <c r="O4" s="403"/>
      <c r="P4" s="403"/>
      <c r="Q4" s="403"/>
      <c r="R4" s="403"/>
      <c r="S4" s="403"/>
      <c r="T4" s="403"/>
      <c r="U4" s="403"/>
      <c r="V4" s="403"/>
      <c r="W4" s="429"/>
      <c r="X4" s="411"/>
      <c r="Y4" s="411"/>
      <c r="Z4" s="411"/>
      <c r="AA4" s="404"/>
      <c r="AB4" s="411"/>
      <c r="AC4" s="411"/>
      <c r="AD4" s="411"/>
      <c r="AE4" s="411"/>
      <c r="AF4" s="411"/>
      <c r="AG4" s="411"/>
      <c r="AH4" s="411"/>
      <c r="AI4" s="411"/>
      <c r="AJ4" s="411"/>
      <c r="AK4" s="411"/>
      <c r="AL4" s="411"/>
      <c r="AM4" s="404"/>
      <c r="AN4" s="411"/>
      <c r="AO4" s="411"/>
      <c r="AP4" s="411"/>
      <c r="AQ4" s="411"/>
      <c r="AR4" s="411"/>
      <c r="AS4" s="411"/>
      <c r="AT4" s="411"/>
      <c r="AU4" s="411"/>
    </row>
    <row r="5" spans="1:48" ht="15.75" customHeight="1">
      <c r="A5" s="658" t="s">
        <v>310</v>
      </c>
      <c r="B5" s="403"/>
      <c r="C5" s="10"/>
      <c r="D5" s="10"/>
      <c r="E5" s="10"/>
      <c r="F5" s="10"/>
      <c r="G5" s="10"/>
      <c r="H5" s="10"/>
      <c r="I5" s="12"/>
      <c r="J5" s="13"/>
      <c r="N5" s="658" t="s">
        <v>310</v>
      </c>
      <c r="O5" s="403"/>
      <c r="P5" s="10"/>
      <c r="Q5" s="10"/>
      <c r="R5" s="10"/>
      <c r="S5" s="10"/>
      <c r="T5" s="10"/>
      <c r="U5" s="10"/>
      <c r="V5" s="12"/>
      <c r="W5" s="13"/>
      <c r="AA5" s="658" t="s">
        <v>310</v>
      </c>
      <c r="AM5" s="658" t="s">
        <v>310</v>
      </c>
    </row>
    <row r="6" spans="1:48" ht="30" customHeight="1">
      <c r="A6" s="1196" t="s">
        <v>7</v>
      </c>
      <c r="B6" s="1196" t="s">
        <v>121</v>
      </c>
      <c r="C6" s="1210" t="s">
        <v>465</v>
      </c>
      <c r="D6" s="1196" t="s">
        <v>88</v>
      </c>
      <c r="E6" s="1196" t="s">
        <v>89</v>
      </c>
      <c r="F6" s="1196" t="s">
        <v>257</v>
      </c>
      <c r="G6" s="1196" t="s">
        <v>440</v>
      </c>
      <c r="H6" s="1146" t="s">
        <v>441</v>
      </c>
      <c r="I6" s="1146" t="s">
        <v>92</v>
      </c>
      <c r="J6" s="1196" t="s">
        <v>252</v>
      </c>
      <c r="K6" s="1196" t="s">
        <v>253</v>
      </c>
      <c r="L6" s="1196" t="s">
        <v>41</v>
      </c>
      <c r="M6" s="1196" t="s">
        <v>254</v>
      </c>
      <c r="N6" s="1196" t="s">
        <v>7</v>
      </c>
      <c r="O6" s="1196" t="s">
        <v>121</v>
      </c>
      <c r="P6" s="1210" t="s">
        <v>465</v>
      </c>
      <c r="Q6" s="1196" t="s">
        <v>88</v>
      </c>
      <c r="R6" s="1196" t="s">
        <v>89</v>
      </c>
      <c r="S6" s="1196" t="s">
        <v>257</v>
      </c>
      <c r="T6" s="1196" t="s">
        <v>440</v>
      </c>
      <c r="U6" s="1146" t="s">
        <v>441</v>
      </c>
      <c r="V6" s="1146" t="s">
        <v>92</v>
      </c>
      <c r="W6" s="1196" t="s">
        <v>252</v>
      </c>
      <c r="X6" s="1196" t="s">
        <v>373</v>
      </c>
      <c r="Y6" s="1208" t="s">
        <v>41</v>
      </c>
      <c r="Z6" s="1196" t="s">
        <v>37</v>
      </c>
      <c r="AA6" s="1196" t="s">
        <v>7</v>
      </c>
      <c r="AB6" s="992" t="s">
        <v>87</v>
      </c>
      <c r="AC6" s="1146" t="s">
        <v>161</v>
      </c>
      <c r="AD6" s="1146"/>
      <c r="AE6" s="1146"/>
      <c r="AF6" s="1146" t="s">
        <v>162</v>
      </c>
      <c r="AG6" s="1146"/>
      <c r="AH6" s="1146"/>
      <c r="AI6" s="1146"/>
      <c r="AJ6" s="1146" t="s">
        <v>163</v>
      </c>
      <c r="AK6" s="1146"/>
      <c r="AL6" s="1146"/>
      <c r="AM6" s="1196" t="s">
        <v>7</v>
      </c>
      <c r="AN6" s="1146" t="s">
        <v>90</v>
      </c>
      <c r="AO6" s="1146"/>
      <c r="AP6" s="1146"/>
      <c r="AQ6" s="1146"/>
      <c r="AR6" s="1146"/>
      <c r="AS6" s="1146"/>
      <c r="AT6" s="1146"/>
      <c r="AU6" s="1146"/>
    </row>
    <row r="7" spans="1:48" ht="30" customHeight="1">
      <c r="A7" s="1159"/>
      <c r="B7" s="1152"/>
      <c r="C7" s="1211" t="s">
        <v>330</v>
      </c>
      <c r="D7" s="1152" t="s">
        <v>442</v>
      </c>
      <c r="E7" s="1152" t="s">
        <v>331</v>
      </c>
      <c r="F7" s="1152"/>
      <c r="G7" s="1152"/>
      <c r="H7" s="1205"/>
      <c r="I7" s="1205" t="s">
        <v>92</v>
      </c>
      <c r="J7" s="1152"/>
      <c r="K7" s="1152"/>
      <c r="L7" s="1152" t="s">
        <v>41</v>
      </c>
      <c r="M7" s="1152"/>
      <c r="N7" s="1159"/>
      <c r="O7" s="1152"/>
      <c r="P7" s="1211" t="s">
        <v>330</v>
      </c>
      <c r="Q7" s="1152" t="s">
        <v>442</v>
      </c>
      <c r="R7" s="1152" t="s">
        <v>331</v>
      </c>
      <c r="S7" s="1152"/>
      <c r="T7" s="1152"/>
      <c r="U7" s="1205"/>
      <c r="V7" s="1205" t="s">
        <v>92</v>
      </c>
      <c r="W7" s="1152"/>
      <c r="X7" s="1152"/>
      <c r="Y7" s="1209" t="s">
        <v>41</v>
      </c>
      <c r="Z7" s="1152"/>
      <c r="AA7" s="1159" t="s">
        <v>7</v>
      </c>
      <c r="AB7" s="990" t="s">
        <v>167</v>
      </c>
      <c r="AC7" s="994" t="s">
        <v>93</v>
      </c>
      <c r="AD7" s="1034" t="s">
        <v>468</v>
      </c>
      <c r="AE7" s="994" t="s">
        <v>94</v>
      </c>
      <c r="AF7" s="994" t="s">
        <v>93</v>
      </c>
      <c r="AG7" s="994" t="s">
        <v>332</v>
      </c>
      <c r="AH7" s="994" t="s">
        <v>333</v>
      </c>
      <c r="AI7" s="1034" t="s">
        <v>334</v>
      </c>
      <c r="AJ7" s="994" t="s">
        <v>93</v>
      </c>
      <c r="AK7" s="1015" t="s">
        <v>95</v>
      </c>
      <c r="AL7" s="1015" t="s">
        <v>96</v>
      </c>
      <c r="AM7" s="1159" t="s">
        <v>7</v>
      </c>
      <c r="AN7" s="994" t="s">
        <v>93</v>
      </c>
      <c r="AO7" s="991" t="s">
        <v>444</v>
      </c>
      <c r="AP7" s="991" t="s">
        <v>335</v>
      </c>
      <c r="AQ7" s="1034" t="s">
        <v>466</v>
      </c>
      <c r="AR7" s="994" t="s">
        <v>336</v>
      </c>
      <c r="AS7" s="994" t="s">
        <v>337</v>
      </c>
      <c r="AT7" s="994" t="s">
        <v>338</v>
      </c>
      <c r="AU7" s="1034" t="s">
        <v>467</v>
      </c>
    </row>
    <row r="8" spans="1:48" ht="21.75" customHeight="1">
      <c r="A8" s="659" t="s">
        <v>8</v>
      </c>
      <c r="B8" s="1010">
        <v>43.420562000000004</v>
      </c>
      <c r="C8" s="1010">
        <v>145.125066</v>
      </c>
      <c r="D8" s="1010">
        <v>138.036474</v>
      </c>
      <c r="E8" s="1010">
        <v>19.370229999999999</v>
      </c>
      <c r="F8" s="1010">
        <v>1.6125E-2</v>
      </c>
      <c r="G8" s="1010">
        <v>15.86829</v>
      </c>
      <c r="H8" s="1010">
        <v>10.603995000000001</v>
      </c>
      <c r="I8" s="1010">
        <v>222.27023500000001</v>
      </c>
      <c r="J8" s="1010">
        <v>61.002217000000002</v>
      </c>
      <c r="K8" s="1010">
        <v>67.83033300000001</v>
      </c>
      <c r="L8" s="1010">
        <v>2.6138899999999956</v>
      </c>
      <c r="M8" s="1010">
        <v>726.15741700000001</v>
      </c>
      <c r="N8" s="659" t="s">
        <v>8</v>
      </c>
      <c r="O8" s="1010">
        <v>39.327690000000004</v>
      </c>
      <c r="P8" s="1010">
        <v>143.558503</v>
      </c>
      <c r="Q8" s="1010">
        <v>86.824653000000012</v>
      </c>
      <c r="R8" s="1010">
        <v>15.562998</v>
      </c>
      <c r="S8" s="1010">
        <v>0</v>
      </c>
      <c r="T8" s="1010">
        <v>3.0622590000000001</v>
      </c>
      <c r="U8" s="1010">
        <v>4.0742479999999999</v>
      </c>
      <c r="V8" s="1010">
        <v>150.54345800000002</v>
      </c>
      <c r="W8" s="1010">
        <v>28.022064999999998</v>
      </c>
      <c r="X8" s="1010">
        <v>14.672991000000001</v>
      </c>
      <c r="Y8" s="1010">
        <v>2.6138909999999851</v>
      </c>
      <c r="Z8" s="1010">
        <v>488.26275599999997</v>
      </c>
      <c r="AA8" s="659" t="s">
        <v>8</v>
      </c>
      <c r="AB8" s="1005">
        <v>43.420562000000004</v>
      </c>
      <c r="AC8" s="1005">
        <v>145.125066</v>
      </c>
      <c r="AD8" s="1005">
        <v>44.128298000000001</v>
      </c>
      <c r="AE8" s="1005">
        <v>67.742931999999996</v>
      </c>
      <c r="AF8" s="1005">
        <v>138.036474</v>
      </c>
      <c r="AG8" s="1005">
        <v>110.385834</v>
      </c>
      <c r="AH8" s="1005">
        <v>9.9785179999999993</v>
      </c>
      <c r="AI8" s="1005">
        <v>9.3797770000000007</v>
      </c>
      <c r="AJ8" s="1005">
        <v>19.370229999999999</v>
      </c>
      <c r="AK8" s="1005">
        <v>14.831859</v>
      </c>
      <c r="AL8" s="1005">
        <v>4.5383709999999997</v>
      </c>
      <c r="AM8" s="659" t="s">
        <v>8</v>
      </c>
      <c r="AN8" s="1003">
        <v>222.27023500000001</v>
      </c>
      <c r="AO8" s="1003">
        <v>175.345417</v>
      </c>
      <c r="AP8" s="1003">
        <v>42.909913000000003</v>
      </c>
      <c r="AQ8" s="1003">
        <v>0.243117</v>
      </c>
      <c r="AR8" s="1003">
        <v>0</v>
      </c>
      <c r="AS8" s="1003">
        <v>1.7046020000000002</v>
      </c>
      <c r="AT8" s="998">
        <v>0.127135</v>
      </c>
      <c r="AU8" s="998">
        <v>0.658003</v>
      </c>
      <c r="AV8" s="431"/>
    </row>
    <row r="9" spans="1:48" ht="21.75" customHeight="1">
      <c r="A9" s="526" t="s">
        <v>9</v>
      </c>
      <c r="B9" s="1011">
        <v>121.681073</v>
      </c>
      <c r="C9" s="1011">
        <v>268.29413599999998</v>
      </c>
      <c r="D9" s="1011">
        <v>342.32400699999999</v>
      </c>
      <c r="E9" s="1011">
        <v>35.010495999999996</v>
      </c>
      <c r="F9" s="1011">
        <v>0.44909199999999999</v>
      </c>
      <c r="G9" s="1011">
        <v>33.033933000000005</v>
      </c>
      <c r="H9" s="1011">
        <v>11.345127</v>
      </c>
      <c r="I9" s="1011">
        <v>263.55460199999999</v>
      </c>
      <c r="J9" s="1011">
        <v>152.03896900000001</v>
      </c>
      <c r="K9" s="1011">
        <v>81.182609000000014</v>
      </c>
      <c r="L9" s="1011">
        <v>4.9773610000000881</v>
      </c>
      <c r="M9" s="1011">
        <v>1313.8914050000001</v>
      </c>
      <c r="N9" s="526" t="s">
        <v>9</v>
      </c>
      <c r="O9" s="1011">
        <v>86.677942999999999</v>
      </c>
      <c r="P9" s="1011">
        <v>250.440044</v>
      </c>
      <c r="Q9" s="1011">
        <v>155.403639</v>
      </c>
      <c r="R9" s="1011">
        <v>25.015166000000001</v>
      </c>
      <c r="S9" s="1011">
        <v>0.44909199999999999</v>
      </c>
      <c r="T9" s="1011">
        <v>6.2226450000000009</v>
      </c>
      <c r="U9" s="1011">
        <v>4.8642520000000005</v>
      </c>
      <c r="V9" s="1011">
        <v>137.52648600000001</v>
      </c>
      <c r="W9" s="1011">
        <v>43.09751</v>
      </c>
      <c r="X9" s="1011">
        <v>11.003486000000001</v>
      </c>
      <c r="Y9" s="1011">
        <v>4.9738600000000552</v>
      </c>
      <c r="Z9" s="1011">
        <v>725.67412300000001</v>
      </c>
      <c r="AA9" s="526" t="s">
        <v>9</v>
      </c>
      <c r="AB9" s="1006">
        <v>121.681073</v>
      </c>
      <c r="AC9" s="1006">
        <v>268.29413599999998</v>
      </c>
      <c r="AD9" s="1006">
        <v>116.197382</v>
      </c>
      <c r="AE9" s="1006">
        <v>107.90724600000001</v>
      </c>
      <c r="AF9" s="1006">
        <v>342.32400699999999</v>
      </c>
      <c r="AG9" s="1006">
        <v>247.48082400000001</v>
      </c>
      <c r="AH9" s="1006">
        <v>23.135080000000002</v>
      </c>
      <c r="AI9" s="1006">
        <v>47.079714000000003</v>
      </c>
      <c r="AJ9" s="1006">
        <v>35.010495999999996</v>
      </c>
      <c r="AK9" s="1006">
        <v>28.079742999999997</v>
      </c>
      <c r="AL9" s="1006">
        <v>6.4341170000000005</v>
      </c>
      <c r="AM9" s="526" t="s">
        <v>9</v>
      </c>
      <c r="AN9" s="1004">
        <v>263.55460199999999</v>
      </c>
      <c r="AO9" s="1004">
        <v>176.18364799999998</v>
      </c>
      <c r="AP9" s="1004">
        <v>3.4930270000000001</v>
      </c>
      <c r="AQ9" s="1004">
        <v>1.932078</v>
      </c>
      <c r="AR9" s="1004">
        <v>4.2153360000000006</v>
      </c>
      <c r="AS9" s="1004">
        <v>0.138322</v>
      </c>
      <c r="AT9" s="999">
        <v>0</v>
      </c>
      <c r="AU9" s="999">
        <v>6.7395180000000003</v>
      </c>
      <c r="AV9" s="431"/>
    </row>
    <row r="10" spans="1:48" ht="21.75" customHeight="1">
      <c r="A10" s="659" t="s">
        <v>10</v>
      </c>
      <c r="B10" s="1010">
        <v>53.921973000000001</v>
      </c>
      <c r="C10" s="1010">
        <v>110.98101200000001</v>
      </c>
      <c r="D10" s="1010">
        <v>142.47676299999998</v>
      </c>
      <c r="E10" s="1010">
        <v>15.715687999999998</v>
      </c>
      <c r="F10" s="1010">
        <v>6.1576909999999998</v>
      </c>
      <c r="G10" s="1010">
        <v>43.555304999999997</v>
      </c>
      <c r="H10" s="1010">
        <v>6.0605929999999999</v>
      </c>
      <c r="I10" s="1010">
        <v>130.275431</v>
      </c>
      <c r="J10" s="1010">
        <v>59.247631000000005</v>
      </c>
      <c r="K10" s="1010">
        <v>67.481578999999996</v>
      </c>
      <c r="L10" s="1010">
        <v>5.3111570000000645</v>
      </c>
      <c r="M10" s="1010">
        <v>641.18482300000005</v>
      </c>
      <c r="N10" s="659" t="s">
        <v>10</v>
      </c>
      <c r="O10" s="1010">
        <v>28.324120999999998</v>
      </c>
      <c r="P10" s="1010">
        <v>109.654163</v>
      </c>
      <c r="Q10" s="1010">
        <v>81.381910999999988</v>
      </c>
      <c r="R10" s="1010">
        <v>10.558183999999999</v>
      </c>
      <c r="S10" s="1010">
        <v>6.0711009999999996</v>
      </c>
      <c r="T10" s="1010">
        <v>12.738785999999999</v>
      </c>
      <c r="U10" s="1010">
        <v>4.3857539999999995</v>
      </c>
      <c r="V10" s="1010">
        <v>104.784837</v>
      </c>
      <c r="W10" s="1010">
        <v>19.354687000000002</v>
      </c>
      <c r="X10" s="1010">
        <v>21.836723999999997</v>
      </c>
      <c r="Y10" s="1010">
        <v>5.3111540000000605</v>
      </c>
      <c r="Z10" s="1010">
        <v>404.40142200000003</v>
      </c>
      <c r="AA10" s="659" t="s">
        <v>10</v>
      </c>
      <c r="AB10" s="1005">
        <v>53.921973000000001</v>
      </c>
      <c r="AC10" s="1005">
        <v>110.98101200000001</v>
      </c>
      <c r="AD10" s="1005">
        <v>39.722104000000002</v>
      </c>
      <c r="AE10" s="1005">
        <v>46.503815000000003</v>
      </c>
      <c r="AF10" s="1005">
        <v>142.47676299999998</v>
      </c>
      <c r="AG10" s="1005">
        <v>112.28029999999998</v>
      </c>
      <c r="AH10" s="1005">
        <v>8.3758040000000005</v>
      </c>
      <c r="AI10" s="1005">
        <v>4.0537590000000003</v>
      </c>
      <c r="AJ10" s="1005">
        <v>15.715687999999998</v>
      </c>
      <c r="AK10" s="1005">
        <v>9.9307809999999996</v>
      </c>
      <c r="AL10" s="1005">
        <v>5.7849060000000003</v>
      </c>
      <c r="AM10" s="659" t="s">
        <v>10</v>
      </c>
      <c r="AN10" s="1003">
        <v>130.275431</v>
      </c>
      <c r="AO10" s="1003">
        <v>102.50119000000001</v>
      </c>
      <c r="AP10" s="1003">
        <v>20.55735</v>
      </c>
      <c r="AQ10" s="1003">
        <v>0.69042199999999998</v>
      </c>
      <c r="AR10" s="1003">
        <v>3.9885250000000001</v>
      </c>
      <c r="AS10" s="1003">
        <v>0</v>
      </c>
      <c r="AT10" s="998">
        <v>0</v>
      </c>
      <c r="AU10" s="998">
        <v>0</v>
      </c>
      <c r="AV10" s="431"/>
    </row>
    <row r="11" spans="1:48" ht="21.75" customHeight="1">
      <c r="A11" s="526" t="s">
        <v>11</v>
      </c>
      <c r="B11" s="1011">
        <v>47.193838000000007</v>
      </c>
      <c r="C11" s="1011">
        <v>138.55860899999999</v>
      </c>
      <c r="D11" s="1011">
        <v>144.43670699999998</v>
      </c>
      <c r="E11" s="1011">
        <v>26.190368000000003</v>
      </c>
      <c r="F11" s="1011">
        <v>1.555553</v>
      </c>
      <c r="G11" s="1011">
        <v>33.423226</v>
      </c>
      <c r="H11" s="1011">
        <v>12.922947000000001</v>
      </c>
      <c r="I11" s="1011">
        <v>186.79517099999998</v>
      </c>
      <c r="J11" s="1011">
        <v>64.154060000000001</v>
      </c>
      <c r="K11" s="1011">
        <v>60.181423000000009</v>
      </c>
      <c r="L11" s="1011">
        <v>6.5599749999999641</v>
      </c>
      <c r="M11" s="1011">
        <v>721.97187699999995</v>
      </c>
      <c r="N11" s="526" t="s">
        <v>11</v>
      </c>
      <c r="O11" s="1011">
        <v>39.277836999999998</v>
      </c>
      <c r="P11" s="1011">
        <v>135.43510500000002</v>
      </c>
      <c r="Q11" s="1011">
        <v>97.772368</v>
      </c>
      <c r="R11" s="1011">
        <v>16.407895</v>
      </c>
      <c r="S11" s="1011">
        <v>0.693083</v>
      </c>
      <c r="T11" s="1011">
        <v>5.470567</v>
      </c>
      <c r="U11" s="1011">
        <v>5.3301239999999996</v>
      </c>
      <c r="V11" s="1011">
        <v>142.78983799999997</v>
      </c>
      <c r="W11" s="1011">
        <v>34.382576999999998</v>
      </c>
      <c r="X11" s="1011">
        <v>9.9402919999999995</v>
      </c>
      <c r="Y11" s="1011">
        <v>6.5599739999999676</v>
      </c>
      <c r="Z11" s="1011">
        <v>494.05965999999995</v>
      </c>
      <c r="AA11" s="526" t="s">
        <v>11</v>
      </c>
      <c r="AB11" s="1006">
        <v>47.193838000000007</v>
      </c>
      <c r="AC11" s="1006">
        <v>138.55860899999999</v>
      </c>
      <c r="AD11" s="1006">
        <v>61.045997</v>
      </c>
      <c r="AE11" s="1006">
        <v>52.671773999999999</v>
      </c>
      <c r="AF11" s="1006">
        <v>144.43670699999998</v>
      </c>
      <c r="AG11" s="1006">
        <v>115.327285</v>
      </c>
      <c r="AH11" s="1006">
        <v>11.837620999999999</v>
      </c>
      <c r="AI11" s="1006">
        <v>12.978973</v>
      </c>
      <c r="AJ11" s="1006">
        <v>26.190368000000003</v>
      </c>
      <c r="AK11" s="1006">
        <v>18.960598000000001</v>
      </c>
      <c r="AL11" s="1006">
        <v>7.2297700000000003</v>
      </c>
      <c r="AM11" s="526" t="s">
        <v>11</v>
      </c>
      <c r="AN11" s="1004">
        <v>186.79517099999998</v>
      </c>
      <c r="AO11" s="1004">
        <v>138.87857500000001</v>
      </c>
      <c r="AP11" s="1004">
        <v>12.761211999999999</v>
      </c>
      <c r="AQ11" s="1004">
        <v>15.927607999999998</v>
      </c>
      <c r="AR11" s="1004">
        <v>1.074103</v>
      </c>
      <c r="AS11" s="1004">
        <v>5.3417979999999998</v>
      </c>
      <c r="AT11" s="999">
        <v>12.201422999999998</v>
      </c>
      <c r="AU11" s="999">
        <v>0</v>
      </c>
      <c r="AV11" s="431"/>
    </row>
    <row r="12" spans="1:48" ht="21.75" customHeight="1">
      <c r="A12" s="659" t="s">
        <v>12</v>
      </c>
      <c r="B12" s="1010">
        <v>91.112311000000005</v>
      </c>
      <c r="C12" s="1010">
        <v>257.22833600000001</v>
      </c>
      <c r="D12" s="1010">
        <v>265.09531900000002</v>
      </c>
      <c r="E12" s="1010">
        <v>47.752661999999994</v>
      </c>
      <c r="F12" s="1010">
        <v>0.69006500000000004</v>
      </c>
      <c r="G12" s="1010">
        <v>50.276010999999997</v>
      </c>
      <c r="H12" s="1010">
        <v>21.600985000000001</v>
      </c>
      <c r="I12" s="1010">
        <v>258.51525900000001</v>
      </c>
      <c r="J12" s="1010">
        <v>103.59925299999999</v>
      </c>
      <c r="K12" s="1010">
        <v>45.575211999999993</v>
      </c>
      <c r="L12" s="1010">
        <v>7.823564999999939</v>
      </c>
      <c r="M12" s="1010">
        <v>1149.2689779999998</v>
      </c>
      <c r="N12" s="659" t="s">
        <v>12</v>
      </c>
      <c r="O12" s="1010">
        <v>75.122326000000001</v>
      </c>
      <c r="P12" s="1010">
        <v>253.33193900000001</v>
      </c>
      <c r="Q12" s="1010">
        <v>162.78985999999998</v>
      </c>
      <c r="R12" s="1010">
        <v>30.693375</v>
      </c>
      <c r="S12" s="1010">
        <v>0.69006500000000004</v>
      </c>
      <c r="T12" s="1010">
        <v>7.0812079999999993</v>
      </c>
      <c r="U12" s="1010">
        <v>10.60491</v>
      </c>
      <c r="V12" s="1010">
        <v>101.79484600000001</v>
      </c>
      <c r="W12" s="1010">
        <v>65.024078000000003</v>
      </c>
      <c r="X12" s="1010">
        <v>5.9337369999999989</v>
      </c>
      <c r="Y12" s="1010">
        <v>5.6431799999999512</v>
      </c>
      <c r="Z12" s="1010">
        <v>718.70952399999999</v>
      </c>
      <c r="AA12" s="659" t="s">
        <v>12</v>
      </c>
      <c r="AB12" s="1005">
        <v>91.112311000000005</v>
      </c>
      <c r="AC12" s="1005">
        <v>257.22833600000001</v>
      </c>
      <c r="AD12" s="1005">
        <v>103.616338</v>
      </c>
      <c r="AE12" s="1005">
        <v>99.860622000000006</v>
      </c>
      <c r="AF12" s="1005">
        <v>265.09531900000002</v>
      </c>
      <c r="AG12" s="1005">
        <v>194.89124799999999</v>
      </c>
      <c r="AH12" s="1005">
        <v>53.265610000000002</v>
      </c>
      <c r="AI12" s="1005">
        <v>6.3883700000000001</v>
      </c>
      <c r="AJ12" s="1005">
        <v>47.752661999999994</v>
      </c>
      <c r="AK12" s="1005">
        <v>40.222473000000001</v>
      </c>
      <c r="AL12" s="1005">
        <v>7.5301899999999993</v>
      </c>
      <c r="AM12" s="659" t="s">
        <v>12</v>
      </c>
      <c r="AN12" s="1003">
        <v>258.51525900000001</v>
      </c>
      <c r="AO12" s="1003">
        <v>104.600449</v>
      </c>
      <c r="AP12" s="1003">
        <v>109.03771</v>
      </c>
      <c r="AQ12" s="1003">
        <v>0</v>
      </c>
      <c r="AR12" s="1003">
        <v>3.0684430000000003</v>
      </c>
      <c r="AS12" s="1003">
        <v>7.4925730000000001</v>
      </c>
      <c r="AT12" s="998">
        <v>6.4003800000000002</v>
      </c>
      <c r="AU12" s="998">
        <v>23.743162999999996</v>
      </c>
      <c r="AV12" s="431"/>
    </row>
    <row r="13" spans="1:48" ht="21.75" customHeight="1">
      <c r="A13" s="526" t="s">
        <v>13</v>
      </c>
      <c r="B13" s="1011">
        <v>78.835270000000008</v>
      </c>
      <c r="C13" s="1011">
        <v>230.51458700000001</v>
      </c>
      <c r="D13" s="1011">
        <v>223.76683799999998</v>
      </c>
      <c r="E13" s="1011">
        <v>43.48847</v>
      </c>
      <c r="F13" s="1011">
        <v>0</v>
      </c>
      <c r="G13" s="1011">
        <v>92.094931000000017</v>
      </c>
      <c r="H13" s="1011">
        <v>14.046824000000001</v>
      </c>
      <c r="I13" s="1011">
        <v>192.54824199999999</v>
      </c>
      <c r="J13" s="1011">
        <v>59.339361000000004</v>
      </c>
      <c r="K13" s="1011">
        <v>63.640357000000002</v>
      </c>
      <c r="L13" s="1011">
        <v>2.7159789999999484</v>
      </c>
      <c r="M13" s="1011">
        <v>1000.9908589999999</v>
      </c>
      <c r="N13" s="526" t="s">
        <v>13</v>
      </c>
      <c r="O13" s="1011">
        <v>64.762546999999998</v>
      </c>
      <c r="P13" s="1011">
        <v>217.397853</v>
      </c>
      <c r="Q13" s="1011">
        <v>136.88442699999999</v>
      </c>
      <c r="R13" s="1011">
        <v>25.064475999999999</v>
      </c>
      <c r="S13" s="1011">
        <v>0</v>
      </c>
      <c r="T13" s="1011">
        <v>7.7390240000000006</v>
      </c>
      <c r="U13" s="1011">
        <v>7.0812010000000001</v>
      </c>
      <c r="V13" s="1011">
        <v>143.89881199999999</v>
      </c>
      <c r="W13" s="1011">
        <v>30.149326000000002</v>
      </c>
      <c r="X13" s="1011">
        <v>17.106432000000002</v>
      </c>
      <c r="Y13" s="1011">
        <v>2.6643479999999689</v>
      </c>
      <c r="Z13" s="1011">
        <v>652.74844599999994</v>
      </c>
      <c r="AA13" s="526" t="s">
        <v>13</v>
      </c>
      <c r="AB13" s="1006">
        <v>78.835270000000008</v>
      </c>
      <c r="AC13" s="1006">
        <v>230.51458700000001</v>
      </c>
      <c r="AD13" s="1006">
        <v>78.585036000000002</v>
      </c>
      <c r="AE13" s="1006">
        <v>108.63236500000001</v>
      </c>
      <c r="AF13" s="1006">
        <v>223.76683799999998</v>
      </c>
      <c r="AG13" s="1006">
        <v>189.53707999999997</v>
      </c>
      <c r="AH13" s="1006">
        <v>14.520460999999999</v>
      </c>
      <c r="AI13" s="1006">
        <v>9.6248850000000008</v>
      </c>
      <c r="AJ13" s="1006">
        <v>43.48847</v>
      </c>
      <c r="AK13" s="1006">
        <v>30.851817999999998</v>
      </c>
      <c r="AL13" s="1006">
        <v>12.568652000000002</v>
      </c>
      <c r="AM13" s="526" t="s">
        <v>13</v>
      </c>
      <c r="AN13" s="1004">
        <v>192.54824199999999</v>
      </c>
      <c r="AO13" s="1004">
        <v>152.37627499999999</v>
      </c>
      <c r="AP13" s="1004">
        <v>34.767352000000002</v>
      </c>
      <c r="AQ13" s="1004">
        <v>0</v>
      </c>
      <c r="AR13" s="1004">
        <v>3.4179059999999999</v>
      </c>
      <c r="AS13" s="1004">
        <v>1.9867090000000001</v>
      </c>
      <c r="AT13" s="999">
        <v>0</v>
      </c>
      <c r="AU13" s="999">
        <v>0</v>
      </c>
      <c r="AV13" s="431"/>
    </row>
    <row r="14" spans="1:48" ht="21.75" customHeight="1">
      <c r="A14" s="659" t="s">
        <v>14</v>
      </c>
      <c r="B14" s="1010">
        <v>36.731619999999999</v>
      </c>
      <c r="C14" s="1010">
        <v>131.38889699999999</v>
      </c>
      <c r="D14" s="1010">
        <v>153.90902600000001</v>
      </c>
      <c r="E14" s="1010">
        <v>16.700327000000001</v>
      </c>
      <c r="F14" s="1010">
        <v>2.3996949999999999</v>
      </c>
      <c r="G14" s="1010">
        <v>33.042546999999999</v>
      </c>
      <c r="H14" s="1010">
        <v>8.2705900000000003</v>
      </c>
      <c r="I14" s="1010">
        <v>116.518787</v>
      </c>
      <c r="J14" s="1010">
        <v>38.635442000000005</v>
      </c>
      <c r="K14" s="1010">
        <v>48.304481999999993</v>
      </c>
      <c r="L14" s="1010">
        <v>15.109371000000024</v>
      </c>
      <c r="M14" s="1010">
        <v>601.01078399999994</v>
      </c>
      <c r="N14" s="659" t="s">
        <v>14</v>
      </c>
      <c r="O14" s="1010">
        <v>34.140131000000004</v>
      </c>
      <c r="P14" s="1010">
        <v>130.260918</v>
      </c>
      <c r="Q14" s="1010">
        <v>90.769379999999998</v>
      </c>
      <c r="R14" s="1010">
        <v>13.513924000000001</v>
      </c>
      <c r="S14" s="1010">
        <v>1.2099559999999998</v>
      </c>
      <c r="T14" s="1010">
        <v>5.879156</v>
      </c>
      <c r="U14" s="1010">
        <v>4.4837129999999998</v>
      </c>
      <c r="V14" s="1010">
        <v>101.348597</v>
      </c>
      <c r="W14" s="1010">
        <v>20.300739</v>
      </c>
      <c r="X14" s="1010">
        <v>7.7415600000000007</v>
      </c>
      <c r="Y14" s="1010">
        <v>15.088217000000045</v>
      </c>
      <c r="Z14" s="1010">
        <v>424.73629100000005</v>
      </c>
      <c r="AA14" s="659" t="s">
        <v>14</v>
      </c>
      <c r="AB14" s="1005">
        <v>36.731619999999999</v>
      </c>
      <c r="AC14" s="1005">
        <v>131.38889699999999</v>
      </c>
      <c r="AD14" s="1005">
        <v>63.235346</v>
      </c>
      <c r="AE14" s="1005">
        <v>44.818512000000005</v>
      </c>
      <c r="AF14" s="1005">
        <v>153.90902600000001</v>
      </c>
      <c r="AG14" s="1005">
        <v>129.663937</v>
      </c>
      <c r="AH14" s="1005">
        <v>9.295147</v>
      </c>
      <c r="AI14" s="1005">
        <v>8.4325709999999994</v>
      </c>
      <c r="AJ14" s="1005">
        <v>16.700327000000001</v>
      </c>
      <c r="AK14" s="1005">
        <v>14.391</v>
      </c>
      <c r="AL14" s="1005">
        <v>2.1745619999999999</v>
      </c>
      <c r="AM14" s="659" t="s">
        <v>14</v>
      </c>
      <c r="AN14" s="1003">
        <v>116.518787</v>
      </c>
      <c r="AO14" s="1003">
        <v>100.250962</v>
      </c>
      <c r="AP14" s="1003">
        <v>1.6581129999999999</v>
      </c>
      <c r="AQ14" s="1003">
        <v>0</v>
      </c>
      <c r="AR14" s="1003">
        <v>0</v>
      </c>
      <c r="AS14" s="1003">
        <v>11.998412</v>
      </c>
      <c r="AT14" s="998">
        <v>1.3972500000000001</v>
      </c>
      <c r="AU14" s="998">
        <v>0</v>
      </c>
      <c r="AV14" s="431"/>
    </row>
    <row r="15" spans="1:48" ht="21.75" customHeight="1">
      <c r="A15" s="526" t="s">
        <v>15</v>
      </c>
      <c r="B15" s="1011">
        <v>82.945178999999996</v>
      </c>
      <c r="C15" s="1011">
        <v>25.548804000000001</v>
      </c>
      <c r="D15" s="1011">
        <v>40.088500000000003</v>
      </c>
      <c r="E15" s="1011">
        <v>30.063063999999997</v>
      </c>
      <c r="F15" s="1011">
        <v>1.4299139999999999</v>
      </c>
      <c r="G15" s="1011">
        <v>27.415824000000001</v>
      </c>
      <c r="H15" s="1011">
        <v>48.519900999999997</v>
      </c>
      <c r="I15" s="1011">
        <v>287.839699</v>
      </c>
      <c r="J15" s="1011">
        <v>48.794222999999995</v>
      </c>
      <c r="K15" s="1011">
        <v>19.89602399999999</v>
      </c>
      <c r="L15" s="1011">
        <v>0.43168199999995521</v>
      </c>
      <c r="M15" s="1011">
        <v>612.97281399999997</v>
      </c>
      <c r="N15" s="526" t="s">
        <v>15</v>
      </c>
      <c r="O15" s="1011">
        <v>74.69378399999998</v>
      </c>
      <c r="P15" s="1011">
        <v>25.398568000000001</v>
      </c>
      <c r="Q15" s="1011">
        <v>17.108317</v>
      </c>
      <c r="R15" s="1011">
        <v>16.150580999999999</v>
      </c>
      <c r="S15" s="1011">
        <v>0.57133299999999998</v>
      </c>
      <c r="T15" s="1011">
        <v>2.0427820000000003</v>
      </c>
      <c r="U15" s="1011">
        <v>26.688858</v>
      </c>
      <c r="V15" s="1011">
        <v>222.301885</v>
      </c>
      <c r="W15" s="1011">
        <v>22.462346</v>
      </c>
      <c r="X15" s="1011">
        <v>12.235906000000002</v>
      </c>
      <c r="Y15" s="1011">
        <v>0.43170199999996656</v>
      </c>
      <c r="Z15" s="1011">
        <v>420.08606199999997</v>
      </c>
      <c r="AA15" s="526" t="s">
        <v>15</v>
      </c>
      <c r="AB15" s="1006">
        <v>82.945178999999996</v>
      </c>
      <c r="AC15" s="1006">
        <v>25.548804000000001</v>
      </c>
      <c r="AD15" s="1006">
        <v>15.561477</v>
      </c>
      <c r="AE15" s="1006">
        <v>8.7769770000000005</v>
      </c>
      <c r="AF15" s="1006">
        <v>40.088500000000003</v>
      </c>
      <c r="AG15" s="1006">
        <v>6.6863939999999999</v>
      </c>
      <c r="AH15" s="1006">
        <v>1.3178789999999998</v>
      </c>
      <c r="AI15" s="1006">
        <v>19.073535</v>
      </c>
      <c r="AJ15" s="1006">
        <v>30.063063999999997</v>
      </c>
      <c r="AK15" s="1006">
        <v>20.214680999999995</v>
      </c>
      <c r="AL15" s="1006">
        <v>9.8483619999999998</v>
      </c>
      <c r="AM15" s="526" t="s">
        <v>15</v>
      </c>
      <c r="AN15" s="1004">
        <v>287.839699</v>
      </c>
      <c r="AO15" s="1004">
        <v>24.168552999999999</v>
      </c>
      <c r="AP15" s="1004">
        <v>7.582497</v>
      </c>
      <c r="AQ15" s="1004">
        <v>0</v>
      </c>
      <c r="AR15" s="1004">
        <v>5.1675119999999994</v>
      </c>
      <c r="AS15" s="1004">
        <v>59.865496</v>
      </c>
      <c r="AT15" s="999">
        <v>0</v>
      </c>
      <c r="AU15" s="999">
        <v>1.1666100000000001</v>
      </c>
      <c r="AV15" s="431"/>
    </row>
    <row r="16" spans="1:48" ht="21.75" customHeight="1">
      <c r="A16" s="659" t="s">
        <v>16</v>
      </c>
      <c r="B16" s="1010">
        <v>34.349512000000004</v>
      </c>
      <c r="C16" s="1010">
        <v>109.29045699999999</v>
      </c>
      <c r="D16" s="1010">
        <v>147.80263300000001</v>
      </c>
      <c r="E16" s="1010">
        <v>18.096841000000001</v>
      </c>
      <c r="F16" s="1010">
        <v>0.46944100000000005</v>
      </c>
      <c r="G16" s="1010">
        <v>8.9740139999999986</v>
      </c>
      <c r="H16" s="1010">
        <v>5.2935699999999999</v>
      </c>
      <c r="I16" s="1010">
        <v>103.72995700000001</v>
      </c>
      <c r="J16" s="1010">
        <v>37.355524000000003</v>
      </c>
      <c r="K16" s="1010">
        <v>19.08361</v>
      </c>
      <c r="L16" s="1010">
        <v>1.0184769999999452</v>
      </c>
      <c r="M16" s="1010">
        <v>485.46403599999996</v>
      </c>
      <c r="N16" s="659" t="s">
        <v>16</v>
      </c>
      <c r="O16" s="1010">
        <v>31.627476999999999</v>
      </c>
      <c r="P16" s="1010">
        <v>103.033648</v>
      </c>
      <c r="Q16" s="1010">
        <v>79.566457</v>
      </c>
      <c r="R16" s="1010">
        <v>9.4158549999999988</v>
      </c>
      <c r="S16" s="1010">
        <v>0.11228</v>
      </c>
      <c r="T16" s="1010">
        <v>1.163565</v>
      </c>
      <c r="U16" s="1010">
        <v>1.9977339999999999</v>
      </c>
      <c r="V16" s="1010">
        <v>84.798089000000004</v>
      </c>
      <c r="W16" s="1010">
        <v>17.333289000000001</v>
      </c>
      <c r="X16" s="1010">
        <v>4.7693329999999996</v>
      </c>
      <c r="Y16" s="1010">
        <v>1.018474999999994</v>
      </c>
      <c r="Z16" s="1010">
        <v>334.83620200000001</v>
      </c>
      <c r="AA16" s="659" t="s">
        <v>16</v>
      </c>
      <c r="AB16" s="1005">
        <v>34.349512000000004</v>
      </c>
      <c r="AC16" s="1005">
        <v>109.29045699999999</v>
      </c>
      <c r="AD16" s="1005">
        <v>35.220585</v>
      </c>
      <c r="AE16" s="1005">
        <v>52.249195</v>
      </c>
      <c r="AF16" s="1005">
        <v>147.80263300000001</v>
      </c>
      <c r="AG16" s="1005">
        <v>72.525766999999988</v>
      </c>
      <c r="AH16" s="1005">
        <v>1.4275600000000002</v>
      </c>
      <c r="AI16" s="1005">
        <v>12.018967999999999</v>
      </c>
      <c r="AJ16" s="1005">
        <v>18.096841000000001</v>
      </c>
      <c r="AK16" s="1005">
        <v>15.036431</v>
      </c>
      <c r="AL16" s="1005">
        <v>3.0604100000000001</v>
      </c>
      <c r="AM16" s="659" t="s">
        <v>16</v>
      </c>
      <c r="AN16" s="998">
        <v>103.72995700000001</v>
      </c>
      <c r="AO16" s="998">
        <v>85.096802000000011</v>
      </c>
      <c r="AP16" s="998">
        <v>8.3529159999999987</v>
      </c>
      <c r="AQ16" s="998">
        <v>3.6309359999999997</v>
      </c>
      <c r="AR16" s="998">
        <v>0</v>
      </c>
      <c r="AS16" s="998">
        <v>4.7124629999999996</v>
      </c>
      <c r="AT16" s="998">
        <v>0</v>
      </c>
      <c r="AU16" s="998">
        <v>0</v>
      </c>
      <c r="AV16" s="431"/>
    </row>
    <row r="17" spans="1:48" ht="21.75" customHeight="1">
      <c r="A17" s="526" t="s">
        <v>17</v>
      </c>
      <c r="B17" s="1011">
        <v>83.538893000000002</v>
      </c>
      <c r="C17" s="1011">
        <v>201.96158400000002</v>
      </c>
      <c r="D17" s="1011">
        <v>298.10494400000005</v>
      </c>
      <c r="E17" s="1011">
        <v>65.550956999999997</v>
      </c>
      <c r="F17" s="1011">
        <v>3.2197670000000005</v>
      </c>
      <c r="G17" s="1011">
        <v>37.859832000000004</v>
      </c>
      <c r="H17" s="1011">
        <v>39.092945</v>
      </c>
      <c r="I17" s="1011">
        <v>209.21966</v>
      </c>
      <c r="J17" s="1011">
        <v>115.72023999999999</v>
      </c>
      <c r="K17" s="1011">
        <v>57.991590999999993</v>
      </c>
      <c r="L17" s="1011">
        <v>1.3728959999999935</v>
      </c>
      <c r="M17" s="1011">
        <v>1113.6333089999998</v>
      </c>
      <c r="N17" s="526" t="s">
        <v>17</v>
      </c>
      <c r="O17" s="1011">
        <v>68.614153999999999</v>
      </c>
      <c r="P17" s="1011">
        <v>196.574016</v>
      </c>
      <c r="Q17" s="1011">
        <v>123.024265</v>
      </c>
      <c r="R17" s="1011">
        <v>44.458290999999996</v>
      </c>
      <c r="S17" s="1011">
        <v>2.5451170000000003</v>
      </c>
      <c r="T17" s="1011">
        <v>6.3563140000000002</v>
      </c>
      <c r="U17" s="1011">
        <v>6.8310230000000001</v>
      </c>
      <c r="V17" s="1011">
        <v>126.196073</v>
      </c>
      <c r="W17" s="1011">
        <v>54.657522999999998</v>
      </c>
      <c r="X17" s="1011">
        <v>19.478604000000001</v>
      </c>
      <c r="Y17" s="1011">
        <v>1.372895000000026</v>
      </c>
      <c r="Z17" s="1011">
        <v>650.10827500000005</v>
      </c>
      <c r="AA17" s="526" t="s">
        <v>17</v>
      </c>
      <c r="AB17" s="1006">
        <v>83.538893000000002</v>
      </c>
      <c r="AC17" s="1006">
        <v>201.96158400000002</v>
      </c>
      <c r="AD17" s="1006">
        <v>102.955084</v>
      </c>
      <c r="AE17" s="1006">
        <v>65.326324999999997</v>
      </c>
      <c r="AF17" s="1006">
        <v>298.10494400000005</v>
      </c>
      <c r="AG17" s="1006">
        <v>273.083167</v>
      </c>
      <c r="AH17" s="1006">
        <v>12.550771000000001</v>
      </c>
      <c r="AI17" s="1006">
        <v>5.7340680000000006</v>
      </c>
      <c r="AJ17" s="1006">
        <v>65.550956999999997</v>
      </c>
      <c r="AK17" s="1006">
        <v>45.810171000000004</v>
      </c>
      <c r="AL17" s="1006">
        <v>19.584148999999996</v>
      </c>
      <c r="AM17" s="526" t="s">
        <v>17</v>
      </c>
      <c r="AN17" s="999">
        <v>209.21966</v>
      </c>
      <c r="AO17" s="999">
        <v>117.938975</v>
      </c>
      <c r="AP17" s="999">
        <v>35.184084000000006</v>
      </c>
      <c r="AQ17" s="999">
        <v>10.956477999999999</v>
      </c>
      <c r="AR17" s="999">
        <v>10.863217000000001</v>
      </c>
      <c r="AS17" s="999">
        <v>2</v>
      </c>
      <c r="AT17" s="999">
        <v>4.1593970000000002</v>
      </c>
      <c r="AU17" s="999">
        <v>27.727093999999997</v>
      </c>
      <c r="AV17" s="431"/>
    </row>
    <row r="18" spans="1:48" ht="21.75" customHeight="1">
      <c r="A18" s="659" t="s">
        <v>18</v>
      </c>
      <c r="B18" s="1010">
        <v>40.498007000000001</v>
      </c>
      <c r="C18" s="1010">
        <v>77.547680999999997</v>
      </c>
      <c r="D18" s="1010">
        <v>84.771378999999996</v>
      </c>
      <c r="E18" s="1010">
        <v>12.583264999999999</v>
      </c>
      <c r="F18" s="1010">
        <v>0.80714200000000003</v>
      </c>
      <c r="G18" s="1010">
        <v>10.184963</v>
      </c>
      <c r="H18" s="1010">
        <v>2.1867480000000001</v>
      </c>
      <c r="I18" s="1010">
        <v>82.43751300000001</v>
      </c>
      <c r="J18" s="1010">
        <v>50.109885000000006</v>
      </c>
      <c r="K18" s="1010">
        <v>37.089646999999999</v>
      </c>
      <c r="L18" s="1010">
        <v>7.4215880000000309</v>
      </c>
      <c r="M18" s="1010">
        <v>405.63781800000004</v>
      </c>
      <c r="N18" s="659" t="s">
        <v>18</v>
      </c>
      <c r="O18" s="1010">
        <v>36.427646000000003</v>
      </c>
      <c r="P18" s="1010">
        <v>73.163460999999998</v>
      </c>
      <c r="Q18" s="1010">
        <v>57.996766999999998</v>
      </c>
      <c r="R18" s="1010">
        <v>9.5469980000000003</v>
      </c>
      <c r="S18" s="1010">
        <v>0.42838399999999999</v>
      </c>
      <c r="T18" s="1010">
        <v>3.6925520000000001</v>
      </c>
      <c r="U18" s="1010">
        <v>0.987263</v>
      </c>
      <c r="V18" s="1010">
        <v>62.432859999999998</v>
      </c>
      <c r="W18" s="1010">
        <v>33.290699000000004</v>
      </c>
      <c r="X18" s="1010">
        <v>8.9695090000000004</v>
      </c>
      <c r="Y18" s="1010">
        <v>7.4215880000000016</v>
      </c>
      <c r="Z18" s="1010">
        <v>294.35772700000001</v>
      </c>
      <c r="AA18" s="659" t="s">
        <v>18</v>
      </c>
      <c r="AB18" s="1005">
        <v>40.498007000000001</v>
      </c>
      <c r="AC18" s="1005">
        <v>77.547680999999997</v>
      </c>
      <c r="AD18" s="1005">
        <v>40.734476999999998</v>
      </c>
      <c r="AE18" s="1005">
        <v>23.771511999999998</v>
      </c>
      <c r="AF18" s="1005">
        <v>84.771378999999996</v>
      </c>
      <c r="AG18" s="1005">
        <v>67.242455000000007</v>
      </c>
      <c r="AH18" s="1005">
        <v>1.4796880000000001</v>
      </c>
      <c r="AI18" s="1005">
        <v>10.021716</v>
      </c>
      <c r="AJ18" s="1005">
        <v>12.583264999999999</v>
      </c>
      <c r="AK18" s="1005">
        <v>9.068560999999999</v>
      </c>
      <c r="AL18" s="1005">
        <v>3.4906950000000001</v>
      </c>
      <c r="AM18" s="659" t="s">
        <v>18</v>
      </c>
      <c r="AN18" s="998">
        <v>82.43751300000001</v>
      </c>
      <c r="AO18" s="998">
        <v>64.771430999999993</v>
      </c>
      <c r="AP18" s="998">
        <v>0.14119300000000001</v>
      </c>
      <c r="AQ18" s="998">
        <v>0</v>
      </c>
      <c r="AR18" s="998">
        <v>1.8319639999999999</v>
      </c>
      <c r="AS18" s="998">
        <v>3.5</v>
      </c>
      <c r="AT18" s="998">
        <v>0</v>
      </c>
      <c r="AU18" s="998">
        <v>0.10212499999999999</v>
      </c>
      <c r="AV18" s="431"/>
    </row>
    <row r="19" spans="1:48" ht="21.75" customHeight="1">
      <c r="A19" s="526" t="s">
        <v>19</v>
      </c>
      <c r="B19" s="1011">
        <v>77.871719999999996</v>
      </c>
      <c r="C19" s="1011">
        <v>191.58943500000001</v>
      </c>
      <c r="D19" s="1011">
        <v>226.14207099999999</v>
      </c>
      <c r="E19" s="1011">
        <v>30.229960000000002</v>
      </c>
      <c r="F19" s="1011">
        <v>1.42866</v>
      </c>
      <c r="G19" s="1011">
        <v>50.119323999999999</v>
      </c>
      <c r="H19" s="1011">
        <v>15.340857</v>
      </c>
      <c r="I19" s="1011">
        <v>197.53961999999999</v>
      </c>
      <c r="J19" s="1011">
        <v>56.802448000000005</v>
      </c>
      <c r="K19" s="1011">
        <v>60.013101999999996</v>
      </c>
      <c r="L19" s="1011">
        <v>17.284595999999961</v>
      </c>
      <c r="M19" s="1011">
        <v>924.36179299999992</v>
      </c>
      <c r="N19" s="526" t="s">
        <v>19</v>
      </c>
      <c r="O19" s="1011">
        <v>62.484267000000003</v>
      </c>
      <c r="P19" s="1011">
        <v>181.57194099999998</v>
      </c>
      <c r="Q19" s="1011">
        <v>160.954702</v>
      </c>
      <c r="R19" s="1011">
        <v>26.211365000000001</v>
      </c>
      <c r="S19" s="1011">
        <v>0.50714100000000006</v>
      </c>
      <c r="T19" s="1011">
        <v>4.8265280000000006</v>
      </c>
      <c r="U19" s="1011">
        <v>6.2609279999999998</v>
      </c>
      <c r="V19" s="1011">
        <v>166.542551</v>
      </c>
      <c r="W19" s="1011">
        <v>30.356242999999999</v>
      </c>
      <c r="X19" s="1011">
        <v>20.914279999999998</v>
      </c>
      <c r="Y19" s="1011">
        <v>17.284594999999985</v>
      </c>
      <c r="Z19" s="1011">
        <v>677.91454099999999</v>
      </c>
      <c r="AA19" s="526" t="s">
        <v>19</v>
      </c>
      <c r="AB19" s="1006">
        <v>77.871719999999996</v>
      </c>
      <c r="AC19" s="1006">
        <v>191.58943500000001</v>
      </c>
      <c r="AD19" s="1006">
        <v>73.492388000000005</v>
      </c>
      <c r="AE19" s="1006">
        <v>73.620972000000009</v>
      </c>
      <c r="AF19" s="1006">
        <v>226.14207099999999</v>
      </c>
      <c r="AG19" s="1006">
        <v>163.71138300000001</v>
      </c>
      <c r="AH19" s="1006">
        <v>12.333572</v>
      </c>
      <c r="AI19" s="1006">
        <v>30.817454000000001</v>
      </c>
      <c r="AJ19" s="1006">
        <v>30.229960000000002</v>
      </c>
      <c r="AK19" s="1006">
        <v>23.233083000000001</v>
      </c>
      <c r="AL19" s="1006">
        <v>6.9968789999999998</v>
      </c>
      <c r="AM19" s="526" t="s">
        <v>19</v>
      </c>
      <c r="AN19" s="999">
        <v>197.53961999999999</v>
      </c>
      <c r="AO19" s="999">
        <v>180.72820100000001</v>
      </c>
      <c r="AP19" s="999">
        <v>9.484532999999999</v>
      </c>
      <c r="AQ19" s="999">
        <v>0</v>
      </c>
      <c r="AR19" s="999">
        <v>0</v>
      </c>
      <c r="AS19" s="999">
        <v>0.1</v>
      </c>
      <c r="AT19" s="999">
        <v>0.49525000000000002</v>
      </c>
      <c r="AU19" s="999">
        <v>2.7754880000000002</v>
      </c>
      <c r="AV19" s="431"/>
    </row>
    <row r="20" spans="1:48" ht="21.75" customHeight="1">
      <c r="A20" s="659" t="s">
        <v>20</v>
      </c>
      <c r="B20" s="1010">
        <v>113.72514100000001</v>
      </c>
      <c r="C20" s="1010">
        <v>221.194076</v>
      </c>
      <c r="D20" s="1010">
        <v>251.841576</v>
      </c>
      <c r="E20" s="1010">
        <v>34.425412999999999</v>
      </c>
      <c r="F20" s="1010">
        <v>2.0094030000000003</v>
      </c>
      <c r="G20" s="1010">
        <v>31.086468999999997</v>
      </c>
      <c r="H20" s="1010">
        <v>16.618813000000003</v>
      </c>
      <c r="I20" s="1010">
        <v>279.18294099999997</v>
      </c>
      <c r="J20" s="1010">
        <v>81.369754999999998</v>
      </c>
      <c r="K20" s="1010">
        <v>48.289127000000008</v>
      </c>
      <c r="L20" s="1010">
        <v>7.2698670000000485</v>
      </c>
      <c r="M20" s="1010">
        <v>1087.012581</v>
      </c>
      <c r="N20" s="659" t="s">
        <v>20</v>
      </c>
      <c r="O20" s="1010">
        <v>84.788562999999996</v>
      </c>
      <c r="P20" s="1010">
        <v>213.65728899999999</v>
      </c>
      <c r="Q20" s="1010">
        <v>146.360827</v>
      </c>
      <c r="R20" s="1010">
        <v>19.850062999999999</v>
      </c>
      <c r="S20" s="1010">
        <v>0.6163010000000001</v>
      </c>
      <c r="T20" s="1010">
        <v>11.993705</v>
      </c>
      <c r="U20" s="1010">
        <v>7.4282520000000005</v>
      </c>
      <c r="V20" s="1010">
        <v>163.807244</v>
      </c>
      <c r="W20" s="1010">
        <v>31.997212000000001</v>
      </c>
      <c r="X20" s="1010">
        <v>6.0323370000000001</v>
      </c>
      <c r="Y20" s="1010">
        <v>6.7847850000000314</v>
      </c>
      <c r="Z20" s="1010">
        <v>693.31657799999994</v>
      </c>
      <c r="AA20" s="659" t="s">
        <v>20</v>
      </c>
      <c r="AB20" s="1005">
        <v>113.72514100000001</v>
      </c>
      <c r="AC20" s="1005">
        <v>221.194076</v>
      </c>
      <c r="AD20" s="1005">
        <v>94.469291999999996</v>
      </c>
      <c r="AE20" s="1005">
        <v>77.173749999999998</v>
      </c>
      <c r="AF20" s="1005">
        <v>251.841576</v>
      </c>
      <c r="AG20" s="1005">
        <v>211.31027799999998</v>
      </c>
      <c r="AH20" s="1005">
        <v>15.532539</v>
      </c>
      <c r="AI20" s="1005">
        <v>16.957061000000003</v>
      </c>
      <c r="AJ20" s="1005">
        <v>34.425412999999999</v>
      </c>
      <c r="AK20" s="1005">
        <v>24.255112</v>
      </c>
      <c r="AL20" s="1005">
        <v>8.6486800000000006</v>
      </c>
      <c r="AM20" s="659" t="s">
        <v>20</v>
      </c>
      <c r="AN20" s="998">
        <v>279.18294099999997</v>
      </c>
      <c r="AO20" s="998">
        <v>183.79311999999999</v>
      </c>
      <c r="AP20" s="998">
        <v>52.346871</v>
      </c>
      <c r="AQ20" s="998">
        <v>8.2538999999999998</v>
      </c>
      <c r="AR20" s="998">
        <v>2.241698</v>
      </c>
      <c r="AS20" s="998">
        <v>29.753822</v>
      </c>
      <c r="AT20" s="998">
        <v>0</v>
      </c>
      <c r="AU20" s="998">
        <v>8.1969E-2</v>
      </c>
      <c r="AV20" s="431"/>
    </row>
    <row r="21" spans="1:48" ht="21.75" customHeight="1">
      <c r="A21" s="526" t="s">
        <v>21</v>
      </c>
      <c r="B21" s="1011">
        <v>210.59319299999999</v>
      </c>
      <c r="C21" s="1011">
        <v>327.142225</v>
      </c>
      <c r="D21" s="1011">
        <v>400.47245000000004</v>
      </c>
      <c r="E21" s="1011">
        <v>149.67090100000001</v>
      </c>
      <c r="F21" s="1011">
        <v>18.504387999999999</v>
      </c>
      <c r="G21" s="1011">
        <v>92.508730000000014</v>
      </c>
      <c r="H21" s="1011">
        <v>19.148481</v>
      </c>
      <c r="I21" s="1011">
        <v>356.60161699999998</v>
      </c>
      <c r="J21" s="1011">
        <v>103.92173</v>
      </c>
      <c r="K21" s="1011">
        <v>135.19938300000001</v>
      </c>
      <c r="L21" s="1011">
        <v>13.066527999999956</v>
      </c>
      <c r="M21" s="1011">
        <v>1826.8296260000002</v>
      </c>
      <c r="N21" s="526" t="s">
        <v>21</v>
      </c>
      <c r="O21" s="1011">
        <v>177.46304000000001</v>
      </c>
      <c r="P21" s="1011">
        <v>315.87004899999999</v>
      </c>
      <c r="Q21" s="1011">
        <v>241.68941899999999</v>
      </c>
      <c r="R21" s="1011">
        <v>64.587390999999997</v>
      </c>
      <c r="S21" s="1011">
        <v>5.7111689999999999</v>
      </c>
      <c r="T21" s="1011">
        <v>24.109025000000003</v>
      </c>
      <c r="U21" s="1011">
        <v>13.055126</v>
      </c>
      <c r="V21" s="1011">
        <v>244.46127200000001</v>
      </c>
      <c r="W21" s="1011">
        <v>53.885203999999995</v>
      </c>
      <c r="X21" s="1011">
        <v>37.619727000000005</v>
      </c>
      <c r="Y21" s="1011">
        <v>13.012320999999975</v>
      </c>
      <c r="Z21" s="1011">
        <v>1191.463743</v>
      </c>
      <c r="AA21" s="526" t="s">
        <v>21</v>
      </c>
      <c r="AB21" s="1006">
        <v>210.59319299999999</v>
      </c>
      <c r="AC21" s="1006">
        <v>327.142225</v>
      </c>
      <c r="AD21" s="1006">
        <v>158.04700099999999</v>
      </c>
      <c r="AE21" s="1006">
        <v>100.26236099999998</v>
      </c>
      <c r="AF21" s="1006">
        <v>400.47245000000004</v>
      </c>
      <c r="AG21" s="1006">
        <v>321.786385</v>
      </c>
      <c r="AH21" s="1006">
        <v>46.641463000000002</v>
      </c>
      <c r="AI21" s="1006">
        <v>10.380779</v>
      </c>
      <c r="AJ21" s="1006">
        <v>149.67090100000001</v>
      </c>
      <c r="AK21" s="1006">
        <v>115.04074399999999</v>
      </c>
      <c r="AL21" s="1006">
        <v>34.630158000000002</v>
      </c>
      <c r="AM21" s="526" t="s">
        <v>21</v>
      </c>
      <c r="AN21" s="999">
        <v>356.60161699999998</v>
      </c>
      <c r="AO21" s="999">
        <v>256.97418099999999</v>
      </c>
      <c r="AP21" s="999">
        <v>14.828012000000001</v>
      </c>
      <c r="AQ21" s="999">
        <v>42.697909000000003</v>
      </c>
      <c r="AR21" s="999">
        <v>0</v>
      </c>
      <c r="AS21" s="999">
        <v>3.0244110000000002</v>
      </c>
      <c r="AT21" s="999">
        <v>8.6084169999999993</v>
      </c>
      <c r="AU21" s="999">
        <v>27.180035</v>
      </c>
      <c r="AV21" s="431"/>
    </row>
    <row r="22" spans="1:48" ht="21.75" customHeight="1">
      <c r="A22" s="659" t="s">
        <v>22</v>
      </c>
      <c r="B22" s="1010">
        <v>49.516378000000003</v>
      </c>
      <c r="C22" s="1010">
        <v>145.03776099999999</v>
      </c>
      <c r="D22" s="1010">
        <v>135.793353</v>
      </c>
      <c r="E22" s="1010">
        <v>28.339884999999999</v>
      </c>
      <c r="F22" s="1010">
        <v>0.46393500000000004</v>
      </c>
      <c r="G22" s="1010">
        <v>23.769400999999998</v>
      </c>
      <c r="H22" s="1010">
        <v>17.884822</v>
      </c>
      <c r="I22" s="1010">
        <v>116.146463</v>
      </c>
      <c r="J22" s="1010">
        <v>54.70879</v>
      </c>
      <c r="K22" s="1010">
        <v>32.759124000000007</v>
      </c>
      <c r="L22" s="1010">
        <v>19.78717999999996</v>
      </c>
      <c r="M22" s="1010">
        <v>624.20709199999999</v>
      </c>
      <c r="N22" s="659" t="s">
        <v>22</v>
      </c>
      <c r="O22" s="1010">
        <v>42.406391000000006</v>
      </c>
      <c r="P22" s="1010">
        <v>136.02702400000001</v>
      </c>
      <c r="Q22" s="1010">
        <v>84.367795999999998</v>
      </c>
      <c r="R22" s="1010">
        <v>24.262011999999999</v>
      </c>
      <c r="S22" s="1010">
        <v>0.15512600000000001</v>
      </c>
      <c r="T22" s="1010">
        <v>4.4689610000000002</v>
      </c>
      <c r="U22" s="1010">
        <v>5.9012010000000004</v>
      </c>
      <c r="V22" s="1010">
        <v>62.007677999999999</v>
      </c>
      <c r="W22" s="1010">
        <v>25.521605999999998</v>
      </c>
      <c r="X22" s="1010">
        <v>6.6332400000000007</v>
      </c>
      <c r="Y22" s="1010">
        <v>19.787178999999963</v>
      </c>
      <c r="Z22" s="1010">
        <v>411.53821399999998</v>
      </c>
      <c r="AA22" s="659" t="s">
        <v>22</v>
      </c>
      <c r="AB22" s="1005">
        <v>49.516378000000003</v>
      </c>
      <c r="AC22" s="1005">
        <v>145.03776099999999</v>
      </c>
      <c r="AD22" s="1005">
        <v>59.354911000000001</v>
      </c>
      <c r="AE22" s="1005">
        <v>60.857942999999999</v>
      </c>
      <c r="AF22" s="1005">
        <v>135.793353</v>
      </c>
      <c r="AG22" s="1005">
        <v>109.44090200000001</v>
      </c>
      <c r="AH22" s="1005">
        <v>9.2108819999999998</v>
      </c>
      <c r="AI22" s="1005">
        <v>12.276886000000001</v>
      </c>
      <c r="AJ22" s="1005">
        <v>28.339884999999999</v>
      </c>
      <c r="AK22" s="1005">
        <v>19.302287</v>
      </c>
      <c r="AL22" s="1005">
        <v>8.6337949999999992</v>
      </c>
      <c r="AM22" s="659" t="s">
        <v>22</v>
      </c>
      <c r="AN22" s="998">
        <v>116.146463</v>
      </c>
      <c r="AO22" s="998">
        <v>77.633117999999996</v>
      </c>
      <c r="AP22" s="998">
        <v>14.348984</v>
      </c>
      <c r="AQ22" s="998">
        <v>0</v>
      </c>
      <c r="AR22" s="998">
        <v>0.09</v>
      </c>
      <c r="AS22" s="998">
        <v>18.213609999999999</v>
      </c>
      <c r="AT22" s="998">
        <v>0</v>
      </c>
      <c r="AU22" s="998">
        <v>4.9897590000000003</v>
      </c>
      <c r="AV22" s="431"/>
    </row>
    <row r="23" spans="1:48" ht="21.75" customHeight="1">
      <c r="A23" s="526" t="s">
        <v>23</v>
      </c>
      <c r="B23" s="1011">
        <v>59.911665999999997</v>
      </c>
      <c r="C23" s="1011">
        <v>169.70041500000002</v>
      </c>
      <c r="D23" s="1011">
        <v>179.63566100000003</v>
      </c>
      <c r="E23" s="1011">
        <v>37.744830999999998</v>
      </c>
      <c r="F23" s="1011">
        <v>4.2402259999999998</v>
      </c>
      <c r="G23" s="1011">
        <v>22.913633000000001</v>
      </c>
      <c r="H23" s="1011">
        <v>11.210560000000001</v>
      </c>
      <c r="I23" s="1011">
        <v>119.96513</v>
      </c>
      <c r="J23" s="1011">
        <v>55.139924000000001</v>
      </c>
      <c r="K23" s="1011">
        <v>26.724397</v>
      </c>
      <c r="L23" s="1011">
        <v>2.4698509999999798</v>
      </c>
      <c r="M23" s="1011">
        <v>689.656294</v>
      </c>
      <c r="N23" s="526" t="s">
        <v>23</v>
      </c>
      <c r="O23" s="1011">
        <v>51.224843</v>
      </c>
      <c r="P23" s="1011">
        <v>164.34847500000001</v>
      </c>
      <c r="Q23" s="1011">
        <v>121.88796400000001</v>
      </c>
      <c r="R23" s="1011">
        <v>21.645099999999999</v>
      </c>
      <c r="S23" s="1011">
        <v>0.58763699999999996</v>
      </c>
      <c r="T23" s="1011">
        <v>1.3465959999999999</v>
      </c>
      <c r="U23" s="1011">
        <v>3.7553350000000001</v>
      </c>
      <c r="V23" s="1011">
        <v>62.568604000000001</v>
      </c>
      <c r="W23" s="1011">
        <v>20.451490000000003</v>
      </c>
      <c r="X23" s="1011">
        <v>7.6273</v>
      </c>
      <c r="Y23" s="1011">
        <v>2.4698509999999798</v>
      </c>
      <c r="Z23" s="1011">
        <v>457.91319500000003</v>
      </c>
      <c r="AA23" s="526" t="s">
        <v>23</v>
      </c>
      <c r="AB23" s="1006">
        <v>59.911665999999997</v>
      </c>
      <c r="AC23" s="1006">
        <v>169.70041500000002</v>
      </c>
      <c r="AD23" s="1006">
        <v>55.572849999999995</v>
      </c>
      <c r="AE23" s="1006">
        <v>73.515364000000005</v>
      </c>
      <c r="AF23" s="1006">
        <v>179.63566100000003</v>
      </c>
      <c r="AG23" s="1006">
        <v>149.98220699999999</v>
      </c>
      <c r="AH23" s="1006">
        <v>9.4235340000000001</v>
      </c>
      <c r="AI23" s="1006">
        <v>6.2041729999999999</v>
      </c>
      <c r="AJ23" s="1006">
        <v>37.744830999999998</v>
      </c>
      <c r="AK23" s="1006">
        <v>19.469811</v>
      </c>
      <c r="AL23" s="1006">
        <v>18.214625999999999</v>
      </c>
      <c r="AM23" s="526" t="s">
        <v>23</v>
      </c>
      <c r="AN23" s="999">
        <v>119.96513</v>
      </c>
      <c r="AO23" s="999">
        <v>64.648183000000003</v>
      </c>
      <c r="AP23" s="999">
        <v>17.27948</v>
      </c>
      <c r="AQ23" s="999">
        <v>13.919367999999999</v>
      </c>
      <c r="AR23" s="999">
        <v>4.62</v>
      </c>
      <c r="AS23" s="999">
        <v>5</v>
      </c>
      <c r="AT23" s="999">
        <v>0.39862000000000003</v>
      </c>
      <c r="AU23" s="999">
        <v>7.9234390000000001</v>
      </c>
      <c r="AV23" s="431"/>
    </row>
    <row r="24" spans="1:48" ht="21.75" customHeight="1">
      <c r="A24" s="659" t="s">
        <v>24</v>
      </c>
      <c r="B24" s="1010">
        <v>84.563031000000009</v>
      </c>
      <c r="C24" s="1010">
        <v>326.88289199999997</v>
      </c>
      <c r="D24" s="1010">
        <v>340.16865000000001</v>
      </c>
      <c r="E24" s="1010">
        <v>47.001722999999998</v>
      </c>
      <c r="F24" s="1010">
        <v>8.273631</v>
      </c>
      <c r="G24" s="1010">
        <v>65.204766000000006</v>
      </c>
      <c r="H24" s="1010">
        <v>25.038159</v>
      </c>
      <c r="I24" s="1010">
        <v>192.57315299999999</v>
      </c>
      <c r="J24" s="1010">
        <v>123.63991</v>
      </c>
      <c r="K24" s="1010">
        <v>151.49659700000001</v>
      </c>
      <c r="L24" s="1010">
        <v>5.9227799999999879</v>
      </c>
      <c r="M24" s="1010">
        <v>1370.7652919999998</v>
      </c>
      <c r="N24" s="659" t="s">
        <v>24</v>
      </c>
      <c r="O24" s="1010">
        <v>68.503389999999996</v>
      </c>
      <c r="P24" s="1010">
        <v>306.64797700000003</v>
      </c>
      <c r="Q24" s="1010">
        <v>164.251283</v>
      </c>
      <c r="R24" s="1010">
        <v>27.552160000000001</v>
      </c>
      <c r="S24" s="1010">
        <v>3.664377</v>
      </c>
      <c r="T24" s="1010">
        <v>1.4921310000000001</v>
      </c>
      <c r="U24" s="1010">
        <v>5.0101390000000006</v>
      </c>
      <c r="V24" s="1010">
        <v>125.95857099999999</v>
      </c>
      <c r="W24" s="1010">
        <v>25.927687000000002</v>
      </c>
      <c r="X24" s="1010">
        <v>23.911989000000002</v>
      </c>
      <c r="Y24" s="1010">
        <v>5.9225799999999618</v>
      </c>
      <c r="Z24" s="1010">
        <v>758.84228399999995</v>
      </c>
      <c r="AA24" s="659" t="s">
        <v>24</v>
      </c>
      <c r="AB24" s="1005">
        <v>84.563031000000009</v>
      </c>
      <c r="AC24" s="1005">
        <v>326.88289199999997</v>
      </c>
      <c r="AD24" s="1005">
        <v>131.37323999999998</v>
      </c>
      <c r="AE24" s="1005">
        <v>144.911383</v>
      </c>
      <c r="AF24" s="1005">
        <v>340.16865000000001</v>
      </c>
      <c r="AG24" s="1005">
        <v>256.43360099999995</v>
      </c>
      <c r="AH24" s="1005">
        <v>48.982767000000003</v>
      </c>
      <c r="AI24" s="1005">
        <v>21.027525999999998</v>
      </c>
      <c r="AJ24" s="1005">
        <v>47.001722999999998</v>
      </c>
      <c r="AK24" s="1005">
        <v>37.608685999999999</v>
      </c>
      <c r="AL24" s="1005">
        <v>9.3901460000000014</v>
      </c>
      <c r="AM24" s="659" t="s">
        <v>24</v>
      </c>
      <c r="AN24" s="998">
        <v>192.57315299999999</v>
      </c>
      <c r="AO24" s="998">
        <v>144.45094899999998</v>
      </c>
      <c r="AP24" s="998">
        <v>27.414998999999998</v>
      </c>
      <c r="AQ24" s="998">
        <v>6.1029590000000002</v>
      </c>
      <c r="AR24" s="998">
        <v>0</v>
      </c>
      <c r="AS24" s="998">
        <v>2.4763040000000003</v>
      </c>
      <c r="AT24" s="998">
        <v>0</v>
      </c>
      <c r="AU24" s="998">
        <v>5.7634999999999996</v>
      </c>
      <c r="AV24" s="431"/>
    </row>
    <row r="25" spans="1:48" ht="21.75" customHeight="1">
      <c r="A25" s="526" t="s">
        <v>25</v>
      </c>
      <c r="B25" s="1011">
        <v>86.977050999999989</v>
      </c>
      <c r="C25" s="1011">
        <v>136.87261600000002</v>
      </c>
      <c r="D25" s="1011">
        <v>177.216589</v>
      </c>
      <c r="E25" s="1011">
        <v>29.544649</v>
      </c>
      <c r="F25" s="1011">
        <v>2.9293369999999999</v>
      </c>
      <c r="G25" s="1011">
        <v>47.964072000000002</v>
      </c>
      <c r="H25" s="1011">
        <v>9.415635</v>
      </c>
      <c r="I25" s="1011">
        <v>222.59318599999997</v>
      </c>
      <c r="J25" s="1011">
        <v>44.746839000000001</v>
      </c>
      <c r="K25" s="1011">
        <v>56.795012</v>
      </c>
      <c r="L25" s="1011">
        <v>6.5154059999999516</v>
      </c>
      <c r="M25" s="1011">
        <v>821.57039199999997</v>
      </c>
      <c r="N25" s="526" t="s">
        <v>25</v>
      </c>
      <c r="O25" s="1011">
        <v>71.309063999999992</v>
      </c>
      <c r="P25" s="1011">
        <v>135.75783999999999</v>
      </c>
      <c r="Q25" s="1011">
        <v>124.693399</v>
      </c>
      <c r="R25" s="1011">
        <v>26.085008000000002</v>
      </c>
      <c r="S25" s="1011">
        <v>2.5209779999999999</v>
      </c>
      <c r="T25" s="1011">
        <v>9.4336010000000012</v>
      </c>
      <c r="U25" s="1011">
        <v>4.086347</v>
      </c>
      <c r="V25" s="1011">
        <v>170.98056</v>
      </c>
      <c r="W25" s="1011">
        <v>25.371770000000001</v>
      </c>
      <c r="X25" s="1011">
        <v>16.743872</v>
      </c>
      <c r="Y25" s="1011">
        <v>5.9326279999999318</v>
      </c>
      <c r="Z25" s="1011">
        <v>592.91506699999991</v>
      </c>
      <c r="AA25" s="526" t="s">
        <v>25</v>
      </c>
      <c r="AB25" s="1006">
        <v>86.977050999999989</v>
      </c>
      <c r="AC25" s="1006">
        <v>136.87261600000002</v>
      </c>
      <c r="AD25" s="1006">
        <v>43.109989999999996</v>
      </c>
      <c r="AE25" s="1006">
        <v>48.302376000000002</v>
      </c>
      <c r="AF25" s="1006">
        <v>177.216589</v>
      </c>
      <c r="AG25" s="1006">
        <v>127.685014</v>
      </c>
      <c r="AH25" s="1006">
        <v>10.136605000000001</v>
      </c>
      <c r="AI25" s="1006">
        <v>17.048861000000002</v>
      </c>
      <c r="AJ25" s="1006">
        <v>29.544649</v>
      </c>
      <c r="AK25" s="1006">
        <v>13.834361000000001</v>
      </c>
      <c r="AL25" s="1006">
        <v>5.2082189999999997</v>
      </c>
      <c r="AM25" s="526" t="s">
        <v>25</v>
      </c>
      <c r="AN25" s="999">
        <v>222.59318599999997</v>
      </c>
      <c r="AO25" s="999">
        <v>200.649866</v>
      </c>
      <c r="AP25" s="999">
        <v>5.3076559999999997</v>
      </c>
      <c r="AQ25" s="999">
        <v>2.9481080000000004</v>
      </c>
      <c r="AR25" s="999">
        <v>4.6542830000000004</v>
      </c>
      <c r="AS25" s="999">
        <v>5.7429129999999997</v>
      </c>
      <c r="AT25" s="999">
        <v>0</v>
      </c>
      <c r="AU25" s="999">
        <v>2.724332</v>
      </c>
      <c r="AV25" s="431"/>
    </row>
    <row r="26" spans="1:48" ht="21.75" customHeight="1">
      <c r="A26" s="659" t="s">
        <v>26</v>
      </c>
      <c r="B26" s="1010">
        <v>68.387709999999998</v>
      </c>
      <c r="C26" s="1010">
        <v>143.35954699999999</v>
      </c>
      <c r="D26" s="1010">
        <v>160.256947</v>
      </c>
      <c r="E26" s="1010">
        <v>24.863551000000001</v>
      </c>
      <c r="F26" s="1010">
        <v>2.5318639999999997</v>
      </c>
      <c r="G26" s="1010">
        <v>53.943792999999999</v>
      </c>
      <c r="H26" s="1010">
        <v>19.409576000000001</v>
      </c>
      <c r="I26" s="1010">
        <v>63.522280000000002</v>
      </c>
      <c r="J26" s="1010">
        <v>53.160024000000007</v>
      </c>
      <c r="K26" s="1010">
        <v>34.531388999999997</v>
      </c>
      <c r="L26" s="1010">
        <v>7.0333520000000265</v>
      </c>
      <c r="M26" s="1010">
        <v>631.00003300000003</v>
      </c>
      <c r="N26" s="659" t="s">
        <v>26</v>
      </c>
      <c r="O26" s="1010">
        <v>56.682521999999999</v>
      </c>
      <c r="P26" s="1010">
        <v>138.18923699999999</v>
      </c>
      <c r="Q26" s="1010">
        <v>112.670322</v>
      </c>
      <c r="R26" s="1010">
        <v>22.365970000000001</v>
      </c>
      <c r="S26" s="1010">
        <v>2.2998829999999999</v>
      </c>
      <c r="T26" s="1010">
        <v>16.582051</v>
      </c>
      <c r="U26" s="1010">
        <v>8.7813169999999996</v>
      </c>
      <c r="V26" s="1010">
        <v>55.432415999999996</v>
      </c>
      <c r="W26" s="1010">
        <v>28.342985000000002</v>
      </c>
      <c r="X26" s="1010">
        <v>9.132670000000001</v>
      </c>
      <c r="Y26" s="1010">
        <v>7.0333520000000265</v>
      </c>
      <c r="Z26" s="1010">
        <v>457.51272499999999</v>
      </c>
      <c r="AA26" s="659" t="s">
        <v>26</v>
      </c>
      <c r="AB26" s="1005">
        <v>68.387709999999998</v>
      </c>
      <c r="AC26" s="1005">
        <v>143.35954699999999</v>
      </c>
      <c r="AD26" s="1005">
        <v>41.526282000000002</v>
      </c>
      <c r="AE26" s="1005">
        <v>75.366611000000006</v>
      </c>
      <c r="AF26" s="1005">
        <v>160.256947</v>
      </c>
      <c r="AG26" s="1005">
        <v>129.104286</v>
      </c>
      <c r="AH26" s="1005">
        <v>10.182036</v>
      </c>
      <c r="AI26" s="1005">
        <v>2.968429</v>
      </c>
      <c r="AJ26" s="1005">
        <v>24.863551000000001</v>
      </c>
      <c r="AK26" s="1005">
        <v>21.173111000000002</v>
      </c>
      <c r="AL26" s="1005">
        <v>3.6904390000000005</v>
      </c>
      <c r="AM26" s="659" t="s">
        <v>26</v>
      </c>
      <c r="AN26" s="998">
        <v>63.522280000000002</v>
      </c>
      <c r="AO26" s="998">
        <v>54.676375999999998</v>
      </c>
      <c r="AP26" s="998">
        <v>3.0013609999999997</v>
      </c>
      <c r="AQ26" s="998">
        <v>0.45707600000000004</v>
      </c>
      <c r="AR26" s="998">
        <v>0</v>
      </c>
      <c r="AS26" s="998">
        <v>2.1096590000000002</v>
      </c>
      <c r="AT26" s="998">
        <v>0</v>
      </c>
      <c r="AU26" s="998">
        <v>0</v>
      </c>
      <c r="AV26" s="431"/>
    </row>
    <row r="27" spans="1:48" ht="21.75" customHeight="1">
      <c r="A27" s="526" t="s">
        <v>27</v>
      </c>
      <c r="B27" s="1011">
        <v>161.37556700000002</v>
      </c>
      <c r="C27" s="1011">
        <v>358.44860299999999</v>
      </c>
      <c r="D27" s="1011">
        <v>440.02834899999999</v>
      </c>
      <c r="E27" s="1011">
        <v>79.918132</v>
      </c>
      <c r="F27" s="1011">
        <v>7.0210479999999995</v>
      </c>
      <c r="G27" s="1011">
        <v>140.42539400000001</v>
      </c>
      <c r="H27" s="1011">
        <v>38.972691999999995</v>
      </c>
      <c r="I27" s="1011">
        <v>398.66392099999996</v>
      </c>
      <c r="J27" s="1011">
        <v>122.504766</v>
      </c>
      <c r="K27" s="1011">
        <v>274.346451</v>
      </c>
      <c r="L27" s="1011">
        <v>31.91847199999998</v>
      </c>
      <c r="M27" s="1011">
        <v>2053.6233950000001</v>
      </c>
      <c r="N27" s="526" t="s">
        <v>27</v>
      </c>
      <c r="O27" s="1011">
        <v>156.55595099999999</v>
      </c>
      <c r="P27" s="1011">
        <v>351.92547200000001</v>
      </c>
      <c r="Q27" s="1011">
        <v>235.11473199999998</v>
      </c>
      <c r="R27" s="1011">
        <v>62.874889000000003</v>
      </c>
      <c r="S27" s="1011">
        <v>4.518745</v>
      </c>
      <c r="T27" s="1011">
        <v>34.385064</v>
      </c>
      <c r="U27" s="1011">
        <v>18.636866999999999</v>
      </c>
      <c r="V27" s="1011">
        <v>286.91357199999999</v>
      </c>
      <c r="W27" s="1011">
        <v>65.785882999999998</v>
      </c>
      <c r="X27" s="1011">
        <v>51.218317999999996</v>
      </c>
      <c r="Y27" s="1011">
        <v>26.598254000000015</v>
      </c>
      <c r="Z27" s="1011">
        <v>1294.5277469999999</v>
      </c>
      <c r="AA27" s="526" t="s">
        <v>27</v>
      </c>
      <c r="AB27" s="1006">
        <v>161.37556700000002</v>
      </c>
      <c r="AC27" s="1006">
        <v>358.44860299999999</v>
      </c>
      <c r="AD27" s="1006">
        <v>169.77601999999999</v>
      </c>
      <c r="AE27" s="1006">
        <v>107.001493</v>
      </c>
      <c r="AF27" s="1006">
        <v>440.02834899999999</v>
      </c>
      <c r="AG27" s="1006">
        <v>396.91592500000007</v>
      </c>
      <c r="AH27" s="1006">
        <v>29.685586999999998</v>
      </c>
      <c r="AI27" s="1006">
        <v>13.207805</v>
      </c>
      <c r="AJ27" s="1006">
        <v>79.918132</v>
      </c>
      <c r="AK27" s="1006">
        <v>14.209166000000002</v>
      </c>
      <c r="AL27" s="1006">
        <v>2.4642150000000003</v>
      </c>
      <c r="AM27" s="526" t="s">
        <v>27</v>
      </c>
      <c r="AN27" s="999">
        <v>398.66392099999996</v>
      </c>
      <c r="AO27" s="999">
        <v>289.014973</v>
      </c>
      <c r="AP27" s="999">
        <v>0.47709099999999999</v>
      </c>
      <c r="AQ27" s="999">
        <v>46.853588000000002</v>
      </c>
      <c r="AR27" s="999">
        <v>2.2827E-2</v>
      </c>
      <c r="AS27" s="999">
        <v>2.4186709999999998</v>
      </c>
      <c r="AT27" s="999">
        <v>0</v>
      </c>
      <c r="AU27" s="999">
        <v>4.6581080000000004</v>
      </c>
      <c r="AV27" s="431"/>
    </row>
    <row r="28" spans="1:48" ht="21.75" customHeight="1">
      <c r="A28" s="659" t="s">
        <v>28</v>
      </c>
      <c r="B28" s="1010">
        <v>143.760469</v>
      </c>
      <c r="C28" s="1010">
        <v>461.43938300000002</v>
      </c>
      <c r="D28" s="1010">
        <v>583.03051110000001</v>
      </c>
      <c r="E28" s="1010">
        <v>70.031904000000011</v>
      </c>
      <c r="F28" s="1010">
        <v>9.4528159999999986</v>
      </c>
      <c r="G28" s="1010">
        <v>116.321894</v>
      </c>
      <c r="H28" s="1010">
        <v>34.974585999999995</v>
      </c>
      <c r="I28" s="1010">
        <v>539.53942000000006</v>
      </c>
      <c r="J28" s="1010">
        <v>178.25439600000001</v>
      </c>
      <c r="K28" s="1010">
        <v>155.69058699999999</v>
      </c>
      <c r="L28" s="1010">
        <v>1.1948509000000413</v>
      </c>
      <c r="M28" s="1010">
        <v>2293.6908169999997</v>
      </c>
      <c r="N28" s="659" t="s">
        <v>28</v>
      </c>
      <c r="O28" s="1010">
        <v>127.00079600000001</v>
      </c>
      <c r="P28" s="1010">
        <v>447.73873200000003</v>
      </c>
      <c r="Q28" s="1010">
        <v>343.33245099999999</v>
      </c>
      <c r="R28" s="1010">
        <v>47.555510000000005</v>
      </c>
      <c r="S28" s="1010">
        <v>4.1783890000000001</v>
      </c>
      <c r="T28" s="1010">
        <v>41.471269999999997</v>
      </c>
      <c r="U28" s="1010">
        <v>16.551504000000001</v>
      </c>
      <c r="V28" s="1010">
        <v>431.04991799999999</v>
      </c>
      <c r="W28" s="1010">
        <v>89.540990999999991</v>
      </c>
      <c r="X28" s="1010">
        <v>51.676640999999996</v>
      </c>
      <c r="Y28" s="1010">
        <v>1.1943109999999215</v>
      </c>
      <c r="Z28" s="1010">
        <v>1601.2905130000001</v>
      </c>
      <c r="AA28" s="659" t="s">
        <v>28</v>
      </c>
      <c r="AB28" s="1005">
        <v>143.760469</v>
      </c>
      <c r="AC28" s="1005">
        <v>461.43938300000002</v>
      </c>
      <c r="AD28" s="1005">
        <v>180.23014499999999</v>
      </c>
      <c r="AE28" s="1005">
        <v>180.37744499999997</v>
      </c>
      <c r="AF28" s="1005">
        <v>583.03051110000001</v>
      </c>
      <c r="AG28" s="1005">
        <v>283.31727400000005</v>
      </c>
      <c r="AH28" s="1005">
        <v>30.928549</v>
      </c>
      <c r="AI28" s="1005">
        <v>46.548850000000002</v>
      </c>
      <c r="AJ28" s="1005">
        <v>70.031904000000011</v>
      </c>
      <c r="AK28" s="1005">
        <v>46.478034000000001</v>
      </c>
      <c r="AL28" s="1005">
        <v>16.160215000000001</v>
      </c>
      <c r="AM28" s="659" t="s">
        <v>28</v>
      </c>
      <c r="AN28" s="998">
        <v>539.53942000000006</v>
      </c>
      <c r="AO28" s="998">
        <v>458.04139500000002</v>
      </c>
      <c r="AP28" s="998">
        <v>66.669706000000005</v>
      </c>
      <c r="AQ28" s="998">
        <v>0</v>
      </c>
      <c r="AR28" s="998">
        <v>6.4917479999999994</v>
      </c>
      <c r="AS28" s="998">
        <v>0.61806399999999995</v>
      </c>
      <c r="AT28" s="998">
        <v>0</v>
      </c>
      <c r="AU28" s="998">
        <v>4.039301</v>
      </c>
      <c r="AV28" s="431"/>
    </row>
    <row r="29" spans="1:48" ht="21.75" customHeight="1">
      <c r="A29" s="668" t="s">
        <v>29</v>
      </c>
      <c r="B29" s="1012">
        <v>1770.9101639999999</v>
      </c>
      <c r="C29" s="1012">
        <v>4178.1061220000001</v>
      </c>
      <c r="D29" s="1012">
        <v>4875.3987470999991</v>
      </c>
      <c r="E29" s="1012">
        <v>862.29331699999989</v>
      </c>
      <c r="F29" s="1012">
        <v>74.049793000000008</v>
      </c>
      <c r="G29" s="1012">
        <v>1029.9863519999999</v>
      </c>
      <c r="H29" s="1012">
        <v>387.95840600000002</v>
      </c>
      <c r="I29" s="1012">
        <v>4540.0322870000009</v>
      </c>
      <c r="J29" s="1012">
        <v>1664.2453870000002</v>
      </c>
      <c r="K29" s="1012">
        <v>1544.1020360000005</v>
      </c>
      <c r="L29" s="1012">
        <v>167.81882389999907</v>
      </c>
      <c r="M29" s="1012">
        <v>21094.901435000003</v>
      </c>
      <c r="N29" s="668" t="s">
        <v>29</v>
      </c>
      <c r="O29" s="1012">
        <v>1477.414483</v>
      </c>
      <c r="P29" s="1012">
        <v>4029.982254</v>
      </c>
      <c r="Q29" s="1012">
        <v>2824.8449390000001</v>
      </c>
      <c r="R29" s="1012">
        <v>559.37721099999987</v>
      </c>
      <c r="S29" s="1012">
        <v>37.530157000000003</v>
      </c>
      <c r="T29" s="1012">
        <v>211.55779000000001</v>
      </c>
      <c r="U29" s="1012">
        <v>166.79609600000001</v>
      </c>
      <c r="V29" s="1012">
        <v>3148.138167000001</v>
      </c>
      <c r="W29" s="1012">
        <v>765.2559100000002</v>
      </c>
      <c r="X29" s="1012">
        <v>365.19894800000003</v>
      </c>
      <c r="Y29" s="1012">
        <v>159.11913999999808</v>
      </c>
      <c r="Z29" s="1012">
        <v>13745.215095000001</v>
      </c>
      <c r="AA29" s="668" t="s">
        <v>29</v>
      </c>
      <c r="AB29" s="1007">
        <v>1770.9101639999999</v>
      </c>
      <c r="AC29" s="1007">
        <v>4178.1061220000001</v>
      </c>
      <c r="AD29" s="1007">
        <v>1707.9542430000004</v>
      </c>
      <c r="AE29" s="1007">
        <v>1619.650973</v>
      </c>
      <c r="AF29" s="1007">
        <v>4875.3987470999991</v>
      </c>
      <c r="AG29" s="1007">
        <v>3668.7915459999999</v>
      </c>
      <c r="AH29" s="1007">
        <v>370.24167299999993</v>
      </c>
      <c r="AI29" s="1007">
        <v>322.22416000000004</v>
      </c>
      <c r="AJ29" s="1007">
        <v>862.29331699999989</v>
      </c>
      <c r="AK29" s="1007">
        <v>582.00251099999991</v>
      </c>
      <c r="AL29" s="1007">
        <v>196.28155599999999</v>
      </c>
      <c r="AM29" s="668" t="s">
        <v>29</v>
      </c>
      <c r="AN29" s="1000">
        <v>4540.0322870000009</v>
      </c>
      <c r="AO29" s="1000">
        <v>3152.7226390000005</v>
      </c>
      <c r="AP29" s="1000">
        <v>487.60406</v>
      </c>
      <c r="AQ29" s="1000">
        <v>154.61354699999998</v>
      </c>
      <c r="AR29" s="1000">
        <v>51.747561999999988</v>
      </c>
      <c r="AS29" s="1000">
        <v>168.19782900000001</v>
      </c>
      <c r="AT29" s="1000">
        <v>33.787872</v>
      </c>
      <c r="AU29" s="1000">
        <v>120.27244399999999</v>
      </c>
      <c r="AV29" s="431"/>
    </row>
    <row r="30" spans="1:48" ht="21.75" customHeight="1">
      <c r="A30" s="659" t="s">
        <v>30</v>
      </c>
      <c r="B30" s="1010">
        <v>201.99571400000002</v>
      </c>
      <c r="C30" s="1010">
        <v>793.91064199999994</v>
      </c>
      <c r="D30" s="1010">
        <v>918.1495010000001</v>
      </c>
      <c r="E30" s="1010">
        <v>127.16490100000001</v>
      </c>
      <c r="F30" s="1010">
        <v>70.15146399999999</v>
      </c>
      <c r="G30" s="1010">
        <v>329.31196</v>
      </c>
      <c r="H30" s="1010">
        <v>151.79029299999999</v>
      </c>
      <c r="I30" s="1010">
        <v>1319.4435740000001</v>
      </c>
      <c r="J30" s="1010">
        <v>237.62516699999998</v>
      </c>
      <c r="K30" s="1010">
        <v>398.870903</v>
      </c>
      <c r="L30" s="1010">
        <v>58.676548000000828</v>
      </c>
      <c r="M30" s="1010">
        <v>4607.0906670000004</v>
      </c>
      <c r="N30" s="659" t="s">
        <v>30</v>
      </c>
      <c r="O30" s="1010">
        <v>176.12933699999999</v>
      </c>
      <c r="P30" s="1010">
        <v>769.07874700000002</v>
      </c>
      <c r="Q30" s="1010">
        <v>542.03331200000002</v>
      </c>
      <c r="R30" s="1010">
        <v>68.801910000000007</v>
      </c>
      <c r="S30" s="1010">
        <v>10.805885</v>
      </c>
      <c r="T30" s="1010">
        <v>37.290253999999997</v>
      </c>
      <c r="U30" s="1010">
        <v>29.233360000000001</v>
      </c>
      <c r="V30" s="1010">
        <v>748.37393099999997</v>
      </c>
      <c r="W30" s="1010">
        <v>128.202934</v>
      </c>
      <c r="X30" s="1010">
        <v>113.87832</v>
      </c>
      <c r="Y30" s="1010">
        <v>43.245445000000942</v>
      </c>
      <c r="Z30" s="1010">
        <v>2667.0734350000007</v>
      </c>
      <c r="AA30" s="659" t="s">
        <v>30</v>
      </c>
      <c r="AB30" s="1005">
        <v>201.99571400000002</v>
      </c>
      <c r="AC30" s="1005">
        <v>793.91064199999994</v>
      </c>
      <c r="AD30" s="1005">
        <v>254.384286</v>
      </c>
      <c r="AE30" s="1005">
        <v>365.66875800000003</v>
      </c>
      <c r="AF30" s="1005">
        <v>918.1495010000001</v>
      </c>
      <c r="AG30" s="1005">
        <v>716.01575000000003</v>
      </c>
      <c r="AH30" s="1005">
        <v>67.877574999999993</v>
      </c>
      <c r="AI30" s="1005">
        <v>50.871059000000002</v>
      </c>
      <c r="AJ30" s="1005">
        <v>127.16490100000001</v>
      </c>
      <c r="AK30" s="1005">
        <v>80.047638000000006</v>
      </c>
      <c r="AL30" s="1005">
        <v>23.823374000000005</v>
      </c>
      <c r="AM30" s="659" t="s">
        <v>30</v>
      </c>
      <c r="AN30" s="998">
        <v>1319.4435740000001</v>
      </c>
      <c r="AO30" s="998">
        <v>367.03223700000001</v>
      </c>
      <c r="AP30" s="998">
        <v>52.416131999999998</v>
      </c>
      <c r="AQ30" s="998">
        <v>42.813809999999997</v>
      </c>
      <c r="AR30" s="998">
        <v>9.0790349999999993</v>
      </c>
      <c r="AS30" s="998">
        <v>46.356730000000006</v>
      </c>
      <c r="AT30" s="998">
        <v>15</v>
      </c>
      <c r="AU30" s="998">
        <v>0</v>
      </c>
      <c r="AV30" s="431"/>
    </row>
    <row r="31" spans="1:48" ht="21.75" customHeight="1">
      <c r="A31" s="668" t="s">
        <v>31</v>
      </c>
      <c r="B31" s="1012">
        <v>1972.905878</v>
      </c>
      <c r="C31" s="1012">
        <v>4972.0167640000009</v>
      </c>
      <c r="D31" s="1012">
        <v>5793.5482480999999</v>
      </c>
      <c r="E31" s="1012">
        <v>989.45821799999987</v>
      </c>
      <c r="F31" s="1012">
        <v>144.20125699999997</v>
      </c>
      <c r="G31" s="1012">
        <v>1359.2983119999999</v>
      </c>
      <c r="H31" s="1012">
        <v>539.74869899999999</v>
      </c>
      <c r="I31" s="1012">
        <v>5859.4758610000017</v>
      </c>
      <c r="J31" s="1012">
        <v>1901.8705540000001</v>
      </c>
      <c r="K31" s="1012">
        <v>1942.9729390000007</v>
      </c>
      <c r="L31" s="1012">
        <v>226.49537189999549</v>
      </c>
      <c r="M31" s="1012">
        <v>25701.992101999997</v>
      </c>
      <c r="N31" s="668" t="s">
        <v>31</v>
      </c>
      <c r="O31" s="1012">
        <v>1653.5438200000001</v>
      </c>
      <c r="P31" s="1012">
        <v>4799.061001</v>
      </c>
      <c r="Q31" s="1012">
        <v>3366.8782510000001</v>
      </c>
      <c r="R31" s="1012">
        <v>628.1791209999999</v>
      </c>
      <c r="S31" s="1012">
        <v>48.336041999999999</v>
      </c>
      <c r="T31" s="1012">
        <v>248.84804399999999</v>
      </c>
      <c r="U31" s="1012">
        <v>196.02945600000001</v>
      </c>
      <c r="V31" s="1012">
        <v>3896.5120980000006</v>
      </c>
      <c r="W31" s="1012">
        <v>893.45884400000011</v>
      </c>
      <c r="X31" s="1012">
        <v>479.07726800000006</v>
      </c>
      <c r="Y31" s="1012">
        <v>202.36458499999716</v>
      </c>
      <c r="Z31" s="1012">
        <v>16412.288529999998</v>
      </c>
      <c r="AA31" s="668" t="s">
        <v>31</v>
      </c>
      <c r="AB31" s="1007">
        <v>1972.905878</v>
      </c>
      <c r="AC31" s="1007">
        <v>4972.0167640000009</v>
      </c>
      <c r="AD31" s="1007">
        <v>1962.3385290000003</v>
      </c>
      <c r="AE31" s="1007">
        <v>1985.319731</v>
      </c>
      <c r="AF31" s="1007">
        <v>5793.5482480999999</v>
      </c>
      <c r="AG31" s="1007">
        <v>4384.807296</v>
      </c>
      <c r="AH31" s="1007">
        <v>438.11924800000003</v>
      </c>
      <c r="AI31" s="1007">
        <v>373.09521900000004</v>
      </c>
      <c r="AJ31" s="1007">
        <v>989.45821799999987</v>
      </c>
      <c r="AK31" s="1007">
        <v>662.05014899999992</v>
      </c>
      <c r="AL31" s="1007">
        <v>220.10493</v>
      </c>
      <c r="AM31" s="668" t="s">
        <v>31</v>
      </c>
      <c r="AN31" s="1000">
        <v>5859.4758610000017</v>
      </c>
      <c r="AO31" s="1000">
        <v>3519.754876</v>
      </c>
      <c r="AP31" s="1000">
        <v>540.02019200000007</v>
      </c>
      <c r="AQ31" s="1000">
        <v>197.42735700000003</v>
      </c>
      <c r="AR31" s="1000">
        <v>60.826596999999992</v>
      </c>
      <c r="AS31" s="1000">
        <v>214.55455900000004</v>
      </c>
      <c r="AT31" s="1000">
        <v>48.787872</v>
      </c>
      <c r="AU31" s="1000">
        <v>120.27244399999999</v>
      </c>
      <c r="AV31" s="431"/>
    </row>
    <row r="32" spans="1:48" ht="21.75" customHeight="1">
      <c r="A32" s="659" t="s">
        <v>32</v>
      </c>
      <c r="B32" s="1010">
        <v>72.139753999999996</v>
      </c>
      <c r="C32" s="1010">
        <v>53.718237999999999</v>
      </c>
      <c r="D32" s="1010">
        <v>62.048842999999991</v>
      </c>
      <c r="E32" s="1010">
        <v>13.633828000000001</v>
      </c>
      <c r="F32" s="1010">
        <v>3.488356</v>
      </c>
      <c r="G32" s="1010">
        <v>16.756322000000001</v>
      </c>
      <c r="H32" s="1010">
        <v>8.1469729999999991</v>
      </c>
      <c r="I32" s="1010">
        <v>61.611136999999999</v>
      </c>
      <c r="J32" s="1010">
        <v>34.061759999999992</v>
      </c>
      <c r="K32" s="1010">
        <v>27.477964</v>
      </c>
      <c r="L32" s="1010">
        <v>2.479873000000036</v>
      </c>
      <c r="M32" s="1010">
        <v>355.56304800000004</v>
      </c>
      <c r="N32" s="659" t="s">
        <v>32</v>
      </c>
      <c r="O32" s="1010">
        <v>59.588514000000004</v>
      </c>
      <c r="P32" s="1010">
        <v>39.475277999999996</v>
      </c>
      <c r="Q32" s="1010">
        <v>34.634125999999995</v>
      </c>
      <c r="R32" s="1010">
        <v>6.1156980000000001</v>
      </c>
      <c r="S32" s="1010">
        <v>0</v>
      </c>
      <c r="T32" s="1010">
        <v>1.759455</v>
      </c>
      <c r="U32" s="1010">
        <v>2.5104869999999999</v>
      </c>
      <c r="V32" s="1010">
        <v>18.135424999999998</v>
      </c>
      <c r="W32" s="1010">
        <v>15.034034</v>
      </c>
      <c r="X32" s="1010">
        <v>6.3865770000000008</v>
      </c>
      <c r="Y32" s="1010">
        <v>2.4635630000000237</v>
      </c>
      <c r="Z32" s="1010">
        <v>186.10315700000001</v>
      </c>
      <c r="AA32" s="659" t="s">
        <v>32</v>
      </c>
      <c r="AB32" s="1005">
        <v>72.139753999999996</v>
      </c>
      <c r="AC32" s="1005">
        <v>53.718237999999999</v>
      </c>
      <c r="AD32" s="1005">
        <v>23.810877999999999</v>
      </c>
      <c r="AE32" s="1005">
        <v>21.799393999999999</v>
      </c>
      <c r="AF32" s="1005">
        <v>62.048842999999991</v>
      </c>
      <c r="AG32" s="1005">
        <v>46.569707000000001</v>
      </c>
      <c r="AH32" s="1005">
        <v>1.5834619999999999</v>
      </c>
      <c r="AI32" s="1005">
        <v>9.0089490000000012</v>
      </c>
      <c r="AJ32" s="1005">
        <v>13.633828000000001</v>
      </c>
      <c r="AK32" s="1005">
        <v>9.6310200000000012</v>
      </c>
      <c r="AL32" s="1005">
        <v>3.6664319999999999</v>
      </c>
      <c r="AM32" s="659" t="s">
        <v>32</v>
      </c>
      <c r="AN32" s="998">
        <v>61.611136999999999</v>
      </c>
      <c r="AO32" s="998">
        <v>0</v>
      </c>
      <c r="AP32" s="998">
        <v>0</v>
      </c>
      <c r="AQ32" s="998">
        <v>0</v>
      </c>
      <c r="AR32" s="998">
        <v>0</v>
      </c>
      <c r="AS32" s="998">
        <v>0</v>
      </c>
      <c r="AT32" s="998">
        <v>0</v>
      </c>
      <c r="AU32" s="998">
        <v>0.239227</v>
      </c>
      <c r="AV32" s="431"/>
    </row>
    <row r="33" spans="1:49" ht="21.75" customHeight="1">
      <c r="A33" s="526" t="s">
        <v>33</v>
      </c>
      <c r="B33" s="1011">
        <v>32.69135</v>
      </c>
      <c r="C33" s="1011">
        <v>11.933592000000001</v>
      </c>
      <c r="D33" s="1011">
        <v>33.004767000000001</v>
      </c>
      <c r="E33" s="1011">
        <v>12.658028</v>
      </c>
      <c r="F33" s="1011">
        <v>0.938253</v>
      </c>
      <c r="G33" s="1011">
        <v>7.6761850000000003</v>
      </c>
      <c r="H33" s="1011">
        <v>2.6526019999999999</v>
      </c>
      <c r="I33" s="1011">
        <v>15.96805</v>
      </c>
      <c r="J33" s="1011">
        <v>9.1341149999999995</v>
      </c>
      <c r="K33" s="1011">
        <v>14.51812</v>
      </c>
      <c r="L33" s="1011">
        <v>6.2597989999999921</v>
      </c>
      <c r="M33" s="1011">
        <v>147.43486100000001</v>
      </c>
      <c r="N33" s="526" t="s">
        <v>33</v>
      </c>
      <c r="O33" s="1011">
        <v>30.718280999999998</v>
      </c>
      <c r="P33" s="1011">
        <v>11.244311</v>
      </c>
      <c r="Q33" s="1011">
        <v>22.979033999999999</v>
      </c>
      <c r="R33" s="1011">
        <v>8.8093029999999999</v>
      </c>
      <c r="S33" s="1011">
        <v>0.84562499999999996</v>
      </c>
      <c r="T33" s="1011">
        <v>0.50775599999999999</v>
      </c>
      <c r="U33" s="1011">
        <v>0.92920599999999998</v>
      </c>
      <c r="V33" s="1011">
        <v>6.3923000000000005</v>
      </c>
      <c r="W33" s="1011">
        <v>3.8946719999999999</v>
      </c>
      <c r="X33" s="1011">
        <v>5.4006509999999999</v>
      </c>
      <c r="Y33" s="1011">
        <v>6.2597989999999921</v>
      </c>
      <c r="Z33" s="1011">
        <v>97.980937999999995</v>
      </c>
      <c r="AA33" s="526" t="s">
        <v>33</v>
      </c>
      <c r="AB33" s="1006">
        <v>32.69135</v>
      </c>
      <c r="AC33" s="1006">
        <v>11.933592000000001</v>
      </c>
      <c r="AD33" s="1006">
        <v>3.759026</v>
      </c>
      <c r="AE33" s="1006">
        <v>4.9911509999999994</v>
      </c>
      <c r="AF33" s="1006">
        <v>33.004767000000001</v>
      </c>
      <c r="AG33" s="1006">
        <v>27.470130000000001</v>
      </c>
      <c r="AH33" s="1006">
        <v>0.366116</v>
      </c>
      <c r="AI33" s="1006">
        <v>1.005487</v>
      </c>
      <c r="AJ33" s="1006">
        <v>12.658028</v>
      </c>
      <c r="AK33" s="1006">
        <v>8.380471</v>
      </c>
      <c r="AL33" s="1006">
        <v>3.9870399999999999</v>
      </c>
      <c r="AM33" s="526" t="s">
        <v>33</v>
      </c>
      <c r="AN33" s="999">
        <v>15.96805</v>
      </c>
      <c r="AO33" s="999">
        <v>0</v>
      </c>
      <c r="AP33" s="999">
        <v>0</v>
      </c>
      <c r="AQ33" s="999">
        <v>9.1889999999999999E-2</v>
      </c>
      <c r="AR33" s="999">
        <v>0</v>
      </c>
      <c r="AS33" s="999">
        <v>9.387696</v>
      </c>
      <c r="AT33" s="999">
        <v>0</v>
      </c>
      <c r="AU33" s="999">
        <v>0</v>
      </c>
      <c r="AV33" s="431"/>
    </row>
    <row r="34" spans="1:49" ht="21.75" customHeight="1">
      <c r="A34" s="659" t="s">
        <v>34</v>
      </c>
      <c r="B34" s="1010">
        <v>66.502319999999997</v>
      </c>
      <c r="C34" s="1010">
        <v>62.500244000000002</v>
      </c>
      <c r="D34" s="1010">
        <v>46.876142000000002</v>
      </c>
      <c r="E34" s="1010">
        <v>10.309824000000001</v>
      </c>
      <c r="F34" s="1010">
        <v>18.199680000000001</v>
      </c>
      <c r="G34" s="1010">
        <v>22.870909999999999</v>
      </c>
      <c r="H34" s="1010">
        <v>8.7213619999999992</v>
      </c>
      <c r="I34" s="1010">
        <v>92.833040000000011</v>
      </c>
      <c r="J34" s="1010">
        <v>40.479709</v>
      </c>
      <c r="K34" s="1010">
        <v>1.5726260000000003</v>
      </c>
      <c r="L34" s="1010">
        <v>2.1834250000000228</v>
      </c>
      <c r="M34" s="1010">
        <v>373.04928200000001</v>
      </c>
      <c r="N34" s="659" t="s">
        <v>34</v>
      </c>
      <c r="O34" s="1010">
        <v>44.797642999999994</v>
      </c>
      <c r="P34" s="1010">
        <v>59.674132</v>
      </c>
      <c r="Q34" s="1010">
        <v>28.956343</v>
      </c>
      <c r="R34" s="1010">
        <v>8.6301740000000002</v>
      </c>
      <c r="S34" s="1010">
        <v>5.1776170000000006</v>
      </c>
      <c r="T34" s="1010">
        <v>1.3649559999999998</v>
      </c>
      <c r="U34" s="1010">
        <v>3.8914219999999999</v>
      </c>
      <c r="V34" s="1010">
        <v>14.151129999999998</v>
      </c>
      <c r="W34" s="1010">
        <v>13.269585999999999</v>
      </c>
      <c r="X34" s="1010">
        <v>0.23929300000000001</v>
      </c>
      <c r="Y34" s="1010">
        <v>0.46171799999999313</v>
      </c>
      <c r="Z34" s="1010">
        <v>180.614014</v>
      </c>
      <c r="AA34" s="659" t="s">
        <v>34</v>
      </c>
      <c r="AB34" s="1005">
        <v>66.502319999999997</v>
      </c>
      <c r="AC34" s="1005">
        <v>62.500244000000002</v>
      </c>
      <c r="AD34" s="1005">
        <v>39.291274999999992</v>
      </c>
      <c r="AE34" s="1005">
        <v>18.881904000000002</v>
      </c>
      <c r="AF34" s="1005">
        <v>46.876142000000002</v>
      </c>
      <c r="AG34" s="1005">
        <v>40.356566000000001</v>
      </c>
      <c r="AH34" s="1005">
        <v>1.5344259999999998</v>
      </c>
      <c r="AI34" s="1005">
        <v>3.7669319999999997</v>
      </c>
      <c r="AJ34" s="1005">
        <v>10.309824000000001</v>
      </c>
      <c r="AK34" s="1005">
        <v>5.8499670000000004</v>
      </c>
      <c r="AL34" s="1005">
        <v>4.4598570000000004</v>
      </c>
      <c r="AM34" s="659" t="s">
        <v>34</v>
      </c>
      <c r="AN34" s="998">
        <v>92.833040000000011</v>
      </c>
      <c r="AO34" s="998">
        <v>0</v>
      </c>
      <c r="AP34" s="998">
        <v>0</v>
      </c>
      <c r="AQ34" s="998">
        <v>1.8670679999999999</v>
      </c>
      <c r="AR34" s="998">
        <v>0</v>
      </c>
      <c r="AS34" s="998">
        <v>0</v>
      </c>
      <c r="AT34" s="998">
        <v>0</v>
      </c>
      <c r="AU34" s="998">
        <v>0</v>
      </c>
      <c r="AV34" s="431"/>
    </row>
    <row r="35" spans="1:49" ht="21.75" customHeight="1">
      <c r="A35" s="526" t="s">
        <v>35</v>
      </c>
      <c r="B35" s="1011">
        <v>69.604502999999994</v>
      </c>
      <c r="C35" s="1011">
        <v>110.58208499999999</v>
      </c>
      <c r="D35" s="1011">
        <v>117.67641</v>
      </c>
      <c r="E35" s="1011">
        <v>54.646442</v>
      </c>
      <c r="F35" s="1011">
        <v>0.28539700000000001</v>
      </c>
      <c r="G35" s="1011">
        <v>10.198309999999999</v>
      </c>
      <c r="H35" s="1011">
        <v>27.107582000000001</v>
      </c>
      <c r="I35" s="1011">
        <v>229.13228900000001</v>
      </c>
      <c r="J35" s="1011">
        <v>51.635688000000002</v>
      </c>
      <c r="K35" s="1011">
        <v>138.400218</v>
      </c>
      <c r="L35" s="1011">
        <v>5.2886040000000358</v>
      </c>
      <c r="M35" s="1011">
        <v>814.55752799999993</v>
      </c>
      <c r="N35" s="526" t="s">
        <v>35</v>
      </c>
      <c r="O35" s="1011">
        <v>61.554180000000002</v>
      </c>
      <c r="P35" s="1011">
        <v>101.481931</v>
      </c>
      <c r="Q35" s="1011">
        <v>59.909514000000001</v>
      </c>
      <c r="R35" s="1011">
        <v>20.279624999999999</v>
      </c>
      <c r="S35" s="1011">
        <v>0.28539700000000001</v>
      </c>
      <c r="T35" s="1011">
        <v>1.639087</v>
      </c>
      <c r="U35" s="1011">
        <v>22.346610000000002</v>
      </c>
      <c r="V35" s="1011">
        <v>45.095294000000003</v>
      </c>
      <c r="W35" s="1011">
        <v>43.654226000000001</v>
      </c>
      <c r="X35" s="1011">
        <v>10.459205000000003</v>
      </c>
      <c r="Y35" s="1011">
        <v>5.2886050000000253</v>
      </c>
      <c r="Z35" s="1011">
        <v>371.993674</v>
      </c>
      <c r="AA35" s="526" t="s">
        <v>35</v>
      </c>
      <c r="AB35" s="1006">
        <v>69.604502999999994</v>
      </c>
      <c r="AC35" s="1006">
        <v>110.58208499999999</v>
      </c>
      <c r="AD35" s="1006">
        <v>52.884690999999997</v>
      </c>
      <c r="AE35" s="1006">
        <v>27.380542000000002</v>
      </c>
      <c r="AF35" s="1006">
        <v>117.67641</v>
      </c>
      <c r="AG35" s="1006">
        <v>89.40563499999999</v>
      </c>
      <c r="AH35" s="1006">
        <v>1.392781</v>
      </c>
      <c r="AI35" s="1006">
        <v>11.663441000000001</v>
      </c>
      <c r="AJ35" s="1006">
        <v>54.646442</v>
      </c>
      <c r="AK35" s="1006">
        <v>27.178989999999999</v>
      </c>
      <c r="AL35" s="1006">
        <v>16.752165000000002</v>
      </c>
      <c r="AM35" s="526" t="s">
        <v>35</v>
      </c>
      <c r="AN35" s="999">
        <v>229.13228900000001</v>
      </c>
      <c r="AO35" s="999">
        <v>0</v>
      </c>
      <c r="AP35" s="999">
        <v>0</v>
      </c>
      <c r="AQ35" s="999">
        <v>6.8362600000000002</v>
      </c>
      <c r="AR35" s="999">
        <v>0</v>
      </c>
      <c r="AS35" s="999">
        <v>24.229687000000002</v>
      </c>
      <c r="AT35" s="999">
        <v>0</v>
      </c>
      <c r="AU35" s="999">
        <v>0</v>
      </c>
      <c r="AV35" s="431"/>
    </row>
    <row r="36" spans="1:49" ht="21.75" customHeight="1">
      <c r="A36" s="789" t="s">
        <v>130</v>
      </c>
      <c r="B36" s="1013">
        <v>240.93792699999997</v>
      </c>
      <c r="C36" s="1013">
        <v>238.73415899999998</v>
      </c>
      <c r="D36" s="1013">
        <v>259.60616199999998</v>
      </c>
      <c r="E36" s="1013">
        <v>91.248122000000009</v>
      </c>
      <c r="F36" s="1013">
        <v>22.911686</v>
      </c>
      <c r="G36" s="1013">
        <v>57.501727000000002</v>
      </c>
      <c r="H36" s="1013">
        <v>46.628518999999997</v>
      </c>
      <c r="I36" s="1013">
        <v>399.54451600000004</v>
      </c>
      <c r="J36" s="1013">
        <v>135.311272</v>
      </c>
      <c r="K36" s="1013">
        <v>181.96892799999998</v>
      </c>
      <c r="L36" s="1013">
        <v>16.211700999999834</v>
      </c>
      <c r="M36" s="1013">
        <v>1690.6047189999999</v>
      </c>
      <c r="N36" s="789" t="s">
        <v>130</v>
      </c>
      <c r="O36" s="1013">
        <v>196.65861799999999</v>
      </c>
      <c r="P36" s="1013">
        <v>211.875652</v>
      </c>
      <c r="Q36" s="1013">
        <v>146.479017</v>
      </c>
      <c r="R36" s="1013">
        <v>43.834800000000001</v>
      </c>
      <c r="S36" s="1013">
        <v>6.3086390000000003</v>
      </c>
      <c r="T36" s="1013">
        <v>5.271253999999999</v>
      </c>
      <c r="U36" s="1013">
        <v>29.677724999999999</v>
      </c>
      <c r="V36" s="1013">
        <v>83.774149000000008</v>
      </c>
      <c r="W36" s="1013">
        <v>75.852518000000003</v>
      </c>
      <c r="X36" s="1013">
        <v>22.485726000000003</v>
      </c>
      <c r="Y36" s="1013">
        <v>14.473684999999946</v>
      </c>
      <c r="Z36" s="1013">
        <v>836.69178299999999</v>
      </c>
      <c r="AA36" s="789" t="s">
        <v>130</v>
      </c>
      <c r="AB36" s="1008">
        <v>240.93792699999997</v>
      </c>
      <c r="AC36" s="1008">
        <v>238.73415899999998</v>
      </c>
      <c r="AD36" s="1008">
        <v>119.74587</v>
      </c>
      <c r="AE36" s="1008">
        <v>73.052990999999992</v>
      </c>
      <c r="AF36" s="1008">
        <v>259.60616199999998</v>
      </c>
      <c r="AG36" s="1008">
        <v>203.80203800000001</v>
      </c>
      <c r="AH36" s="1008">
        <v>4.8767849999999999</v>
      </c>
      <c r="AI36" s="1008">
        <v>25.444808999999999</v>
      </c>
      <c r="AJ36" s="1008">
        <v>91.248122000000009</v>
      </c>
      <c r="AK36" s="1008">
        <v>51.040447999999998</v>
      </c>
      <c r="AL36" s="1008">
        <v>28.865493999999998</v>
      </c>
      <c r="AM36" s="789" t="s">
        <v>130</v>
      </c>
      <c r="AN36" s="1001">
        <v>399.54451600000004</v>
      </c>
      <c r="AO36" s="1001">
        <v>0</v>
      </c>
      <c r="AP36" s="1001">
        <v>0</v>
      </c>
      <c r="AQ36" s="1001">
        <v>8.7952180000000002</v>
      </c>
      <c r="AR36" s="1001">
        <v>0</v>
      </c>
      <c r="AS36" s="1001">
        <v>33.617383000000004</v>
      </c>
      <c r="AT36" s="1001">
        <v>0</v>
      </c>
      <c r="AU36" s="1001">
        <v>0.239227</v>
      </c>
      <c r="AV36" s="431"/>
    </row>
    <row r="37" spans="1:49" ht="21.75" customHeight="1">
      <c r="A37" s="791" t="s">
        <v>129</v>
      </c>
      <c r="B37" s="1014">
        <v>2213.843805</v>
      </c>
      <c r="C37" s="1014">
        <v>5210.7509230000005</v>
      </c>
      <c r="D37" s="1014">
        <v>6053.1544101</v>
      </c>
      <c r="E37" s="1014">
        <v>1080.70634</v>
      </c>
      <c r="F37" s="1014">
        <v>167.112943</v>
      </c>
      <c r="G37" s="1014">
        <v>1416.800039</v>
      </c>
      <c r="H37" s="1014">
        <v>586.37721799999997</v>
      </c>
      <c r="I37" s="1014">
        <v>6259.0203770000016</v>
      </c>
      <c r="J37" s="1014">
        <v>2037.1818260000002</v>
      </c>
      <c r="K37" s="1014">
        <v>2124.9418670000005</v>
      </c>
      <c r="L37" s="1014">
        <v>242.70707289999643</v>
      </c>
      <c r="M37" s="1014">
        <v>27392.596821000003</v>
      </c>
      <c r="N37" s="791" t="s">
        <v>129</v>
      </c>
      <c r="O37" s="1014">
        <v>1850.202438</v>
      </c>
      <c r="P37" s="1014">
        <v>5010.9366529999998</v>
      </c>
      <c r="Q37" s="1014">
        <v>3513.3572680000002</v>
      </c>
      <c r="R37" s="1014">
        <v>672.01392099999998</v>
      </c>
      <c r="S37" s="1014">
        <v>54.644681000000006</v>
      </c>
      <c r="T37" s="1014">
        <v>254.11929799999999</v>
      </c>
      <c r="U37" s="1014">
        <v>225.70718100000002</v>
      </c>
      <c r="V37" s="1014">
        <v>3980.2862470000009</v>
      </c>
      <c r="W37" s="1014">
        <v>969.31136200000014</v>
      </c>
      <c r="X37" s="1014">
        <v>501.56299400000006</v>
      </c>
      <c r="Y37" s="1014">
        <v>216.83826999999758</v>
      </c>
      <c r="Z37" s="1014">
        <v>17248.980313</v>
      </c>
      <c r="AA37" s="791" t="s">
        <v>129</v>
      </c>
      <c r="AB37" s="1009">
        <v>2213.843805</v>
      </c>
      <c r="AC37" s="1009">
        <v>5210.7509230000005</v>
      </c>
      <c r="AD37" s="1009">
        <v>2082.0843990000003</v>
      </c>
      <c r="AE37" s="1009">
        <v>2058.3727220000001</v>
      </c>
      <c r="AF37" s="1009">
        <v>6053.1544101</v>
      </c>
      <c r="AG37" s="1009">
        <v>4588.6093339999998</v>
      </c>
      <c r="AH37" s="1009">
        <v>442.99603300000001</v>
      </c>
      <c r="AI37" s="1009">
        <v>398.54002800000006</v>
      </c>
      <c r="AJ37" s="1009">
        <v>1080.70634</v>
      </c>
      <c r="AK37" s="1009">
        <v>713.09059700000012</v>
      </c>
      <c r="AL37" s="1009">
        <v>248.97042400000001</v>
      </c>
      <c r="AM37" s="791" t="s">
        <v>129</v>
      </c>
      <c r="AN37" s="1002">
        <v>6259.0203770000016</v>
      </c>
      <c r="AO37" s="1002">
        <v>3519.754876</v>
      </c>
      <c r="AP37" s="1002">
        <v>540.02019200000007</v>
      </c>
      <c r="AQ37" s="1002">
        <v>206.22257500000001</v>
      </c>
      <c r="AR37" s="1002">
        <v>60.826596999999992</v>
      </c>
      <c r="AS37" s="1002">
        <v>248.17194200000003</v>
      </c>
      <c r="AT37" s="1002">
        <v>48.787872</v>
      </c>
      <c r="AU37" s="1002">
        <v>120.51167099999999</v>
      </c>
      <c r="AV37" s="431"/>
    </row>
    <row r="38" spans="1:49">
      <c r="A38" s="20" t="s">
        <v>296</v>
      </c>
      <c r="B38" s="1"/>
      <c r="C38" s="1"/>
      <c r="D38" s="1"/>
      <c r="E38" s="2"/>
      <c r="F38" s="2"/>
      <c r="G38" s="1"/>
      <c r="H38" s="356"/>
      <c r="I38" s="2"/>
      <c r="J38" s="1"/>
      <c r="N38" s="20"/>
      <c r="O38" s="1"/>
      <c r="P38" s="1"/>
      <c r="Q38" s="1"/>
      <c r="R38" s="2"/>
      <c r="S38" s="2"/>
      <c r="T38" s="1"/>
      <c r="U38" s="356"/>
      <c r="V38" s="2"/>
      <c r="W38" s="1"/>
      <c r="AA38" s="20"/>
      <c r="AB38" s="1"/>
      <c r="AC38" s="423"/>
      <c r="AD38" s="1"/>
      <c r="AE38" s="2"/>
      <c r="AF38" s="432"/>
      <c r="AG38" s="1"/>
      <c r="AH38" s="356"/>
      <c r="AI38" s="2"/>
      <c r="AK38" s="431"/>
      <c r="AM38" s="20"/>
      <c r="AN38" s="184"/>
      <c r="AO38" s="184"/>
      <c r="AP38" s="184"/>
      <c r="AQ38" s="2"/>
      <c r="AR38" s="432"/>
      <c r="AS38" s="1"/>
      <c r="AT38" s="356"/>
      <c r="AU38" s="2"/>
      <c r="AW38" s="431"/>
    </row>
    <row r="39" spans="1:49" ht="14.25" customHeight="1">
      <c r="A39" s="20" t="s">
        <v>388</v>
      </c>
      <c r="B39" s="402"/>
      <c r="C39" s="402"/>
      <c r="D39" s="402"/>
      <c r="E39" s="402"/>
      <c r="F39" s="402"/>
      <c r="G39" s="402"/>
      <c r="H39" s="402"/>
      <c r="I39" s="402"/>
      <c r="J39" s="1"/>
      <c r="N39" s="549"/>
      <c r="O39" s="402"/>
      <c r="P39" s="402"/>
      <c r="Q39" s="402"/>
      <c r="R39" s="402"/>
      <c r="S39" s="402"/>
      <c r="T39" s="402"/>
      <c r="U39" s="402"/>
      <c r="V39" s="402"/>
      <c r="W39" s="1"/>
      <c r="Z39" s="431"/>
      <c r="AA39" s="549"/>
      <c r="AB39" s="433"/>
      <c r="AC39" s="402"/>
      <c r="AD39" s="402"/>
      <c r="AE39" s="402"/>
      <c r="AF39" s="402"/>
      <c r="AG39" s="402"/>
      <c r="AH39" s="402"/>
      <c r="AI39" s="402"/>
      <c r="AM39" s="549"/>
      <c r="AN39" s="402"/>
      <c r="AO39" s="402"/>
      <c r="AP39" s="402"/>
      <c r="AQ39" s="402"/>
      <c r="AR39" s="402"/>
      <c r="AS39" s="402"/>
      <c r="AT39" s="402"/>
      <c r="AU39" s="402"/>
    </row>
    <row r="40" spans="1:49" ht="14.25" customHeight="1">
      <c r="A40" s="549"/>
      <c r="B40" s="433"/>
      <c r="C40" s="433"/>
      <c r="D40" s="433"/>
      <c r="E40" s="433"/>
      <c r="F40" s="433"/>
      <c r="G40" s="433"/>
      <c r="H40" s="433"/>
      <c r="I40" s="433"/>
      <c r="J40" s="433"/>
      <c r="K40" s="433"/>
      <c r="L40" s="433"/>
      <c r="M40" s="433"/>
      <c r="N40" s="20"/>
      <c r="O40" s="402"/>
      <c r="P40" s="402"/>
      <c r="Q40" s="402"/>
      <c r="R40" s="402"/>
      <c r="S40" s="402"/>
      <c r="T40" s="402"/>
      <c r="U40" s="402"/>
      <c r="V40" s="402"/>
      <c r="W40" s="1"/>
      <c r="AA40" s="20"/>
      <c r="AB40" s="565"/>
      <c r="AM40" s="20"/>
    </row>
    <row r="41" spans="1:49">
      <c r="A41" s="1"/>
      <c r="B41" s="1"/>
      <c r="C41" s="1"/>
      <c r="D41" s="1"/>
      <c r="E41" s="1"/>
      <c r="F41" s="1"/>
      <c r="G41" s="1"/>
      <c r="H41" s="1"/>
      <c r="I41" s="1"/>
      <c r="J41" s="1"/>
    </row>
    <row r="42" spans="1:49" s="639" customFormat="1" ht="20.25">
      <c r="A42" s="654" t="s">
        <v>154</v>
      </c>
      <c r="B42" s="727"/>
      <c r="C42" s="727"/>
      <c r="D42" s="727"/>
      <c r="E42" s="727"/>
      <c r="F42" s="727"/>
      <c r="G42" s="727"/>
      <c r="H42" s="727"/>
      <c r="I42" s="727"/>
      <c r="J42" s="727"/>
      <c r="N42" s="773" t="s">
        <v>328</v>
      </c>
      <c r="R42" s="640"/>
      <c r="S42" s="640"/>
      <c r="U42" s="640"/>
      <c r="V42" s="640"/>
      <c r="W42" s="640"/>
      <c r="Z42" s="975"/>
      <c r="AA42" s="773" t="s">
        <v>328</v>
      </c>
      <c r="AM42" s="841" t="s">
        <v>329</v>
      </c>
    </row>
    <row r="43" spans="1:49" ht="18">
      <c r="A43" s="657" t="s">
        <v>1</v>
      </c>
      <c r="B43" s="657"/>
      <c r="C43" s="657"/>
      <c r="D43" s="657"/>
      <c r="E43" s="26"/>
      <c r="F43" s="894"/>
      <c r="G43" s="26"/>
      <c r="H43" s="479"/>
      <c r="N43" s="644" t="s">
        <v>160</v>
      </c>
      <c r="O43" s="648"/>
      <c r="P43" s="648"/>
      <c r="Q43" s="648"/>
      <c r="R43" s="648"/>
      <c r="S43" s="648"/>
      <c r="T43" s="648"/>
      <c r="U43" s="648"/>
      <c r="V43" s="648"/>
      <c r="W43" s="840"/>
      <c r="X43" s="647"/>
      <c r="Y43" s="647"/>
      <c r="Z43" s="647"/>
      <c r="AA43" s="926" t="s">
        <v>279</v>
      </c>
      <c r="AB43" s="639"/>
      <c r="AC43" s="639"/>
      <c r="AD43" s="639"/>
      <c r="AE43" s="639"/>
      <c r="AF43" s="639"/>
      <c r="AG43" s="639"/>
      <c r="AH43" s="639"/>
      <c r="AI43" s="639"/>
      <c r="AJ43" s="639"/>
      <c r="AK43" s="639"/>
      <c r="AL43" s="639"/>
      <c r="AM43" s="926" t="s">
        <v>280</v>
      </c>
      <c r="AN43" s="639"/>
      <c r="AO43" s="639"/>
      <c r="AP43" s="639"/>
      <c r="AQ43" s="639"/>
      <c r="AR43" s="639"/>
      <c r="AS43" s="639"/>
      <c r="AT43" s="639"/>
      <c r="AU43" s="639"/>
    </row>
    <row r="44" spans="1:49" ht="13.5" customHeight="1">
      <c r="A44" s="658" t="s">
        <v>297</v>
      </c>
      <c r="N44" s="1207"/>
      <c r="O44" s="1207"/>
      <c r="P44" s="1207"/>
      <c r="Q44" s="1207"/>
      <c r="R44" s="1207"/>
      <c r="S44" s="1207"/>
      <c r="T44" s="1207"/>
      <c r="U44" s="1207"/>
      <c r="V44" s="1207"/>
      <c r="W44" s="1207"/>
      <c r="X44" s="1207"/>
      <c r="Y44" s="1207"/>
      <c r="Z44" s="1207"/>
      <c r="AA44" s="411"/>
      <c r="AM44" s="411"/>
    </row>
    <row r="45" spans="1:49" ht="15" customHeight="1">
      <c r="A45" s="522" t="s">
        <v>366</v>
      </c>
      <c r="N45" s="472"/>
      <c r="O45" s="434"/>
      <c r="P45" s="434"/>
      <c r="Q45" s="434"/>
      <c r="R45" s="434"/>
      <c r="S45" s="434"/>
      <c r="T45" s="434"/>
      <c r="U45" s="434"/>
      <c r="V45" s="434"/>
      <c r="W45" s="434"/>
      <c r="X45" s="434"/>
      <c r="Y45" s="434"/>
      <c r="AA45" s="472" t="s">
        <v>3</v>
      </c>
      <c r="AM45" s="472" t="s">
        <v>3</v>
      </c>
    </row>
    <row r="46" spans="1:49" ht="15.75" customHeight="1">
      <c r="A46" s="2"/>
      <c r="N46" s="777" t="s">
        <v>310</v>
      </c>
      <c r="O46" s="403"/>
      <c r="P46" s="10"/>
      <c r="Q46" s="10"/>
      <c r="R46" s="10"/>
      <c r="S46" s="10"/>
      <c r="T46" s="10"/>
      <c r="U46" s="10"/>
      <c r="V46" s="12"/>
      <c r="W46" s="13"/>
      <c r="AA46" s="658" t="s">
        <v>310</v>
      </c>
      <c r="AM46" s="658" t="s">
        <v>310</v>
      </c>
    </row>
    <row r="47" spans="1:49" ht="22.5" customHeight="1">
      <c r="A47" s="2"/>
      <c r="N47" s="1196" t="s">
        <v>7</v>
      </c>
      <c r="O47" s="1212" t="s">
        <v>121</v>
      </c>
      <c r="P47" s="1210" t="s">
        <v>465</v>
      </c>
      <c r="Q47" s="1212" t="s">
        <v>88</v>
      </c>
      <c r="R47" s="1212" t="s">
        <v>89</v>
      </c>
      <c r="S47" s="1212" t="s">
        <v>257</v>
      </c>
      <c r="T47" s="1212" t="s">
        <v>436</v>
      </c>
      <c r="U47" s="1214" t="s">
        <v>437</v>
      </c>
      <c r="V47" s="1214" t="s">
        <v>92</v>
      </c>
      <c r="W47" s="1212" t="s">
        <v>252</v>
      </c>
      <c r="X47" s="1212" t="s">
        <v>439</v>
      </c>
      <c r="Y47" s="1212" t="s">
        <v>41</v>
      </c>
      <c r="Z47" s="1212" t="s">
        <v>38</v>
      </c>
      <c r="AA47" s="1216" t="s">
        <v>7</v>
      </c>
      <c r="AB47" s="1146" t="s">
        <v>164</v>
      </c>
      <c r="AC47" s="1146"/>
      <c r="AD47" s="1146"/>
      <c r="AE47" s="1146"/>
      <c r="AF47" s="1146"/>
      <c r="AG47" s="1146" t="s">
        <v>165</v>
      </c>
      <c r="AH47" s="1146"/>
      <c r="AI47" s="1146"/>
      <c r="AJ47" s="1146"/>
      <c r="AK47" s="1146"/>
      <c r="AL47" s="1146"/>
      <c r="AM47" s="1196" t="s">
        <v>7</v>
      </c>
      <c r="AN47" s="1146" t="s">
        <v>166</v>
      </c>
      <c r="AO47" s="1146"/>
      <c r="AP47" s="1146"/>
      <c r="AQ47" s="1146"/>
      <c r="AR47" s="1146"/>
      <c r="AS47" s="992" t="s">
        <v>123</v>
      </c>
      <c r="AT47" s="357"/>
      <c r="AU47" s="357"/>
      <c r="AV47" s="357"/>
      <c r="AW47" s="357"/>
    </row>
    <row r="48" spans="1:49" ht="31.5" customHeight="1">
      <c r="A48" s="2"/>
      <c r="N48" s="1159"/>
      <c r="O48" s="1213"/>
      <c r="P48" s="1211" t="s">
        <v>330</v>
      </c>
      <c r="Q48" s="1213" t="s">
        <v>438</v>
      </c>
      <c r="R48" s="1213" t="s">
        <v>331</v>
      </c>
      <c r="S48" s="1213"/>
      <c r="T48" s="1213"/>
      <c r="U48" s="1215"/>
      <c r="V48" s="1215" t="s">
        <v>92</v>
      </c>
      <c r="W48" s="1213"/>
      <c r="X48" s="1213"/>
      <c r="Y48" s="1213" t="s">
        <v>41</v>
      </c>
      <c r="Z48" s="1213"/>
      <c r="AA48" s="1217"/>
      <c r="AB48" s="994" t="s">
        <v>93</v>
      </c>
      <c r="AC48" s="994" t="s">
        <v>339</v>
      </c>
      <c r="AD48" s="1036" t="s">
        <v>469</v>
      </c>
      <c r="AE48" s="994" t="s">
        <v>340</v>
      </c>
      <c r="AF48" s="994" t="s">
        <v>341</v>
      </c>
      <c r="AG48" s="994" t="s">
        <v>93</v>
      </c>
      <c r="AH48" s="1016" t="s">
        <v>342</v>
      </c>
      <c r="AI48" s="994" t="s">
        <v>343</v>
      </c>
      <c r="AJ48" s="994" t="s">
        <v>344</v>
      </c>
      <c r="AK48" s="994" t="s">
        <v>443</v>
      </c>
      <c r="AL48" s="994" t="s">
        <v>345</v>
      </c>
      <c r="AM48" s="1159"/>
      <c r="AN48" s="994" t="s">
        <v>93</v>
      </c>
      <c r="AO48" s="1034" t="s">
        <v>346</v>
      </c>
      <c r="AP48" s="994" t="s">
        <v>347</v>
      </c>
      <c r="AQ48" s="1034" t="s">
        <v>348</v>
      </c>
      <c r="AR48" s="994" t="s">
        <v>349</v>
      </c>
      <c r="AS48" s="990" t="s">
        <v>350</v>
      </c>
      <c r="AT48" s="411"/>
      <c r="AU48" s="411"/>
      <c r="AV48" s="411"/>
      <c r="AW48" s="411"/>
    </row>
    <row r="49" spans="1:45" ht="21.75" customHeight="1">
      <c r="A49" s="2"/>
      <c r="N49" s="659" t="s">
        <v>8</v>
      </c>
      <c r="O49" s="1010">
        <v>4.0928719999999998</v>
      </c>
      <c r="P49" s="1010">
        <v>1.5665630000000001</v>
      </c>
      <c r="Q49" s="1010">
        <v>51.211820999999993</v>
      </c>
      <c r="R49" s="1010">
        <v>3.8072319999999999</v>
      </c>
      <c r="S49" s="1010">
        <v>1.6125E-2</v>
      </c>
      <c r="T49" s="1010">
        <v>12.806031000000001</v>
      </c>
      <c r="U49" s="1010">
        <v>6.5297470000000004</v>
      </c>
      <c r="V49" s="1010">
        <v>71.726776999999998</v>
      </c>
      <c r="W49" s="1010">
        <v>32.980152000000004</v>
      </c>
      <c r="X49" s="1010">
        <v>53.157342000000007</v>
      </c>
      <c r="Y49" s="1010">
        <v>-9.9999998928979039E-4</v>
      </c>
      <c r="Z49" s="1010">
        <v>237.89466099999999</v>
      </c>
      <c r="AA49" s="659" t="s">
        <v>8</v>
      </c>
      <c r="AB49" s="1005">
        <v>15.86829</v>
      </c>
      <c r="AC49" s="1005">
        <v>3.2499999999999999E-3</v>
      </c>
      <c r="AD49" s="1005">
        <v>3.4869530000000002</v>
      </c>
      <c r="AE49" s="1005">
        <v>5.0858970000000001</v>
      </c>
      <c r="AF49" s="1005">
        <v>6.9476640000000005</v>
      </c>
      <c r="AG49" s="1005">
        <v>10.603995000000001</v>
      </c>
      <c r="AH49" s="1005">
        <v>5.2804000000000004E-2</v>
      </c>
      <c r="AI49" s="1005">
        <v>0.197218</v>
      </c>
      <c r="AJ49" s="1005">
        <v>1.5144549999999999</v>
      </c>
      <c r="AK49" s="1005">
        <v>6.5954639999999998</v>
      </c>
      <c r="AL49" s="1005">
        <v>1.33521</v>
      </c>
      <c r="AM49" s="659" t="s">
        <v>8</v>
      </c>
      <c r="AN49" s="998">
        <v>61.002217000000002</v>
      </c>
      <c r="AO49" s="998">
        <v>26.325671999999997</v>
      </c>
      <c r="AP49" s="998">
        <v>4.1880449999999998</v>
      </c>
      <c r="AQ49" s="998">
        <v>14.33541</v>
      </c>
      <c r="AR49" s="998">
        <v>9.8173840000000006</v>
      </c>
      <c r="AS49" s="998">
        <v>1.6125E-2</v>
      </c>
    </row>
    <row r="50" spans="1:45" ht="21.75" customHeight="1">
      <c r="A50" s="2"/>
      <c r="N50" s="526" t="s">
        <v>9</v>
      </c>
      <c r="O50" s="1011">
        <v>35.003129999999999</v>
      </c>
      <c r="P50" s="1011">
        <v>17.854092000000001</v>
      </c>
      <c r="Q50" s="1011">
        <v>186.920368</v>
      </c>
      <c r="R50" s="1011">
        <v>9.9953299999999992</v>
      </c>
      <c r="S50" s="1011">
        <v>0</v>
      </c>
      <c r="T50" s="1011">
        <v>26.811288000000001</v>
      </c>
      <c r="U50" s="1011">
        <v>6.4808750000000002</v>
      </c>
      <c r="V50" s="1011">
        <v>126.028116</v>
      </c>
      <c r="W50" s="1011">
        <v>108.94145900000001</v>
      </c>
      <c r="X50" s="1011">
        <v>70.179123000000004</v>
      </c>
      <c r="Y50" s="1011">
        <v>3.5010000000329456E-3</v>
      </c>
      <c r="Z50" s="1011">
        <v>588.21728199999995</v>
      </c>
      <c r="AA50" s="526" t="s">
        <v>9</v>
      </c>
      <c r="AB50" s="1006">
        <v>33.033933000000005</v>
      </c>
      <c r="AC50" s="1006">
        <v>9.4655860000000001</v>
      </c>
      <c r="AD50" s="1006">
        <v>0</v>
      </c>
      <c r="AE50" s="1006">
        <v>10.193372</v>
      </c>
      <c r="AF50" s="1006">
        <v>0.99609700000000001</v>
      </c>
      <c r="AG50" s="1006">
        <v>11.345127</v>
      </c>
      <c r="AH50" s="1006">
        <v>0</v>
      </c>
      <c r="AI50" s="1006">
        <v>3.9E-2</v>
      </c>
      <c r="AJ50" s="1006">
        <v>1.7883879999999999</v>
      </c>
      <c r="AK50" s="1006">
        <v>3.1530199999999997</v>
      </c>
      <c r="AL50" s="1006">
        <v>4.716958</v>
      </c>
      <c r="AM50" s="526" t="s">
        <v>9</v>
      </c>
      <c r="AN50" s="999">
        <v>152.03896900000001</v>
      </c>
      <c r="AO50" s="999">
        <v>60.499944000000006</v>
      </c>
      <c r="AP50" s="999">
        <v>31.905733999999995</v>
      </c>
      <c r="AQ50" s="999">
        <v>46.883841999999994</v>
      </c>
      <c r="AR50" s="999">
        <v>12.749450000000001</v>
      </c>
      <c r="AS50" s="999">
        <v>0.44909199999999999</v>
      </c>
    </row>
    <row r="51" spans="1:45" ht="21.75" customHeight="1">
      <c r="A51" s="2"/>
      <c r="N51" s="659" t="s">
        <v>10</v>
      </c>
      <c r="O51" s="1010">
        <v>25.597852</v>
      </c>
      <c r="P51" s="1010">
        <v>1.3268489999999999</v>
      </c>
      <c r="Q51" s="1010">
        <v>61.094851999999996</v>
      </c>
      <c r="R51" s="1010">
        <v>5.1575040000000003</v>
      </c>
      <c r="S51" s="1010">
        <v>8.659E-2</v>
      </c>
      <c r="T51" s="1010">
        <v>30.816519</v>
      </c>
      <c r="U51" s="1010">
        <v>1.674839</v>
      </c>
      <c r="V51" s="1010">
        <v>25.490594000000002</v>
      </c>
      <c r="W51" s="1010">
        <v>39.892944</v>
      </c>
      <c r="X51" s="1010">
        <v>45.644855</v>
      </c>
      <c r="Y51" s="1010">
        <v>3.0000000042491591E-6</v>
      </c>
      <c r="Z51" s="1010">
        <v>236.78340100000003</v>
      </c>
      <c r="AA51" s="659" t="s">
        <v>10</v>
      </c>
      <c r="AB51" s="1005">
        <v>43.555304999999997</v>
      </c>
      <c r="AC51" s="1005">
        <v>0</v>
      </c>
      <c r="AD51" s="1005">
        <v>0</v>
      </c>
      <c r="AE51" s="1005">
        <v>17.807222000000003</v>
      </c>
      <c r="AF51" s="1005">
        <v>5.6366610000000001</v>
      </c>
      <c r="AG51" s="1005">
        <v>6.0605929999999999</v>
      </c>
      <c r="AH51" s="1005">
        <v>0</v>
      </c>
      <c r="AI51" s="1005">
        <v>0.05</v>
      </c>
      <c r="AJ51" s="1005">
        <v>0.52813500000000002</v>
      </c>
      <c r="AK51" s="1005">
        <v>1.4069229999999999</v>
      </c>
      <c r="AL51" s="1005">
        <v>3.758543</v>
      </c>
      <c r="AM51" s="659" t="s">
        <v>10</v>
      </c>
      <c r="AN51" s="998">
        <v>59.247631000000005</v>
      </c>
      <c r="AO51" s="998">
        <v>7.8479799999999997</v>
      </c>
      <c r="AP51" s="998">
        <v>9.1524769999999993</v>
      </c>
      <c r="AQ51" s="998">
        <v>27.679995999999999</v>
      </c>
      <c r="AR51" s="998">
        <v>11.922883000000001</v>
      </c>
      <c r="AS51" s="998">
        <v>6.1576909999999998</v>
      </c>
    </row>
    <row r="52" spans="1:45" ht="21.75" customHeight="1">
      <c r="N52" s="526" t="s">
        <v>11</v>
      </c>
      <c r="O52" s="1011">
        <v>7.9160010000000005</v>
      </c>
      <c r="P52" s="1011">
        <v>3.1235040000000001</v>
      </c>
      <c r="Q52" s="1011">
        <v>46.664338999999998</v>
      </c>
      <c r="R52" s="1011">
        <v>9.7824729999999995</v>
      </c>
      <c r="S52" s="1011">
        <v>0.86247000000000007</v>
      </c>
      <c r="T52" s="1011">
        <v>27.952659000000001</v>
      </c>
      <c r="U52" s="1011">
        <v>7.5928230000000001</v>
      </c>
      <c r="V52" s="1011">
        <v>44.005333</v>
      </c>
      <c r="W52" s="1011">
        <v>29.771483</v>
      </c>
      <c r="X52" s="1011">
        <v>50.24113100000001</v>
      </c>
      <c r="Y52" s="1011">
        <v>9.9999999656574807E-7</v>
      </c>
      <c r="Z52" s="1011">
        <v>227.912217</v>
      </c>
      <c r="AA52" s="526" t="s">
        <v>11</v>
      </c>
      <c r="AB52" s="1006">
        <v>33.423226</v>
      </c>
      <c r="AC52" s="1006">
        <v>11.625142</v>
      </c>
      <c r="AD52" s="1006">
        <v>6.7110279999999998</v>
      </c>
      <c r="AE52" s="1006">
        <v>4.4079110000000004</v>
      </c>
      <c r="AF52" s="1006">
        <v>8.6808700000000005</v>
      </c>
      <c r="AG52" s="1006">
        <v>12.922947000000001</v>
      </c>
      <c r="AH52" s="1006">
        <v>2.4539999999999999E-2</v>
      </c>
      <c r="AI52" s="1006">
        <v>0</v>
      </c>
      <c r="AJ52" s="1006">
        <v>1.2784050000000002</v>
      </c>
      <c r="AK52" s="1006">
        <v>4.1855989999999998</v>
      </c>
      <c r="AL52" s="1006">
        <v>2.5531760000000001</v>
      </c>
      <c r="AM52" s="526" t="s">
        <v>11</v>
      </c>
      <c r="AN52" s="999">
        <v>64.154060000000001</v>
      </c>
      <c r="AO52" s="999">
        <v>16.382928</v>
      </c>
      <c r="AP52" s="999">
        <v>7.5805910000000001</v>
      </c>
      <c r="AQ52" s="999">
        <v>3.221047</v>
      </c>
      <c r="AR52" s="999">
        <v>9.5636700000000001</v>
      </c>
      <c r="AS52" s="999">
        <v>1.555553</v>
      </c>
    </row>
    <row r="53" spans="1:45" ht="21.75" customHeight="1">
      <c r="N53" s="659" t="s">
        <v>12</v>
      </c>
      <c r="O53" s="1010">
        <v>15.989985000000001</v>
      </c>
      <c r="P53" s="1010">
        <v>3.8963969999999999</v>
      </c>
      <c r="Q53" s="1010">
        <v>102.305459</v>
      </c>
      <c r="R53" s="1010">
        <v>17.059287000000001</v>
      </c>
      <c r="S53" s="1010">
        <v>0</v>
      </c>
      <c r="T53" s="1010">
        <v>43.194803</v>
      </c>
      <c r="U53" s="1010">
        <v>10.996075000000001</v>
      </c>
      <c r="V53" s="1010">
        <v>156.72041300000001</v>
      </c>
      <c r="W53" s="1010">
        <v>38.575174999999994</v>
      </c>
      <c r="X53" s="1010">
        <v>39.641474999999993</v>
      </c>
      <c r="Y53" s="1010">
        <v>2.1803849999999874</v>
      </c>
      <c r="Z53" s="1010">
        <v>430.55945399999996</v>
      </c>
      <c r="AA53" s="659" t="s">
        <v>12</v>
      </c>
      <c r="AB53" s="1005">
        <v>50.276010999999997</v>
      </c>
      <c r="AC53" s="1005">
        <v>0</v>
      </c>
      <c r="AD53" s="1005">
        <v>0</v>
      </c>
      <c r="AE53" s="1005">
        <v>31.345114999999996</v>
      </c>
      <c r="AF53" s="1005">
        <v>16.304438999999999</v>
      </c>
      <c r="AG53" s="1005">
        <v>21.600985000000001</v>
      </c>
      <c r="AH53" s="1005">
        <v>0.04</v>
      </c>
      <c r="AI53" s="1005">
        <v>0</v>
      </c>
      <c r="AJ53" s="1005">
        <v>6.9765959999999998</v>
      </c>
      <c r="AK53" s="1005">
        <v>3.3419899999999996</v>
      </c>
      <c r="AL53" s="1005">
        <v>3.0417719999999999</v>
      </c>
      <c r="AM53" s="659" t="s">
        <v>12</v>
      </c>
      <c r="AN53" s="998">
        <v>103.59925299999999</v>
      </c>
      <c r="AO53" s="998">
        <v>37.250538999999996</v>
      </c>
      <c r="AP53" s="998">
        <v>21.281108999999997</v>
      </c>
      <c r="AQ53" s="998">
        <v>0</v>
      </c>
      <c r="AR53" s="998">
        <v>16.431169999999998</v>
      </c>
      <c r="AS53" s="998">
        <v>0.69006500000000004</v>
      </c>
    </row>
    <row r="54" spans="1:45" ht="21.75" customHeight="1">
      <c r="N54" s="526" t="s">
        <v>13</v>
      </c>
      <c r="O54" s="1011">
        <v>14.072723</v>
      </c>
      <c r="P54" s="1011">
        <v>13.116734000000001</v>
      </c>
      <c r="Q54" s="1011">
        <v>86.882411000000005</v>
      </c>
      <c r="R54" s="1011">
        <v>18.423994</v>
      </c>
      <c r="S54" s="1011">
        <v>0</v>
      </c>
      <c r="T54" s="1011">
        <v>84.355907000000002</v>
      </c>
      <c r="U54" s="1011">
        <v>6.9656229999999999</v>
      </c>
      <c r="V54" s="1011">
        <v>48.649430000000002</v>
      </c>
      <c r="W54" s="1011">
        <v>29.190034999999998</v>
      </c>
      <c r="X54" s="1011">
        <v>46.533925000000004</v>
      </c>
      <c r="Y54" s="1011">
        <v>5.1630999999979395E-2</v>
      </c>
      <c r="Z54" s="1011">
        <v>348.242413</v>
      </c>
      <c r="AA54" s="526" t="s">
        <v>13</v>
      </c>
      <c r="AB54" s="1006">
        <v>92.094931000000017</v>
      </c>
      <c r="AC54" s="1006">
        <v>0</v>
      </c>
      <c r="AD54" s="1006">
        <v>30.720139</v>
      </c>
      <c r="AE54" s="1006">
        <v>29.658514999999998</v>
      </c>
      <c r="AF54" s="1006">
        <v>20.815192</v>
      </c>
      <c r="AG54" s="1006">
        <v>14.046824000000001</v>
      </c>
      <c r="AH54" s="1006">
        <v>8.2852999999999996E-2</v>
      </c>
      <c r="AI54" s="1006">
        <v>0.19112000000000001</v>
      </c>
      <c r="AJ54" s="1006">
        <v>1.8339239999999999</v>
      </c>
      <c r="AK54" s="1006">
        <v>4.1226499999999993</v>
      </c>
      <c r="AL54" s="1006">
        <v>4.3472499999999998</v>
      </c>
      <c r="AM54" s="526" t="s">
        <v>13</v>
      </c>
      <c r="AN54" s="999">
        <v>59.339361000000004</v>
      </c>
      <c r="AO54" s="999">
        <v>20.912853000000002</v>
      </c>
      <c r="AP54" s="999">
        <v>7.3999260000000007</v>
      </c>
      <c r="AQ54" s="999">
        <v>5.897075000000001</v>
      </c>
      <c r="AR54" s="999">
        <v>5.6778699999999995</v>
      </c>
      <c r="AS54" s="999">
        <v>0</v>
      </c>
    </row>
    <row r="55" spans="1:45" ht="21.75" customHeight="1">
      <c r="N55" s="659" t="s">
        <v>14</v>
      </c>
      <c r="O55" s="1010">
        <v>2.5914890000000002</v>
      </c>
      <c r="P55" s="1010">
        <v>1.1279790000000001</v>
      </c>
      <c r="Q55" s="1010">
        <v>63.139645999999999</v>
      </c>
      <c r="R55" s="1010">
        <v>3.1864029999999999</v>
      </c>
      <c r="S55" s="1010">
        <v>1.1897390000000001</v>
      </c>
      <c r="T55" s="1010">
        <v>27.163391000000001</v>
      </c>
      <c r="U55" s="1010">
        <v>3.786877</v>
      </c>
      <c r="V55" s="1010">
        <v>15.17019</v>
      </c>
      <c r="W55" s="1010">
        <v>18.334703000000001</v>
      </c>
      <c r="X55" s="1010">
        <v>40.562922</v>
      </c>
      <c r="Y55" s="1010">
        <v>2.1153999999980442E-2</v>
      </c>
      <c r="Z55" s="1010">
        <v>176.27449299999998</v>
      </c>
      <c r="AA55" s="659" t="s">
        <v>14</v>
      </c>
      <c r="AB55" s="1005">
        <v>33.042546999999999</v>
      </c>
      <c r="AC55" s="1005">
        <v>3.1604350000000001</v>
      </c>
      <c r="AD55" s="1005">
        <v>5.8859749999999993</v>
      </c>
      <c r="AE55" s="1005">
        <v>20.065853999999998</v>
      </c>
      <c r="AF55" s="1005">
        <v>0.59321100000000004</v>
      </c>
      <c r="AG55" s="1005">
        <v>8.2705900000000003</v>
      </c>
      <c r="AH55" s="1005">
        <v>0.13029199999999999</v>
      </c>
      <c r="AI55" s="1005">
        <v>0.23703199999999999</v>
      </c>
      <c r="AJ55" s="1005">
        <v>1.8179670000000001</v>
      </c>
      <c r="AK55" s="1005">
        <v>2.4661</v>
      </c>
      <c r="AL55" s="1005">
        <v>1.575915</v>
      </c>
      <c r="AM55" s="659" t="s">
        <v>14</v>
      </c>
      <c r="AN55" s="998">
        <v>38.635442000000005</v>
      </c>
      <c r="AO55" s="998">
        <v>9.6237700000000004</v>
      </c>
      <c r="AP55" s="998">
        <v>8.0974130000000013</v>
      </c>
      <c r="AQ55" s="998">
        <v>0</v>
      </c>
      <c r="AR55" s="998">
        <v>5.0047160000000002</v>
      </c>
      <c r="AS55" s="998">
        <v>2.3996949999999999</v>
      </c>
    </row>
    <row r="56" spans="1:45" ht="21.75" customHeight="1">
      <c r="N56" s="526" t="s">
        <v>15</v>
      </c>
      <c r="O56" s="1011">
        <v>8.2513950000000005</v>
      </c>
      <c r="P56" s="1011">
        <v>0.15023599999999998</v>
      </c>
      <c r="Q56" s="1011">
        <v>22.980183</v>
      </c>
      <c r="R56" s="1011">
        <v>13.912483</v>
      </c>
      <c r="S56" s="1011">
        <v>0.85858100000000004</v>
      </c>
      <c r="T56" s="1011">
        <v>25.373042000000002</v>
      </c>
      <c r="U56" s="1011">
        <v>21.831043000000001</v>
      </c>
      <c r="V56" s="1011">
        <v>65.537813999999997</v>
      </c>
      <c r="W56" s="1011">
        <v>26.331876999999999</v>
      </c>
      <c r="X56" s="1011">
        <v>7.6601179999999873</v>
      </c>
      <c r="Y56" s="1011">
        <v>-2.0000000011350494E-5</v>
      </c>
      <c r="Z56" s="1011">
        <v>192.88675199999997</v>
      </c>
      <c r="AA56" s="526" t="s">
        <v>15</v>
      </c>
      <c r="AB56" s="1006">
        <v>27.415824000000001</v>
      </c>
      <c r="AC56" s="1006">
        <v>0</v>
      </c>
      <c r="AD56" s="1006">
        <v>4.4024320000000001</v>
      </c>
      <c r="AE56" s="1006">
        <v>15.133365</v>
      </c>
      <c r="AF56" s="1006">
        <v>4.4607890000000001</v>
      </c>
      <c r="AG56" s="1006">
        <v>48.519900999999997</v>
      </c>
      <c r="AH56" s="1006">
        <v>0</v>
      </c>
      <c r="AI56" s="1006">
        <v>0</v>
      </c>
      <c r="AJ56" s="1006">
        <v>23.476491999999997</v>
      </c>
      <c r="AK56" s="1006">
        <v>2.6980720000000002</v>
      </c>
      <c r="AL56" s="1006">
        <v>0</v>
      </c>
      <c r="AM56" s="526" t="s">
        <v>15</v>
      </c>
      <c r="AN56" s="999">
        <v>48.794222999999995</v>
      </c>
      <c r="AO56" s="999">
        <v>2.4212979999999997</v>
      </c>
      <c r="AP56" s="999">
        <v>15.332091</v>
      </c>
      <c r="AQ56" s="999">
        <v>3.4030120000000004</v>
      </c>
      <c r="AR56" s="999">
        <v>12.198011999999999</v>
      </c>
      <c r="AS56" s="999">
        <v>1.4299139999999999</v>
      </c>
    </row>
    <row r="57" spans="1:45" ht="21.75" customHeight="1">
      <c r="N57" s="659" t="s">
        <v>16</v>
      </c>
      <c r="O57" s="1010">
        <v>2.722035</v>
      </c>
      <c r="P57" s="1010">
        <v>6.2568090000000005</v>
      </c>
      <c r="Q57" s="1010">
        <v>68.236176</v>
      </c>
      <c r="R57" s="1010">
        <v>8.6809860000000008</v>
      </c>
      <c r="S57" s="1010">
        <v>0.35716100000000001</v>
      </c>
      <c r="T57" s="1010">
        <v>7.8104489999999993</v>
      </c>
      <c r="U57" s="1010">
        <v>3.295836</v>
      </c>
      <c r="V57" s="1010">
        <v>18.931867999999998</v>
      </c>
      <c r="W57" s="1010">
        <v>20.022235000000002</v>
      </c>
      <c r="X57" s="1010">
        <v>14.314277000000001</v>
      </c>
      <c r="Y57" s="1010">
        <v>1.9999999512947398E-6</v>
      </c>
      <c r="Z57" s="1010">
        <v>150.62783399999998</v>
      </c>
      <c r="AA57" s="659" t="s">
        <v>16</v>
      </c>
      <c r="AB57" s="1005">
        <v>8.9740139999999986</v>
      </c>
      <c r="AC57" s="1005">
        <v>0.86483399999999999</v>
      </c>
      <c r="AD57" s="1005">
        <v>5.639374000000001</v>
      </c>
      <c r="AE57" s="1005">
        <v>1.373359</v>
      </c>
      <c r="AF57" s="1005">
        <v>0.139459</v>
      </c>
      <c r="AG57" s="1005">
        <v>5.2935699999999999</v>
      </c>
      <c r="AH57" s="1005">
        <v>0</v>
      </c>
      <c r="AI57" s="1005">
        <v>0.08</v>
      </c>
      <c r="AJ57" s="1005">
        <v>0.60161200000000004</v>
      </c>
      <c r="AK57" s="1005">
        <v>3.02834</v>
      </c>
      <c r="AL57" s="1005">
        <v>0.87798600000000016</v>
      </c>
      <c r="AM57" s="659" t="s">
        <v>16</v>
      </c>
      <c r="AN57" s="998">
        <v>37.355524000000003</v>
      </c>
      <c r="AO57" s="998">
        <v>6.6311819999999999</v>
      </c>
      <c r="AP57" s="998">
        <v>6.1684510000000001</v>
      </c>
      <c r="AQ57" s="998">
        <v>1.080519</v>
      </c>
      <c r="AR57" s="998">
        <v>4.384468</v>
      </c>
      <c r="AS57" s="998">
        <v>0.46944100000000005</v>
      </c>
    </row>
    <row r="58" spans="1:45" ht="21.75" customHeight="1">
      <c r="N58" s="526" t="s">
        <v>17</v>
      </c>
      <c r="O58" s="1011">
        <v>14.924738999999999</v>
      </c>
      <c r="P58" s="1011">
        <v>5.3875679999999999</v>
      </c>
      <c r="Q58" s="1011">
        <v>175.080679</v>
      </c>
      <c r="R58" s="1011">
        <v>21.092666000000001</v>
      </c>
      <c r="S58" s="1011">
        <v>0.67464999999999997</v>
      </c>
      <c r="T58" s="1011">
        <v>31.503518</v>
      </c>
      <c r="U58" s="1011">
        <v>32.261921999999998</v>
      </c>
      <c r="V58" s="1011">
        <v>83.023587000000006</v>
      </c>
      <c r="W58" s="1011">
        <v>61.062716999999999</v>
      </c>
      <c r="X58" s="1011">
        <v>38.512986999999995</v>
      </c>
      <c r="Y58" s="1011">
        <v>9.999999674619175E-7</v>
      </c>
      <c r="Z58" s="1011">
        <v>463.52503400000001</v>
      </c>
      <c r="AA58" s="526" t="s">
        <v>17</v>
      </c>
      <c r="AB58" s="1006">
        <v>37.859832000000004</v>
      </c>
      <c r="AC58" s="1006">
        <v>0</v>
      </c>
      <c r="AD58" s="1006">
        <v>4.1041809999999996</v>
      </c>
      <c r="AE58" s="1006">
        <v>9.350403</v>
      </c>
      <c r="AF58" s="1006">
        <v>14.547969999999999</v>
      </c>
      <c r="AG58" s="1006">
        <v>39.092945</v>
      </c>
      <c r="AH58" s="1006">
        <v>0</v>
      </c>
      <c r="AI58" s="1006">
        <v>0</v>
      </c>
      <c r="AJ58" s="1006">
        <v>17.840505</v>
      </c>
      <c r="AK58" s="1006">
        <v>14.281201000000001</v>
      </c>
      <c r="AL58" s="1006">
        <v>4.4627420000000004</v>
      </c>
      <c r="AM58" s="526" t="s">
        <v>17</v>
      </c>
      <c r="AN58" s="999">
        <v>115.72023999999999</v>
      </c>
      <c r="AO58" s="999">
        <v>23.654277</v>
      </c>
      <c r="AP58" s="999">
        <v>33.514528999999996</v>
      </c>
      <c r="AQ58" s="999">
        <v>39.155383999999998</v>
      </c>
      <c r="AR58" s="999">
        <v>18.130309</v>
      </c>
      <c r="AS58" s="999">
        <v>3.2197670000000005</v>
      </c>
    </row>
    <row r="59" spans="1:45" ht="21.75" customHeight="1">
      <c r="N59" s="659" t="s">
        <v>18</v>
      </c>
      <c r="O59" s="1010">
        <v>4.0703610000000001</v>
      </c>
      <c r="P59" s="1010">
        <v>4.38422</v>
      </c>
      <c r="Q59" s="1010">
        <v>26.774612000000001</v>
      </c>
      <c r="R59" s="1010">
        <v>3.0362669999999996</v>
      </c>
      <c r="S59" s="1010">
        <v>0.37875799999999998</v>
      </c>
      <c r="T59" s="1010">
        <v>6.4924109999999997</v>
      </c>
      <c r="U59" s="1010">
        <v>1.1994849999999999</v>
      </c>
      <c r="V59" s="1010">
        <v>20.004652999999998</v>
      </c>
      <c r="W59" s="1010">
        <v>16.819186000000002</v>
      </c>
      <c r="X59" s="1010">
        <v>28.120138000000001</v>
      </c>
      <c r="Y59" s="1010">
        <v>2.9103830456733704E-14</v>
      </c>
      <c r="Z59" s="1010">
        <v>111.28009100000001</v>
      </c>
      <c r="AA59" s="659" t="s">
        <v>18</v>
      </c>
      <c r="AB59" s="1005">
        <v>10.184963</v>
      </c>
      <c r="AC59" s="1005">
        <v>0</v>
      </c>
      <c r="AD59" s="1005">
        <v>1.1167280000000002</v>
      </c>
      <c r="AE59" s="1005">
        <v>7.0892290000000004</v>
      </c>
      <c r="AF59" s="1005">
        <v>1.480334</v>
      </c>
      <c r="AG59" s="1005">
        <v>2.1867480000000001</v>
      </c>
      <c r="AH59" s="1005">
        <v>3.3487999999999997E-2</v>
      </c>
      <c r="AI59" s="1005">
        <v>5.6000000000000001E-2</v>
      </c>
      <c r="AJ59" s="1005">
        <v>0.92767900000000014</v>
      </c>
      <c r="AK59" s="1005">
        <v>0.46285199999999999</v>
      </c>
      <c r="AL59" s="1005">
        <v>0.26057999999999998</v>
      </c>
      <c r="AM59" s="659" t="s">
        <v>18</v>
      </c>
      <c r="AN59" s="998">
        <v>50.109885000000006</v>
      </c>
      <c r="AO59" s="998">
        <v>2.7154830000000003</v>
      </c>
      <c r="AP59" s="998">
        <v>11.579179</v>
      </c>
      <c r="AQ59" s="998">
        <v>11.477794999999999</v>
      </c>
      <c r="AR59" s="998">
        <v>2.9885770000000003</v>
      </c>
      <c r="AS59" s="998">
        <v>0.80714200000000003</v>
      </c>
    </row>
    <row r="60" spans="1:45" ht="21.75" customHeight="1">
      <c r="N60" s="526" t="s">
        <v>19</v>
      </c>
      <c r="O60" s="1011">
        <v>15.387452999999999</v>
      </c>
      <c r="P60" s="1011">
        <v>10.017494000000001</v>
      </c>
      <c r="Q60" s="1011">
        <v>65.187369000000004</v>
      </c>
      <c r="R60" s="1011">
        <v>4.0185949999999995</v>
      </c>
      <c r="S60" s="1011">
        <v>0.92151899999999998</v>
      </c>
      <c r="T60" s="1011">
        <v>45.292796000000003</v>
      </c>
      <c r="U60" s="1011">
        <v>9.0799289999999999</v>
      </c>
      <c r="V60" s="1011">
        <v>30.997069</v>
      </c>
      <c r="W60" s="1011">
        <v>26.446205000000003</v>
      </c>
      <c r="X60" s="1011">
        <v>39.098821999999998</v>
      </c>
      <c r="Y60" s="1011">
        <v>9.9999997473787525E-7</v>
      </c>
      <c r="Z60" s="1011">
        <v>246.44725200000002</v>
      </c>
      <c r="AA60" s="526" t="s">
        <v>19</v>
      </c>
      <c r="AB60" s="1006">
        <v>50.119323999999999</v>
      </c>
      <c r="AC60" s="1006">
        <v>3.7309589999999999</v>
      </c>
      <c r="AD60" s="1006">
        <v>8.5873000000000005E-2</v>
      </c>
      <c r="AE60" s="1006">
        <v>42.816655999999995</v>
      </c>
      <c r="AF60" s="1006">
        <v>0</v>
      </c>
      <c r="AG60" s="1006">
        <v>15.340857</v>
      </c>
      <c r="AH60" s="1006">
        <v>0.15803700000000001</v>
      </c>
      <c r="AI60" s="1006">
        <v>0</v>
      </c>
      <c r="AJ60" s="1006">
        <v>0</v>
      </c>
      <c r="AK60" s="1006">
        <v>8.0885259999999999</v>
      </c>
      <c r="AL60" s="1006">
        <v>2.0292059999999998</v>
      </c>
      <c r="AM60" s="526" t="s">
        <v>19</v>
      </c>
      <c r="AN60" s="999">
        <v>56.802448000000005</v>
      </c>
      <c r="AO60" s="999">
        <v>9.1028839999999995</v>
      </c>
      <c r="AP60" s="999">
        <v>7.2468239999999993</v>
      </c>
      <c r="AQ60" s="999">
        <v>19.261970000000002</v>
      </c>
      <c r="AR60" s="999">
        <v>11.949354999999999</v>
      </c>
      <c r="AS60" s="999">
        <v>1.42866</v>
      </c>
    </row>
    <row r="61" spans="1:45" ht="21.75" customHeight="1">
      <c r="N61" s="659" t="s">
        <v>20</v>
      </c>
      <c r="O61" s="1010">
        <v>28.936578000000001</v>
      </c>
      <c r="P61" s="1010">
        <v>7.5367870000000003</v>
      </c>
      <c r="Q61" s="1010">
        <v>105.48074900000002</v>
      </c>
      <c r="R61" s="1010">
        <v>14.57535</v>
      </c>
      <c r="S61" s="1010">
        <v>1.3931020000000001</v>
      </c>
      <c r="T61" s="1010">
        <v>19.092763999999999</v>
      </c>
      <c r="U61" s="1010">
        <v>9.1905609999999989</v>
      </c>
      <c r="V61" s="1010">
        <v>115.375697</v>
      </c>
      <c r="W61" s="1010">
        <v>49.372543</v>
      </c>
      <c r="X61" s="1010">
        <v>42.256790000000009</v>
      </c>
      <c r="Y61" s="1010">
        <v>0.48508200000001672</v>
      </c>
      <c r="Z61" s="1010">
        <v>393.69600300000002</v>
      </c>
      <c r="AA61" s="659" t="s">
        <v>20</v>
      </c>
      <c r="AB61" s="1005">
        <v>31.086468999999997</v>
      </c>
      <c r="AC61" s="1005">
        <v>2.6634140000000004</v>
      </c>
      <c r="AD61" s="1005">
        <v>5.3355009999999998</v>
      </c>
      <c r="AE61" s="1005">
        <v>12.450163</v>
      </c>
      <c r="AF61" s="1005">
        <v>0.9582480000000001</v>
      </c>
      <c r="AG61" s="1005">
        <v>16.618813000000003</v>
      </c>
      <c r="AH61" s="1005">
        <v>0.20049500000000001</v>
      </c>
      <c r="AI61" s="1005">
        <v>0.121964</v>
      </c>
      <c r="AJ61" s="1005">
        <v>3.5645720000000001</v>
      </c>
      <c r="AK61" s="1005">
        <v>3.6354639999999998</v>
      </c>
      <c r="AL61" s="1005">
        <v>1.2256400000000001</v>
      </c>
      <c r="AM61" s="659" t="s">
        <v>20</v>
      </c>
      <c r="AN61" s="998">
        <v>81.369754999999998</v>
      </c>
      <c r="AO61" s="998">
        <v>20.664394999999999</v>
      </c>
      <c r="AP61" s="998">
        <v>20.610120000000002</v>
      </c>
      <c r="AQ61" s="998">
        <v>20.871127000000001</v>
      </c>
      <c r="AR61" s="998">
        <v>17.976786000000001</v>
      </c>
      <c r="AS61" s="998">
        <v>2.0094030000000003</v>
      </c>
    </row>
    <row r="62" spans="1:45" ht="21.75" customHeight="1">
      <c r="N62" s="526" t="s">
        <v>21</v>
      </c>
      <c r="O62" s="1011">
        <v>33.130153</v>
      </c>
      <c r="P62" s="1011">
        <v>11.272176</v>
      </c>
      <c r="Q62" s="1011">
        <v>158.78303100000002</v>
      </c>
      <c r="R62" s="1011">
        <v>85.08350999999999</v>
      </c>
      <c r="S62" s="1011">
        <v>12.793218999999999</v>
      </c>
      <c r="T62" s="1011">
        <v>68.399704999999997</v>
      </c>
      <c r="U62" s="1011">
        <v>6.0933549999999999</v>
      </c>
      <c r="V62" s="1011">
        <v>112.140345</v>
      </c>
      <c r="W62" s="1011">
        <v>50.036525999999995</v>
      </c>
      <c r="X62" s="1011">
        <v>97.579655999999986</v>
      </c>
      <c r="Y62" s="1011">
        <v>5.4206999999980326E-2</v>
      </c>
      <c r="Z62" s="1011">
        <v>635.36588300000005</v>
      </c>
      <c r="AA62" s="526" t="s">
        <v>21</v>
      </c>
      <c r="AB62" s="1006">
        <v>92.508730000000014</v>
      </c>
      <c r="AC62" s="1006">
        <v>45.710614</v>
      </c>
      <c r="AD62" s="1006">
        <v>0.118325</v>
      </c>
      <c r="AE62" s="1006">
        <v>38.777902000000005</v>
      </c>
      <c r="AF62" s="1006">
        <v>0</v>
      </c>
      <c r="AG62" s="1006">
        <v>19.148481</v>
      </c>
      <c r="AH62" s="1006">
        <v>0</v>
      </c>
      <c r="AI62" s="1006">
        <v>0</v>
      </c>
      <c r="AJ62" s="1006">
        <v>0</v>
      </c>
      <c r="AK62" s="1006">
        <v>1.5691649999999999</v>
      </c>
      <c r="AL62" s="1006">
        <v>5.4610159999999999</v>
      </c>
      <c r="AM62" s="526" t="s">
        <v>21</v>
      </c>
      <c r="AN62" s="999">
        <v>103.92173</v>
      </c>
      <c r="AO62" s="999">
        <v>11.268820999999999</v>
      </c>
      <c r="AP62" s="999">
        <v>14.580415</v>
      </c>
      <c r="AQ62" s="999">
        <v>70.279565000000005</v>
      </c>
      <c r="AR62" s="999">
        <v>6.0874979999999992</v>
      </c>
      <c r="AS62" s="999">
        <v>18.504387999999999</v>
      </c>
    </row>
    <row r="63" spans="1:45" ht="21.75" customHeight="1">
      <c r="N63" s="659" t="s">
        <v>22</v>
      </c>
      <c r="O63" s="1010">
        <v>7.1099870000000003</v>
      </c>
      <c r="P63" s="1010">
        <v>9.0107369999999989</v>
      </c>
      <c r="Q63" s="1010">
        <v>51.425556999999998</v>
      </c>
      <c r="R63" s="1010">
        <v>4.0778730000000003</v>
      </c>
      <c r="S63" s="1010">
        <v>0.308809</v>
      </c>
      <c r="T63" s="1010">
        <v>19.300439999999998</v>
      </c>
      <c r="U63" s="1010">
        <v>11.983620999999999</v>
      </c>
      <c r="V63" s="1010">
        <v>54.138785000000006</v>
      </c>
      <c r="W63" s="1010">
        <v>29.187184000000002</v>
      </c>
      <c r="X63" s="1010">
        <v>26.125884000000006</v>
      </c>
      <c r="Y63" s="1010">
        <v>9.9999999656574807E-7</v>
      </c>
      <c r="Z63" s="1010">
        <v>212.66887800000001</v>
      </c>
      <c r="AA63" s="659" t="s">
        <v>22</v>
      </c>
      <c r="AB63" s="1005">
        <v>23.769400999999998</v>
      </c>
      <c r="AC63" s="1005">
        <v>4.4901540000000004</v>
      </c>
      <c r="AD63" s="1005">
        <v>4.1777439999999997</v>
      </c>
      <c r="AE63" s="1005">
        <v>4.5707500000000003</v>
      </c>
      <c r="AF63" s="1005">
        <v>0.50536599999999998</v>
      </c>
      <c r="AG63" s="1005">
        <v>17.884822</v>
      </c>
      <c r="AH63" s="1005">
        <v>0</v>
      </c>
      <c r="AI63" s="1005">
        <v>0.11031199999999999</v>
      </c>
      <c r="AJ63" s="1005">
        <v>1.9854039999999999</v>
      </c>
      <c r="AK63" s="1005">
        <v>4.8001610000000001</v>
      </c>
      <c r="AL63" s="1005">
        <v>10.396276</v>
      </c>
      <c r="AM63" s="659" t="s">
        <v>22</v>
      </c>
      <c r="AN63" s="998">
        <v>54.70879</v>
      </c>
      <c r="AO63" s="998">
        <v>14.117101999999999</v>
      </c>
      <c r="AP63" s="998">
        <v>13.092782999999999</v>
      </c>
      <c r="AQ63" s="998">
        <v>20.859574000000002</v>
      </c>
      <c r="AR63" s="998">
        <v>6.3971090000000004</v>
      </c>
      <c r="AS63" s="998">
        <v>0.46393500000000004</v>
      </c>
    </row>
    <row r="64" spans="1:45" ht="21.75" customHeight="1">
      <c r="N64" s="526" t="s">
        <v>23</v>
      </c>
      <c r="O64" s="1011">
        <v>8.6868230000000004</v>
      </c>
      <c r="P64" s="1011">
        <v>5.3519399999999999</v>
      </c>
      <c r="Q64" s="1011">
        <v>57.747697000000002</v>
      </c>
      <c r="R64" s="1011">
        <v>16.099730999999998</v>
      </c>
      <c r="S64" s="1011">
        <v>3.6525889999999999</v>
      </c>
      <c r="T64" s="1011">
        <v>21.567036999999999</v>
      </c>
      <c r="U64" s="1011">
        <v>7.4552250000000004</v>
      </c>
      <c r="V64" s="1011">
        <v>57.396526000000001</v>
      </c>
      <c r="W64" s="1011">
        <v>34.688434000000001</v>
      </c>
      <c r="X64" s="1011">
        <v>19.097097000000002</v>
      </c>
      <c r="Y64" s="1011">
        <v>0</v>
      </c>
      <c r="Z64" s="1011">
        <v>231.74309900000003</v>
      </c>
      <c r="AA64" s="526" t="s">
        <v>23</v>
      </c>
      <c r="AB64" s="1006">
        <v>22.913633000000001</v>
      </c>
      <c r="AC64" s="1006">
        <v>6.7273019999999999</v>
      </c>
      <c r="AD64" s="1006">
        <v>9.8465299999999996</v>
      </c>
      <c r="AE64" s="1006">
        <v>3.7535129999999999</v>
      </c>
      <c r="AF64" s="1006">
        <v>2.3627720000000001</v>
      </c>
      <c r="AG64" s="1006">
        <v>11.210560000000001</v>
      </c>
      <c r="AH64" s="1006">
        <v>2.9713999999999997E-2</v>
      </c>
      <c r="AI64" s="1006">
        <v>0.134737</v>
      </c>
      <c r="AJ64" s="1006">
        <v>2.0851130000000002</v>
      </c>
      <c r="AK64" s="1006">
        <v>3.3188439999999999</v>
      </c>
      <c r="AL64" s="1006">
        <v>1.8720160000000001</v>
      </c>
      <c r="AM64" s="526" t="s">
        <v>23</v>
      </c>
      <c r="AN64" s="999">
        <v>55.139924000000001</v>
      </c>
      <c r="AO64" s="999">
        <v>13.29288</v>
      </c>
      <c r="AP64" s="999">
        <v>3.2707190000000002</v>
      </c>
      <c r="AQ64" s="999">
        <v>14.522029</v>
      </c>
      <c r="AR64" s="999">
        <v>6.3064580000000001</v>
      </c>
      <c r="AS64" s="999">
        <v>4.2402259999999998</v>
      </c>
    </row>
    <row r="65" spans="14:50" ht="21.75" customHeight="1">
      <c r="N65" s="659" t="s">
        <v>24</v>
      </c>
      <c r="O65" s="1010">
        <v>16.059640999999999</v>
      </c>
      <c r="P65" s="1010">
        <v>20.234915000000001</v>
      </c>
      <c r="Q65" s="1010">
        <v>175.91736699999998</v>
      </c>
      <c r="R65" s="1010">
        <v>19.449562999999998</v>
      </c>
      <c r="S65" s="1010">
        <v>4.609254</v>
      </c>
      <c r="T65" s="1010">
        <v>63.712634999999999</v>
      </c>
      <c r="U65" s="1010">
        <v>20.028020000000001</v>
      </c>
      <c r="V65" s="1010">
        <v>66.614581999999999</v>
      </c>
      <c r="W65" s="1010">
        <v>97.712222999999994</v>
      </c>
      <c r="X65" s="1010">
        <v>127.58460799999999</v>
      </c>
      <c r="Y65" s="1010">
        <v>2.0000000002619344E-4</v>
      </c>
      <c r="Z65" s="1010">
        <v>611.92300799999998</v>
      </c>
      <c r="AA65" s="659" t="s">
        <v>24</v>
      </c>
      <c r="AB65" s="1005">
        <v>65.204766000000006</v>
      </c>
      <c r="AC65" s="1005">
        <v>0</v>
      </c>
      <c r="AD65" s="1005">
        <v>29.013072000000001</v>
      </c>
      <c r="AE65" s="1005">
        <v>26.852162999999997</v>
      </c>
      <c r="AF65" s="1005">
        <v>8.426857</v>
      </c>
      <c r="AG65" s="1005">
        <v>25.038159</v>
      </c>
      <c r="AH65" s="1005">
        <v>0.40745799999999999</v>
      </c>
      <c r="AI65" s="1005">
        <v>8.8999999999999996E-2</v>
      </c>
      <c r="AJ65" s="1005">
        <v>5.241466</v>
      </c>
      <c r="AK65" s="1005">
        <v>12.193871999999999</v>
      </c>
      <c r="AL65" s="1005">
        <v>6.9684819999999998</v>
      </c>
      <c r="AM65" s="659" t="s">
        <v>24</v>
      </c>
      <c r="AN65" s="998">
        <v>123.63991</v>
      </c>
      <c r="AO65" s="998">
        <v>45.98292</v>
      </c>
      <c r="AP65" s="998">
        <v>17.924654999999998</v>
      </c>
      <c r="AQ65" s="998">
        <v>46.738078000000002</v>
      </c>
      <c r="AR65" s="998">
        <v>10.360535</v>
      </c>
      <c r="AS65" s="998">
        <v>8.273631</v>
      </c>
    </row>
    <row r="66" spans="14:50" ht="21.75" customHeight="1">
      <c r="N66" s="526" t="s">
        <v>25</v>
      </c>
      <c r="O66" s="1011">
        <v>15.667986999999998</v>
      </c>
      <c r="P66" s="1011">
        <v>1.114776</v>
      </c>
      <c r="Q66" s="1011">
        <v>52.52319</v>
      </c>
      <c r="R66" s="1011">
        <v>3.459641</v>
      </c>
      <c r="S66" s="1011">
        <v>0.40835899999999997</v>
      </c>
      <c r="T66" s="1011">
        <v>38.530470999999999</v>
      </c>
      <c r="U66" s="1011">
        <v>5.3292879999999991</v>
      </c>
      <c r="V66" s="1011">
        <v>51.612625999999999</v>
      </c>
      <c r="W66" s="1011">
        <v>19.375069</v>
      </c>
      <c r="X66" s="1011">
        <v>40.051139999999997</v>
      </c>
      <c r="Y66" s="1011">
        <v>0.58277800000002022</v>
      </c>
      <c r="Z66" s="1011">
        <v>228.655325</v>
      </c>
      <c r="AA66" s="526" t="s">
        <v>25</v>
      </c>
      <c r="AB66" s="1006">
        <v>47.964072000000002</v>
      </c>
      <c r="AC66" s="1006">
        <v>0</v>
      </c>
      <c r="AD66" s="1006">
        <v>11.200721</v>
      </c>
      <c r="AE66" s="1006">
        <v>20.683115000000001</v>
      </c>
      <c r="AF66" s="1006">
        <v>9.9727119999999996</v>
      </c>
      <c r="AG66" s="1006">
        <v>9.415635</v>
      </c>
      <c r="AH66" s="1006">
        <v>0.511633</v>
      </c>
      <c r="AI66" s="1006">
        <v>0.196184</v>
      </c>
      <c r="AJ66" s="1006">
        <v>0.24008199999999999</v>
      </c>
      <c r="AK66" s="1006">
        <v>5.1717970000000006</v>
      </c>
      <c r="AL66" s="1006">
        <v>1.1635309999999999</v>
      </c>
      <c r="AM66" s="526" t="s">
        <v>25</v>
      </c>
      <c r="AN66" s="999">
        <v>44.746839000000001</v>
      </c>
      <c r="AO66" s="999">
        <v>12.91947</v>
      </c>
      <c r="AP66" s="999">
        <v>8.1305449999999997</v>
      </c>
      <c r="AQ66" s="999">
        <v>0</v>
      </c>
      <c r="AR66" s="999">
        <v>9.1991870000000002</v>
      </c>
      <c r="AS66" s="999">
        <v>2.9293369999999999</v>
      </c>
    </row>
    <row r="67" spans="14:50" ht="21.75" customHeight="1">
      <c r="N67" s="659" t="s">
        <v>26</v>
      </c>
      <c r="O67" s="1010">
        <v>11.705188</v>
      </c>
      <c r="P67" s="1010">
        <v>5.1703099999999997</v>
      </c>
      <c r="Q67" s="1010">
        <v>47.586624999999998</v>
      </c>
      <c r="R67" s="1010">
        <v>2.4975810000000003</v>
      </c>
      <c r="S67" s="1010">
        <v>0.23198099999999999</v>
      </c>
      <c r="T67" s="1010">
        <v>37.361742</v>
      </c>
      <c r="U67" s="1010">
        <v>10.628259</v>
      </c>
      <c r="V67" s="1010">
        <v>8.0898640000000004</v>
      </c>
      <c r="W67" s="1010">
        <v>24.817039000000001</v>
      </c>
      <c r="X67" s="1010">
        <v>25.398718999999996</v>
      </c>
      <c r="Y67" s="1010">
        <v>0</v>
      </c>
      <c r="Z67" s="1010">
        <v>173.48730800000001</v>
      </c>
      <c r="AA67" s="659" t="s">
        <v>26</v>
      </c>
      <c r="AB67" s="1005">
        <v>53.943792999999999</v>
      </c>
      <c r="AC67" s="1005">
        <v>0</v>
      </c>
      <c r="AD67" s="1005">
        <v>9.3275420000000011</v>
      </c>
      <c r="AE67" s="1005">
        <v>18.936233999999999</v>
      </c>
      <c r="AF67" s="1005">
        <v>2.6576200000000001</v>
      </c>
      <c r="AG67" s="1005">
        <v>19.409576000000001</v>
      </c>
      <c r="AH67" s="1005">
        <v>0</v>
      </c>
      <c r="AI67" s="1005">
        <v>0</v>
      </c>
      <c r="AJ67" s="1005">
        <v>1.3745020000000001</v>
      </c>
      <c r="AK67" s="1005">
        <v>0</v>
      </c>
      <c r="AL67" s="1005">
        <v>4.3991949999999997</v>
      </c>
      <c r="AM67" s="659" t="s">
        <v>26</v>
      </c>
      <c r="AN67" s="998">
        <v>53.160024000000007</v>
      </c>
      <c r="AO67" s="998">
        <v>7.6278619999999995</v>
      </c>
      <c r="AP67" s="998">
        <v>10.397076</v>
      </c>
      <c r="AQ67" s="998">
        <v>3.7024899999999996</v>
      </c>
      <c r="AR67" s="998">
        <v>4.5388630000000001</v>
      </c>
      <c r="AS67" s="998">
        <v>2.5318639999999997</v>
      </c>
    </row>
    <row r="68" spans="14:50" ht="21.75" customHeight="1">
      <c r="N68" s="526" t="s">
        <v>27</v>
      </c>
      <c r="O68" s="1011">
        <v>4.8196159999999999</v>
      </c>
      <c r="P68" s="1011">
        <v>6.5231310000000002</v>
      </c>
      <c r="Q68" s="1011">
        <v>204.91361699999999</v>
      </c>
      <c r="R68" s="1011">
        <v>17.043242999999997</v>
      </c>
      <c r="S68" s="1011">
        <v>2.5023029999999999</v>
      </c>
      <c r="T68" s="1011">
        <v>106.04033</v>
      </c>
      <c r="U68" s="1011">
        <v>20.335825</v>
      </c>
      <c r="V68" s="1011">
        <v>111.750349</v>
      </c>
      <c r="W68" s="1011">
        <v>56.718882999999998</v>
      </c>
      <c r="X68" s="1011">
        <v>223.12813299999996</v>
      </c>
      <c r="Y68" s="1011">
        <v>5.3202179999999641</v>
      </c>
      <c r="Z68" s="1011">
        <v>759.0956480000001</v>
      </c>
      <c r="AA68" s="526" t="s">
        <v>27</v>
      </c>
      <c r="AB68" s="1006">
        <v>140.42539400000001</v>
      </c>
      <c r="AC68" s="1006">
        <v>16.094625000000001</v>
      </c>
      <c r="AD68" s="1006">
        <v>3.5418320000000003</v>
      </c>
      <c r="AE68" s="1006">
        <v>30.289484999999999</v>
      </c>
      <c r="AF68" s="1006">
        <v>18.133286000000002</v>
      </c>
      <c r="AG68" s="1006">
        <v>38.972691999999995</v>
      </c>
      <c r="AH68" s="1006">
        <v>0.90944199999999997</v>
      </c>
      <c r="AI68" s="1006">
        <v>0</v>
      </c>
      <c r="AJ68" s="1006">
        <v>13.34277</v>
      </c>
      <c r="AK68" s="1006">
        <v>9.8037329999999994</v>
      </c>
      <c r="AL68" s="1006">
        <v>10.980480999999999</v>
      </c>
      <c r="AM68" s="526" t="s">
        <v>27</v>
      </c>
      <c r="AN68" s="999">
        <v>122.504766</v>
      </c>
      <c r="AO68" s="999">
        <v>34.159307999999996</v>
      </c>
      <c r="AP68" s="999">
        <v>37.589819000000006</v>
      </c>
      <c r="AQ68" s="999">
        <v>2.2878410000000002</v>
      </c>
      <c r="AR68" s="999">
        <v>8.2192620000000005</v>
      </c>
      <c r="AS68" s="999">
        <v>7.0210479999999995</v>
      </c>
    </row>
    <row r="69" spans="14:50" ht="21.75" customHeight="1">
      <c r="N69" s="659" t="s">
        <v>28</v>
      </c>
      <c r="O69" s="1010">
        <v>16.759672999999999</v>
      </c>
      <c r="P69" s="1010">
        <v>13.700651000000001</v>
      </c>
      <c r="Q69" s="1010">
        <v>239.69806009999999</v>
      </c>
      <c r="R69" s="1010">
        <v>22.476393999999999</v>
      </c>
      <c r="S69" s="1010">
        <v>5.2744269999999993</v>
      </c>
      <c r="T69" s="1010">
        <v>74.850623999999996</v>
      </c>
      <c r="U69" s="1010">
        <v>18.423081999999997</v>
      </c>
      <c r="V69" s="1010">
        <v>108.48950199999999</v>
      </c>
      <c r="W69" s="1010">
        <v>88.713404999999995</v>
      </c>
      <c r="X69" s="1010">
        <v>104.01394599999999</v>
      </c>
      <c r="Y69" s="1010">
        <v>5.399000001198147E-4</v>
      </c>
      <c r="Z69" s="1010">
        <v>692.40030400000001</v>
      </c>
      <c r="AA69" s="659" t="s">
        <v>28</v>
      </c>
      <c r="AB69" s="1005">
        <v>116.321894</v>
      </c>
      <c r="AC69" s="1005">
        <v>28.906852999999998</v>
      </c>
      <c r="AD69" s="1005">
        <v>0</v>
      </c>
      <c r="AE69" s="1005">
        <v>58.722071999999997</v>
      </c>
      <c r="AF69" s="1005">
        <v>18.962841000000001</v>
      </c>
      <c r="AG69" s="1005">
        <v>34.974585999999995</v>
      </c>
      <c r="AH69" s="1005">
        <v>0</v>
      </c>
      <c r="AI69" s="1005">
        <v>0</v>
      </c>
      <c r="AJ69" s="1005">
        <v>6.4972430000000001</v>
      </c>
      <c r="AK69" s="1005">
        <v>18.084630000000001</v>
      </c>
      <c r="AL69" s="1005">
        <v>3.5807280000000001</v>
      </c>
      <c r="AM69" s="659" t="s">
        <v>28</v>
      </c>
      <c r="AN69" s="998">
        <v>178.25439600000001</v>
      </c>
      <c r="AO69" s="998">
        <v>77.204437999999996</v>
      </c>
      <c r="AP69" s="998">
        <v>19.084880000000002</v>
      </c>
      <c r="AQ69" s="998">
        <v>12.577907</v>
      </c>
      <c r="AR69" s="998">
        <v>22.883357</v>
      </c>
      <c r="AS69" s="998">
        <v>9.4528159999999986</v>
      </c>
    </row>
    <row r="70" spans="14:50" ht="21.75" customHeight="1">
      <c r="N70" s="668" t="s">
        <v>29</v>
      </c>
      <c r="O70" s="1012">
        <v>293.49568099999999</v>
      </c>
      <c r="P70" s="1012">
        <v>148.12386800000002</v>
      </c>
      <c r="Q70" s="1012">
        <v>2050.5538080999995</v>
      </c>
      <c r="R70" s="1012">
        <v>302.91610600000001</v>
      </c>
      <c r="S70" s="1012">
        <v>36.519635999999998</v>
      </c>
      <c r="T70" s="1012">
        <v>818.42856199999994</v>
      </c>
      <c r="U70" s="1012">
        <v>221.16230999999999</v>
      </c>
      <c r="V70" s="1012">
        <v>1391.8941200000002</v>
      </c>
      <c r="W70" s="1012">
        <v>898.98947699999997</v>
      </c>
      <c r="X70" s="1012">
        <v>1178.9030880000005</v>
      </c>
      <c r="Y70" s="1012">
        <v>8.6996839000009931</v>
      </c>
      <c r="Z70" s="1012">
        <v>7349.6863400000002</v>
      </c>
      <c r="AA70" s="668" t="s">
        <v>29</v>
      </c>
      <c r="AB70" s="1007">
        <v>1029.9863519999999</v>
      </c>
      <c r="AC70" s="1007">
        <v>133.44316800000001</v>
      </c>
      <c r="AD70" s="1007">
        <v>134.71394999999998</v>
      </c>
      <c r="AE70" s="1007">
        <v>409.36229499999996</v>
      </c>
      <c r="AF70" s="1007">
        <v>142.58238800000001</v>
      </c>
      <c r="AG70" s="1007">
        <v>387.95840600000002</v>
      </c>
      <c r="AH70" s="1007">
        <v>2.5807560000000005</v>
      </c>
      <c r="AI70" s="1007">
        <v>1.502567</v>
      </c>
      <c r="AJ70" s="1007">
        <v>92.915309999999991</v>
      </c>
      <c r="AK70" s="1007">
        <v>112.40840300000001</v>
      </c>
      <c r="AL70" s="1007">
        <v>75.006703000000002</v>
      </c>
      <c r="AM70" s="668" t="s">
        <v>29</v>
      </c>
      <c r="AN70" s="1000">
        <v>1664.2453870000002</v>
      </c>
      <c r="AO70" s="1000">
        <v>460.60600599999998</v>
      </c>
      <c r="AP70" s="1000">
        <v>308.12738100000007</v>
      </c>
      <c r="AQ70" s="1000">
        <v>364.23466099999996</v>
      </c>
      <c r="AR70" s="1000">
        <v>212.78691899999998</v>
      </c>
      <c r="AS70" s="1000">
        <v>74.049793000000008</v>
      </c>
    </row>
    <row r="71" spans="14:50" ht="21.75" customHeight="1">
      <c r="N71" s="659" t="s">
        <v>30</v>
      </c>
      <c r="O71" s="1010">
        <v>25.866377</v>
      </c>
      <c r="P71" s="1010">
        <v>24.831894999999999</v>
      </c>
      <c r="Q71" s="1010">
        <v>376.11618900000002</v>
      </c>
      <c r="R71" s="1010">
        <v>58.362991000000001</v>
      </c>
      <c r="S71" s="1010">
        <v>59.345579000000001</v>
      </c>
      <c r="T71" s="1010">
        <v>292.02170599999999</v>
      </c>
      <c r="U71" s="1010">
        <v>122.556933</v>
      </c>
      <c r="V71" s="1010">
        <v>571.06964300000004</v>
      </c>
      <c r="W71" s="1010">
        <v>109.42223299999999</v>
      </c>
      <c r="X71" s="1010">
        <v>284.99258299999997</v>
      </c>
      <c r="Y71" s="1010">
        <v>15.431102999999887</v>
      </c>
      <c r="Z71" s="1010">
        <v>1940.0172319999999</v>
      </c>
      <c r="AA71" s="659" t="s">
        <v>30</v>
      </c>
      <c r="AB71" s="1005">
        <v>329.31196</v>
      </c>
      <c r="AC71" s="1005">
        <v>56.780740999999999</v>
      </c>
      <c r="AD71" s="1005">
        <v>71.427954999999997</v>
      </c>
      <c r="AE71" s="1005">
        <v>9.5</v>
      </c>
      <c r="AF71" s="1005">
        <v>155.98534799999999</v>
      </c>
      <c r="AG71" s="1005">
        <v>151.79029299999999</v>
      </c>
      <c r="AH71" s="1005">
        <v>4.1328659999999999</v>
      </c>
      <c r="AI71" s="1005">
        <v>1.0349480000000002</v>
      </c>
      <c r="AJ71" s="1005">
        <v>43.116661000000001</v>
      </c>
      <c r="AK71" s="1005">
        <v>12.854649</v>
      </c>
      <c r="AL71" s="1005">
        <v>43.798616000000003</v>
      </c>
      <c r="AM71" s="659" t="s">
        <v>30</v>
      </c>
      <c r="AN71" s="998">
        <v>237.62516699999998</v>
      </c>
      <c r="AO71" s="998">
        <v>88.935190999999989</v>
      </c>
      <c r="AP71" s="998">
        <v>7.4290620000000001</v>
      </c>
      <c r="AQ71" s="998">
        <v>11.939833</v>
      </c>
      <c r="AR71" s="998">
        <v>30.406616</v>
      </c>
      <c r="AS71" s="998">
        <v>70.15146399999999</v>
      </c>
    </row>
    <row r="72" spans="14:50" ht="21.75" customHeight="1">
      <c r="N72" s="668" t="s">
        <v>31</v>
      </c>
      <c r="O72" s="1012">
        <v>319.36205799999993</v>
      </c>
      <c r="P72" s="1012">
        <v>172.95576300000002</v>
      </c>
      <c r="Q72" s="1012">
        <v>2426.6699970999994</v>
      </c>
      <c r="R72" s="1012">
        <v>361.27909700000004</v>
      </c>
      <c r="S72" s="1012">
        <v>95.865214999999992</v>
      </c>
      <c r="T72" s="1012">
        <v>1110.4502679999998</v>
      </c>
      <c r="U72" s="1012">
        <v>343.71924300000001</v>
      </c>
      <c r="V72" s="1012">
        <v>1962.9637630000002</v>
      </c>
      <c r="W72" s="1012">
        <v>1008.41171</v>
      </c>
      <c r="X72" s="1012">
        <v>1463.8956710000004</v>
      </c>
      <c r="Y72" s="1012">
        <v>24.13078689999832</v>
      </c>
      <c r="Z72" s="1012">
        <v>9289.7035719999985</v>
      </c>
      <c r="AA72" s="668" t="s">
        <v>31</v>
      </c>
      <c r="AB72" s="1007">
        <v>1359.2983119999999</v>
      </c>
      <c r="AC72" s="1007">
        <v>190.22390900000002</v>
      </c>
      <c r="AD72" s="1007">
        <v>206.14190500000001</v>
      </c>
      <c r="AE72" s="1007">
        <v>418.86229499999996</v>
      </c>
      <c r="AF72" s="1007">
        <v>298.56773600000002</v>
      </c>
      <c r="AG72" s="1007">
        <v>539.74869899999999</v>
      </c>
      <c r="AH72" s="1007">
        <v>6.713622</v>
      </c>
      <c r="AI72" s="1007">
        <v>2.5375150000000004</v>
      </c>
      <c r="AJ72" s="1007">
        <v>136.031971</v>
      </c>
      <c r="AK72" s="1007">
        <v>125.263052</v>
      </c>
      <c r="AL72" s="1007">
        <v>118.80531900000001</v>
      </c>
      <c r="AM72" s="668" t="s">
        <v>31</v>
      </c>
      <c r="AN72" s="1000">
        <v>1901.8705540000001</v>
      </c>
      <c r="AO72" s="1000">
        <v>549.5411969999999</v>
      </c>
      <c r="AP72" s="1000">
        <v>315.556443</v>
      </c>
      <c r="AQ72" s="1000">
        <v>376.17449399999998</v>
      </c>
      <c r="AR72" s="1000">
        <v>243.19353499999997</v>
      </c>
      <c r="AS72" s="1000">
        <v>144.20125699999997</v>
      </c>
    </row>
    <row r="73" spans="14:50" ht="21.75" customHeight="1">
      <c r="N73" s="659" t="s">
        <v>32</v>
      </c>
      <c r="O73" s="1010">
        <v>12.55124</v>
      </c>
      <c r="P73" s="1010">
        <v>14.242959999999998</v>
      </c>
      <c r="Q73" s="1010">
        <v>27.414717</v>
      </c>
      <c r="R73" s="1010">
        <v>7.5181300000000002</v>
      </c>
      <c r="S73" s="1010">
        <v>3.488356</v>
      </c>
      <c r="T73" s="1010">
        <v>14.996867</v>
      </c>
      <c r="U73" s="1010">
        <v>5.6364859999999997</v>
      </c>
      <c r="V73" s="1010">
        <v>43.475712000000001</v>
      </c>
      <c r="W73" s="1010">
        <v>19.027725999999998</v>
      </c>
      <c r="X73" s="1010">
        <v>21.091386999999997</v>
      </c>
      <c r="Y73" s="1010">
        <v>1.6310000000012224E-2</v>
      </c>
      <c r="Z73" s="1010">
        <v>169.459891</v>
      </c>
      <c r="AA73" s="659" t="s">
        <v>32</v>
      </c>
      <c r="AB73" s="1005">
        <v>16.756322000000001</v>
      </c>
      <c r="AC73" s="1005">
        <v>2.403661</v>
      </c>
      <c r="AD73" s="1005">
        <v>5.7522669999999998</v>
      </c>
      <c r="AE73" s="1005">
        <v>1.1431860000000003</v>
      </c>
      <c r="AF73" s="1005">
        <v>6.6786690000000002</v>
      </c>
      <c r="AG73" s="1005">
        <v>8.1469729999999991</v>
      </c>
      <c r="AH73" s="1005">
        <v>1.4018250000000001</v>
      </c>
      <c r="AI73" s="1005">
        <v>0.02</v>
      </c>
      <c r="AJ73" s="1005">
        <v>1.2936709999999998</v>
      </c>
      <c r="AK73" s="1005">
        <v>1.6199670000000002</v>
      </c>
      <c r="AL73" s="1005">
        <v>0.38599700000000003</v>
      </c>
      <c r="AM73" s="659" t="s">
        <v>32</v>
      </c>
      <c r="AN73" s="998">
        <v>34.061759999999992</v>
      </c>
      <c r="AO73" s="998">
        <v>1.0495460000000001</v>
      </c>
      <c r="AP73" s="998">
        <v>8.5695789999999992</v>
      </c>
      <c r="AQ73" s="998">
        <v>3.3654440000000005</v>
      </c>
      <c r="AR73" s="998">
        <v>11.638396</v>
      </c>
      <c r="AS73" s="998">
        <v>3.488356</v>
      </c>
      <c r="AT73" s="460"/>
      <c r="AU73" s="460"/>
      <c r="AV73" s="460"/>
      <c r="AW73" s="460"/>
      <c r="AX73" s="460"/>
    </row>
    <row r="74" spans="14:50" ht="21.75" customHeight="1">
      <c r="N74" s="526" t="s">
        <v>33</v>
      </c>
      <c r="O74" s="1011">
        <v>1.973069</v>
      </c>
      <c r="P74" s="1011">
        <v>0.68928099999999992</v>
      </c>
      <c r="Q74" s="1011">
        <v>10.025733000000001</v>
      </c>
      <c r="R74" s="1011">
        <v>3.848725</v>
      </c>
      <c r="S74" s="1011">
        <v>9.2628000000000002E-2</v>
      </c>
      <c r="T74" s="1011">
        <v>7.1684289999999997</v>
      </c>
      <c r="U74" s="1011">
        <v>1.7233959999999999</v>
      </c>
      <c r="V74" s="1011">
        <v>9.5757499999999993</v>
      </c>
      <c r="W74" s="1011">
        <v>5.2394430000000005</v>
      </c>
      <c r="X74" s="1011">
        <v>9.1174689999999998</v>
      </c>
      <c r="Y74" s="1011">
        <v>0</v>
      </c>
      <c r="Z74" s="1011">
        <v>49.453923000000003</v>
      </c>
      <c r="AA74" s="526" t="s">
        <v>33</v>
      </c>
      <c r="AB74" s="1006">
        <v>7.6761850000000003</v>
      </c>
      <c r="AC74" s="1006">
        <v>6.6375000000000003E-2</v>
      </c>
      <c r="AD74" s="1006">
        <v>0</v>
      </c>
      <c r="AE74" s="1006">
        <v>2.6042529999999995</v>
      </c>
      <c r="AF74" s="1006">
        <v>1.309267</v>
      </c>
      <c r="AG74" s="1006">
        <v>2.6526019999999999</v>
      </c>
      <c r="AH74" s="1006">
        <v>0</v>
      </c>
      <c r="AI74" s="1006">
        <v>1.7999999999999999E-2</v>
      </c>
      <c r="AJ74" s="1006">
        <v>0.62667200000000001</v>
      </c>
      <c r="AK74" s="1006">
        <v>0.37141099999999999</v>
      </c>
      <c r="AL74" s="1006">
        <v>7.7376E-2</v>
      </c>
      <c r="AM74" s="526" t="s">
        <v>33</v>
      </c>
      <c r="AN74" s="999">
        <v>9.1341149999999995</v>
      </c>
      <c r="AO74" s="999">
        <v>2.5907900000000001</v>
      </c>
      <c r="AP74" s="999">
        <v>2.0427900000000001</v>
      </c>
      <c r="AQ74" s="999">
        <v>1.234329</v>
      </c>
      <c r="AR74" s="999">
        <v>2.3197770000000002</v>
      </c>
      <c r="AS74" s="999">
        <v>0.938253</v>
      </c>
      <c r="AT74" s="460"/>
      <c r="AU74" s="460"/>
      <c r="AV74" s="460"/>
      <c r="AW74" s="460"/>
      <c r="AX74" s="460"/>
    </row>
    <row r="75" spans="14:50" ht="21.75" customHeight="1">
      <c r="N75" s="659" t="s">
        <v>34</v>
      </c>
      <c r="O75" s="1010">
        <v>21.704677</v>
      </c>
      <c r="P75" s="1010">
        <v>2.8261120000000002</v>
      </c>
      <c r="Q75" s="1010">
        <v>17.919798999999998</v>
      </c>
      <c r="R75" s="1010">
        <v>1.6796500000000001</v>
      </c>
      <c r="S75" s="1010">
        <v>13.022062999999999</v>
      </c>
      <c r="T75" s="1010">
        <v>21.505954000000003</v>
      </c>
      <c r="U75" s="1010">
        <v>4.8299399999999997</v>
      </c>
      <c r="V75" s="1010">
        <v>78.681910000000002</v>
      </c>
      <c r="W75" s="1010">
        <v>27.210122999999999</v>
      </c>
      <c r="X75" s="1010">
        <v>1.3333330000000001</v>
      </c>
      <c r="Y75" s="1010">
        <v>1.7217070000000299</v>
      </c>
      <c r="Z75" s="1010">
        <v>192.43526800000001</v>
      </c>
      <c r="AA75" s="659" t="s">
        <v>34</v>
      </c>
      <c r="AB75" s="1005">
        <v>22.870909999999999</v>
      </c>
      <c r="AC75" s="1005">
        <v>0</v>
      </c>
      <c r="AD75" s="1005">
        <v>15.963528</v>
      </c>
      <c r="AE75" s="1005">
        <v>0</v>
      </c>
      <c r="AF75" s="1005">
        <v>5.2249750000000006</v>
      </c>
      <c r="AG75" s="1005">
        <v>8.7213619999999992</v>
      </c>
      <c r="AH75" s="1005">
        <v>0.84087100000000004</v>
      </c>
      <c r="AI75" s="1005">
        <v>0</v>
      </c>
      <c r="AJ75" s="1005">
        <v>1.6789810000000001</v>
      </c>
      <c r="AK75" s="1005">
        <v>0.85683000000000009</v>
      </c>
      <c r="AL75" s="1005">
        <v>2.3624589999999999</v>
      </c>
      <c r="AM75" s="659" t="s">
        <v>34</v>
      </c>
      <c r="AN75" s="998">
        <v>40.479709</v>
      </c>
      <c r="AO75" s="998">
        <v>1.8705860000000001</v>
      </c>
      <c r="AP75" s="998">
        <v>9.3981429999999992</v>
      </c>
      <c r="AQ75" s="998">
        <v>13.519377</v>
      </c>
      <c r="AR75" s="998">
        <v>15.482003000000001</v>
      </c>
      <c r="AS75" s="998">
        <v>18.199680000000001</v>
      </c>
      <c r="AT75" s="460"/>
      <c r="AU75" s="460"/>
      <c r="AV75" s="460"/>
      <c r="AW75" s="460"/>
      <c r="AX75" s="460"/>
    </row>
    <row r="76" spans="14:50" ht="21.75" customHeight="1">
      <c r="N76" s="526" t="s">
        <v>35</v>
      </c>
      <c r="O76" s="1011">
        <v>8.0503230000000006</v>
      </c>
      <c r="P76" s="1011">
        <v>9.1001539999999999</v>
      </c>
      <c r="Q76" s="1011">
        <v>57.766896000000003</v>
      </c>
      <c r="R76" s="1011">
        <v>34.366817000000005</v>
      </c>
      <c r="S76" s="1011">
        <v>0</v>
      </c>
      <c r="T76" s="1011">
        <v>8.5592229999999994</v>
      </c>
      <c r="U76" s="1011">
        <v>4.7609719999999998</v>
      </c>
      <c r="V76" s="1011">
        <v>184.03699500000002</v>
      </c>
      <c r="W76" s="1011">
        <v>7.9814620000000005</v>
      </c>
      <c r="X76" s="1011">
        <v>127.94101300000001</v>
      </c>
      <c r="Y76" s="1011">
        <v>-9.9999998928979032E-7</v>
      </c>
      <c r="Z76" s="1011">
        <v>442.56385399999999</v>
      </c>
      <c r="AA76" s="526" t="s">
        <v>35</v>
      </c>
      <c r="AB76" s="1006">
        <v>10.198309999999999</v>
      </c>
      <c r="AC76" s="1006">
        <v>0</v>
      </c>
      <c r="AD76" s="1006">
        <v>1.451195</v>
      </c>
      <c r="AE76" s="1006">
        <v>0.55616900000000002</v>
      </c>
      <c r="AF76" s="1006">
        <v>0</v>
      </c>
      <c r="AG76" s="1006">
        <v>27.107582000000001</v>
      </c>
      <c r="AH76" s="1006">
        <v>7.4848999999999999E-2</v>
      </c>
      <c r="AI76" s="1006">
        <v>0</v>
      </c>
      <c r="AJ76" s="1006">
        <v>1.7652840000000001</v>
      </c>
      <c r="AK76" s="1006">
        <v>5.2018829999999996</v>
      </c>
      <c r="AL76" s="1006">
        <v>0.48186000000000001</v>
      </c>
      <c r="AM76" s="526" t="s">
        <v>35</v>
      </c>
      <c r="AN76" s="999">
        <v>51.635688000000002</v>
      </c>
      <c r="AO76" s="999">
        <v>1.3269329999999999</v>
      </c>
      <c r="AP76" s="999">
        <v>1.084538</v>
      </c>
      <c r="AQ76" s="999">
        <v>3.2786619999999997</v>
      </c>
      <c r="AR76" s="999">
        <v>14.393947000000001</v>
      </c>
      <c r="AS76" s="999">
        <v>0.28539700000000001</v>
      </c>
      <c r="AT76" s="460"/>
      <c r="AU76" s="460"/>
      <c r="AV76" s="460"/>
      <c r="AW76" s="460"/>
      <c r="AX76" s="460"/>
    </row>
    <row r="77" spans="14:50" ht="21.75" customHeight="1">
      <c r="N77" s="789" t="s">
        <v>130</v>
      </c>
      <c r="O77" s="1013">
        <v>44.279308999999991</v>
      </c>
      <c r="P77" s="1013">
        <v>26.858506999999999</v>
      </c>
      <c r="Q77" s="1013">
        <v>113.12714499999998</v>
      </c>
      <c r="R77" s="1013">
        <v>47.413322000000001</v>
      </c>
      <c r="S77" s="1013">
        <v>16.603047</v>
      </c>
      <c r="T77" s="1013">
        <v>52.230472999999996</v>
      </c>
      <c r="U77" s="1013">
        <v>16.950794000000002</v>
      </c>
      <c r="V77" s="1013">
        <v>315.77036700000002</v>
      </c>
      <c r="W77" s="1013">
        <v>59.458753999999999</v>
      </c>
      <c r="X77" s="1013">
        <v>159.48320199999998</v>
      </c>
      <c r="Y77" s="1013">
        <v>1.7380159999998868</v>
      </c>
      <c r="Z77" s="1013">
        <v>853.91293599999995</v>
      </c>
      <c r="AA77" s="789" t="s">
        <v>130</v>
      </c>
      <c r="AB77" s="1008">
        <v>57.501727000000002</v>
      </c>
      <c r="AC77" s="1008">
        <v>2.4700359999999999</v>
      </c>
      <c r="AD77" s="1008">
        <v>23.166989999999998</v>
      </c>
      <c r="AE77" s="1008">
        <v>4.3036080000000005</v>
      </c>
      <c r="AF77" s="1008">
        <v>13.212911</v>
      </c>
      <c r="AG77" s="1008">
        <v>46.628518999999997</v>
      </c>
      <c r="AH77" s="1008">
        <v>2.317545</v>
      </c>
      <c r="AI77" s="1008">
        <v>3.7999999999999999E-2</v>
      </c>
      <c r="AJ77" s="1008">
        <v>5.3646080000000005</v>
      </c>
      <c r="AK77" s="1008">
        <v>8.0500910000000001</v>
      </c>
      <c r="AL77" s="1008">
        <v>3.3076919999999999</v>
      </c>
      <c r="AM77" s="789" t="s">
        <v>130</v>
      </c>
      <c r="AN77" s="1001">
        <v>135.311272</v>
      </c>
      <c r="AO77" s="1001">
        <v>6.8378549999999994</v>
      </c>
      <c r="AP77" s="1001">
        <v>21.095050000000001</v>
      </c>
      <c r="AQ77" s="1001">
        <v>21.397812000000002</v>
      </c>
      <c r="AR77" s="1001">
        <v>43.834122999999998</v>
      </c>
      <c r="AS77" s="1001">
        <v>22.911686</v>
      </c>
      <c r="AT77" s="244"/>
      <c r="AU77" s="244"/>
      <c r="AV77" s="244"/>
      <c r="AW77" s="244"/>
      <c r="AX77" s="244"/>
    </row>
    <row r="78" spans="14:50" ht="21.75" customHeight="1">
      <c r="N78" s="791" t="s">
        <v>129</v>
      </c>
      <c r="O78" s="1014">
        <v>363.64136699999995</v>
      </c>
      <c r="P78" s="1014">
        <v>199.81427000000002</v>
      </c>
      <c r="Q78" s="1014">
        <v>2539.7971420999993</v>
      </c>
      <c r="R78" s="1014">
        <v>408.69241899999997</v>
      </c>
      <c r="S78" s="1014">
        <v>112.46826199999998</v>
      </c>
      <c r="T78" s="1014">
        <v>1162.6807409999999</v>
      </c>
      <c r="U78" s="1014">
        <v>360.67003700000004</v>
      </c>
      <c r="V78" s="1014">
        <v>2278.7341300000003</v>
      </c>
      <c r="W78" s="1014">
        <v>1067.8704639999999</v>
      </c>
      <c r="X78" s="1014">
        <v>1623.3788730000006</v>
      </c>
      <c r="Y78" s="1014">
        <v>25.868802899998844</v>
      </c>
      <c r="Z78" s="1014">
        <v>10143.616507999999</v>
      </c>
      <c r="AA78" s="791" t="s">
        <v>129</v>
      </c>
      <c r="AB78" s="1009">
        <v>1416.800039</v>
      </c>
      <c r="AC78" s="1009">
        <v>192.69394500000001</v>
      </c>
      <c r="AD78" s="1009">
        <v>229.30889499999998</v>
      </c>
      <c r="AE78" s="1009">
        <v>423.16590300000001</v>
      </c>
      <c r="AF78" s="1009">
        <v>311.78064699999999</v>
      </c>
      <c r="AG78" s="1009">
        <v>586.37721799999997</v>
      </c>
      <c r="AH78" s="1009">
        <v>9.0311670000000017</v>
      </c>
      <c r="AI78" s="1009">
        <v>2.5755150000000002</v>
      </c>
      <c r="AJ78" s="1009">
        <v>141.396579</v>
      </c>
      <c r="AK78" s="1009">
        <v>133.31314299999997</v>
      </c>
      <c r="AL78" s="1009">
        <v>122.11301100000003</v>
      </c>
      <c r="AM78" s="791" t="s">
        <v>129</v>
      </c>
      <c r="AN78" s="1002">
        <v>2037.1818260000002</v>
      </c>
      <c r="AO78" s="1002">
        <v>556.37905199999989</v>
      </c>
      <c r="AP78" s="1002">
        <v>336.65149300000002</v>
      </c>
      <c r="AQ78" s="1002">
        <v>397.57230600000003</v>
      </c>
      <c r="AR78" s="1002">
        <v>287.02765799999997</v>
      </c>
      <c r="AS78" s="1002">
        <v>167.112943</v>
      </c>
      <c r="AT78" s="244"/>
      <c r="AU78" s="244"/>
      <c r="AV78" s="244"/>
      <c r="AW78" s="244"/>
      <c r="AX78" s="244"/>
    </row>
    <row r="79" spans="14:50">
      <c r="N79" s="20"/>
      <c r="O79" s="1"/>
      <c r="P79" s="1"/>
      <c r="Q79" s="1"/>
      <c r="R79" s="2"/>
      <c r="S79" s="2"/>
      <c r="T79" s="1"/>
      <c r="U79" s="356"/>
      <c r="V79" s="2"/>
      <c r="W79" s="1"/>
      <c r="AA79" s="20"/>
      <c r="AB79" s="1"/>
      <c r="AC79" s="423"/>
      <c r="AD79" s="1"/>
      <c r="AE79" s="2"/>
      <c r="AF79" s="432"/>
      <c r="AG79" s="1"/>
      <c r="AH79" s="356"/>
      <c r="AI79" s="2"/>
      <c r="AK79" s="431"/>
      <c r="AM79" s="20"/>
      <c r="AN79" s="184"/>
      <c r="AO79" s="184"/>
      <c r="AP79" s="184"/>
      <c r="AQ79" s="184"/>
      <c r="AR79" s="184"/>
      <c r="AS79" s="184"/>
    </row>
    <row r="80" spans="14:50" ht="13.5" customHeight="1">
      <c r="N80" s="547"/>
      <c r="O80" s="402"/>
      <c r="P80" s="402"/>
      <c r="Q80" s="402"/>
      <c r="R80" s="402"/>
      <c r="S80" s="402"/>
      <c r="T80" s="402"/>
      <c r="U80" s="402"/>
      <c r="V80" s="402"/>
      <c r="W80" s="1"/>
      <c r="AA80" s="607"/>
      <c r="AB80" s="402"/>
      <c r="AC80" s="402"/>
      <c r="AD80" s="402"/>
      <c r="AE80" s="402"/>
      <c r="AF80" s="402"/>
      <c r="AG80" s="402"/>
      <c r="AH80" s="402"/>
      <c r="AI80" s="402"/>
      <c r="AM80" s="607"/>
      <c r="AN80" s="402"/>
      <c r="AO80" s="402"/>
      <c r="AP80" s="402"/>
      <c r="AQ80" s="402"/>
      <c r="AR80" s="402"/>
    </row>
    <row r="81" spans="1:39">
      <c r="N81" s="20"/>
      <c r="AA81" s="20"/>
      <c r="AM81" s="20"/>
    </row>
    <row r="89" spans="1:39">
      <c r="A89" s="2"/>
      <c r="B89" s="416" t="s">
        <v>121</v>
      </c>
      <c r="C89" s="400" t="s">
        <v>256</v>
      </c>
      <c r="D89" s="400" t="s">
        <v>88</v>
      </c>
      <c r="E89" s="400" t="s">
        <v>89</v>
      </c>
      <c r="F89" s="416" t="s">
        <v>257</v>
      </c>
      <c r="G89" s="400" t="s">
        <v>255</v>
      </c>
      <c r="H89" s="459" t="s">
        <v>91</v>
      </c>
      <c r="I89" s="416" t="s">
        <v>92</v>
      </c>
      <c r="J89" s="416" t="s">
        <v>252</v>
      </c>
      <c r="K89" s="416" t="s">
        <v>122</v>
      </c>
      <c r="L89" s="416" t="s">
        <v>153</v>
      </c>
      <c r="M89" s="416" t="s">
        <v>50</v>
      </c>
    </row>
    <row r="90" spans="1:39">
      <c r="A90" s="2" t="s">
        <v>18</v>
      </c>
      <c r="B90" s="563">
        <v>53.010013495311981</v>
      </c>
      <c r="C90" s="563">
        <v>101.50631897367563</v>
      </c>
      <c r="D90" s="563">
        <v>110.96180473291456</v>
      </c>
      <c r="E90" s="563">
        <v>16.47091046888028</v>
      </c>
      <c r="F90" s="563">
        <v>1.0565114553077415</v>
      </c>
      <c r="G90" s="563">
        <v>13.331644346825591</v>
      </c>
      <c r="H90" s="563">
        <v>2.8623517446388531</v>
      </c>
      <c r="I90" s="563">
        <v>107.90688234732039</v>
      </c>
      <c r="J90" s="563">
        <v>65.591516147906532</v>
      </c>
      <c r="K90" s="563">
        <v>48.548628282037619</v>
      </c>
      <c r="L90" s="563">
        <v>9.7145145941785991</v>
      </c>
      <c r="M90" s="567">
        <f t="shared" ref="M90:M110" si="0">SUM(B90:L90)</f>
        <v>530.96109658899775</v>
      </c>
      <c r="N90" s="431"/>
    </row>
    <row r="91" spans="1:39">
      <c r="A91" s="2" t="s">
        <v>10</v>
      </c>
      <c r="B91" s="563">
        <v>38.913446008847579</v>
      </c>
      <c r="C91" s="563">
        <v>80.090793756179238</v>
      </c>
      <c r="D91" s="563">
        <v>102.82008457880187</v>
      </c>
      <c r="E91" s="563">
        <v>11.341416911430406</v>
      </c>
      <c r="F91" s="563">
        <v>4.4437724166299821</v>
      </c>
      <c r="G91" s="563">
        <v>31.432214275920298</v>
      </c>
      <c r="H91" s="563">
        <v>4.3737004669153992</v>
      </c>
      <c r="I91" s="563">
        <v>94.014845311721956</v>
      </c>
      <c r="J91" s="563">
        <v>42.75677171661772</v>
      </c>
      <c r="K91" s="563">
        <v>48.698900186910492</v>
      </c>
      <c r="L91" s="563">
        <v>3.8328608851908177</v>
      </c>
      <c r="M91" s="567">
        <f t="shared" si="0"/>
        <v>462.71880651516574</v>
      </c>
      <c r="N91" s="431"/>
    </row>
    <row r="92" spans="1:39">
      <c r="A92" s="2" t="s">
        <v>21</v>
      </c>
      <c r="B92" s="563">
        <v>51.336196406057574</v>
      </c>
      <c r="C92" s="563">
        <v>79.747295133678321</v>
      </c>
      <c r="D92" s="563">
        <v>97.622967084292583</v>
      </c>
      <c r="E92" s="563">
        <v>36.485200022621811</v>
      </c>
      <c r="F92" s="563">
        <v>4.5108053266559995</v>
      </c>
      <c r="G92" s="563">
        <v>22.550806438244901</v>
      </c>
      <c r="H92" s="563">
        <v>4.6678155522987952</v>
      </c>
      <c r="I92" s="563">
        <v>86.928596258235757</v>
      </c>
      <c r="J92" s="563">
        <v>25.332947689991506</v>
      </c>
      <c r="K92" s="563">
        <v>32.95748538114335</v>
      </c>
      <c r="L92" s="563">
        <v>3.1852209380445093</v>
      </c>
      <c r="M92" s="567">
        <f t="shared" si="0"/>
        <v>445.32533623126506</v>
      </c>
      <c r="N92" s="431"/>
    </row>
    <row r="93" spans="1:39">
      <c r="A93" s="2" t="s">
        <v>14</v>
      </c>
      <c r="B93" s="563">
        <v>26.694122682899</v>
      </c>
      <c r="C93" s="563">
        <v>95.484798538392269</v>
      </c>
      <c r="D93" s="563">
        <v>111.85094537212059</v>
      </c>
      <c r="E93" s="563">
        <v>12.13669796710656</v>
      </c>
      <c r="F93" s="563">
        <v>1.7439403089637571</v>
      </c>
      <c r="G93" s="563">
        <v>24.013147347529358</v>
      </c>
      <c r="H93" s="563">
        <v>6.0105202035727707</v>
      </c>
      <c r="I93" s="563">
        <v>84.678181769292436</v>
      </c>
      <c r="J93" s="563">
        <v>28.077695148104791</v>
      </c>
      <c r="K93" s="563">
        <v>35.104516725423125</v>
      </c>
      <c r="L93" s="563">
        <v>9.8187292471979024</v>
      </c>
      <c r="M93" s="567">
        <f t="shared" si="0"/>
        <v>435.61329531060255</v>
      </c>
      <c r="N93" s="431"/>
    </row>
    <row r="94" spans="1:39">
      <c r="A94" s="2" t="s">
        <v>11</v>
      </c>
      <c r="B94" s="563">
        <v>27.85475507928723</v>
      </c>
      <c r="C94" s="563">
        <v>81.780085735381874</v>
      </c>
      <c r="D94" s="563">
        <v>85.249457735218954</v>
      </c>
      <c r="E94" s="563">
        <v>15.458083448868933</v>
      </c>
      <c r="F94" s="563">
        <v>0.91811875583949076</v>
      </c>
      <c r="G94" s="563">
        <v>19.727062125984855</v>
      </c>
      <c r="H94" s="563">
        <v>7.6273839730434645</v>
      </c>
      <c r="I94" s="563">
        <v>110.25027755103484</v>
      </c>
      <c r="J94" s="563">
        <v>37.865020188480912</v>
      </c>
      <c r="K94" s="563">
        <v>35.520289703668162</v>
      </c>
      <c r="L94" s="563">
        <v>3.8718295585802158</v>
      </c>
      <c r="M94" s="567">
        <f t="shared" si="0"/>
        <v>426.12236385538887</v>
      </c>
      <c r="N94" s="431"/>
    </row>
    <row r="95" spans="1:39">
      <c r="A95" s="2" t="s">
        <v>25</v>
      </c>
      <c r="B95" s="563">
        <v>44.408718557224233</v>
      </c>
      <c r="C95" s="563">
        <v>69.884382285334425</v>
      </c>
      <c r="D95" s="563">
        <v>90.483196821334886</v>
      </c>
      <c r="E95" s="563">
        <v>15.084898685665678</v>
      </c>
      <c r="F95" s="563">
        <v>1.4956600723593583</v>
      </c>
      <c r="G95" s="563">
        <v>24.489482568297696</v>
      </c>
      <c r="H95" s="563">
        <v>4.8074323047875014</v>
      </c>
      <c r="I95" s="563">
        <v>113.65156712234203</v>
      </c>
      <c r="J95" s="563">
        <v>22.846828636170081</v>
      </c>
      <c r="K95" s="563">
        <v>28.998381462279902</v>
      </c>
      <c r="L95" s="563">
        <v>3.3266341869885663</v>
      </c>
      <c r="M95" s="567">
        <f t="shared" si="0"/>
        <v>419.47718270278432</v>
      </c>
      <c r="N95" s="431"/>
    </row>
    <row r="96" spans="1:39">
      <c r="A96" s="2" t="s">
        <v>17</v>
      </c>
      <c r="B96" s="563">
        <v>31.315232059665416</v>
      </c>
      <c r="C96" s="563">
        <v>75.706938923617429</v>
      </c>
      <c r="D96" s="563">
        <v>111.74705773864595</v>
      </c>
      <c r="E96" s="563">
        <v>24.57230825632498</v>
      </c>
      <c r="F96" s="563">
        <v>1.2069557922326402</v>
      </c>
      <c r="G96" s="563">
        <v>14.19206530328271</v>
      </c>
      <c r="H96" s="563">
        <v>14.654307719528159</v>
      </c>
      <c r="I96" s="563">
        <v>78.427687620235744</v>
      </c>
      <c r="J96" s="563">
        <v>43.378671172961027</v>
      </c>
      <c r="K96" s="563">
        <v>21.738618557875846</v>
      </c>
      <c r="L96" s="563">
        <v>0.51464120830265503</v>
      </c>
      <c r="M96" s="567">
        <f t="shared" si="0"/>
        <v>417.45448435267258</v>
      </c>
      <c r="N96" s="431"/>
    </row>
    <row r="97" spans="1:15">
      <c r="A97" s="2" t="s">
        <v>27</v>
      </c>
      <c r="B97" s="563">
        <v>32.453706144915479</v>
      </c>
      <c r="C97" s="563">
        <v>72.086412125928987</v>
      </c>
      <c r="D97" s="563">
        <v>88.492644824469053</v>
      </c>
      <c r="E97" s="563">
        <v>16.072071006750146</v>
      </c>
      <c r="F97" s="563">
        <v>1.4119797244235024</v>
      </c>
      <c r="G97" s="563">
        <v>28.240486195534025</v>
      </c>
      <c r="H97" s="563">
        <v>7.8376690930188815</v>
      </c>
      <c r="I97" s="563">
        <v>80.173981620859578</v>
      </c>
      <c r="J97" s="563">
        <v>24.636528013659166</v>
      </c>
      <c r="K97" s="563">
        <v>54.569032385215834</v>
      </c>
      <c r="L97" s="563">
        <v>7.022892577855937</v>
      </c>
      <c r="M97" s="567">
        <f t="shared" si="0"/>
        <v>412.99740371263061</v>
      </c>
      <c r="N97" s="431"/>
    </row>
    <row r="98" spans="1:15">
      <c r="A98" s="2" t="s">
        <v>22</v>
      </c>
      <c r="B98" s="563">
        <v>32.68129512404554</v>
      </c>
      <c r="C98" s="563">
        <v>95.726344753483033</v>
      </c>
      <c r="D98" s="563">
        <v>89.624944806679821</v>
      </c>
      <c r="E98" s="563">
        <v>18.70460205038647</v>
      </c>
      <c r="F98" s="563">
        <v>0.30620165015652134</v>
      </c>
      <c r="G98" s="563">
        <v>15.688037784241473</v>
      </c>
      <c r="H98" s="563">
        <v>11.804157929786836</v>
      </c>
      <c r="I98" s="563">
        <v>76.65780471497807</v>
      </c>
      <c r="J98" s="563">
        <v>36.10833796990223</v>
      </c>
      <c r="K98" s="563">
        <v>21.621343133158963</v>
      </c>
      <c r="L98" s="563">
        <v>13.059732867630386</v>
      </c>
      <c r="M98" s="567">
        <f t="shared" si="0"/>
        <v>411.98280278444923</v>
      </c>
      <c r="N98" s="431"/>
    </row>
    <row r="99" spans="1:15">
      <c r="A99" t="s">
        <v>16</v>
      </c>
      <c r="B99" s="461">
        <v>28.514479916721598</v>
      </c>
      <c r="C99" s="461">
        <v>90.725031005267979</v>
      </c>
      <c r="D99" s="461">
        <v>122.69505343531728</v>
      </c>
      <c r="E99" s="461">
        <v>15.022688218994317</v>
      </c>
      <c r="F99" s="461">
        <v>0.38969595744433583</v>
      </c>
      <c r="G99" s="461">
        <v>7.4495772159842728</v>
      </c>
      <c r="H99" s="461">
        <v>4.3943388614301107</v>
      </c>
      <c r="I99" s="461">
        <v>86.109106168346585</v>
      </c>
      <c r="J99" s="461">
        <v>31.009853615288961</v>
      </c>
      <c r="K99" s="461">
        <v>15.841832456995236</v>
      </c>
      <c r="L99" s="461">
        <v>0.84546592575001644</v>
      </c>
      <c r="M99" s="567">
        <f t="shared" si="0"/>
        <v>402.99712277754071</v>
      </c>
      <c r="N99" s="431"/>
    </row>
    <row r="100" spans="1:15">
      <c r="A100" s="2" t="s">
        <v>9</v>
      </c>
      <c r="B100" s="563">
        <v>36.941203347266111</v>
      </c>
      <c r="C100" s="563">
        <v>81.451519044831784</v>
      </c>
      <c r="D100" s="563">
        <v>103.92627580821831</v>
      </c>
      <c r="E100" s="563">
        <v>10.628849829625079</v>
      </c>
      <c r="F100" s="563">
        <v>0.13634001151214725</v>
      </c>
      <c r="G100" s="563">
        <v>10.028784314820799</v>
      </c>
      <c r="H100" s="563">
        <v>3.4442714316593763</v>
      </c>
      <c r="I100" s="563">
        <v>80.012642110657481</v>
      </c>
      <c r="J100" s="563">
        <v>46.157568568923516</v>
      </c>
      <c r="K100" s="563">
        <v>24.64625922003988</v>
      </c>
      <c r="L100" s="563">
        <v>1.5110789237842688</v>
      </c>
      <c r="M100" s="567">
        <f t="shared" si="0"/>
        <v>398.88479261133881</v>
      </c>
      <c r="N100" s="431"/>
    </row>
    <row r="101" spans="1:15">
      <c r="A101" s="2" t="s">
        <v>30</v>
      </c>
      <c r="B101" s="563">
        <v>17.007127737437383</v>
      </c>
      <c r="C101" s="563">
        <v>66.843694023155933</v>
      </c>
      <c r="D101" s="563">
        <v>77.304045399554326</v>
      </c>
      <c r="E101" s="563">
        <v>10.706710910834369</v>
      </c>
      <c r="F101" s="563">
        <v>5.9064367534859654</v>
      </c>
      <c r="G101" s="563">
        <v>27.726581214420566</v>
      </c>
      <c r="H101" s="563">
        <v>12.780057810306049</v>
      </c>
      <c r="I101" s="563">
        <v>111.09119575358373</v>
      </c>
      <c r="J101" s="563">
        <v>20.006966924055078</v>
      </c>
      <c r="K101" s="563">
        <v>33.583130373092942</v>
      </c>
      <c r="L101" s="563">
        <v>4.9403005997834679</v>
      </c>
      <c r="M101" s="567">
        <f t="shared" si="0"/>
        <v>387.89624749970989</v>
      </c>
      <c r="N101" s="431"/>
    </row>
    <row r="102" spans="1:15">
      <c r="A102" s="2" t="s">
        <v>8</v>
      </c>
      <c r="B102" s="563">
        <v>23.129618472772449</v>
      </c>
      <c r="C102" s="563">
        <v>77.306401686277582</v>
      </c>
      <c r="D102" s="563">
        <v>73.530392788254872</v>
      </c>
      <c r="E102" s="563">
        <v>10.318291818283029</v>
      </c>
      <c r="F102" s="563">
        <v>8.5895962809844715E-3</v>
      </c>
      <c r="G102" s="563">
        <v>8.4528499081911992</v>
      </c>
      <c r="H102" s="563">
        <v>5.6486223885629734</v>
      </c>
      <c r="I102" s="563">
        <v>118.40071838322757</v>
      </c>
      <c r="J102" s="563">
        <v>32.495157598450092</v>
      </c>
      <c r="K102" s="563">
        <v>36.132414020138818</v>
      </c>
      <c r="L102" s="563">
        <v>1.3918560506238553</v>
      </c>
      <c r="M102" s="567">
        <f t="shared" si="0"/>
        <v>386.81491271106341</v>
      </c>
      <c r="N102" s="431"/>
    </row>
    <row r="103" spans="1:15">
      <c r="A103" s="2" t="s">
        <v>19</v>
      </c>
      <c r="B103" s="563">
        <v>32.374341728636089</v>
      </c>
      <c r="C103" s="563">
        <v>79.651275717119276</v>
      </c>
      <c r="D103" s="563">
        <v>94.016167689316291</v>
      </c>
      <c r="E103" s="563">
        <v>12.567785268939737</v>
      </c>
      <c r="F103" s="563">
        <v>0.59395024347777647</v>
      </c>
      <c r="G103" s="563">
        <v>20.836577417119234</v>
      </c>
      <c r="H103" s="563">
        <v>6.3777986017021204</v>
      </c>
      <c r="I103" s="563">
        <v>82.125002026729547</v>
      </c>
      <c r="J103" s="563">
        <v>23.61501534286236</v>
      </c>
      <c r="K103" s="563">
        <v>24.949810693066674</v>
      </c>
      <c r="L103" s="563">
        <v>7.185887476806923</v>
      </c>
      <c r="M103" s="567">
        <f t="shared" si="0"/>
        <v>384.29361220577601</v>
      </c>
      <c r="N103" s="431"/>
    </row>
    <row r="104" spans="1:15">
      <c r="A104" s="2" t="s">
        <v>13</v>
      </c>
      <c r="B104" s="563">
        <v>30.207236990835369</v>
      </c>
      <c r="C104" s="563">
        <v>88.326059634901185</v>
      </c>
      <c r="D104" s="563">
        <v>85.740530934388417</v>
      </c>
      <c r="E104" s="563">
        <v>16.663436551417075</v>
      </c>
      <c r="F104" s="563">
        <v>0</v>
      </c>
      <c r="G104" s="563">
        <v>35.287928948193247</v>
      </c>
      <c r="H104" s="563">
        <v>5.3823084710251381</v>
      </c>
      <c r="I104" s="563">
        <v>73.77853057727485</v>
      </c>
      <c r="J104" s="563">
        <v>22.737007694801243</v>
      </c>
      <c r="K104" s="563">
        <v>24.385016326834023</v>
      </c>
      <c r="L104" s="563">
        <v>1.0406791441842018</v>
      </c>
      <c r="M104" s="567">
        <f t="shared" si="0"/>
        <v>383.54873527385479</v>
      </c>
      <c r="N104" s="431"/>
    </row>
    <row r="105" spans="1:15">
      <c r="A105" s="2" t="s">
        <v>24</v>
      </c>
      <c r="B105" s="563">
        <v>23.21398735355206</v>
      </c>
      <c r="C105" s="563">
        <v>89.734902252741179</v>
      </c>
      <c r="D105" s="563">
        <v>93.382068331667014</v>
      </c>
      <c r="E105" s="563">
        <v>12.902770754718535</v>
      </c>
      <c r="F105" s="563">
        <v>2.2712521432912718</v>
      </c>
      <c r="G105" s="563">
        <v>17.899815030463152</v>
      </c>
      <c r="H105" s="563">
        <v>6.8733996346728112</v>
      </c>
      <c r="I105" s="563">
        <v>52.864599169531253</v>
      </c>
      <c r="J105" s="563">
        <v>33.941253916670924</v>
      </c>
      <c r="K105" s="563">
        <v>41.588387328076877</v>
      </c>
      <c r="L105" s="563">
        <v>1.6259036412480388</v>
      </c>
      <c r="M105" s="567">
        <f t="shared" si="0"/>
        <v>376.2983395566331</v>
      </c>
      <c r="N105" s="431"/>
    </row>
    <row r="106" spans="1:15">
      <c r="A106" s="2" t="s">
        <v>20</v>
      </c>
      <c r="B106" s="563">
        <v>38.627403701636837</v>
      </c>
      <c r="C106" s="563">
        <v>75.129850751845098</v>
      </c>
      <c r="D106" s="563">
        <v>85.539451870263719</v>
      </c>
      <c r="E106" s="563">
        <v>11.692791179274746</v>
      </c>
      <c r="F106" s="563">
        <v>0.68250538269528438</v>
      </c>
      <c r="G106" s="563">
        <v>10.558699485115772</v>
      </c>
      <c r="H106" s="563">
        <v>5.6446762180141903</v>
      </c>
      <c r="I106" s="563">
        <v>94.826105061652626</v>
      </c>
      <c r="J106" s="563">
        <v>27.637709198252676</v>
      </c>
      <c r="K106" s="563">
        <v>16.401682043450812</v>
      </c>
      <c r="L106" s="563">
        <v>2.4692524889128018</v>
      </c>
      <c r="M106" s="567">
        <f t="shared" si="0"/>
        <v>369.21012738111449</v>
      </c>
      <c r="N106" s="431"/>
    </row>
    <row r="107" spans="1:15">
      <c r="A107" s="2" t="s">
        <v>23</v>
      </c>
      <c r="B107" s="563">
        <v>31.958615517234023</v>
      </c>
      <c r="C107" s="563">
        <v>90.523109741265657</v>
      </c>
      <c r="D107" s="563">
        <v>95.822857322698908</v>
      </c>
      <c r="E107" s="563">
        <v>20.134184579209929</v>
      </c>
      <c r="F107" s="563">
        <v>2.2618591918338433</v>
      </c>
      <c r="G107" s="563">
        <v>12.222794591457456</v>
      </c>
      <c r="H107" s="563">
        <v>5.9800369559558417</v>
      </c>
      <c r="I107" s="563">
        <v>63.992870189004535</v>
      </c>
      <c r="J107" s="563">
        <v>29.413230317539568</v>
      </c>
      <c r="K107" s="563">
        <v>14.255566330819818</v>
      </c>
      <c r="L107" s="563">
        <v>1.3174899608676434</v>
      </c>
      <c r="M107" s="567">
        <f t="shared" si="0"/>
        <v>367.88261469788722</v>
      </c>
      <c r="N107" s="431"/>
    </row>
    <row r="108" spans="1:15">
      <c r="A108" s="2" t="s">
        <v>28</v>
      </c>
      <c r="B108" s="563">
        <v>22.725392444874981</v>
      </c>
      <c r="C108" s="563">
        <v>72.94349511475211</v>
      </c>
      <c r="D108" s="563">
        <v>92.164398629525465</v>
      </c>
      <c r="E108" s="563">
        <v>11.070515511895069</v>
      </c>
      <c r="F108" s="563">
        <v>1.4942838932251485</v>
      </c>
      <c r="G108" s="563">
        <v>18.387952609428034</v>
      </c>
      <c r="H108" s="563">
        <v>5.5287186941984032</v>
      </c>
      <c r="I108" s="563">
        <v>85.289406359548195</v>
      </c>
      <c r="J108" s="563">
        <v>28.178129441996692</v>
      </c>
      <c r="K108" s="563">
        <v>24.611283714912968</v>
      </c>
      <c r="L108" s="563">
        <v>0.18887984857376203</v>
      </c>
      <c r="M108" s="567">
        <f t="shared" si="0"/>
        <v>362.58245626293086</v>
      </c>
      <c r="N108" s="431"/>
    </row>
    <row r="109" spans="1:15">
      <c r="A109" s="2" t="s">
        <v>12</v>
      </c>
      <c r="B109" s="563">
        <v>27.804634293343504</v>
      </c>
      <c r="C109" s="563">
        <v>78.498061720389089</v>
      </c>
      <c r="D109" s="563">
        <v>80.898819454510786</v>
      </c>
      <c r="E109" s="563">
        <v>14.57262239176044</v>
      </c>
      <c r="F109" s="563">
        <v>0.21058630555025748</v>
      </c>
      <c r="G109" s="563">
        <v>15.342669769216098</v>
      </c>
      <c r="H109" s="563">
        <v>6.5919465954606142</v>
      </c>
      <c r="I109" s="563">
        <v>78.890790463475113</v>
      </c>
      <c r="J109" s="563">
        <v>31.615259355330913</v>
      </c>
      <c r="K109" s="563">
        <v>13.551110432958227</v>
      </c>
      <c r="L109" s="563">
        <v>2.3875079153156351</v>
      </c>
      <c r="M109" s="567">
        <f t="shared" si="0"/>
        <v>350.36400869731068</v>
      </c>
      <c r="N109" s="431"/>
    </row>
    <row r="110" spans="1:15">
      <c r="A110" s="2" t="s">
        <v>26</v>
      </c>
      <c r="B110" s="563">
        <v>37.699202220904105</v>
      </c>
      <c r="C110" s="563">
        <v>79.027950382462095</v>
      </c>
      <c r="D110" s="563">
        <v>88.342760011377948</v>
      </c>
      <c r="E110" s="563">
        <v>13.70620594078618</v>
      </c>
      <c r="F110" s="563">
        <v>1.3957076926808507</v>
      </c>
      <c r="G110" s="563">
        <v>29.736892211620937</v>
      </c>
      <c r="H110" s="563">
        <v>10.699664174250126</v>
      </c>
      <c r="I110" s="563">
        <v>35.017099991400393</v>
      </c>
      <c r="J110" s="563">
        <v>29.30483408267532</v>
      </c>
      <c r="K110" s="563">
        <v>19.03566908264224</v>
      </c>
      <c r="L110" s="461">
        <v>3.8771843557680365</v>
      </c>
      <c r="M110" s="567">
        <f t="shared" si="0"/>
        <v>347.84317014656818</v>
      </c>
    </row>
    <row r="111" spans="1:15">
      <c r="A111" s="411"/>
      <c r="B111" s="564" t="s">
        <v>121</v>
      </c>
      <c r="C111" s="400" t="s">
        <v>215</v>
      </c>
      <c r="D111" s="400" t="s">
        <v>88</v>
      </c>
      <c r="E111" s="562" t="s">
        <v>89</v>
      </c>
      <c r="F111" s="564" t="s">
        <v>216</v>
      </c>
      <c r="G111" s="400" t="s">
        <v>217</v>
      </c>
      <c r="H111" s="459" t="s">
        <v>91</v>
      </c>
      <c r="I111" s="564" t="s">
        <v>92</v>
      </c>
      <c r="J111" s="564" t="s">
        <v>218</v>
      </c>
      <c r="K111" s="564" t="s">
        <v>122</v>
      </c>
      <c r="L111" s="564" t="s">
        <v>153</v>
      </c>
      <c r="M111" s="430" t="s">
        <v>50</v>
      </c>
      <c r="O111" t="s">
        <v>234</v>
      </c>
    </row>
    <row r="112" spans="1:15">
      <c r="A112" t="s">
        <v>8</v>
      </c>
      <c r="B112" s="567">
        <f t="shared" ref="B112:B118" si="1">(AB8*1000000)/O112</f>
        <v>23.129618472772449</v>
      </c>
      <c r="C112" s="567">
        <f t="shared" ref="C112:C118" si="2">(AC8*1000000)/O112</f>
        <v>77.306401686277582</v>
      </c>
      <c r="D112" s="567">
        <f t="shared" ref="D112:D118" si="3">(AF8*1000000)/O112</f>
        <v>73.530392788254872</v>
      </c>
      <c r="E112" s="567">
        <f t="shared" ref="E112:E118" si="4">(AJ8*1000000)/O112</f>
        <v>10.318291818283029</v>
      </c>
      <c r="F112" s="567">
        <f t="shared" ref="F112:F118" si="5">(AS49*1000000)/O112</f>
        <v>8.5895962809844715E-3</v>
      </c>
      <c r="G112" s="567">
        <f t="shared" ref="G112:G118" si="6">(AB49*1000000)/O112</f>
        <v>8.4528499081911992</v>
      </c>
      <c r="H112" s="567">
        <f t="shared" ref="H112:H118" si="7">(AG49*1000000)/O112</f>
        <v>5.6486223885629734</v>
      </c>
      <c r="I112" s="567">
        <f t="shared" ref="I112:I118" si="8">(AN8*1000000)/O112</f>
        <v>118.40071838322757</v>
      </c>
      <c r="J112" s="567">
        <f t="shared" ref="J112:J118" si="9">(AN49*1000000)/O112</f>
        <v>32.495157598450092</v>
      </c>
      <c r="K112" s="567">
        <f t="shared" ref="K112:K118" si="10">((X8+X49)*1000000)/O112</f>
        <v>36.132414020138818</v>
      </c>
      <c r="L112" s="567">
        <f t="shared" ref="L112:L118" si="11">((Y8+Y49)*1000000)/O112</f>
        <v>1.3918560506238553</v>
      </c>
      <c r="M112" s="567">
        <f>SUM(B112:L112)</f>
        <v>386.81491271106341</v>
      </c>
      <c r="N112" t="str">
        <f>'16'!A9</f>
        <v>Alsace</v>
      </c>
      <c r="O112">
        <f>'16'!B9</f>
        <v>1877271</v>
      </c>
    </row>
    <row r="113" spans="1:15">
      <c r="A113" t="s">
        <v>9</v>
      </c>
      <c r="B113" s="567">
        <f t="shared" si="1"/>
        <v>36.941203347266111</v>
      </c>
      <c r="C113" s="567">
        <f t="shared" si="2"/>
        <v>81.451519044831784</v>
      </c>
      <c r="D113" s="567">
        <f t="shared" si="3"/>
        <v>103.92627580821831</v>
      </c>
      <c r="E113" s="567">
        <f t="shared" si="4"/>
        <v>10.628849829625079</v>
      </c>
      <c r="F113" s="567">
        <f t="shared" si="5"/>
        <v>0.13634001151214725</v>
      </c>
      <c r="G113" s="567">
        <f t="shared" si="6"/>
        <v>10.028784314820799</v>
      </c>
      <c r="H113" s="567">
        <f t="shared" si="7"/>
        <v>3.4442714316593763</v>
      </c>
      <c r="I113" s="567">
        <f t="shared" si="8"/>
        <v>80.012642110657481</v>
      </c>
      <c r="J113" s="567">
        <f t="shared" si="9"/>
        <v>46.157568568923516</v>
      </c>
      <c r="K113" s="567">
        <f t="shared" si="10"/>
        <v>24.64625922003988</v>
      </c>
      <c r="L113" s="567">
        <f t="shared" si="11"/>
        <v>1.5110789237842688</v>
      </c>
      <c r="M113" s="567">
        <f t="shared" ref="M113:M132" si="12">SUM(B113:L113)</f>
        <v>398.88479261133881</v>
      </c>
      <c r="N113" t="str">
        <f>'16'!A10</f>
        <v>Aquitaine</v>
      </c>
      <c r="O113">
        <f>'16'!B10</f>
        <v>3293912</v>
      </c>
    </row>
    <row r="114" spans="1:15">
      <c r="A114" t="s">
        <v>10</v>
      </c>
      <c r="B114" s="567">
        <f t="shared" si="1"/>
        <v>38.913446008847579</v>
      </c>
      <c r="C114" s="567">
        <f t="shared" si="2"/>
        <v>80.090793756179238</v>
      </c>
      <c r="D114" s="567">
        <f t="shared" si="3"/>
        <v>102.82008457880187</v>
      </c>
      <c r="E114" s="567">
        <f t="shared" si="4"/>
        <v>11.341416911430406</v>
      </c>
      <c r="F114" s="567">
        <f t="shared" si="5"/>
        <v>4.4437724166299821</v>
      </c>
      <c r="G114" s="567">
        <f t="shared" si="6"/>
        <v>31.432214275920298</v>
      </c>
      <c r="H114" s="567">
        <f t="shared" si="7"/>
        <v>4.3737004669153992</v>
      </c>
      <c r="I114" s="567">
        <f t="shared" si="8"/>
        <v>94.014845311721956</v>
      </c>
      <c r="J114" s="567">
        <f t="shared" si="9"/>
        <v>42.75677171661772</v>
      </c>
      <c r="K114" s="567">
        <f t="shared" si="10"/>
        <v>48.698900186910492</v>
      </c>
      <c r="L114" s="567">
        <f t="shared" si="11"/>
        <v>3.8328608851908177</v>
      </c>
      <c r="M114" s="567">
        <f t="shared" si="12"/>
        <v>462.71880651516574</v>
      </c>
      <c r="N114" t="str">
        <f>'16'!A11</f>
        <v>Auvergne</v>
      </c>
      <c r="O114">
        <f>'16'!B11</f>
        <v>1385690</v>
      </c>
    </row>
    <row r="115" spans="1:15">
      <c r="A115" t="s">
        <v>11</v>
      </c>
      <c r="B115" s="567">
        <f t="shared" si="1"/>
        <v>27.85475507928723</v>
      </c>
      <c r="C115" s="567">
        <f t="shared" si="2"/>
        <v>81.780085735381874</v>
      </c>
      <c r="D115" s="567">
        <f t="shared" si="3"/>
        <v>85.249457735218954</v>
      </c>
      <c r="E115" s="567">
        <f t="shared" si="4"/>
        <v>15.458083448868933</v>
      </c>
      <c r="F115" s="567">
        <f t="shared" si="5"/>
        <v>0.91811875583949076</v>
      </c>
      <c r="G115" s="567">
        <f t="shared" si="6"/>
        <v>19.727062125984855</v>
      </c>
      <c r="H115" s="567">
        <f t="shared" si="7"/>
        <v>7.6273839730434645</v>
      </c>
      <c r="I115" s="567">
        <f t="shared" si="8"/>
        <v>110.25027755103484</v>
      </c>
      <c r="J115" s="567">
        <f t="shared" si="9"/>
        <v>37.865020188480912</v>
      </c>
      <c r="K115" s="567">
        <f t="shared" si="10"/>
        <v>35.520289703668162</v>
      </c>
      <c r="L115" s="567">
        <f t="shared" si="11"/>
        <v>3.8718295585802158</v>
      </c>
      <c r="M115" s="567">
        <f t="shared" si="12"/>
        <v>426.12236385538887</v>
      </c>
      <c r="N115" t="str">
        <f>'16'!A12</f>
        <v>Bourgogne</v>
      </c>
      <c r="O115">
        <f>'16'!B12</f>
        <v>1694283</v>
      </c>
    </row>
    <row r="116" spans="1:15">
      <c r="A116" t="s">
        <v>12</v>
      </c>
      <c r="B116" s="567">
        <f t="shared" si="1"/>
        <v>27.804634293343504</v>
      </c>
      <c r="C116" s="567">
        <f t="shared" si="2"/>
        <v>78.498061720389089</v>
      </c>
      <c r="D116" s="567">
        <f t="shared" si="3"/>
        <v>80.898819454510786</v>
      </c>
      <c r="E116" s="567">
        <f t="shared" si="4"/>
        <v>14.57262239176044</v>
      </c>
      <c r="F116" s="567">
        <f t="shared" si="5"/>
        <v>0.21058630555025748</v>
      </c>
      <c r="G116" s="567">
        <f t="shared" si="6"/>
        <v>15.342669769216098</v>
      </c>
      <c r="H116" s="567">
        <f t="shared" si="7"/>
        <v>6.5919465954606142</v>
      </c>
      <c r="I116" s="567">
        <f t="shared" si="8"/>
        <v>78.890790463475113</v>
      </c>
      <c r="J116" s="567">
        <f t="shared" si="9"/>
        <v>31.615259355330913</v>
      </c>
      <c r="K116" s="567">
        <f t="shared" si="10"/>
        <v>13.908132595842073</v>
      </c>
      <c r="L116" s="567">
        <f t="shared" si="11"/>
        <v>2.38750791531564</v>
      </c>
      <c r="M116" s="567">
        <f t="shared" si="12"/>
        <v>350.72103086019456</v>
      </c>
      <c r="N116" t="str">
        <f>'16'!A13</f>
        <v>Bretagne</v>
      </c>
      <c r="O116">
        <f>'16'!B13</f>
        <v>3276875</v>
      </c>
    </row>
    <row r="117" spans="1:15">
      <c r="A117" t="s">
        <v>13</v>
      </c>
      <c r="B117" s="567">
        <f t="shared" si="1"/>
        <v>30.207236990835369</v>
      </c>
      <c r="C117" s="567">
        <f t="shared" si="2"/>
        <v>88.326059634901185</v>
      </c>
      <c r="D117" s="567">
        <f t="shared" si="3"/>
        <v>85.740530934388417</v>
      </c>
      <c r="E117" s="567">
        <f t="shared" si="4"/>
        <v>16.663436551417075</v>
      </c>
      <c r="F117" s="567">
        <f t="shared" si="5"/>
        <v>0</v>
      </c>
      <c r="G117" s="567">
        <f t="shared" si="6"/>
        <v>35.287928948193247</v>
      </c>
      <c r="H117" s="567">
        <f t="shared" si="7"/>
        <v>5.3823084710251381</v>
      </c>
      <c r="I117" s="567">
        <f t="shared" si="8"/>
        <v>73.77853057727485</v>
      </c>
      <c r="J117" s="567">
        <f t="shared" si="9"/>
        <v>22.737007694801243</v>
      </c>
      <c r="K117" s="567">
        <f t="shared" si="10"/>
        <v>24.385016326834023</v>
      </c>
      <c r="L117" s="567">
        <f t="shared" si="11"/>
        <v>1.0406791441842018</v>
      </c>
      <c r="M117" s="567">
        <f t="shared" si="12"/>
        <v>383.54873527385479</v>
      </c>
      <c r="N117" t="str">
        <f>'16'!A14</f>
        <v>Centre</v>
      </c>
      <c r="O117">
        <f>'16'!B14</f>
        <v>2609814</v>
      </c>
    </row>
    <row r="118" spans="1:15">
      <c r="A118" t="s">
        <v>14</v>
      </c>
      <c r="B118" s="567">
        <f t="shared" si="1"/>
        <v>26.694122682899</v>
      </c>
      <c r="C118" s="567">
        <f t="shared" si="2"/>
        <v>95.484798538392269</v>
      </c>
      <c r="D118" s="567">
        <f t="shared" si="3"/>
        <v>111.85094537212059</v>
      </c>
      <c r="E118" s="567">
        <f t="shared" si="4"/>
        <v>12.13669796710656</v>
      </c>
      <c r="F118" s="567">
        <f t="shared" si="5"/>
        <v>1.7439403089637571</v>
      </c>
      <c r="G118" s="567">
        <f t="shared" si="6"/>
        <v>24.013147347529358</v>
      </c>
      <c r="H118" s="567">
        <f t="shared" si="7"/>
        <v>6.0105202035727707</v>
      </c>
      <c r="I118" s="567">
        <f t="shared" si="8"/>
        <v>84.678181769292436</v>
      </c>
      <c r="J118" s="567">
        <f t="shared" si="9"/>
        <v>28.077695148104791</v>
      </c>
      <c r="K118" s="567">
        <f t="shared" si="10"/>
        <v>35.104516725423125</v>
      </c>
      <c r="L118" s="567">
        <f t="shared" si="11"/>
        <v>10.980495908850113</v>
      </c>
      <c r="M118" s="567">
        <f t="shared" si="12"/>
        <v>436.77506197225478</v>
      </c>
      <c r="N118" t="str">
        <f>'16'!A15</f>
        <v>Champagne-Ardenne</v>
      </c>
      <c r="O118">
        <f>'16'!B15</f>
        <v>1376019</v>
      </c>
    </row>
    <row r="119" spans="1:15">
      <c r="A119" t="s">
        <v>16</v>
      </c>
      <c r="B119" s="567">
        <f t="shared" ref="B119:B131" si="13">(AB16*1000000)/O119</f>
        <v>28.514479916721598</v>
      </c>
      <c r="C119" s="567">
        <f t="shared" ref="C119:C131" si="14">(AC16*1000000)/O119</f>
        <v>90.725031005267979</v>
      </c>
      <c r="D119" s="567">
        <f t="shared" ref="D119:D131" si="15">(AF16*1000000)/O119</f>
        <v>122.69505343531728</v>
      </c>
      <c r="E119" s="567">
        <f t="shared" ref="E119:E131" si="16">(AJ16*1000000)/O119</f>
        <v>15.022688218994317</v>
      </c>
      <c r="F119" s="567">
        <f t="shared" ref="F119:F131" si="17">(AS57*1000000)/O119</f>
        <v>0.38969595744433583</v>
      </c>
      <c r="G119" s="567">
        <f t="shared" ref="G119:G131" si="18">(AB57*1000000)/O119</f>
        <v>7.4495772159842728</v>
      </c>
      <c r="H119" s="567">
        <f t="shared" ref="H119:H131" si="19">(AG57*1000000)/O119</f>
        <v>4.3943388614301107</v>
      </c>
      <c r="I119" s="567">
        <f t="shared" ref="I119:I131" si="20">(AN16*1000000)/O119</f>
        <v>86.109106168346585</v>
      </c>
      <c r="J119" s="567">
        <f t="shared" ref="J119:J131" si="21">(AN57*1000000)/O119</f>
        <v>31.009853615288961</v>
      </c>
      <c r="K119" s="567">
        <f t="shared" ref="K119:K131" si="22">((X16+X57)*1000000)/O119</f>
        <v>15.841832456995236</v>
      </c>
      <c r="L119" s="567">
        <f t="shared" ref="L119:L131" si="23">((Y16+Y57)*1000000)/O119</f>
        <v>0.84546592575001644</v>
      </c>
      <c r="M119" s="567">
        <f t="shared" si="12"/>
        <v>402.99712277754071</v>
      </c>
      <c r="N119" t="str">
        <f>'16'!A17</f>
        <v>Franche-Comté</v>
      </c>
      <c r="O119">
        <f>'16'!B17</f>
        <v>1204634</v>
      </c>
    </row>
    <row r="120" spans="1:15">
      <c r="A120" t="s">
        <v>17</v>
      </c>
      <c r="B120" s="567">
        <f t="shared" si="13"/>
        <v>31.315232059665416</v>
      </c>
      <c r="C120" s="567">
        <f t="shared" si="14"/>
        <v>75.706938923617429</v>
      </c>
      <c r="D120" s="567">
        <f t="shared" si="15"/>
        <v>111.74705773864595</v>
      </c>
      <c r="E120" s="567">
        <f t="shared" si="16"/>
        <v>24.57230825632498</v>
      </c>
      <c r="F120" s="567">
        <f t="shared" si="17"/>
        <v>1.2069557922326402</v>
      </c>
      <c r="G120" s="567">
        <f t="shared" si="18"/>
        <v>14.19206530328271</v>
      </c>
      <c r="H120" s="567">
        <f t="shared" si="19"/>
        <v>14.654307719528159</v>
      </c>
      <c r="I120" s="567">
        <f t="shared" si="20"/>
        <v>78.427687620235744</v>
      </c>
      <c r="J120" s="567">
        <f t="shared" si="21"/>
        <v>43.378671172961027</v>
      </c>
      <c r="K120" s="567">
        <f t="shared" si="22"/>
        <v>21.738618557875846</v>
      </c>
      <c r="L120" s="567">
        <f t="shared" si="23"/>
        <v>0.51464120830265503</v>
      </c>
      <c r="M120" s="567">
        <f t="shared" si="12"/>
        <v>417.45448435267258</v>
      </c>
      <c r="N120" t="str">
        <f>'16'!A18</f>
        <v>Languedoc-Roussillon</v>
      </c>
      <c r="O120">
        <f>'16'!B18</f>
        <v>2667676</v>
      </c>
    </row>
    <row r="121" spans="1:15">
      <c r="A121" t="s">
        <v>18</v>
      </c>
      <c r="B121" s="567">
        <f t="shared" si="13"/>
        <v>53.010013495311981</v>
      </c>
      <c r="C121" s="567">
        <f t="shared" si="14"/>
        <v>101.50631897367563</v>
      </c>
      <c r="D121" s="567">
        <f t="shared" si="15"/>
        <v>110.96180473291456</v>
      </c>
      <c r="E121" s="567">
        <f t="shared" si="16"/>
        <v>16.47091046888028</v>
      </c>
      <c r="F121" s="567">
        <f t="shared" si="17"/>
        <v>1.0565114553077415</v>
      </c>
      <c r="G121" s="567">
        <f t="shared" si="18"/>
        <v>13.331644346825591</v>
      </c>
      <c r="H121" s="567">
        <f t="shared" si="19"/>
        <v>2.8623517446388531</v>
      </c>
      <c r="I121" s="567">
        <f t="shared" si="20"/>
        <v>107.90688234732039</v>
      </c>
      <c r="J121" s="567">
        <f t="shared" si="21"/>
        <v>65.591516147906532</v>
      </c>
      <c r="K121" s="567">
        <f t="shared" si="22"/>
        <v>48.548628282037619</v>
      </c>
      <c r="L121" s="567">
        <f t="shared" si="23"/>
        <v>9.7145145941785991</v>
      </c>
      <c r="M121" s="567">
        <f t="shared" si="12"/>
        <v>530.96109658899775</v>
      </c>
      <c r="N121" t="str">
        <f>'16'!A19</f>
        <v>Limousin</v>
      </c>
      <c r="O121">
        <f>'16'!B19</f>
        <v>763969</v>
      </c>
    </row>
    <row r="122" spans="1:15">
      <c r="A122" t="s">
        <v>19</v>
      </c>
      <c r="B122" s="567">
        <f t="shared" si="13"/>
        <v>32.374341728636089</v>
      </c>
      <c r="C122" s="567">
        <f t="shared" si="14"/>
        <v>79.651275717119276</v>
      </c>
      <c r="D122" s="567">
        <f t="shared" si="15"/>
        <v>94.016167689316291</v>
      </c>
      <c r="E122" s="567">
        <f t="shared" si="16"/>
        <v>12.567785268939737</v>
      </c>
      <c r="F122" s="567">
        <f t="shared" si="17"/>
        <v>0.59395024347777647</v>
      </c>
      <c r="G122" s="567">
        <f t="shared" si="18"/>
        <v>20.836577417119234</v>
      </c>
      <c r="H122" s="567">
        <f t="shared" si="19"/>
        <v>6.3777986017021204</v>
      </c>
      <c r="I122" s="567">
        <f t="shared" si="20"/>
        <v>82.125002026729547</v>
      </c>
      <c r="J122" s="567">
        <f t="shared" si="21"/>
        <v>23.61501534286236</v>
      </c>
      <c r="K122" s="567">
        <f t="shared" si="22"/>
        <v>24.949810693066674</v>
      </c>
      <c r="L122" s="567">
        <f t="shared" si="23"/>
        <v>7.185887476806923</v>
      </c>
      <c r="M122" s="567">
        <f t="shared" si="12"/>
        <v>384.29361220577601</v>
      </c>
      <c r="N122" t="str">
        <f>'16'!A20</f>
        <v>Lorraine</v>
      </c>
      <c r="O122">
        <f>'16'!B20</f>
        <v>2405353</v>
      </c>
    </row>
    <row r="123" spans="1:15">
      <c r="A123" t="s">
        <v>20</v>
      </c>
      <c r="B123" s="567">
        <f t="shared" si="13"/>
        <v>38.627403701636837</v>
      </c>
      <c r="C123" s="567">
        <f t="shared" si="14"/>
        <v>75.129850751845098</v>
      </c>
      <c r="D123" s="567">
        <f t="shared" si="15"/>
        <v>85.539451870263719</v>
      </c>
      <c r="E123" s="567">
        <f t="shared" si="16"/>
        <v>11.692791179274746</v>
      </c>
      <c r="F123" s="567">
        <f t="shared" si="17"/>
        <v>0.68250538269528438</v>
      </c>
      <c r="G123" s="567">
        <f t="shared" si="18"/>
        <v>10.558699485115772</v>
      </c>
      <c r="H123" s="567">
        <f t="shared" si="19"/>
        <v>5.6446762180141903</v>
      </c>
      <c r="I123" s="567">
        <f t="shared" si="20"/>
        <v>94.826105061652626</v>
      </c>
      <c r="J123" s="567">
        <f t="shared" si="21"/>
        <v>27.637709198252676</v>
      </c>
      <c r="K123" s="567">
        <f t="shared" si="22"/>
        <v>16.401682043450812</v>
      </c>
      <c r="L123" s="567">
        <f t="shared" si="23"/>
        <v>2.4692524889128018</v>
      </c>
      <c r="M123" s="567">
        <f t="shared" si="12"/>
        <v>369.21012738111449</v>
      </c>
      <c r="N123" t="str">
        <f>'16'!A21</f>
        <v>Midi-Pyrénées</v>
      </c>
      <c r="O123">
        <f>'16'!B21</f>
        <v>2944157</v>
      </c>
    </row>
    <row r="124" spans="1:15">
      <c r="A124" t="s">
        <v>21</v>
      </c>
      <c r="B124" s="567">
        <f t="shared" si="13"/>
        <v>51.336196406057574</v>
      </c>
      <c r="C124" s="567">
        <f t="shared" si="14"/>
        <v>79.747295133678321</v>
      </c>
      <c r="D124" s="567">
        <f t="shared" si="15"/>
        <v>97.622967084292583</v>
      </c>
      <c r="E124" s="567">
        <f t="shared" si="16"/>
        <v>36.485200022621811</v>
      </c>
      <c r="F124" s="567">
        <f t="shared" si="17"/>
        <v>4.5108053266559995</v>
      </c>
      <c r="G124" s="567">
        <f t="shared" si="18"/>
        <v>22.550806438244901</v>
      </c>
      <c r="H124" s="567">
        <f t="shared" si="19"/>
        <v>4.6678155522987952</v>
      </c>
      <c r="I124" s="567">
        <f t="shared" si="20"/>
        <v>86.928596258235757</v>
      </c>
      <c r="J124" s="567">
        <f t="shared" si="21"/>
        <v>25.332947689991506</v>
      </c>
      <c r="K124" s="567">
        <f t="shared" si="22"/>
        <v>32.95748538114335</v>
      </c>
      <c r="L124" s="567">
        <f t="shared" si="23"/>
        <v>3.1852209380445093</v>
      </c>
      <c r="M124" s="567">
        <f t="shared" si="12"/>
        <v>445.32533623126506</v>
      </c>
      <c r="N124" t="str">
        <f>'16'!A22</f>
        <v>Nord-Pas-de-Calais</v>
      </c>
      <c r="O124">
        <f>'16'!B22</f>
        <v>4102236</v>
      </c>
    </row>
    <row r="125" spans="1:15">
      <c r="A125" t="s">
        <v>22</v>
      </c>
      <c r="B125" s="567">
        <f t="shared" si="13"/>
        <v>32.68129512404554</v>
      </c>
      <c r="C125" s="567">
        <f t="shared" si="14"/>
        <v>95.726344753483033</v>
      </c>
      <c r="D125" s="567">
        <f t="shared" si="15"/>
        <v>89.624944806679821</v>
      </c>
      <c r="E125" s="567">
        <f t="shared" si="16"/>
        <v>18.70460205038647</v>
      </c>
      <c r="F125" s="567">
        <f t="shared" si="17"/>
        <v>0.30620165015652134</v>
      </c>
      <c r="G125" s="567">
        <f t="shared" si="18"/>
        <v>15.688037784241473</v>
      </c>
      <c r="H125" s="567">
        <f t="shared" si="19"/>
        <v>11.804157929786836</v>
      </c>
      <c r="I125" s="567">
        <f t="shared" si="20"/>
        <v>76.65780471497807</v>
      </c>
      <c r="J125" s="567">
        <f t="shared" si="21"/>
        <v>36.10833796990223</v>
      </c>
      <c r="K125" s="567">
        <f t="shared" si="22"/>
        <v>21.621343133158963</v>
      </c>
      <c r="L125" s="567">
        <f t="shared" si="23"/>
        <v>13.059732867630386</v>
      </c>
      <c r="M125" s="567">
        <f t="shared" si="12"/>
        <v>411.98280278444923</v>
      </c>
      <c r="N125" t="str">
        <f>'16'!A23</f>
        <v>Basse-Normandie</v>
      </c>
      <c r="O125">
        <f>'16'!B23</f>
        <v>1515129</v>
      </c>
    </row>
    <row r="126" spans="1:15">
      <c r="A126" t="s">
        <v>23</v>
      </c>
      <c r="B126" s="567">
        <f t="shared" si="13"/>
        <v>31.958615517234023</v>
      </c>
      <c r="C126" s="567">
        <f t="shared" si="14"/>
        <v>90.523109741265657</v>
      </c>
      <c r="D126" s="567">
        <f t="shared" si="15"/>
        <v>95.822857322698908</v>
      </c>
      <c r="E126" s="567">
        <f t="shared" si="16"/>
        <v>20.134184579209929</v>
      </c>
      <c r="F126" s="567">
        <f t="shared" si="17"/>
        <v>2.2618591918338433</v>
      </c>
      <c r="G126" s="567">
        <f t="shared" si="18"/>
        <v>12.222794591457456</v>
      </c>
      <c r="H126" s="567">
        <f t="shared" si="19"/>
        <v>5.9800369559558417</v>
      </c>
      <c r="I126" s="567">
        <f t="shared" si="20"/>
        <v>63.992870189004535</v>
      </c>
      <c r="J126" s="567">
        <f t="shared" si="21"/>
        <v>29.413230317539568</v>
      </c>
      <c r="K126" s="567">
        <f t="shared" si="22"/>
        <v>14.255566330819818</v>
      </c>
      <c r="L126" s="567">
        <f t="shared" si="23"/>
        <v>1.3174899608676434</v>
      </c>
      <c r="M126" s="567">
        <f t="shared" si="12"/>
        <v>367.88261469788722</v>
      </c>
      <c r="N126" t="str">
        <f>'16'!A24</f>
        <v>Haute-Normandie</v>
      </c>
      <c r="O126">
        <f>'16'!B24</f>
        <v>1874664</v>
      </c>
    </row>
    <row r="127" spans="1:15">
      <c r="A127" t="s">
        <v>24</v>
      </c>
      <c r="B127" s="567">
        <f t="shared" si="13"/>
        <v>23.21398735355206</v>
      </c>
      <c r="C127" s="567">
        <f t="shared" si="14"/>
        <v>89.734902252741179</v>
      </c>
      <c r="D127" s="567">
        <f t="shared" si="15"/>
        <v>93.382068331667014</v>
      </c>
      <c r="E127" s="567">
        <f t="shared" si="16"/>
        <v>12.902770754718535</v>
      </c>
      <c r="F127" s="567">
        <f t="shared" si="17"/>
        <v>2.2712521432912718</v>
      </c>
      <c r="G127" s="567">
        <f t="shared" si="18"/>
        <v>17.899815030463152</v>
      </c>
      <c r="H127" s="567">
        <f t="shared" si="19"/>
        <v>6.8733996346728112</v>
      </c>
      <c r="I127" s="567">
        <f t="shared" si="20"/>
        <v>52.864599169531253</v>
      </c>
      <c r="J127" s="567">
        <f t="shared" si="21"/>
        <v>33.941253916670924</v>
      </c>
      <c r="K127" s="567">
        <f t="shared" si="22"/>
        <v>41.588387328076877</v>
      </c>
      <c r="L127" s="567">
        <f t="shared" si="23"/>
        <v>1.6259036412480388</v>
      </c>
      <c r="M127" s="567">
        <f t="shared" si="12"/>
        <v>376.2983395566331</v>
      </c>
      <c r="N127" t="str">
        <f>'16'!A25</f>
        <v>Pays de la Loire</v>
      </c>
      <c r="O127">
        <f>'16'!B25</f>
        <v>3642762</v>
      </c>
    </row>
    <row r="128" spans="1:15">
      <c r="A128" t="s">
        <v>25</v>
      </c>
      <c r="B128" s="567">
        <f t="shared" si="13"/>
        <v>44.408718557224233</v>
      </c>
      <c r="C128" s="567">
        <f t="shared" si="14"/>
        <v>69.884382285334425</v>
      </c>
      <c r="D128" s="567">
        <f t="shared" si="15"/>
        <v>90.483196821334886</v>
      </c>
      <c r="E128" s="567">
        <f t="shared" si="16"/>
        <v>15.084898685665678</v>
      </c>
      <c r="F128" s="567">
        <f t="shared" si="17"/>
        <v>1.4956600723593583</v>
      </c>
      <c r="G128" s="567">
        <f t="shared" si="18"/>
        <v>24.489482568297696</v>
      </c>
      <c r="H128" s="567">
        <f t="shared" si="19"/>
        <v>4.8074323047875014</v>
      </c>
      <c r="I128" s="567">
        <f t="shared" si="20"/>
        <v>113.65156712234203</v>
      </c>
      <c r="J128" s="567">
        <f t="shared" si="21"/>
        <v>22.846828636170081</v>
      </c>
      <c r="K128" s="567">
        <f t="shared" si="22"/>
        <v>28.998381462279902</v>
      </c>
      <c r="L128" s="567">
        <f t="shared" si="23"/>
        <v>3.3266341869885663</v>
      </c>
      <c r="M128" s="567">
        <f t="shared" si="12"/>
        <v>419.47718270278432</v>
      </c>
      <c r="N128" t="str">
        <f>'16'!A26</f>
        <v>Picardie</v>
      </c>
      <c r="O128">
        <f>'16'!B26</f>
        <v>1958558</v>
      </c>
    </row>
    <row r="129" spans="1:15">
      <c r="A129" t="s">
        <v>26</v>
      </c>
      <c r="B129" s="567">
        <f t="shared" si="13"/>
        <v>37.699202220904105</v>
      </c>
      <c r="C129" s="567">
        <f t="shared" si="14"/>
        <v>79.027950382462095</v>
      </c>
      <c r="D129" s="567">
        <f t="shared" si="15"/>
        <v>88.342760011377948</v>
      </c>
      <c r="E129" s="567">
        <f t="shared" si="16"/>
        <v>13.70620594078618</v>
      </c>
      <c r="F129" s="567">
        <f t="shared" si="17"/>
        <v>1.3957076926808507</v>
      </c>
      <c r="G129" s="567">
        <f t="shared" si="18"/>
        <v>29.736892211620937</v>
      </c>
      <c r="H129" s="567">
        <f t="shared" si="19"/>
        <v>10.699664174250126</v>
      </c>
      <c r="I129" s="567">
        <f t="shared" si="20"/>
        <v>35.017099991400393</v>
      </c>
      <c r="J129" s="567">
        <f t="shared" si="21"/>
        <v>29.30483408267532</v>
      </c>
      <c r="K129" s="567">
        <f t="shared" si="22"/>
        <v>19.03566908264224</v>
      </c>
      <c r="L129" s="567">
        <f t="shared" si="23"/>
        <v>3.8771843557680365</v>
      </c>
      <c r="M129" s="567">
        <f t="shared" si="12"/>
        <v>347.84317014656818</v>
      </c>
      <c r="N129" t="str">
        <f>'16'!A27</f>
        <v>Poitou-Charentes</v>
      </c>
      <c r="O129">
        <f>'16'!B27</f>
        <v>1814036</v>
      </c>
    </row>
    <row r="130" spans="1:15">
      <c r="A130" t="s">
        <v>27</v>
      </c>
      <c r="B130" s="567">
        <f t="shared" si="13"/>
        <v>32.453706144915479</v>
      </c>
      <c r="C130" s="567">
        <f t="shared" si="14"/>
        <v>72.086412125928987</v>
      </c>
      <c r="D130" s="567">
        <f t="shared" si="15"/>
        <v>88.492644824469053</v>
      </c>
      <c r="E130" s="567">
        <f t="shared" si="16"/>
        <v>16.072071006750146</v>
      </c>
      <c r="F130" s="567">
        <f t="shared" si="17"/>
        <v>1.4119797244235024</v>
      </c>
      <c r="G130" s="567">
        <f t="shared" si="18"/>
        <v>28.240486195534025</v>
      </c>
      <c r="H130" s="567">
        <f t="shared" si="19"/>
        <v>7.8376690930188815</v>
      </c>
      <c r="I130" s="567">
        <f t="shared" si="20"/>
        <v>80.173981620859578</v>
      </c>
      <c r="J130" s="567">
        <f t="shared" si="21"/>
        <v>24.636528013659166</v>
      </c>
      <c r="K130" s="567">
        <f t="shared" si="22"/>
        <v>55.172906705600909</v>
      </c>
      <c r="L130" s="567">
        <f t="shared" si="23"/>
        <v>6.4190182574708583</v>
      </c>
      <c r="M130" s="567">
        <f t="shared" si="12"/>
        <v>412.99740371263056</v>
      </c>
      <c r="N130" t="str">
        <f>'16'!A28</f>
        <v>Provence-Alpes-Côte d'Azur</v>
      </c>
      <c r="O130">
        <f>'16'!B28</f>
        <v>4972485</v>
      </c>
    </row>
    <row r="131" spans="1:15">
      <c r="A131" t="s">
        <v>28</v>
      </c>
      <c r="B131" s="567">
        <f t="shared" si="13"/>
        <v>22.725392444874981</v>
      </c>
      <c r="C131" s="567">
        <f t="shared" si="14"/>
        <v>72.94349511475211</v>
      </c>
      <c r="D131" s="567">
        <f t="shared" si="15"/>
        <v>92.164398629525465</v>
      </c>
      <c r="E131" s="567">
        <f t="shared" si="16"/>
        <v>11.070515511895069</v>
      </c>
      <c r="F131" s="567">
        <f t="shared" si="17"/>
        <v>1.4942838932251485</v>
      </c>
      <c r="G131" s="567">
        <f t="shared" si="18"/>
        <v>18.387952609428034</v>
      </c>
      <c r="H131" s="567">
        <f t="shared" si="19"/>
        <v>5.5287186941984032</v>
      </c>
      <c r="I131" s="567">
        <f t="shared" si="20"/>
        <v>85.289406359548195</v>
      </c>
      <c r="J131" s="567">
        <f t="shared" si="21"/>
        <v>28.178129441996692</v>
      </c>
      <c r="K131" s="567">
        <f t="shared" si="22"/>
        <v>24.611283714912968</v>
      </c>
      <c r="L131" s="567">
        <f t="shared" si="23"/>
        <v>0.18887984857376203</v>
      </c>
      <c r="M131" s="567">
        <f t="shared" si="12"/>
        <v>362.58245626293086</v>
      </c>
      <c r="N131" t="str">
        <f>'16'!A29</f>
        <v>Rhône-Alpes</v>
      </c>
      <c r="O131">
        <f>'16'!B29</f>
        <v>6325984</v>
      </c>
    </row>
    <row r="132" spans="1:15">
      <c r="A132" t="s">
        <v>30</v>
      </c>
      <c r="B132" s="567">
        <f>(AB30*1000000)/O132</f>
        <v>17.007127737437383</v>
      </c>
      <c r="C132" s="567">
        <f>(AC30*1000000)/O132</f>
        <v>66.843694023155933</v>
      </c>
      <c r="D132" s="567">
        <f>(AF30*1000000)/O132</f>
        <v>77.304045399554326</v>
      </c>
      <c r="E132" s="567">
        <f>(AJ30*1000000)/O132</f>
        <v>10.706710910834369</v>
      </c>
      <c r="F132" s="567">
        <f>(AS71*1000000)/O132</f>
        <v>5.9064367534859654</v>
      </c>
      <c r="G132" s="567">
        <f>(AB71*1000000)/O132</f>
        <v>27.726581214420566</v>
      </c>
      <c r="H132" s="567">
        <f>(AG71*1000000)/O132</f>
        <v>12.780057810306049</v>
      </c>
      <c r="I132" s="567">
        <f>(AN30*1000000)/O132</f>
        <v>111.09119575358373</v>
      </c>
      <c r="J132" s="567">
        <f>(AN71*1000000)/O132</f>
        <v>20.006966924055078</v>
      </c>
      <c r="K132" s="567">
        <f>((X30+X71)*1000000)/O132</f>
        <v>33.583130373092942</v>
      </c>
      <c r="L132" s="567">
        <f>((Y30+Y71)*1000000)/O132</f>
        <v>4.9403005997834679</v>
      </c>
      <c r="M132" s="567">
        <f t="shared" si="12"/>
        <v>387.89624749970989</v>
      </c>
      <c r="N132" t="str">
        <f>'16'!A31</f>
        <v>Ile-de-France</v>
      </c>
      <c r="O132">
        <f>'16'!B31</f>
        <v>11877121</v>
      </c>
    </row>
    <row r="135" spans="1:15">
      <c r="M135" s="431"/>
    </row>
  </sheetData>
  <sortState ref="A90:M110">
    <sortCondition descending="1" ref="M90:M110"/>
  </sortState>
  <mergeCells count="51">
    <mergeCell ref="X47:X48"/>
    <mergeCell ref="Y47:Y48"/>
    <mergeCell ref="Z47:Z48"/>
    <mergeCell ref="AA6:AA7"/>
    <mergeCell ref="AM6:AM7"/>
    <mergeCell ref="AA47:AA48"/>
    <mergeCell ref="AM47:AM48"/>
    <mergeCell ref="Z6:Z7"/>
    <mergeCell ref="S47:S48"/>
    <mergeCell ref="T47:T48"/>
    <mergeCell ref="U47:U48"/>
    <mergeCell ref="V47:V48"/>
    <mergeCell ref="W47:W48"/>
    <mergeCell ref="N47:N48"/>
    <mergeCell ref="O47:O48"/>
    <mergeCell ref="P47:P48"/>
    <mergeCell ref="Q47:Q48"/>
    <mergeCell ref="R47:R48"/>
    <mergeCell ref="A6:A7"/>
    <mergeCell ref="N6:N7"/>
    <mergeCell ref="L6:L7"/>
    <mergeCell ref="M6:M7"/>
    <mergeCell ref="O6:O7"/>
    <mergeCell ref="P6:P7"/>
    <mergeCell ref="Q6:Q7"/>
    <mergeCell ref="B6:B7"/>
    <mergeCell ref="C6:C7"/>
    <mergeCell ref="D6:D7"/>
    <mergeCell ref="E6:E7"/>
    <mergeCell ref="F6:F7"/>
    <mergeCell ref="G6:G7"/>
    <mergeCell ref="H6:H7"/>
    <mergeCell ref="I6:I7"/>
    <mergeCell ref="J6:J7"/>
    <mergeCell ref="K6:K7"/>
    <mergeCell ref="AN6:AU6"/>
    <mergeCell ref="AB47:AF47"/>
    <mergeCell ref="AG47:AL47"/>
    <mergeCell ref="AN47:AR47"/>
    <mergeCell ref="N44:Z44"/>
    <mergeCell ref="AC6:AE6"/>
    <mergeCell ref="AF6:AI6"/>
    <mergeCell ref="AJ6:AL6"/>
    <mergeCell ref="W6:W7"/>
    <mergeCell ref="R6:R7"/>
    <mergeCell ref="S6:S7"/>
    <mergeCell ref="T6:T7"/>
    <mergeCell ref="U6:U7"/>
    <mergeCell ref="V6:V7"/>
    <mergeCell ref="X6:X7"/>
    <mergeCell ref="Y6:Y7"/>
  </mergeCells>
  <phoneticPr fontId="0" type="noConversion"/>
  <hyperlinks>
    <hyperlink ref="M1" location="Sommaire!A1" display="Retour sommaire"/>
    <hyperlink ref="Z1" location="Sommaire!A1" display="Retour sommaire"/>
    <hyperlink ref="AL1" location="Sommaire!A1" display="Retour sommaire"/>
    <hyperlink ref="AU1" location="Sommaire!A1" display="Retour sommaire"/>
  </hyperlinks>
  <pageMargins left="0.78740157480314965" right="0.59055118110236227" top="1.1811023622047245" bottom="0.78740157480314965" header="0.51181102362204722" footer="0.51181102362204722"/>
  <pageSetup paperSize="9" scale="42"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3" manualBreakCount="3">
    <brk id="13" max="79" man="1"/>
    <brk id="26" max="79" man="1"/>
    <brk id="38" max="79" man="1"/>
  </colBreaks>
  <drawing r:id="rId2"/>
  <legacyDrawingHF r:id="rId3"/>
</worksheet>
</file>

<file path=xl/worksheets/sheet15.xml><?xml version="1.0" encoding="utf-8"?>
<worksheet xmlns="http://schemas.openxmlformats.org/spreadsheetml/2006/main" xmlns:r="http://schemas.openxmlformats.org/officeDocument/2006/relationships">
  <sheetPr>
    <tabColor rgb="FF92D050"/>
  </sheetPr>
  <dimension ref="A1:U99"/>
  <sheetViews>
    <sheetView view="pageBreakPreview" zoomScaleNormal="80" zoomScaleSheetLayoutView="100" workbookViewId="0">
      <selection activeCell="E1" sqref="E1"/>
    </sheetView>
  </sheetViews>
  <sheetFormatPr baseColWidth="10" defaultRowHeight="12.75"/>
  <cols>
    <col min="1" max="1" width="32.140625" customWidth="1"/>
    <col min="2" max="7" width="17.5703125" customWidth="1"/>
    <col min="8" max="8" width="29.7109375" customWidth="1"/>
    <col min="9" max="14" width="17.5703125" customWidth="1"/>
    <col min="15" max="15" width="29.42578125" customWidth="1"/>
    <col min="16" max="21" width="17.5703125" customWidth="1"/>
  </cols>
  <sheetData>
    <row r="1" spans="1:21" s="639" customFormat="1" ht="20.25">
      <c r="A1" s="773" t="s">
        <v>352</v>
      </c>
      <c r="B1" s="774"/>
      <c r="C1" s="774"/>
      <c r="D1" s="774"/>
      <c r="E1" s="774"/>
      <c r="F1" s="774"/>
      <c r="G1" s="641" t="s">
        <v>116</v>
      </c>
      <c r="H1" s="773" t="s">
        <v>352</v>
      </c>
      <c r="I1" s="774"/>
      <c r="J1" s="774"/>
      <c r="K1" s="774"/>
      <c r="L1" s="774"/>
      <c r="M1" s="774"/>
      <c r="N1" s="641" t="s">
        <v>116</v>
      </c>
      <c r="O1" s="773" t="s">
        <v>352</v>
      </c>
      <c r="P1" s="774"/>
      <c r="Q1" s="774"/>
      <c r="R1" s="774"/>
      <c r="S1" s="774"/>
      <c r="T1" s="774"/>
      <c r="U1" s="641" t="s">
        <v>116</v>
      </c>
    </row>
    <row r="2" spans="1:21" s="639" customFormat="1">
      <c r="A2" s="1228" t="s">
        <v>275</v>
      </c>
      <c r="B2" s="1229"/>
      <c r="C2" s="1229"/>
      <c r="D2" s="1229"/>
      <c r="E2" s="1229"/>
      <c r="F2" s="1229"/>
      <c r="G2" s="1229"/>
      <c r="H2" s="1228" t="s">
        <v>281</v>
      </c>
      <c r="I2" s="1229"/>
      <c r="J2" s="1229"/>
      <c r="K2" s="1229"/>
      <c r="L2" s="1229"/>
      <c r="M2" s="1229"/>
      <c r="N2" s="1229"/>
      <c r="O2" s="1228" t="s">
        <v>282</v>
      </c>
      <c r="P2" s="1229"/>
      <c r="Q2" s="1229"/>
      <c r="R2" s="1229"/>
      <c r="S2" s="1229"/>
      <c r="T2" s="1229"/>
      <c r="U2" s="1229"/>
    </row>
    <row r="3" spans="1:21" s="639" customFormat="1">
      <c r="A3" s="1229"/>
      <c r="B3" s="1229"/>
      <c r="C3" s="1229"/>
      <c r="D3" s="1229"/>
      <c r="E3" s="1229"/>
      <c r="F3" s="1229"/>
      <c r="G3" s="1229"/>
      <c r="H3" s="1229"/>
      <c r="I3" s="1229"/>
      <c r="J3" s="1229"/>
      <c r="K3" s="1229"/>
      <c r="L3" s="1229"/>
      <c r="M3" s="1229"/>
      <c r="N3" s="1229"/>
      <c r="O3" s="1229"/>
      <c r="P3" s="1229"/>
      <c r="Q3" s="1229"/>
      <c r="R3" s="1229"/>
      <c r="S3" s="1229"/>
      <c r="T3" s="1229"/>
      <c r="U3" s="1229"/>
    </row>
    <row r="4" spans="1:21" ht="82.5" customHeight="1">
      <c r="A4" s="1230" t="s">
        <v>353</v>
      </c>
      <c r="B4" s="1231"/>
      <c r="C4" s="1231"/>
      <c r="D4" s="1231"/>
      <c r="E4" s="1231"/>
      <c r="F4" s="1231"/>
      <c r="G4" s="1231"/>
      <c r="H4" s="1231" t="s">
        <v>169</v>
      </c>
      <c r="I4" s="1231"/>
      <c r="J4" s="1231"/>
      <c r="K4" s="1231"/>
      <c r="L4" s="1231"/>
      <c r="M4" s="1231"/>
      <c r="N4" s="1231"/>
      <c r="O4" s="1231" t="s">
        <v>173</v>
      </c>
      <c r="P4" s="1231"/>
      <c r="Q4" s="1231"/>
      <c r="R4" s="1231"/>
      <c r="S4" s="1231"/>
      <c r="T4" s="1231"/>
      <c r="U4" s="1231"/>
    </row>
    <row r="5" spans="1:21" ht="15.75" customHeight="1">
      <c r="A5" s="658" t="s">
        <v>310</v>
      </c>
      <c r="B5" s="829"/>
      <c r="C5" s="829"/>
      <c r="D5" s="829"/>
      <c r="E5" s="829"/>
      <c r="F5" s="829"/>
      <c r="G5" s="829"/>
      <c r="H5" s="658" t="s">
        <v>310</v>
      </c>
      <c r="I5" s="829"/>
      <c r="J5" s="829"/>
      <c r="K5" s="829"/>
      <c r="L5" s="829"/>
      <c r="M5" s="829"/>
      <c r="N5" s="829"/>
      <c r="O5" s="658" t="s">
        <v>310</v>
      </c>
      <c r="P5" s="829"/>
      <c r="Q5" s="829"/>
      <c r="R5" s="829"/>
      <c r="S5" s="829"/>
      <c r="T5" s="829"/>
      <c r="U5" s="829"/>
    </row>
    <row r="6" spans="1:21" ht="14.25" customHeight="1">
      <c r="A6" s="848"/>
      <c r="B6" s="1218" t="s">
        <v>174</v>
      </c>
      <c r="C6" s="1233"/>
      <c r="D6" s="1233"/>
      <c r="E6" s="1233"/>
      <c r="F6" s="1233"/>
      <c r="G6" s="1233"/>
      <c r="H6" s="848"/>
      <c r="I6" s="1218" t="s">
        <v>175</v>
      </c>
      <c r="J6" s="1233"/>
      <c r="K6" s="1233"/>
      <c r="L6" s="1233"/>
      <c r="M6" s="1233"/>
      <c r="N6" s="1233"/>
      <c r="O6" s="848"/>
      <c r="P6" s="1218" t="s">
        <v>176</v>
      </c>
      <c r="Q6" s="1233"/>
      <c r="R6" s="1233"/>
      <c r="S6" s="1233"/>
      <c r="T6" s="1233"/>
      <c r="U6" s="1233"/>
    </row>
    <row r="7" spans="1:21" ht="14.25" customHeight="1">
      <c r="A7" s="528" t="s">
        <v>7</v>
      </c>
      <c r="B7" s="1234" t="s">
        <v>171</v>
      </c>
      <c r="C7" s="830"/>
      <c r="D7" s="597" t="s">
        <v>58</v>
      </c>
      <c r="E7" s="597"/>
      <c r="F7" s="1224" t="s">
        <v>59</v>
      </c>
      <c r="G7" s="1232"/>
      <c r="H7" s="528" t="s">
        <v>7</v>
      </c>
      <c r="I7" s="1234" t="s">
        <v>171</v>
      </c>
      <c r="J7" s="830"/>
      <c r="K7" s="597" t="s">
        <v>58</v>
      </c>
      <c r="L7" s="597"/>
      <c r="M7" s="1224" t="s">
        <v>59</v>
      </c>
      <c r="N7" s="1232"/>
      <c r="O7" s="528" t="s">
        <v>7</v>
      </c>
      <c r="P7" s="1234" t="s">
        <v>171</v>
      </c>
      <c r="Q7" s="830"/>
      <c r="R7" s="597" t="s">
        <v>58</v>
      </c>
      <c r="S7" s="597"/>
      <c r="T7" s="1224" t="s">
        <v>59</v>
      </c>
      <c r="U7" s="1232"/>
    </row>
    <row r="8" spans="1:21" ht="14.25" customHeight="1">
      <c r="A8" s="846"/>
      <c r="B8" s="1235"/>
      <c r="C8" s="847" t="s">
        <v>321</v>
      </c>
      <c r="D8" s="845" t="s">
        <v>168</v>
      </c>
      <c r="E8" s="847" t="s">
        <v>321</v>
      </c>
      <c r="F8" s="845" t="s">
        <v>168</v>
      </c>
      <c r="G8" s="847" t="s">
        <v>321</v>
      </c>
      <c r="H8" s="846"/>
      <c r="I8" s="1235"/>
      <c r="J8" s="847" t="s">
        <v>321</v>
      </c>
      <c r="K8" s="845" t="s">
        <v>168</v>
      </c>
      <c r="L8" s="847" t="s">
        <v>321</v>
      </c>
      <c r="M8" s="845" t="s">
        <v>168</v>
      </c>
      <c r="N8" s="847" t="s">
        <v>321</v>
      </c>
      <c r="O8" s="846"/>
      <c r="P8" s="1235"/>
      <c r="Q8" s="847" t="s">
        <v>321</v>
      </c>
      <c r="R8" s="845" t="s">
        <v>168</v>
      </c>
      <c r="S8" s="847" t="s">
        <v>321</v>
      </c>
      <c r="T8" s="845" t="s">
        <v>168</v>
      </c>
      <c r="U8" s="847" t="s">
        <v>321</v>
      </c>
    </row>
    <row r="9" spans="1:21" ht="14.25" customHeight="1">
      <c r="A9" s="659" t="s">
        <v>8</v>
      </c>
      <c r="B9" s="944">
        <f t="shared" ref="B9:B32" si="0">D9+F9</f>
        <v>175.345417</v>
      </c>
      <c r="C9" s="945">
        <v>0.18215308583459322</v>
      </c>
      <c r="D9" s="944">
        <v>149.212718</v>
      </c>
      <c r="E9" s="945">
        <v>2.0918262199560944E-2</v>
      </c>
      <c r="F9" s="944">
        <v>26.132698999999999</v>
      </c>
      <c r="G9" s="946" t="s">
        <v>49</v>
      </c>
      <c r="H9" s="659" t="s">
        <v>8</v>
      </c>
      <c r="I9" s="671">
        <f t="shared" ref="I9:I38" si="1">K9+M9</f>
        <v>120.364352</v>
      </c>
      <c r="J9" s="672">
        <v>-7.7073131756963953E-2</v>
      </c>
      <c r="K9" s="671">
        <v>74.554925999999995</v>
      </c>
      <c r="L9" s="672">
        <v>-2.1390556843899899E-3</v>
      </c>
      <c r="M9" s="671">
        <v>45.809426000000002</v>
      </c>
      <c r="N9" s="672">
        <v>-0.17758592862591582</v>
      </c>
      <c r="O9" s="659" t="s">
        <v>8</v>
      </c>
      <c r="P9" s="671">
        <f t="shared" ref="P9:P38" si="2">R9+T9</f>
        <v>111.87123000000001</v>
      </c>
      <c r="Q9" s="672">
        <v>-7.7717608084977963E-2</v>
      </c>
      <c r="R9" s="671">
        <v>110.52940700000001</v>
      </c>
      <c r="S9" s="672">
        <v>-7.4517321100362022E-2</v>
      </c>
      <c r="T9" s="671">
        <v>1.341823</v>
      </c>
      <c r="U9" s="672">
        <v>-0.28218196252302996</v>
      </c>
    </row>
    <row r="10" spans="1:21" ht="14.25" customHeight="1">
      <c r="A10" s="526" t="s">
        <v>9</v>
      </c>
      <c r="B10" s="947">
        <f t="shared" si="0"/>
        <v>176.18364800000001</v>
      </c>
      <c r="C10" s="948">
        <v>7.9223185379806882E-2</v>
      </c>
      <c r="D10" s="947">
        <v>135.01390599999999</v>
      </c>
      <c r="E10" s="948">
        <v>4.1697430224300946E-2</v>
      </c>
      <c r="F10" s="947">
        <v>41.169741999999999</v>
      </c>
      <c r="G10" s="948">
        <v>0.22380000039832471</v>
      </c>
      <c r="H10" s="526" t="s">
        <v>9</v>
      </c>
      <c r="I10" s="674">
        <f t="shared" si="1"/>
        <v>270.615904</v>
      </c>
      <c r="J10" s="675">
        <v>-6.3266248900404332E-3</v>
      </c>
      <c r="K10" s="674">
        <v>139.99198899999999</v>
      </c>
      <c r="L10" s="675">
        <v>6.7683371016669103E-3</v>
      </c>
      <c r="M10" s="674">
        <v>130.62391500000001</v>
      </c>
      <c r="N10" s="675">
        <v>-1.998775674133213E-2</v>
      </c>
      <c r="O10" s="526" t="s">
        <v>9</v>
      </c>
      <c r="P10" s="674">
        <f t="shared" si="2"/>
        <v>224.10462799999999</v>
      </c>
      <c r="Q10" s="675">
        <v>2.3124127412070372E-2</v>
      </c>
      <c r="R10" s="674">
        <v>208.66917100000001</v>
      </c>
      <c r="S10" s="675">
        <v>5.441463590529394E-2</v>
      </c>
      <c r="T10" s="674">
        <v>15.435457</v>
      </c>
      <c r="U10" s="675">
        <v>-0.26981284203891553</v>
      </c>
    </row>
    <row r="11" spans="1:21" ht="14.25" customHeight="1">
      <c r="A11" s="659" t="s">
        <v>10</v>
      </c>
      <c r="B11" s="944">
        <f t="shared" si="0"/>
        <v>102.50119000000001</v>
      </c>
      <c r="C11" s="945">
        <v>-0.10594749790405988</v>
      </c>
      <c r="D11" s="944">
        <v>102.50119000000001</v>
      </c>
      <c r="E11" s="945">
        <v>7.1651883165330776E-2</v>
      </c>
      <c r="F11" s="944">
        <v>0</v>
      </c>
      <c r="G11" s="946" t="s">
        <v>49</v>
      </c>
      <c r="H11" s="659" t="s">
        <v>10</v>
      </c>
      <c r="I11" s="671">
        <f t="shared" si="1"/>
        <v>120.656104</v>
      </c>
      <c r="J11" s="672">
        <v>-2.2143190787555556E-2</v>
      </c>
      <c r="K11" s="671">
        <v>75.053662000000003</v>
      </c>
      <c r="L11" s="672">
        <v>1.839213294165476E-2</v>
      </c>
      <c r="M11" s="671">
        <v>45.602442000000003</v>
      </c>
      <c r="N11" s="672">
        <v>-8.2263395620698732E-2</v>
      </c>
      <c r="O11" s="659" t="s">
        <v>10</v>
      </c>
      <c r="P11" s="671">
        <f t="shared" si="2"/>
        <v>86.22591899999999</v>
      </c>
      <c r="Q11" s="672">
        <v>7.6466227191815062E-2</v>
      </c>
      <c r="R11" s="671">
        <v>85.038929999999993</v>
      </c>
      <c r="S11" s="672">
        <v>7.222825414242573E-2</v>
      </c>
      <c r="T11" s="671">
        <v>1.1869890000000001</v>
      </c>
      <c r="U11" s="672">
        <v>0.50169654062588553</v>
      </c>
    </row>
    <row r="12" spans="1:21" ht="14.25" customHeight="1">
      <c r="A12" s="526" t="s">
        <v>11</v>
      </c>
      <c r="B12" s="947">
        <f t="shared" si="0"/>
        <v>138.87857500000001</v>
      </c>
      <c r="C12" s="948">
        <v>-8.2056740394720218E-2</v>
      </c>
      <c r="D12" s="947">
        <v>138.87857500000001</v>
      </c>
      <c r="E12" s="948">
        <v>-6.0921979599483644E-2</v>
      </c>
      <c r="F12" s="947">
        <v>0</v>
      </c>
      <c r="G12" s="949" t="s">
        <v>49</v>
      </c>
      <c r="H12" s="526" t="s">
        <v>11</v>
      </c>
      <c r="I12" s="674">
        <f t="shared" si="1"/>
        <v>127.164906</v>
      </c>
      <c r="J12" s="675">
        <v>4.3463081955110727E-2</v>
      </c>
      <c r="K12" s="674">
        <v>91.131635000000003</v>
      </c>
      <c r="L12" s="675">
        <v>-5.1842908612975691E-3</v>
      </c>
      <c r="M12" s="674">
        <v>36.033270999999999</v>
      </c>
      <c r="N12" s="675">
        <v>0.19072625758506878</v>
      </c>
      <c r="O12" s="526" t="s">
        <v>11</v>
      </c>
      <c r="P12" s="674">
        <f t="shared" si="2"/>
        <v>113.717771</v>
      </c>
      <c r="Q12" s="675">
        <v>-7.5753107754352733E-3</v>
      </c>
      <c r="R12" s="674">
        <v>111.594369</v>
      </c>
      <c r="S12" s="675">
        <v>-7.567590036148264E-3</v>
      </c>
      <c r="T12" s="674">
        <v>2.123402</v>
      </c>
      <c r="U12" s="675">
        <v>-7.9809015246544712E-3</v>
      </c>
    </row>
    <row r="13" spans="1:21" ht="14.25" customHeight="1">
      <c r="A13" s="659" t="s">
        <v>12</v>
      </c>
      <c r="B13" s="944">
        <f t="shared" si="0"/>
        <v>104.60044900000001</v>
      </c>
      <c r="C13" s="945">
        <v>0.10659858624914587</v>
      </c>
      <c r="D13" s="944">
        <v>90.753470000000007</v>
      </c>
      <c r="E13" s="945">
        <v>6.1831879537293188E-2</v>
      </c>
      <c r="F13" s="944">
        <v>13.846978999999999</v>
      </c>
      <c r="G13" s="945">
        <v>0.5291205870277107</v>
      </c>
      <c r="H13" s="659" t="s">
        <v>12</v>
      </c>
      <c r="I13" s="671">
        <f t="shared" si="1"/>
        <v>248.156858</v>
      </c>
      <c r="J13" s="672">
        <v>1.2568874304491606E-2</v>
      </c>
      <c r="K13" s="671">
        <v>151.816857</v>
      </c>
      <c r="L13" s="672">
        <v>9.1574928560347324E-3</v>
      </c>
      <c r="M13" s="671">
        <v>96.340000999999987</v>
      </c>
      <c r="N13" s="672">
        <v>1.7991741122061367E-2</v>
      </c>
      <c r="O13" s="659" t="s">
        <v>12</v>
      </c>
      <c r="P13" s="671">
        <f t="shared" si="2"/>
        <v>203.47695999999999</v>
      </c>
      <c r="Q13" s="672">
        <v>1.9947704192139648E-2</v>
      </c>
      <c r="R13" s="671">
        <v>199.592986</v>
      </c>
      <c r="S13" s="672">
        <v>5.6240065682659823E-2</v>
      </c>
      <c r="T13" s="671">
        <v>3.8839740000000003</v>
      </c>
      <c r="U13" s="672">
        <v>-0.63121786368319532</v>
      </c>
    </row>
    <row r="14" spans="1:21" ht="14.25" customHeight="1">
      <c r="A14" s="526" t="s">
        <v>13</v>
      </c>
      <c r="B14" s="947">
        <f t="shared" si="0"/>
        <v>152.37627499999999</v>
      </c>
      <c r="C14" s="948">
        <v>7.7012883835963164E-2</v>
      </c>
      <c r="D14" s="947">
        <v>142.30680799999999</v>
      </c>
      <c r="E14" s="948">
        <v>5.991192113869892E-2</v>
      </c>
      <c r="F14" s="947">
        <v>10.069467000000001</v>
      </c>
      <c r="G14" s="948">
        <v>0.3951277399189066</v>
      </c>
      <c r="H14" s="526" t="s">
        <v>13</v>
      </c>
      <c r="I14" s="674">
        <f t="shared" si="1"/>
        <v>204.05754100000001</v>
      </c>
      <c r="J14" s="675">
        <v>1.551609444943014E-2</v>
      </c>
      <c r="K14" s="674">
        <v>126.762818</v>
      </c>
      <c r="L14" s="675">
        <v>2.6514018237046244E-2</v>
      </c>
      <c r="M14" s="674">
        <v>77.294723000000005</v>
      </c>
      <c r="N14" s="675">
        <v>-2.0190803480228947E-3</v>
      </c>
      <c r="O14" s="526" t="s">
        <v>13</v>
      </c>
      <c r="P14" s="674">
        <f t="shared" si="2"/>
        <v>187.217401</v>
      </c>
      <c r="Q14" s="675">
        <v>-3.60775956045567E-3</v>
      </c>
      <c r="R14" s="674">
        <v>176.43276299999999</v>
      </c>
      <c r="S14" s="675">
        <v>5.5041757661480339E-3</v>
      </c>
      <c r="T14" s="674">
        <v>10.784638000000001</v>
      </c>
      <c r="U14" s="675">
        <v>-0.13225295132407267</v>
      </c>
    </row>
    <row r="15" spans="1:21" ht="14.25" customHeight="1">
      <c r="A15" s="659" t="s">
        <v>14</v>
      </c>
      <c r="B15" s="944">
        <f t="shared" si="0"/>
        <v>100.250962</v>
      </c>
      <c r="C15" s="945">
        <v>1.0757247526226976E-2</v>
      </c>
      <c r="D15" s="944">
        <v>100.250962</v>
      </c>
      <c r="E15" s="945">
        <v>2.5801184734256077E-2</v>
      </c>
      <c r="F15" s="944">
        <v>0</v>
      </c>
      <c r="G15" s="946" t="s">
        <v>49</v>
      </c>
      <c r="H15" s="659" t="s">
        <v>14</v>
      </c>
      <c r="I15" s="671">
        <f t="shared" si="1"/>
        <v>138.95908399999999</v>
      </c>
      <c r="J15" s="672">
        <v>-1.1369067430943569E-2</v>
      </c>
      <c r="K15" s="671">
        <v>82.06429399999999</v>
      </c>
      <c r="L15" s="672">
        <v>4.0800306415057719E-2</v>
      </c>
      <c r="M15" s="671">
        <v>56.89479</v>
      </c>
      <c r="N15" s="672">
        <v>-7.8026472526959267E-2</v>
      </c>
      <c r="O15" s="659" t="s">
        <v>14</v>
      </c>
      <c r="P15" s="671">
        <f t="shared" si="2"/>
        <v>108.05385800000001</v>
      </c>
      <c r="Q15" s="672">
        <v>6.0594451338743971E-2</v>
      </c>
      <c r="R15" s="671">
        <v>107.37189500000001</v>
      </c>
      <c r="S15" s="672">
        <v>7.200202084339713E-2</v>
      </c>
      <c r="T15" s="671">
        <v>0.68196299999999999</v>
      </c>
      <c r="U15" s="672">
        <v>-0.60358040953179271</v>
      </c>
    </row>
    <row r="16" spans="1:21" ht="14.25" customHeight="1">
      <c r="A16" s="526" t="s">
        <v>15</v>
      </c>
      <c r="B16" s="947">
        <f t="shared" si="0"/>
        <v>24.168552999999999</v>
      </c>
      <c r="C16" s="948">
        <v>-3.8233425485367789E-4</v>
      </c>
      <c r="D16" s="947">
        <v>23.378238</v>
      </c>
      <c r="E16" s="948">
        <v>9.4590209880315523E-2</v>
      </c>
      <c r="F16" s="947">
        <v>0.7903150000000001</v>
      </c>
      <c r="G16" s="948">
        <v>-0.71972806726682426</v>
      </c>
      <c r="H16" s="526" t="s">
        <v>15</v>
      </c>
      <c r="I16" s="674">
        <f t="shared" si="1"/>
        <v>8.0042729999999995</v>
      </c>
      <c r="J16" s="675">
        <v>5.0740888835563158E-2</v>
      </c>
      <c r="K16" s="674">
        <v>4.7525699999999995</v>
      </c>
      <c r="L16" s="675">
        <v>0.11194507388096464</v>
      </c>
      <c r="M16" s="674">
        <v>3.251703</v>
      </c>
      <c r="N16" s="675">
        <v>-2.7495209557735989E-2</v>
      </c>
      <c r="O16" s="526" t="s">
        <v>15</v>
      </c>
      <c r="P16" s="674">
        <f t="shared" si="2"/>
        <v>24.338454000000002</v>
      </c>
      <c r="Q16" s="675">
        <v>0.30341371490399927</v>
      </c>
      <c r="R16" s="674">
        <v>24.228218000000002</v>
      </c>
      <c r="S16" s="675">
        <v>0.3279128070962567</v>
      </c>
      <c r="T16" s="674">
        <v>0.110236</v>
      </c>
      <c r="U16" s="675">
        <v>-0.74214766230971474</v>
      </c>
    </row>
    <row r="17" spans="1:21" ht="14.25" customHeight="1">
      <c r="A17" s="659" t="s">
        <v>16</v>
      </c>
      <c r="B17" s="944">
        <f t="shared" si="0"/>
        <v>85.096802000000011</v>
      </c>
      <c r="C17" s="945">
        <v>0.21729852794896587</v>
      </c>
      <c r="D17" s="944">
        <v>81.613611000000006</v>
      </c>
      <c r="E17" s="945">
        <v>0.21617117198337432</v>
      </c>
      <c r="F17" s="944">
        <v>3.4831909999999997</v>
      </c>
      <c r="G17" s="945">
        <v>0.24432475416734833</v>
      </c>
      <c r="H17" s="659" t="s">
        <v>16</v>
      </c>
      <c r="I17" s="671">
        <f t="shared" si="1"/>
        <v>73.953327000000002</v>
      </c>
      <c r="J17" s="672">
        <v>0.10621564855702337</v>
      </c>
      <c r="K17" s="671">
        <v>17.550675000000002</v>
      </c>
      <c r="L17" s="672">
        <v>-0.15167140407338664</v>
      </c>
      <c r="M17" s="671">
        <v>56.402652000000003</v>
      </c>
      <c r="N17" s="672">
        <v>0.2217884812295432</v>
      </c>
      <c r="O17" s="659" t="s">
        <v>16</v>
      </c>
      <c r="P17" s="671">
        <f t="shared" si="2"/>
        <v>87.46978</v>
      </c>
      <c r="Q17" s="672">
        <v>1.1490921941544885E-2</v>
      </c>
      <c r="R17" s="671">
        <v>81.274874999999994</v>
      </c>
      <c r="S17" s="672">
        <v>-2.9408600404810414E-2</v>
      </c>
      <c r="T17" s="671">
        <v>6.1949049999999994</v>
      </c>
      <c r="U17" s="672">
        <v>1.2620592979000684</v>
      </c>
    </row>
    <row r="18" spans="1:21" ht="14.25" customHeight="1">
      <c r="A18" s="526" t="s">
        <v>17</v>
      </c>
      <c r="B18" s="947">
        <f t="shared" si="0"/>
        <v>117.938975</v>
      </c>
      <c r="C18" s="948">
        <v>1.5122076376317573E-2</v>
      </c>
      <c r="D18" s="947">
        <v>112.032066</v>
      </c>
      <c r="E18" s="948">
        <v>2.7345294445505042E-2</v>
      </c>
      <c r="F18" s="947">
        <v>5.9069089999999997</v>
      </c>
      <c r="G18" s="948">
        <v>-0.17177395235923276</v>
      </c>
      <c r="H18" s="526" t="s">
        <v>17</v>
      </c>
      <c r="I18" s="674">
        <f t="shared" si="1"/>
        <v>285.633938</v>
      </c>
      <c r="J18" s="675">
        <v>9.5305859180945252E-3</v>
      </c>
      <c r="K18" s="674">
        <v>112.95144599999999</v>
      </c>
      <c r="L18" s="675">
        <v>1.004467854646407E-2</v>
      </c>
      <c r="M18" s="674">
        <v>172.682492</v>
      </c>
      <c r="N18" s="675">
        <v>9.1946014525190467E-3</v>
      </c>
      <c r="O18" s="526" t="s">
        <v>17</v>
      </c>
      <c r="P18" s="674">
        <f t="shared" si="2"/>
        <v>168.281409</v>
      </c>
      <c r="Q18" s="675">
        <v>5.2138937472240299E-2</v>
      </c>
      <c r="R18" s="674">
        <v>162.89384100000001</v>
      </c>
      <c r="S18" s="675">
        <v>4.1831240174301287E-2</v>
      </c>
      <c r="T18" s="674">
        <v>5.3875679999999999</v>
      </c>
      <c r="U18" s="675">
        <v>0.5012137734869071</v>
      </c>
    </row>
    <row r="19" spans="1:21" ht="14.25" customHeight="1">
      <c r="A19" s="659" t="s">
        <v>18</v>
      </c>
      <c r="B19" s="944">
        <f t="shared" si="0"/>
        <v>64.771430999999993</v>
      </c>
      <c r="C19" s="945">
        <v>6.4774819896011193E-2</v>
      </c>
      <c r="D19" s="944">
        <v>58.653538999999995</v>
      </c>
      <c r="E19" s="945">
        <v>6.1488585930957962E-2</v>
      </c>
      <c r="F19" s="944">
        <v>6.1178919999999994</v>
      </c>
      <c r="G19" s="945">
        <v>9.7344891471607076E-2</v>
      </c>
      <c r="H19" s="659" t="s">
        <v>18</v>
      </c>
      <c r="I19" s="671">
        <f t="shared" si="1"/>
        <v>68.722143000000003</v>
      </c>
      <c r="J19" s="672">
        <v>-5.3724324122469524E-2</v>
      </c>
      <c r="K19" s="671">
        <v>49.962321000000003</v>
      </c>
      <c r="L19" s="672">
        <v>3.6703782197093915E-3</v>
      </c>
      <c r="M19" s="671">
        <v>18.759822</v>
      </c>
      <c r="N19" s="672">
        <v>-0.17879267106652952</v>
      </c>
      <c r="O19" s="659" t="s">
        <v>18</v>
      </c>
      <c r="P19" s="671">
        <f t="shared" si="2"/>
        <v>64.505989</v>
      </c>
      <c r="Q19" s="672">
        <v>5.0177665423360995E-2</v>
      </c>
      <c r="R19" s="671">
        <v>60.844555999999997</v>
      </c>
      <c r="S19" s="672">
        <v>2.3204348609013659E-2</v>
      </c>
      <c r="T19" s="671">
        <v>3.6614330000000002</v>
      </c>
      <c r="U19" s="672">
        <v>0.86887328587776658</v>
      </c>
    </row>
    <row r="20" spans="1:21" ht="14.25" customHeight="1">
      <c r="A20" s="526" t="s">
        <v>19</v>
      </c>
      <c r="B20" s="947">
        <f t="shared" si="0"/>
        <v>180.72820100000001</v>
      </c>
      <c r="C20" s="948">
        <v>8.4611913946431416E-2</v>
      </c>
      <c r="D20" s="947">
        <v>164.72820100000001</v>
      </c>
      <c r="E20" s="948">
        <v>2.9362297499750722E-2</v>
      </c>
      <c r="F20" s="947">
        <v>16</v>
      </c>
      <c r="G20" s="949" t="s">
        <v>49</v>
      </c>
      <c r="H20" s="526" t="s">
        <v>19</v>
      </c>
      <c r="I20" s="674">
        <f t="shared" si="1"/>
        <v>176.04495500000002</v>
      </c>
      <c r="J20" s="675">
        <v>6.4114563124790802E-3</v>
      </c>
      <c r="K20" s="674">
        <v>141.86897100000002</v>
      </c>
      <c r="L20" s="675">
        <v>1.2235711772256241E-2</v>
      </c>
      <c r="M20" s="674">
        <v>34.175984</v>
      </c>
      <c r="N20" s="675">
        <v>-1.7065919111815653E-2</v>
      </c>
      <c r="O20" s="526" t="s">
        <v>19</v>
      </c>
      <c r="P20" s="674">
        <f t="shared" si="2"/>
        <v>147.11336</v>
      </c>
      <c r="Q20" s="675">
        <v>-8.5768600882615065E-2</v>
      </c>
      <c r="R20" s="674">
        <v>137.752847</v>
      </c>
      <c r="S20" s="675">
        <v>-0.10338392575628197</v>
      </c>
      <c r="T20" s="674">
        <v>9.3605129999999992</v>
      </c>
      <c r="U20" s="675">
        <v>0.28606422439601564</v>
      </c>
    </row>
    <row r="21" spans="1:21" ht="14.25" customHeight="1">
      <c r="A21" s="659" t="s">
        <v>20</v>
      </c>
      <c r="B21" s="944">
        <f t="shared" si="0"/>
        <v>183.79311999999999</v>
      </c>
      <c r="C21" s="945">
        <v>0.12002743060824494</v>
      </c>
      <c r="D21" s="944">
        <v>153.64665299999999</v>
      </c>
      <c r="E21" s="945">
        <v>0.10917120994005391</v>
      </c>
      <c r="F21" s="944">
        <v>30.146467000000001</v>
      </c>
      <c r="G21" s="945">
        <v>0.17883308281660959</v>
      </c>
      <c r="H21" s="659" t="s">
        <v>20</v>
      </c>
      <c r="I21" s="671">
        <f t="shared" si="1"/>
        <v>226.84281699999997</v>
      </c>
      <c r="J21" s="672">
        <v>3.9685608963013763E-3</v>
      </c>
      <c r="K21" s="671">
        <v>138.17951799999997</v>
      </c>
      <c r="L21" s="672">
        <v>3.189810701746687E-2</v>
      </c>
      <c r="M21" s="671">
        <v>88.663298999999995</v>
      </c>
      <c r="N21" s="672">
        <v>-3.6666733197133872E-2</v>
      </c>
      <c r="O21" s="659" t="s">
        <v>20</v>
      </c>
      <c r="P21" s="671">
        <f t="shared" si="2"/>
        <v>171.64304200000001</v>
      </c>
      <c r="Q21" s="672">
        <v>3.2925853793260629E-2</v>
      </c>
      <c r="R21" s="671">
        <v>168.562579</v>
      </c>
      <c r="S21" s="672">
        <v>5.0251575828346384E-2</v>
      </c>
      <c r="T21" s="671">
        <v>3.080463</v>
      </c>
      <c r="U21" s="672">
        <v>-0.45712610510221241</v>
      </c>
    </row>
    <row r="22" spans="1:21" ht="14.25" customHeight="1">
      <c r="A22" s="526" t="s">
        <v>21</v>
      </c>
      <c r="B22" s="947">
        <f t="shared" si="0"/>
        <v>256.97418100000004</v>
      </c>
      <c r="C22" s="948">
        <v>-0.12245333250173152</v>
      </c>
      <c r="D22" s="947">
        <v>220.00394500000002</v>
      </c>
      <c r="E22" s="948">
        <v>6.6942410832708799E-3</v>
      </c>
      <c r="F22" s="947">
        <v>36.970236</v>
      </c>
      <c r="G22" s="948">
        <v>-0.50236261833231932</v>
      </c>
      <c r="H22" s="526" t="s">
        <v>21</v>
      </c>
      <c r="I22" s="674">
        <f t="shared" si="1"/>
        <v>368.42784799999998</v>
      </c>
      <c r="J22" s="675">
        <v>-2.1899571646429083E-2</v>
      </c>
      <c r="K22" s="674">
        <v>223.612301</v>
      </c>
      <c r="L22" s="675">
        <v>2.1414503705573296E-2</v>
      </c>
      <c r="M22" s="674">
        <v>144.81554699999998</v>
      </c>
      <c r="N22" s="675">
        <v>-8.2009435752383397E-2</v>
      </c>
      <c r="O22" s="526" t="s">
        <v>21</v>
      </c>
      <c r="P22" s="674">
        <f t="shared" si="2"/>
        <v>258.30936199999996</v>
      </c>
      <c r="Q22" s="675">
        <v>-2.2615494510181411E-2</v>
      </c>
      <c r="R22" s="674">
        <v>247.03718499999999</v>
      </c>
      <c r="S22" s="675">
        <v>-3.6052270505170125E-2</v>
      </c>
      <c r="T22" s="674">
        <v>11.272176999999999</v>
      </c>
      <c r="U22" s="675">
        <v>0.40729959030147111</v>
      </c>
    </row>
    <row r="23" spans="1:21" ht="14.25" customHeight="1">
      <c r="A23" s="659" t="s">
        <v>22</v>
      </c>
      <c r="B23" s="944">
        <f t="shared" si="0"/>
        <v>77.633117999999996</v>
      </c>
      <c r="C23" s="945">
        <v>9.9212199652471522E-2</v>
      </c>
      <c r="D23" s="944">
        <v>61.865817999999997</v>
      </c>
      <c r="E23" s="945">
        <v>8.354597339043135E-2</v>
      </c>
      <c r="F23" s="944">
        <v>15.767299999999999</v>
      </c>
      <c r="G23" s="945">
        <v>0.16532047994592314</v>
      </c>
      <c r="H23" s="659" t="s">
        <v>22</v>
      </c>
      <c r="I23" s="671">
        <f t="shared" si="1"/>
        <v>118.65178400000001</v>
      </c>
      <c r="J23" s="672">
        <v>-1.3448683186650379E-2</v>
      </c>
      <c r="K23" s="671">
        <v>77.973943000000006</v>
      </c>
      <c r="L23" s="672">
        <v>1.3620040141067769E-2</v>
      </c>
      <c r="M23" s="671">
        <v>40.677841000000001</v>
      </c>
      <c r="N23" s="672">
        <v>-6.1490861670484565E-2</v>
      </c>
      <c r="O23" s="659" t="s">
        <v>22</v>
      </c>
      <c r="P23" s="671">
        <f t="shared" si="2"/>
        <v>120.21285400000001</v>
      </c>
      <c r="Q23" s="672">
        <v>-3.0181462689140459E-2</v>
      </c>
      <c r="R23" s="671">
        <v>111.244437</v>
      </c>
      <c r="S23" s="672">
        <v>-6.2133670061465751E-2</v>
      </c>
      <c r="T23" s="671">
        <v>8.9684169999999988</v>
      </c>
      <c r="U23" s="672">
        <v>0.67961031406578232</v>
      </c>
    </row>
    <row r="24" spans="1:21" ht="14.25" customHeight="1">
      <c r="A24" s="526" t="s">
        <v>23</v>
      </c>
      <c r="B24" s="947">
        <f t="shared" si="0"/>
        <v>64.648183000000003</v>
      </c>
      <c r="C24" s="948">
        <v>-6.2267765136627573E-2</v>
      </c>
      <c r="D24" s="947">
        <v>57.836173000000002</v>
      </c>
      <c r="E24" s="948">
        <v>3.7002106092693721E-2</v>
      </c>
      <c r="F24" s="947">
        <v>6.8120099999999999</v>
      </c>
      <c r="G24" s="948">
        <v>-0.48270457325847793</v>
      </c>
      <c r="H24" s="526" t="s">
        <v>23</v>
      </c>
      <c r="I24" s="674">
        <f t="shared" si="1"/>
        <v>159.40574099999998</v>
      </c>
      <c r="J24" s="675">
        <v>-0.10104301703325103</v>
      </c>
      <c r="K24" s="674">
        <v>117.52919499999999</v>
      </c>
      <c r="L24" s="675">
        <v>3.6699401352935146E-2</v>
      </c>
      <c r="M24" s="674">
        <v>41.876546000000005</v>
      </c>
      <c r="N24" s="675">
        <v>-0.34521199235886291</v>
      </c>
      <c r="O24" s="526" t="s">
        <v>23</v>
      </c>
      <c r="P24" s="674">
        <f t="shared" si="2"/>
        <v>129.08821400000002</v>
      </c>
      <c r="Q24" s="675">
        <v>-7.9706602498893608E-2</v>
      </c>
      <c r="R24" s="674">
        <v>124.75465400000002</v>
      </c>
      <c r="S24" s="675">
        <v>-7.7387908162321439E-2</v>
      </c>
      <c r="T24" s="674">
        <v>4.3335600000000003</v>
      </c>
      <c r="U24" s="675">
        <v>-0.14179725188807923</v>
      </c>
    </row>
    <row r="25" spans="1:21" ht="14.25" customHeight="1">
      <c r="A25" s="659" t="s">
        <v>24</v>
      </c>
      <c r="B25" s="944">
        <f t="shared" si="0"/>
        <v>144.45094900000001</v>
      </c>
      <c r="C25" s="945">
        <v>7.8276773503573427E-2</v>
      </c>
      <c r="D25" s="944">
        <v>120.537693</v>
      </c>
      <c r="E25" s="945">
        <v>0.14937820109600364</v>
      </c>
      <c r="F25" s="944">
        <v>23.913256000000001</v>
      </c>
      <c r="G25" s="945">
        <v>-0.17802793506418024</v>
      </c>
      <c r="H25" s="659" t="s">
        <v>24</v>
      </c>
      <c r="I25" s="671">
        <f t="shared" si="1"/>
        <v>305.41636799999998</v>
      </c>
      <c r="J25" s="672">
        <v>0.26686479054875933</v>
      </c>
      <c r="K25" s="671">
        <v>147.888891</v>
      </c>
      <c r="L25" s="672">
        <v>2.0345457382992205E-2</v>
      </c>
      <c r="M25" s="671">
        <v>157.52747699999998</v>
      </c>
      <c r="N25" s="672">
        <v>0.63851391927541989</v>
      </c>
      <c r="O25" s="659" t="s">
        <v>24</v>
      </c>
      <c r="P25" s="671">
        <f t="shared" si="2"/>
        <v>276.28462300000001</v>
      </c>
      <c r="Q25" s="672">
        <v>3.9618749269865416E-2</v>
      </c>
      <c r="R25" s="671">
        <v>259.63392199999998</v>
      </c>
      <c r="S25" s="672">
        <v>5.4011374430855463E-2</v>
      </c>
      <c r="T25" s="671">
        <v>16.650701000000002</v>
      </c>
      <c r="U25" s="672">
        <v>-0.14288185888280347</v>
      </c>
    </row>
    <row r="26" spans="1:21" ht="14.25" customHeight="1">
      <c r="A26" s="526" t="s">
        <v>25</v>
      </c>
      <c r="B26" s="947">
        <f t="shared" si="0"/>
        <v>200.649866</v>
      </c>
      <c r="C26" s="948">
        <v>0.16031065720866433</v>
      </c>
      <c r="D26" s="947">
        <v>167.613866</v>
      </c>
      <c r="E26" s="948">
        <v>4.3565537071992733E-2</v>
      </c>
      <c r="F26" s="947">
        <v>33.036000000000001</v>
      </c>
      <c r="G26" s="949" t="s">
        <v>49</v>
      </c>
      <c r="H26" s="526" t="s">
        <v>25</v>
      </c>
      <c r="I26" s="674">
        <f t="shared" si="1"/>
        <v>137.821619</v>
      </c>
      <c r="J26" s="675">
        <v>-0.16265604157590541</v>
      </c>
      <c r="K26" s="674">
        <v>102.31416299999999</v>
      </c>
      <c r="L26" s="675">
        <v>-3.5346152716564827E-2</v>
      </c>
      <c r="M26" s="674">
        <v>35.507455999999998</v>
      </c>
      <c r="N26" s="675">
        <v>-0.39335339334433828</v>
      </c>
      <c r="O26" s="526" t="s">
        <v>25</v>
      </c>
      <c r="P26" s="674">
        <f t="shared" si="2"/>
        <v>91.412365999999992</v>
      </c>
      <c r="Q26" s="675">
        <v>-0.24551110743400262</v>
      </c>
      <c r="R26" s="674">
        <v>90.439567999999994</v>
      </c>
      <c r="S26" s="675">
        <v>-0.2275603941503801</v>
      </c>
      <c r="T26" s="674">
        <v>0.97279800000000005</v>
      </c>
      <c r="U26" s="675">
        <v>-0.7612749826808668</v>
      </c>
    </row>
    <row r="27" spans="1:21" ht="14.25" customHeight="1">
      <c r="A27" s="659" t="s">
        <v>26</v>
      </c>
      <c r="B27" s="944">
        <f t="shared" si="0"/>
        <v>54.676375999999998</v>
      </c>
      <c r="C27" s="945">
        <v>-0.14991106979790669</v>
      </c>
      <c r="D27" s="944">
        <v>54.526375999999999</v>
      </c>
      <c r="E27" s="945">
        <v>-4.4241970056019597E-2</v>
      </c>
      <c r="F27" s="944">
        <v>0.15</v>
      </c>
      <c r="G27" s="946" t="s">
        <v>49</v>
      </c>
      <c r="H27" s="659" t="s">
        <v>26</v>
      </c>
      <c r="I27" s="671">
        <f t="shared" si="1"/>
        <v>139.28632200000001</v>
      </c>
      <c r="J27" s="672">
        <v>9.8632948739918458E-3</v>
      </c>
      <c r="K27" s="671">
        <v>93.929040000000015</v>
      </c>
      <c r="L27" s="672">
        <v>2.2164692057469848E-2</v>
      </c>
      <c r="M27" s="671">
        <v>45.357281999999998</v>
      </c>
      <c r="N27" s="672">
        <v>-1.469273276270433E-2</v>
      </c>
      <c r="O27" s="659" t="s">
        <v>26</v>
      </c>
      <c r="P27" s="671">
        <f t="shared" si="2"/>
        <v>116.892893</v>
      </c>
      <c r="Q27" s="672">
        <v>9.8785258992616587E-2</v>
      </c>
      <c r="R27" s="671">
        <v>111.725543</v>
      </c>
      <c r="S27" s="672">
        <v>7.5499495492352908E-2</v>
      </c>
      <c r="T27" s="671">
        <v>5.1673500000000008</v>
      </c>
      <c r="U27" s="672">
        <v>1.065883920140025</v>
      </c>
    </row>
    <row r="28" spans="1:21" ht="14.25" customHeight="1">
      <c r="A28" s="526" t="s">
        <v>27</v>
      </c>
      <c r="B28" s="947">
        <f t="shared" si="0"/>
        <v>289.014973</v>
      </c>
      <c r="C28" s="948">
        <v>5.6046443320274086E-2</v>
      </c>
      <c r="D28" s="947">
        <v>259.427436</v>
      </c>
      <c r="E28" s="948">
        <v>3.9454676565550573E-2</v>
      </c>
      <c r="F28" s="947">
        <v>29.587537000000001</v>
      </c>
      <c r="G28" s="948">
        <v>0.22789937442054842</v>
      </c>
      <c r="H28" s="526" t="s">
        <v>27</v>
      </c>
      <c r="I28" s="674">
        <f t="shared" si="1"/>
        <v>426.60151200000001</v>
      </c>
      <c r="J28" s="675">
        <v>1.5749939880245867E-2</v>
      </c>
      <c r="K28" s="674">
        <v>234.43390400000001</v>
      </c>
      <c r="L28" s="675">
        <v>1.7291859771566331E-2</v>
      </c>
      <c r="M28" s="674">
        <v>192.167608</v>
      </c>
      <c r="N28" s="675">
        <v>1.3875200175179847E-2</v>
      </c>
      <c r="O28" s="526" t="s">
        <v>27</v>
      </c>
      <c r="P28" s="674">
        <f t="shared" si="2"/>
        <v>276.777513</v>
      </c>
      <c r="Q28" s="675">
        <v>-0.16713222732446331</v>
      </c>
      <c r="R28" s="674">
        <v>274.58887900000002</v>
      </c>
      <c r="S28" s="675">
        <v>-0.16947689140697397</v>
      </c>
      <c r="T28" s="674">
        <v>2.188634</v>
      </c>
      <c r="U28" s="675">
        <v>0.28965224241974274</v>
      </c>
    </row>
    <row r="29" spans="1:21" ht="14.25" customHeight="1">
      <c r="A29" s="659" t="s">
        <v>28</v>
      </c>
      <c r="B29" s="944">
        <f t="shared" si="0"/>
        <v>458.04139500000002</v>
      </c>
      <c r="C29" s="945">
        <v>8.9686476501730006E-2</v>
      </c>
      <c r="D29" s="944">
        <v>428.33949000000001</v>
      </c>
      <c r="E29" s="945">
        <v>9.5289535968122285E-2</v>
      </c>
      <c r="F29" s="944">
        <v>29.701905</v>
      </c>
      <c r="G29" s="945">
        <v>1.4819722689083381E-2</v>
      </c>
      <c r="H29" s="659" t="s">
        <v>28</v>
      </c>
      <c r="I29" s="671">
        <f t="shared" si="1"/>
        <v>314.24582299999997</v>
      </c>
      <c r="J29" s="672">
        <v>-1.7121449600394079E-2</v>
      </c>
      <c r="K29" s="671">
        <v>98.334519</v>
      </c>
      <c r="L29" s="672">
        <v>2.4907462915803702E-2</v>
      </c>
      <c r="M29" s="671">
        <v>215.911304</v>
      </c>
      <c r="N29" s="672">
        <v>-3.514157090382064E-2</v>
      </c>
      <c r="O29" s="659" t="s">
        <v>28</v>
      </c>
      <c r="P29" s="671">
        <f t="shared" si="2"/>
        <v>360.60759000000002</v>
      </c>
      <c r="Q29" s="672">
        <v>-3.1938092772075821E-3</v>
      </c>
      <c r="R29" s="671">
        <v>351.36405600000001</v>
      </c>
      <c r="S29" s="672">
        <v>-6.0648776363469992E-3</v>
      </c>
      <c r="T29" s="671">
        <v>9.2435340000000004</v>
      </c>
      <c r="U29" s="672">
        <v>0.11975610279065219</v>
      </c>
    </row>
    <row r="30" spans="1:21" ht="14.25" customHeight="1">
      <c r="A30" s="668" t="s">
        <v>29</v>
      </c>
      <c r="B30" s="950">
        <f t="shared" si="0"/>
        <v>3152.7226390000001</v>
      </c>
      <c r="C30" s="951">
        <v>4.6665018768441202E-2</v>
      </c>
      <c r="D30" s="950">
        <v>2823.1207340000001</v>
      </c>
      <c r="E30" s="951">
        <v>5.2347402680755994E-2</v>
      </c>
      <c r="F30" s="950">
        <v>329.60190500000004</v>
      </c>
      <c r="G30" s="951">
        <v>3.9672967585779872E-4</v>
      </c>
      <c r="H30" s="668" t="s">
        <v>29</v>
      </c>
      <c r="I30" s="677">
        <f t="shared" si="1"/>
        <v>4039.0332189999999</v>
      </c>
      <c r="J30" s="678">
        <v>3.970007784367402E-3</v>
      </c>
      <c r="K30" s="677">
        <v>2302.6576380000001</v>
      </c>
      <c r="L30" s="678">
        <v>1.3946093678926408E-2</v>
      </c>
      <c r="M30" s="677">
        <v>1736.375581</v>
      </c>
      <c r="N30" s="678">
        <v>-8.9606880852800552E-3</v>
      </c>
      <c r="O30" s="668" t="s">
        <v>29</v>
      </c>
      <c r="P30" s="677">
        <f t="shared" si="2"/>
        <v>3327.6052160000004</v>
      </c>
      <c r="Q30" s="678">
        <v>-1.9500905421841352E-2</v>
      </c>
      <c r="R30" s="677">
        <v>3205.5746810000005</v>
      </c>
      <c r="S30" s="678">
        <v>-1.8845857123366727E-2</v>
      </c>
      <c r="T30" s="677">
        <v>122.03053499999997</v>
      </c>
      <c r="U30" s="678">
        <v>-3.6400260789075989E-2</v>
      </c>
    </row>
    <row r="31" spans="1:21" ht="14.25" customHeight="1">
      <c r="A31" s="897" t="s">
        <v>390</v>
      </c>
      <c r="B31" s="944">
        <f t="shared" si="0"/>
        <v>367.03223700000001</v>
      </c>
      <c r="C31" s="945">
        <v>3.7576674740047444E-2</v>
      </c>
      <c r="D31" s="944">
        <v>0</v>
      </c>
      <c r="E31" s="945" t="s">
        <v>49</v>
      </c>
      <c r="F31" s="944">
        <v>367.03223700000001</v>
      </c>
      <c r="G31" s="945">
        <v>3.7576674740047444E-2</v>
      </c>
      <c r="H31" s="897" t="s">
        <v>30</v>
      </c>
      <c r="I31" s="671">
        <f t="shared" si="1"/>
        <v>783.893325</v>
      </c>
      <c r="J31" s="672">
        <v>-0.10388604582754346</v>
      </c>
      <c r="K31" s="671">
        <v>484.49294900000001</v>
      </c>
      <c r="L31" s="672">
        <v>7.2410467540759527E-2</v>
      </c>
      <c r="M31" s="671">
        <v>299.40037599999999</v>
      </c>
      <c r="N31" s="672">
        <v>-0.29218145635146808</v>
      </c>
      <c r="O31" s="897" t="s">
        <v>30</v>
      </c>
      <c r="P31" s="671">
        <f t="shared" si="2"/>
        <v>620.053044</v>
      </c>
      <c r="Q31" s="672">
        <v>3.6433515607782851E-2</v>
      </c>
      <c r="R31" s="671">
        <v>596.26261699999998</v>
      </c>
      <c r="S31" s="672">
        <v>4.0393996415920563E-2</v>
      </c>
      <c r="T31" s="671">
        <v>23.790427000000005</v>
      </c>
      <c r="U31" s="672">
        <v>-5.3838035728247968E-2</v>
      </c>
    </row>
    <row r="32" spans="1:21" ht="14.25" customHeight="1">
      <c r="A32" s="668" t="s">
        <v>31</v>
      </c>
      <c r="B32" s="950">
        <f t="shared" si="0"/>
        <v>3519.754876</v>
      </c>
      <c r="C32" s="951">
        <v>4.570987760946843E-2</v>
      </c>
      <c r="D32" s="950">
        <v>2823.1207340000001</v>
      </c>
      <c r="E32" s="951">
        <v>5.2347402680755994E-2</v>
      </c>
      <c r="F32" s="950">
        <v>696.634142</v>
      </c>
      <c r="G32" s="951">
        <v>1.9647045732923196E-2</v>
      </c>
      <c r="H32" s="668" t="s">
        <v>31</v>
      </c>
      <c r="I32" s="677">
        <f t="shared" si="1"/>
        <v>4822.9265439999999</v>
      </c>
      <c r="J32" s="678">
        <v>-1.5293458078791677E-2</v>
      </c>
      <c r="K32" s="677">
        <v>2787.1505869999996</v>
      </c>
      <c r="L32" s="678">
        <v>2.36468915955097E-2</v>
      </c>
      <c r="M32" s="677">
        <v>2035.7759569999998</v>
      </c>
      <c r="N32" s="678">
        <v>-6.4039317683519004E-2</v>
      </c>
      <c r="O32" s="668" t="s">
        <v>31</v>
      </c>
      <c r="P32" s="677">
        <f t="shared" si="2"/>
        <v>3947.6582600000002</v>
      </c>
      <c r="Q32" s="678">
        <v>-1.1118449719455414E-2</v>
      </c>
      <c r="R32" s="677">
        <v>3801.8372980000004</v>
      </c>
      <c r="S32" s="678">
        <v>-1.0005024181721889E-2</v>
      </c>
      <c r="T32" s="677">
        <v>145.82096199999998</v>
      </c>
      <c r="U32" s="678">
        <v>-3.9288948854642514E-2</v>
      </c>
    </row>
    <row r="33" spans="1:21" ht="14.25" customHeight="1">
      <c r="A33" s="659" t="s">
        <v>32</v>
      </c>
      <c r="B33" s="945" t="s">
        <v>49</v>
      </c>
      <c r="C33" s="945" t="s">
        <v>49</v>
      </c>
      <c r="D33" s="945" t="s">
        <v>49</v>
      </c>
      <c r="E33" s="945" t="s">
        <v>49</v>
      </c>
      <c r="F33" s="945" t="s">
        <v>49</v>
      </c>
      <c r="G33" s="945" t="s">
        <v>49</v>
      </c>
      <c r="H33" s="659" t="s">
        <v>32</v>
      </c>
      <c r="I33" s="671">
        <f t="shared" si="1"/>
        <v>48.153169000000005</v>
      </c>
      <c r="J33" s="672">
        <v>8.639321471046113E-2</v>
      </c>
      <c r="K33" s="671">
        <v>29.702071</v>
      </c>
      <c r="L33" s="672">
        <v>5.8317682963242357E-2</v>
      </c>
      <c r="M33" s="671">
        <v>18.451098000000002</v>
      </c>
      <c r="N33" s="672">
        <v>0.13485703066982357</v>
      </c>
      <c r="O33" s="659" t="s">
        <v>32</v>
      </c>
      <c r="P33" s="671">
        <f t="shared" si="2"/>
        <v>45.610272000000002</v>
      </c>
      <c r="Q33" s="672">
        <v>6.266565608798369E-2</v>
      </c>
      <c r="R33" s="671">
        <v>31.367312000000002</v>
      </c>
      <c r="S33" s="672">
        <v>-0.1686790139587494</v>
      </c>
      <c r="T33" s="671">
        <v>14.242959999999998</v>
      </c>
      <c r="U33" s="672">
        <v>1.7449783983874285</v>
      </c>
    </row>
    <row r="34" spans="1:21" ht="14.25" customHeight="1">
      <c r="A34" s="526" t="s">
        <v>33</v>
      </c>
      <c r="B34" s="952" t="s">
        <v>49</v>
      </c>
      <c r="C34" s="952" t="s">
        <v>49</v>
      </c>
      <c r="D34" s="952" t="s">
        <v>49</v>
      </c>
      <c r="E34" s="952" t="s">
        <v>49</v>
      </c>
      <c r="F34" s="952" t="s">
        <v>49</v>
      </c>
      <c r="G34" s="952" t="s">
        <v>49</v>
      </c>
      <c r="H34" s="526" t="s">
        <v>33</v>
      </c>
      <c r="I34" s="674">
        <f t="shared" si="1"/>
        <v>27.836246000000003</v>
      </c>
      <c r="J34" s="193">
        <v>0.10042116156499592</v>
      </c>
      <c r="K34" s="674">
        <v>17.970513</v>
      </c>
      <c r="L34" s="193">
        <v>0.15876407185937658</v>
      </c>
      <c r="M34" s="674">
        <v>9.8657330000000005</v>
      </c>
      <c r="N34" s="193">
        <v>7.9779125689851682E-3</v>
      </c>
      <c r="O34" s="526" t="s">
        <v>33</v>
      </c>
      <c r="P34" s="674">
        <f t="shared" si="2"/>
        <v>8.750176999999999</v>
      </c>
      <c r="Q34" s="193">
        <v>7.1934146598423343E-2</v>
      </c>
      <c r="R34" s="674">
        <v>8.1316559999999996</v>
      </c>
      <c r="S34" s="193">
        <v>0.11123112453366502</v>
      </c>
      <c r="T34" s="674">
        <v>0.61852099999999999</v>
      </c>
      <c r="U34" s="193">
        <v>-0.26826495362483427</v>
      </c>
    </row>
    <row r="35" spans="1:21" ht="14.25" customHeight="1">
      <c r="A35" s="659" t="s">
        <v>34</v>
      </c>
      <c r="B35" s="945" t="s">
        <v>49</v>
      </c>
      <c r="C35" s="945" t="s">
        <v>49</v>
      </c>
      <c r="D35" s="945" t="s">
        <v>49</v>
      </c>
      <c r="E35" s="945" t="s">
        <v>49</v>
      </c>
      <c r="F35" s="945" t="s">
        <v>49</v>
      </c>
      <c r="G35" s="945" t="s">
        <v>49</v>
      </c>
      <c r="H35" s="659" t="s">
        <v>34</v>
      </c>
      <c r="I35" s="671">
        <f t="shared" si="1"/>
        <v>41.890991999999997</v>
      </c>
      <c r="J35" s="672">
        <v>-4.775403821491464E-2</v>
      </c>
      <c r="K35" s="671">
        <v>25.059275999999997</v>
      </c>
      <c r="L35" s="672">
        <v>-1.3063968417449723E-2</v>
      </c>
      <c r="M35" s="671">
        <v>16.831716</v>
      </c>
      <c r="N35" s="672">
        <v>-9.5107660457935173E-2</v>
      </c>
      <c r="O35" s="659" t="s">
        <v>34</v>
      </c>
      <c r="P35" s="671">
        <f t="shared" si="2"/>
        <v>58.173178999999998</v>
      </c>
      <c r="Q35" s="672">
        <v>0.21695401487318122</v>
      </c>
      <c r="R35" s="671">
        <v>55.347066999999996</v>
      </c>
      <c r="S35" s="672">
        <v>0.23808696457087364</v>
      </c>
      <c r="T35" s="671">
        <v>2.8261120000000002</v>
      </c>
      <c r="U35" s="672">
        <v>-8.7934065345352974E-2</v>
      </c>
    </row>
    <row r="36" spans="1:21" ht="14.25" customHeight="1">
      <c r="A36" s="526" t="s">
        <v>35</v>
      </c>
      <c r="B36" s="952" t="s">
        <v>49</v>
      </c>
      <c r="C36" s="952" t="s">
        <v>49</v>
      </c>
      <c r="D36" s="952" t="s">
        <v>49</v>
      </c>
      <c r="E36" s="952" t="s">
        <v>49</v>
      </c>
      <c r="F36" s="952" t="s">
        <v>49</v>
      </c>
      <c r="G36" s="952" t="s">
        <v>49</v>
      </c>
      <c r="H36" s="526" t="s">
        <v>35</v>
      </c>
      <c r="I36" s="674">
        <f t="shared" si="1"/>
        <v>90.798416000000003</v>
      </c>
      <c r="J36" s="193">
        <v>-3.9736331424999882E-3</v>
      </c>
      <c r="K36" s="674">
        <v>51.482652999999999</v>
      </c>
      <c r="L36" s="193">
        <v>7.0432803290558788E-2</v>
      </c>
      <c r="M36" s="674">
        <v>39.315762999999997</v>
      </c>
      <c r="N36" s="193">
        <v>-8.7070131344176294E-2</v>
      </c>
      <c r="O36" s="526" t="s">
        <v>35</v>
      </c>
      <c r="P36" s="674">
        <f t="shared" si="2"/>
        <v>80.265232999999995</v>
      </c>
      <c r="Q36" s="193">
        <v>0.13411941552545259</v>
      </c>
      <c r="R36" s="674">
        <v>72.213990999999993</v>
      </c>
      <c r="S36" s="193">
        <v>0.22711015895389575</v>
      </c>
      <c r="T36" s="674">
        <v>8.0512420000000002</v>
      </c>
      <c r="U36" s="193">
        <v>-0.32480669178557386</v>
      </c>
    </row>
    <row r="37" spans="1:21" ht="14.25" customHeight="1">
      <c r="A37" s="789" t="s">
        <v>130</v>
      </c>
      <c r="B37" s="953" t="s">
        <v>49</v>
      </c>
      <c r="C37" s="953" t="s">
        <v>49</v>
      </c>
      <c r="D37" s="953" t="s">
        <v>49</v>
      </c>
      <c r="E37" s="953" t="s">
        <v>49</v>
      </c>
      <c r="F37" s="953" t="s">
        <v>49</v>
      </c>
      <c r="G37" s="953" t="s">
        <v>49</v>
      </c>
      <c r="H37" s="789" t="s">
        <v>130</v>
      </c>
      <c r="I37" s="708">
        <f t="shared" si="1"/>
        <v>208.67882300000002</v>
      </c>
      <c r="J37" s="709">
        <v>1.9077344885754854E-2</v>
      </c>
      <c r="K37" s="708">
        <v>124.214513</v>
      </c>
      <c r="L37" s="709">
        <v>6.1119546633347843E-2</v>
      </c>
      <c r="M37" s="708">
        <v>84.464310000000012</v>
      </c>
      <c r="N37" s="709">
        <v>-3.7031621191629061E-2</v>
      </c>
      <c r="O37" s="789" t="s">
        <v>130</v>
      </c>
      <c r="P37" s="708">
        <f t="shared" si="2"/>
        <v>192.79886100000002</v>
      </c>
      <c r="Q37" s="709">
        <v>0.13639000395033429</v>
      </c>
      <c r="R37" s="708">
        <v>167.06002600000002</v>
      </c>
      <c r="S37" s="709">
        <v>0.12421029219005608</v>
      </c>
      <c r="T37" s="708">
        <v>25.738834999999998</v>
      </c>
      <c r="U37" s="709">
        <v>0.22234410334983501</v>
      </c>
    </row>
    <row r="38" spans="1:21" ht="14.25" customHeight="1">
      <c r="A38" s="791" t="s">
        <v>129</v>
      </c>
      <c r="B38" s="954">
        <f>D38+F38</f>
        <v>3519.754876</v>
      </c>
      <c r="C38" s="955">
        <v>3.8729317556394749E-2</v>
      </c>
      <c r="D38" s="954">
        <v>2823.1207340000001</v>
      </c>
      <c r="E38" s="955">
        <v>4.4341144545245292E-2</v>
      </c>
      <c r="F38" s="954">
        <v>696.634142</v>
      </c>
      <c r="G38" s="955">
        <v>1.6591587240451844E-2</v>
      </c>
      <c r="H38" s="791" t="s">
        <v>129</v>
      </c>
      <c r="I38" s="680">
        <f t="shared" si="1"/>
        <v>5031.6053670000001</v>
      </c>
      <c r="J38" s="681">
        <v>-1.3914125240070629E-2</v>
      </c>
      <c r="K38" s="680">
        <v>2911.3650999999995</v>
      </c>
      <c r="L38" s="681">
        <v>2.5191544250899867E-2</v>
      </c>
      <c r="M38" s="680">
        <v>2120.2402670000001</v>
      </c>
      <c r="N38" s="681">
        <v>-6.2992413861162277E-2</v>
      </c>
      <c r="O38" s="791" t="s">
        <v>129</v>
      </c>
      <c r="P38" s="680">
        <f t="shared" si="2"/>
        <v>4140.4571210000004</v>
      </c>
      <c r="Q38" s="681">
        <v>-5.1050105572206794E-3</v>
      </c>
      <c r="R38" s="680">
        <v>3968.8973240000005</v>
      </c>
      <c r="S38" s="681">
        <v>-5.0049306076420663E-3</v>
      </c>
      <c r="T38" s="680">
        <v>171.55979699999997</v>
      </c>
      <c r="U38" s="681">
        <v>-7.4146720866734572E-3</v>
      </c>
    </row>
    <row r="39" spans="1:21">
      <c r="A39" s="20" t="s">
        <v>295</v>
      </c>
      <c r="B39" s="1"/>
      <c r="C39" s="1"/>
      <c r="D39" s="1"/>
      <c r="E39" s="1"/>
      <c r="F39" s="1"/>
      <c r="G39" s="1"/>
      <c r="H39" s="20" t="s">
        <v>295</v>
      </c>
      <c r="I39" s="1"/>
      <c r="J39" s="1"/>
      <c r="K39" s="1"/>
      <c r="L39" s="1"/>
      <c r="M39" s="1"/>
      <c r="N39" s="1"/>
      <c r="O39" s="20" t="s">
        <v>295</v>
      </c>
      <c r="P39" s="1"/>
      <c r="Q39" s="1"/>
      <c r="R39" s="1"/>
      <c r="S39" s="1"/>
      <c r="T39" s="1"/>
      <c r="U39" s="1"/>
    </row>
    <row r="40" spans="1:21" ht="12" customHeight="1">
      <c r="A40" s="1220" t="s">
        <v>391</v>
      </c>
      <c r="B40" s="1157"/>
      <c r="C40" s="1157"/>
      <c r="D40" s="1157"/>
      <c r="E40" s="1157"/>
      <c r="F40" s="1157"/>
      <c r="G40" s="1157"/>
      <c r="H40" s="20"/>
      <c r="I40" s="1"/>
      <c r="J40" s="1"/>
      <c r="K40" s="1"/>
      <c r="L40" s="1"/>
      <c r="M40" s="1"/>
      <c r="N40" s="1"/>
      <c r="O40" s="20"/>
      <c r="P40" s="1"/>
      <c r="Q40" s="1"/>
      <c r="R40" s="1"/>
      <c r="S40" s="1"/>
      <c r="T40" s="1"/>
      <c r="U40" s="1"/>
    </row>
    <row r="41" spans="1:21" ht="12" customHeight="1">
      <c r="A41" s="869"/>
      <c r="B41" s="870"/>
      <c r="C41" s="870"/>
      <c r="D41" s="870"/>
      <c r="E41" s="870"/>
      <c r="F41" s="870"/>
      <c r="G41" s="870"/>
      <c r="H41" s="20"/>
      <c r="I41" s="1"/>
      <c r="J41" s="1"/>
      <c r="K41" s="1"/>
      <c r="L41" s="1"/>
      <c r="M41" s="1"/>
      <c r="N41" s="1"/>
      <c r="O41" s="20"/>
      <c r="P41" s="1"/>
      <c r="Q41" s="1"/>
      <c r="R41" s="1"/>
      <c r="S41" s="1"/>
      <c r="T41" s="1"/>
      <c r="U41" s="1"/>
    </row>
    <row r="42" spans="1:21" ht="17.25" customHeight="1">
      <c r="A42" s="649"/>
      <c r="B42" s="429"/>
      <c r="C42" s="574"/>
      <c r="D42" s="336"/>
      <c r="E42" s="649"/>
      <c r="F42" s="649"/>
      <c r="G42" s="649"/>
      <c r="H42" s="649"/>
      <c r="I42" s="540"/>
      <c r="J42" s="541"/>
      <c r="K42" s="336"/>
      <c r="L42" s="649"/>
      <c r="M42" s="649"/>
      <c r="N42" s="649"/>
      <c r="O42" s="649"/>
      <c r="P42" s="435"/>
      <c r="Q42" s="436"/>
      <c r="R42" s="5"/>
      <c r="S42" s="649"/>
      <c r="T42" s="649"/>
      <c r="U42" s="649"/>
    </row>
    <row r="43" spans="1:21" ht="12.75" customHeight="1">
      <c r="A43" s="849"/>
      <c r="B43" s="1218" t="s">
        <v>445</v>
      </c>
      <c r="C43" s="1219"/>
      <c r="D43" s="1223"/>
      <c r="E43" s="1218" t="s">
        <v>450</v>
      </c>
      <c r="F43" s="1219"/>
      <c r="G43" s="1219"/>
      <c r="H43" s="849"/>
      <c r="I43" s="1218" t="s">
        <v>446</v>
      </c>
      <c r="J43" s="1219"/>
      <c r="K43" s="1223"/>
      <c r="L43" s="1218" t="s">
        <v>449</v>
      </c>
      <c r="M43" s="1219" t="s">
        <v>229</v>
      </c>
      <c r="N43" s="1219" t="s">
        <v>228</v>
      </c>
      <c r="O43" s="849"/>
      <c r="P43" s="1218" t="s">
        <v>447</v>
      </c>
      <c r="Q43" s="1219"/>
      <c r="R43" s="1223"/>
      <c r="S43" s="1218" t="s">
        <v>448</v>
      </c>
      <c r="T43" s="1219" t="s">
        <v>229</v>
      </c>
      <c r="U43" s="1219" t="s">
        <v>228</v>
      </c>
    </row>
    <row r="44" spans="1:21" ht="12.75" customHeight="1">
      <c r="A44" s="528" t="s">
        <v>7</v>
      </c>
      <c r="B44" s="1221" t="s">
        <v>170</v>
      </c>
      <c r="C44" s="1224" t="s">
        <v>172</v>
      </c>
      <c r="D44" s="1226" t="s">
        <v>62</v>
      </c>
      <c r="E44" s="1221" t="s">
        <v>211</v>
      </c>
      <c r="F44" s="1221" t="s">
        <v>224</v>
      </c>
      <c r="G44" s="1221" t="s">
        <v>225</v>
      </c>
      <c r="H44" s="528" t="s">
        <v>7</v>
      </c>
      <c r="I44" s="1221" t="s">
        <v>170</v>
      </c>
      <c r="J44" s="1224" t="s">
        <v>172</v>
      </c>
      <c r="K44" s="1226" t="s">
        <v>62</v>
      </c>
      <c r="L44" s="1221" t="s">
        <v>212</v>
      </c>
      <c r="M44" s="1221" t="s">
        <v>354</v>
      </c>
      <c r="N44" s="1221" t="s">
        <v>355</v>
      </c>
      <c r="O44" s="528" t="s">
        <v>7</v>
      </c>
      <c r="P44" s="1221" t="s">
        <v>170</v>
      </c>
      <c r="Q44" s="1224" t="s">
        <v>172</v>
      </c>
      <c r="R44" s="1226" t="s">
        <v>62</v>
      </c>
      <c r="S44" s="1221" t="s">
        <v>213</v>
      </c>
      <c r="T44" s="1221" t="s">
        <v>226</v>
      </c>
      <c r="U44" s="1221" t="s">
        <v>227</v>
      </c>
    </row>
    <row r="45" spans="1:21" ht="18" customHeight="1">
      <c r="A45" s="846"/>
      <c r="B45" s="1222" t="s">
        <v>93</v>
      </c>
      <c r="C45" s="1225"/>
      <c r="D45" s="1227"/>
      <c r="E45" s="1222"/>
      <c r="F45" s="1222"/>
      <c r="G45" s="1222"/>
      <c r="H45" s="846"/>
      <c r="I45" s="1222" t="s">
        <v>93</v>
      </c>
      <c r="J45" s="1225"/>
      <c r="K45" s="1227"/>
      <c r="L45" s="1222"/>
      <c r="M45" s="1222"/>
      <c r="N45" s="1222"/>
      <c r="O45" s="846"/>
      <c r="P45" s="1222" t="s">
        <v>93</v>
      </c>
      <c r="Q45" s="1225"/>
      <c r="R45" s="1227"/>
      <c r="S45" s="1222"/>
      <c r="T45" s="1222"/>
      <c r="U45" s="1222"/>
    </row>
    <row r="46" spans="1:21" ht="14.25" customHeight="1">
      <c r="A46" s="659" t="s">
        <v>8</v>
      </c>
      <c r="B46" s="932">
        <f>(B9*1000000)/'16'!$B9</f>
        <v>93.404424294627674</v>
      </c>
      <c r="C46" s="932">
        <f>(D9*1000000)/'16'!$B9</f>
        <v>79.483845433078116</v>
      </c>
      <c r="D46" s="937">
        <f>(F9*1000000)/'16'!$B9</f>
        <v>13.920578861549558</v>
      </c>
      <c r="E46" s="932">
        <f>B9/'1'!C9*100</f>
        <v>24.147025547767694</v>
      </c>
      <c r="F46" s="932">
        <f>D9/'2'!C9*100</f>
        <v>30.559922125209159</v>
      </c>
      <c r="G46" s="932">
        <f>F9/'2'!F9*100</f>
        <v>10.984987594992726</v>
      </c>
      <c r="H46" s="659" t="s">
        <v>8</v>
      </c>
      <c r="I46" s="712">
        <f>(I9*1000000)/'16'!$B9</f>
        <v>64.116662964484078</v>
      </c>
      <c r="J46" s="712">
        <f>(K9*1000000)/'16'!$B9</f>
        <v>39.714524967359537</v>
      </c>
      <c r="K46" s="927">
        <f>(M9*1000000)/'16'!$B9</f>
        <v>24.402137997124548</v>
      </c>
      <c r="L46" s="712">
        <f>I9/'1'!C9*100</f>
        <v>16.575517812276232</v>
      </c>
      <c r="M46" s="712">
        <f>K9/'2'!C9*100</f>
        <v>15.269427185226473</v>
      </c>
      <c r="N46" s="712">
        <f>M9/'2'!F9*100</f>
        <v>19.256180784990381</v>
      </c>
      <c r="O46" s="659" t="s">
        <v>8</v>
      </c>
      <c r="P46" s="712">
        <f>(P9*1000000)/'16'!$B9</f>
        <v>59.592477591141616</v>
      </c>
      <c r="Q46" s="712">
        <f>(R9*1000000)/'16'!$B9</f>
        <v>58.877704391108153</v>
      </c>
      <c r="R46" s="927">
        <f>(T9*1000000)/'16'!$B9</f>
        <v>0.71477320003345279</v>
      </c>
      <c r="S46" s="712">
        <f>P9/'1'!C9*100</f>
        <v>15.405919898494957</v>
      </c>
      <c r="T46" s="712">
        <f>R9/'2'!C9*100</f>
        <v>22.637279956696105</v>
      </c>
      <c r="U46" s="712">
        <f>T9/'2'!F9*100</f>
        <v>0.56404082141212919</v>
      </c>
    </row>
    <row r="47" spans="1:21" ht="14.25" customHeight="1">
      <c r="A47" s="526" t="s">
        <v>9</v>
      </c>
      <c r="B47" s="933">
        <f>(B10*1000000)/'16'!$B10</f>
        <v>53.487660872543046</v>
      </c>
      <c r="C47" s="933">
        <f>(D10*1000000)/'16'!$B10</f>
        <v>40.988923201348427</v>
      </c>
      <c r="D47" s="938">
        <f>(F10*1000000)/'16'!$B10</f>
        <v>12.498737671194617</v>
      </c>
      <c r="E47" s="933">
        <f>B10/'1'!C10*100</f>
        <v>13.409300595889048</v>
      </c>
      <c r="F47" s="933">
        <f>D10/'2'!C10*100</f>
        <v>18.605308046791134</v>
      </c>
      <c r="G47" s="933">
        <f>F10/'2'!F10*100</f>
        <v>6.9990704557367973</v>
      </c>
      <c r="H47" s="526" t="s">
        <v>9</v>
      </c>
      <c r="I47" s="713">
        <f>(I10*1000000)/'16'!$B10</f>
        <v>82.15638547720765</v>
      </c>
      <c r="J47" s="713">
        <f>(K10*1000000)/'16'!$B10</f>
        <v>42.500221317387954</v>
      </c>
      <c r="K47" s="928">
        <f>(M10*1000000)/'16'!$B10</f>
        <v>39.656164159819696</v>
      </c>
      <c r="L47" s="713">
        <f>I10/'1'!C10*100</f>
        <v>20.596519847087361</v>
      </c>
      <c r="M47" s="713">
        <f>K10/'2'!C10*100</f>
        <v>19.291302330205866</v>
      </c>
      <c r="N47" s="713">
        <f>M10/'2'!F10*100</f>
        <v>22.206745533872301</v>
      </c>
      <c r="O47" s="526" t="s">
        <v>9</v>
      </c>
      <c r="P47" s="713">
        <f>(P10*1000000)/'16'!$B10</f>
        <v>68.036009462305003</v>
      </c>
      <c r="Q47" s="713">
        <f>(R10*1000000)/'16'!$B10</f>
        <v>63.349953186363209</v>
      </c>
      <c r="R47" s="928">
        <f>(T10*1000000)/'16'!$B10</f>
        <v>4.6860562759417981</v>
      </c>
      <c r="S47" s="713">
        <f>P10/'1'!C10*100</f>
        <v>17.056556359770081</v>
      </c>
      <c r="T47" s="713">
        <f>R10/'2'!C10*100</f>
        <v>28.755217305716162</v>
      </c>
      <c r="U47" s="713">
        <f>T10/'2'!F10*100</f>
        <v>2.6241080417627036</v>
      </c>
    </row>
    <row r="48" spans="1:21" ht="14.25" customHeight="1">
      <c r="A48" s="659" t="s">
        <v>10</v>
      </c>
      <c r="B48" s="932">
        <f>(B11*1000000)/'16'!$B11</f>
        <v>73.971227330788281</v>
      </c>
      <c r="C48" s="932">
        <f>(D11*1000000)/'16'!$B11</f>
        <v>73.971227330788281</v>
      </c>
      <c r="D48" s="937">
        <f>(F11*1000000)/'16'!$B11</f>
        <v>0</v>
      </c>
      <c r="E48" s="932">
        <f>B11/'1'!C11*100</f>
        <v>15.98621588084595</v>
      </c>
      <c r="F48" s="932">
        <f>D11/'2'!C11*100</f>
        <v>25.346397026269607</v>
      </c>
      <c r="G48" s="932">
        <f>F11/'2'!F11*100</f>
        <v>0</v>
      </c>
      <c r="H48" s="659" t="s">
        <v>10</v>
      </c>
      <c r="I48" s="712">
        <f>(I11*1000000)/'16'!$B11</f>
        <v>87.072941278352303</v>
      </c>
      <c r="J48" s="712">
        <f>(K11*1000000)/'16'!$B11</f>
        <v>54.16338575005954</v>
      </c>
      <c r="K48" s="927">
        <f>(M11*1000000)/'16'!$B11</f>
        <v>32.909555528292763</v>
      </c>
      <c r="L48" s="712">
        <f>I11/'1'!C11*100</f>
        <v>18.81767934485249</v>
      </c>
      <c r="M48" s="712">
        <f>K11/'2'!C11*100</f>
        <v>18.55919834030653</v>
      </c>
      <c r="N48" s="712">
        <f>M11/'2'!F11*100</f>
        <v>19.259138017026793</v>
      </c>
      <c r="O48" s="659" t="s">
        <v>10</v>
      </c>
      <c r="P48" s="712">
        <f>(P11*1000000)/'16'!$B11</f>
        <v>62.225980558422144</v>
      </c>
      <c r="Q48" s="712">
        <f>(R11*1000000)/'16'!$B11</f>
        <v>61.369375545756988</v>
      </c>
      <c r="R48" s="927">
        <f>(T11*1000000)/'16'!$B11</f>
        <v>0.85660501266517042</v>
      </c>
      <c r="S48" s="712">
        <f>P11/'1'!C11*100</f>
        <v>13.447903928318649</v>
      </c>
      <c r="T48" s="712">
        <f>R11/'2'!C11*100</f>
        <v>21.028345938902259</v>
      </c>
      <c r="U48" s="712">
        <f>T11/'2'!F11*100</f>
        <v>0.50129738612885277</v>
      </c>
    </row>
    <row r="49" spans="1:21" ht="14.25" customHeight="1">
      <c r="A49" s="526" t="s">
        <v>11</v>
      </c>
      <c r="B49" s="933">
        <f>(B12*1000000)/'16'!$B12</f>
        <v>81.968936122241686</v>
      </c>
      <c r="C49" s="933">
        <f>(D12*1000000)/'16'!$B12</f>
        <v>81.968936122241686</v>
      </c>
      <c r="D49" s="938">
        <f>(F12*1000000)/'16'!$B12</f>
        <v>0</v>
      </c>
      <c r="E49" s="933">
        <f>B12/'1'!C12*100</f>
        <v>19.236008967147068</v>
      </c>
      <c r="F49" s="933">
        <f>D12/'2'!C12*100</f>
        <v>28.109677078270266</v>
      </c>
      <c r="G49" s="933">
        <f>F12/'2'!F12*100</f>
        <v>0</v>
      </c>
      <c r="H49" s="526" t="s">
        <v>11</v>
      </c>
      <c r="I49" s="713">
        <f>(I12*1000000)/'16'!$B12</f>
        <v>75.055292415729838</v>
      </c>
      <c r="J49" s="713">
        <f>(K12*1000000)/'16'!$B12</f>
        <v>53.787729086581166</v>
      </c>
      <c r="K49" s="928">
        <f>(M12*1000000)/'16'!$B12</f>
        <v>21.267563329148672</v>
      </c>
      <c r="L49" s="713">
        <f>I12/'1'!C12*100</f>
        <v>17.6135539417971</v>
      </c>
      <c r="M49" s="713">
        <f>K12/'2'!C12*100</f>
        <v>18.445471747278457</v>
      </c>
      <c r="N49" s="713">
        <f>M12/'2'!F12*100</f>
        <v>15.810153345136385</v>
      </c>
      <c r="O49" s="526" t="s">
        <v>11</v>
      </c>
      <c r="P49" s="713">
        <f>(P12*1000000)/'16'!$B12</f>
        <v>67.118522112303552</v>
      </c>
      <c r="Q49" s="713">
        <f>(R12*1000000)/'16'!$B12</f>
        <v>65.865247423246288</v>
      </c>
      <c r="R49" s="928">
        <f>(T12*1000000)/'16'!$B12</f>
        <v>1.253274689057259</v>
      </c>
      <c r="S49" s="713">
        <f>P12/'1'!C12*100</f>
        <v>15.750997320356843</v>
      </c>
      <c r="T49" s="713">
        <f>R12/'2'!C12*100</f>
        <v>22.587225397029989</v>
      </c>
      <c r="U49" s="713">
        <f>T12/'2'!F12*100</f>
        <v>0.93167537394452171</v>
      </c>
    </row>
    <row r="50" spans="1:21" ht="14.25" customHeight="1">
      <c r="A50" s="659" t="s">
        <v>12</v>
      </c>
      <c r="B50" s="932">
        <f>(B13*1000000)/'16'!$B13</f>
        <v>31.920793133702084</v>
      </c>
      <c r="C50" s="932">
        <f>(D13*1000000)/'16'!$B13</f>
        <v>27.695127217242035</v>
      </c>
      <c r="D50" s="937">
        <f>(F13*1000000)/'16'!$B13</f>
        <v>4.2256659164600423</v>
      </c>
      <c r="E50" s="932">
        <f>B13/'1'!C13*100</f>
        <v>9.1014767649980044</v>
      </c>
      <c r="F50" s="932">
        <f>D13/'2'!C13*100</f>
        <v>12.627280837313631</v>
      </c>
      <c r="G50" s="932">
        <f>F13/'2'!F13*100</f>
        <v>3.2160434224259307</v>
      </c>
      <c r="H50" s="659" t="s">
        <v>12</v>
      </c>
      <c r="I50" s="712">
        <f>(I13*1000000)/'16'!$B13</f>
        <v>75.729729696738502</v>
      </c>
      <c r="J50" s="712">
        <f>(K13*1000000)/'16'!$B13</f>
        <v>46.329767537669277</v>
      </c>
      <c r="K50" s="927">
        <f>(M13*1000000)/'16'!$B13</f>
        <v>29.399962159069229</v>
      </c>
      <c r="L50" s="712">
        <f>I13/'1'!C13*100</f>
        <v>21.592583002792932</v>
      </c>
      <c r="M50" s="712">
        <f>K13/'2'!C13*100</f>
        <v>21.123534881666604</v>
      </c>
      <c r="N50" s="712">
        <f>M13/'2'!F13*100</f>
        <v>22.375539569501591</v>
      </c>
      <c r="O50" s="659" t="s">
        <v>12</v>
      </c>
      <c r="P50" s="712">
        <f>(P13*1000000)/'16'!$B13</f>
        <v>62.094818996757581</v>
      </c>
      <c r="Q50" s="712">
        <f>(R13*1000000)/'16'!$B13</f>
        <v>60.909551325576963</v>
      </c>
      <c r="R50" s="927">
        <f>(T13*1000000)/'16'!$B13</f>
        <v>1.1852676711806218</v>
      </c>
      <c r="S50" s="712">
        <f>P13/'1'!C13*100</f>
        <v>17.704903194559211</v>
      </c>
      <c r="T50" s="712">
        <f>R13/'2'!C13*100</f>
        <v>27.771022831193203</v>
      </c>
      <c r="U50" s="712">
        <f>T13/'2'!F13*100</f>
        <v>0.90207611606642379</v>
      </c>
    </row>
    <row r="51" spans="1:21" ht="14.25" customHeight="1">
      <c r="A51" s="526" t="s">
        <v>13</v>
      </c>
      <c r="B51" s="933">
        <f>(B14*1000000)/'16'!$B14</f>
        <v>58.385875391886167</v>
      </c>
      <c r="C51" s="933">
        <f>(D14*1000000)/'16'!$B14</f>
        <v>54.527567098651474</v>
      </c>
      <c r="D51" s="938">
        <f>(F14*1000000)/'16'!$B14</f>
        <v>3.8583082932346908</v>
      </c>
      <c r="E51" s="933">
        <f>B14/'1'!C14*100</f>
        <v>15.222544105170495</v>
      </c>
      <c r="F51" s="933">
        <f>D14/'2'!C14*100</f>
        <v>21.801171473030209</v>
      </c>
      <c r="G51" s="933">
        <f>F14/'2'!F14*100</f>
        <v>2.8915108051471035</v>
      </c>
      <c r="H51" s="526" t="s">
        <v>13</v>
      </c>
      <c r="I51" s="713">
        <f>(I14*1000000)/'16'!$B14</f>
        <v>78.188537957111123</v>
      </c>
      <c r="J51" s="713">
        <f>(K14*1000000)/'16'!$B14</f>
        <v>48.571590925636848</v>
      </c>
      <c r="K51" s="928">
        <f>(M14*1000000)/'16'!$B14</f>
        <v>29.616947031474275</v>
      </c>
      <c r="L51" s="713">
        <f>I14/'1'!C14*100</f>
        <v>20.38555488946778</v>
      </c>
      <c r="M51" s="713">
        <f>K14/'2'!C14*100</f>
        <v>19.419857492851083</v>
      </c>
      <c r="N51" s="713">
        <f>M14/'2'!F14*100</f>
        <v>22.195666040253403</v>
      </c>
      <c r="O51" s="526" t="s">
        <v>13</v>
      </c>
      <c r="P51" s="713">
        <f>(P14*1000000)/'16'!$B14</f>
        <v>71.735917195631572</v>
      </c>
      <c r="Q51" s="713">
        <f>(R14*1000000)/'16'!$B14</f>
        <v>67.603577496327318</v>
      </c>
      <c r="R51" s="928">
        <f>(T14*1000000)/'16'!$B14</f>
        <v>4.1323396993042421</v>
      </c>
      <c r="S51" s="713">
        <f>P14/'1'!C14*100</f>
        <v>18.70320785816487</v>
      </c>
      <c r="T51" s="713">
        <f>R14/'2'!C14*100</f>
        <v>27.029212261043057</v>
      </c>
      <c r="U51" s="713">
        <f>T14/'2'!F14*100</f>
        <v>3.0968766575827744</v>
      </c>
    </row>
    <row r="52" spans="1:21" ht="14.25" customHeight="1">
      <c r="A52" s="659" t="s">
        <v>14</v>
      </c>
      <c r="B52" s="932">
        <f>(B15*1000000)/'16'!$B15</f>
        <v>72.855797776048149</v>
      </c>
      <c r="C52" s="932">
        <f>(D15*1000000)/'16'!$B15</f>
        <v>72.855797776048149</v>
      </c>
      <c r="D52" s="937">
        <f>(F15*1000000)/'16'!$B15</f>
        <v>0</v>
      </c>
      <c r="E52" s="932">
        <f>B15/'1'!C15*100</f>
        <v>16.680393209050973</v>
      </c>
      <c r="F52" s="932">
        <f>D15/'2'!C15*100</f>
        <v>23.603107180685907</v>
      </c>
      <c r="G52" s="932">
        <f>F15/'2'!F15*100</f>
        <v>0</v>
      </c>
      <c r="H52" s="659" t="s">
        <v>14</v>
      </c>
      <c r="I52" s="712">
        <f>(I15*1000000)/'16'!$B15</f>
        <v>100.98631196226215</v>
      </c>
      <c r="J52" s="712">
        <f>(K15*1000000)/'16'!$B15</f>
        <v>59.638925043912899</v>
      </c>
      <c r="K52" s="927">
        <f>(M15*1000000)/'16'!$B15</f>
        <v>41.347386918349237</v>
      </c>
      <c r="L52" s="712">
        <f>I15/'1'!C15*100</f>
        <v>23.120896945503063</v>
      </c>
      <c r="M52" s="712">
        <f>K15/'2'!C15*100</f>
        <v>19.321234313834506</v>
      </c>
      <c r="N52" s="712">
        <f>M15/'2'!F15*100</f>
        <v>32.276246569604375</v>
      </c>
      <c r="O52" s="659" t="s">
        <v>14</v>
      </c>
      <c r="P52" s="712">
        <f>(P15*1000000)/'16'!$B15</f>
        <v>78.526428777509608</v>
      </c>
      <c r="Q52" s="712">
        <f>(R15*1000000)/'16'!$B15</f>
        <v>78.030822975554855</v>
      </c>
      <c r="R52" s="927">
        <f>(T15*1000000)/'16'!$B15</f>
        <v>0.4956058019547695</v>
      </c>
      <c r="S52" s="712">
        <f>P15/'1'!C15*100</f>
        <v>17.978688715176201</v>
      </c>
      <c r="T52" s="712">
        <f>R15/'2'!C15*100</f>
        <v>25.279661115654466</v>
      </c>
      <c r="U52" s="712">
        <f>T15/'2'!F15*100</f>
        <v>0.38687559861539361</v>
      </c>
    </row>
    <row r="53" spans="1:21" ht="14.25" customHeight="1">
      <c r="A53" s="526" t="s">
        <v>15</v>
      </c>
      <c r="B53" s="933">
        <f>(B16*1000000)/'16'!$B16</f>
        <v>77.755642206114658</v>
      </c>
      <c r="C53" s="933">
        <f>(D16*1000000)/'16'!$B16</f>
        <v>75.213022034765316</v>
      </c>
      <c r="D53" s="938">
        <f>(F16*1000000)/'16'!$B16</f>
        <v>2.5426201713493364</v>
      </c>
      <c r="E53" s="933">
        <f>B16/'1'!C16*100</f>
        <v>3.9428425613668403</v>
      </c>
      <c r="F53" s="933">
        <f>D16/'2'!C16*100</f>
        <v>5.5651067994729138</v>
      </c>
      <c r="G53" s="933">
        <f>F16/'2'!F16*100</f>
        <v>0.40973005756248115</v>
      </c>
      <c r="H53" s="526" t="s">
        <v>15</v>
      </c>
      <c r="I53" s="713">
        <f>(I16*1000000)/'16'!$B16</f>
        <v>25.751537028636506</v>
      </c>
      <c r="J53" s="713">
        <f>(K16*1000000)/'16'!$B16</f>
        <v>15.290080977521255</v>
      </c>
      <c r="K53" s="928">
        <f>(M16*1000000)/'16'!$B16</f>
        <v>10.461456051115251</v>
      </c>
      <c r="L53" s="713">
        <f>I16/'1'!C16*100</f>
        <v>1.3058120714632542</v>
      </c>
      <c r="M53" s="713">
        <f>K16/'2'!C16*100</f>
        <v>1.1313324649176293</v>
      </c>
      <c r="N53" s="713">
        <f>M16/'2'!F16*100</f>
        <v>1.6858094017778891</v>
      </c>
      <c r="O53" s="526" t="s">
        <v>15</v>
      </c>
      <c r="P53" s="713">
        <f>(P16*1000000)/'16'!$B16</f>
        <v>78.302251734887903</v>
      </c>
      <c r="Q53" s="713">
        <f>(R16*1000000)/'16'!$B16</f>
        <v>77.947597859902771</v>
      </c>
      <c r="R53" s="928">
        <f>(T16*1000000)/'16'!$B16</f>
        <v>0.35465387498512035</v>
      </c>
      <c r="S53" s="713">
        <f>P16/'1'!C16*100</f>
        <v>3.9705601038286837</v>
      </c>
      <c r="T53" s="713">
        <f>R16/'2'!C16*100</f>
        <v>5.7674415296358976</v>
      </c>
      <c r="U53" s="713">
        <f>T16/'2'!F16*100</f>
        <v>5.7150633134203023E-2</v>
      </c>
    </row>
    <row r="54" spans="1:21" ht="14.25" customHeight="1">
      <c r="A54" s="659" t="s">
        <v>16</v>
      </c>
      <c r="B54" s="932">
        <f>(B17*1000000)/'16'!$B17</f>
        <v>70.641208865099287</v>
      </c>
      <c r="C54" s="932">
        <f>(D17*1000000)/'16'!$B17</f>
        <v>67.749715681277465</v>
      </c>
      <c r="D54" s="937">
        <f>(F17*1000000)/'16'!$B17</f>
        <v>2.8914931838218076</v>
      </c>
      <c r="E54" s="932">
        <f>B17/'1'!C17*100</f>
        <v>17.528961094864712</v>
      </c>
      <c r="F54" s="932">
        <f>D17/'2'!C17*100</f>
        <v>24.374189682153904</v>
      </c>
      <c r="G54" s="932">
        <f>F17/'2'!F17*100</f>
        <v>2.3124484416339679</v>
      </c>
      <c r="H54" s="659" t="s">
        <v>16</v>
      </c>
      <c r="I54" s="712">
        <f>(I17*1000000)/'16'!$B17</f>
        <v>61.390702072164657</v>
      </c>
      <c r="J54" s="712">
        <f>(K17*1000000)/'16'!$B17</f>
        <v>14.569300717064269</v>
      </c>
      <c r="K54" s="927">
        <f>(M17*1000000)/'16'!$B17</f>
        <v>46.821401355100384</v>
      </c>
      <c r="L54" s="712">
        <f>I17/'1'!C17*100</f>
        <v>15.233533591765386</v>
      </c>
      <c r="M54" s="712">
        <f>K17/'2'!C17*100</f>
        <v>5.2415703245851537</v>
      </c>
      <c r="N54" s="712">
        <f>M17/'2'!F17*100</f>
        <v>37.4450395403017</v>
      </c>
      <c r="O54" s="659" t="s">
        <v>16</v>
      </c>
      <c r="P54" s="712">
        <f>(P17*1000000)/'16'!$B17</f>
        <v>72.61108353242561</v>
      </c>
      <c r="Q54" s="712">
        <f>(R17*1000000)/'16'!$B17</f>
        <v>67.468521559245374</v>
      </c>
      <c r="R54" s="927">
        <f>(T17*1000000)/'16'!$B17</f>
        <v>5.1425619731802348</v>
      </c>
      <c r="S54" s="712">
        <f>P17/'1'!C17*100</f>
        <v>18.017767231680164</v>
      </c>
      <c r="T54" s="712">
        <f>R17/'2'!C17*100</f>
        <v>24.273024993874465</v>
      </c>
      <c r="U54" s="712">
        <f>T17/'2'!F17*100</f>
        <v>4.1127226193798956</v>
      </c>
    </row>
    <row r="55" spans="1:21" ht="14.25" customHeight="1">
      <c r="A55" s="526" t="s">
        <v>17</v>
      </c>
      <c r="B55" s="933">
        <f>(B18*1000000)/'16'!$B18</f>
        <v>44.210381995414735</v>
      </c>
      <c r="C55" s="933">
        <f>(D18*1000000)/'16'!$B18</f>
        <v>41.99612921509209</v>
      </c>
      <c r="D55" s="938">
        <f>(F18*1000000)/'16'!$B18</f>
        <v>2.2142527803226479</v>
      </c>
      <c r="E55" s="933">
        <f>B18/'1'!C18*100</f>
        <v>10.590467620432859</v>
      </c>
      <c r="F55" s="933">
        <f>D18/'2'!C18*100</f>
        <v>17.232831869429749</v>
      </c>
      <c r="G55" s="933">
        <f>F18/'2'!F18*100</f>
        <v>1.2743451953449401</v>
      </c>
      <c r="H55" s="526" t="s">
        <v>17</v>
      </c>
      <c r="I55" s="713">
        <f>(I18*1000000)/'16'!$B18</f>
        <v>107.0721999223294</v>
      </c>
      <c r="J55" s="713">
        <f>(K18*1000000)/'16'!$B18</f>
        <v>42.340766269966814</v>
      </c>
      <c r="K55" s="928">
        <f>(M18*1000000)/'16'!$B18</f>
        <v>64.731433652362583</v>
      </c>
      <c r="L55" s="713">
        <f>I18/'1'!C18*100</f>
        <v>25.648832132768046</v>
      </c>
      <c r="M55" s="713">
        <f>K18/'2'!C18*100</f>
        <v>17.374251389124371</v>
      </c>
      <c r="N55" s="713">
        <f>M18/'2'!F18*100</f>
        <v>37.254188950666254</v>
      </c>
      <c r="O55" s="526" t="s">
        <v>17</v>
      </c>
      <c r="P55" s="713">
        <f>(P18*1000000)/'16'!$B18</f>
        <v>63.081651969729457</v>
      </c>
      <c r="Q55" s="713">
        <f>(R18*1000000)/'16'!$B18</f>
        <v>61.062078378333801</v>
      </c>
      <c r="R55" s="928">
        <f>(T18*1000000)/'16'!$B18</f>
        <v>2.0195735913956567</v>
      </c>
      <c r="S55" s="713">
        <f>P18/'1'!C18*100</f>
        <v>15.111025113922846</v>
      </c>
      <c r="T55" s="713">
        <f>R18/'2'!C18*100</f>
        <v>25.056417102212702</v>
      </c>
      <c r="U55" s="713">
        <f>T18/'2'!F18*100</f>
        <v>1.1623035661111671</v>
      </c>
    </row>
    <row r="56" spans="1:21" ht="14.25" customHeight="1">
      <c r="A56" s="659" t="s">
        <v>18</v>
      </c>
      <c r="B56" s="932">
        <f>(B19*1000000)/'16'!$B19</f>
        <v>84.78280008743809</v>
      </c>
      <c r="C56" s="932">
        <f>(D19*1000000)/'16'!$B19</f>
        <v>76.774763112115792</v>
      </c>
      <c r="D56" s="937">
        <f>(F19*1000000)/'16'!$B19</f>
        <v>8.0080369753222964</v>
      </c>
      <c r="E56" s="932">
        <f>B19/'1'!C19*100</f>
        <v>15.967798889994025</v>
      </c>
      <c r="F56" s="932">
        <f>D19/'2'!C19*100</f>
        <v>19.925938278494723</v>
      </c>
      <c r="G56" s="932">
        <f>F19/'2'!F19*100</f>
        <v>5.497741729920044</v>
      </c>
      <c r="H56" s="659" t="s">
        <v>18</v>
      </c>
      <c r="I56" s="712">
        <f>(I19*1000000)/'16'!$B19</f>
        <v>89.954098922862059</v>
      </c>
      <c r="J56" s="712">
        <f>(K19*1000000)/'16'!$B19</f>
        <v>65.39836171362974</v>
      </c>
      <c r="K56" s="927">
        <f>(M19*1000000)/'16'!$B19</f>
        <v>24.555737209232312</v>
      </c>
      <c r="L56" s="712">
        <f>I19/'1'!C19*100</f>
        <v>16.941749499303342</v>
      </c>
      <c r="M56" s="712">
        <f>K19/'2'!C19*100</f>
        <v>16.973334285870472</v>
      </c>
      <c r="N56" s="712">
        <f>M19/'2'!F19*100</f>
        <v>16.858201526812191</v>
      </c>
      <c r="O56" s="659" t="s">
        <v>18</v>
      </c>
      <c r="P56" s="712">
        <f>(P19*1000000)/'16'!$B19</f>
        <v>84.435348816509574</v>
      </c>
      <c r="Q56" s="712">
        <f>(R19*1000000)/'16'!$B19</f>
        <v>79.64270277982483</v>
      </c>
      <c r="R56" s="927">
        <f>(T19*1000000)/'16'!$B19</f>
        <v>4.7926460366847348</v>
      </c>
      <c r="S56" s="712">
        <f>P19/'1'!C19*100</f>
        <v>15.902360711347677</v>
      </c>
      <c r="T56" s="712">
        <f>R19/'2'!C19*100</f>
        <v>20.670276476214262</v>
      </c>
      <c r="U56" s="712">
        <f>T19/'2'!F19*100</f>
        <v>3.2902857708842097</v>
      </c>
    </row>
    <row r="57" spans="1:21" ht="14.25" customHeight="1">
      <c r="A57" s="526" t="s">
        <v>19</v>
      </c>
      <c r="B57" s="933">
        <f>(B20*1000000)/'16'!$B20</f>
        <v>75.135832869437465</v>
      </c>
      <c r="C57" s="933">
        <f>(D20*1000000)/'16'!$B20</f>
        <v>68.484002555965802</v>
      </c>
      <c r="D57" s="938">
        <f>(F20*1000000)/'16'!$B20</f>
        <v>6.6518303134716605</v>
      </c>
      <c r="E57" s="933">
        <f>B20/'1'!C20*100</f>
        <v>19.551673637813373</v>
      </c>
      <c r="F57" s="933">
        <f>D20/'2'!C20*100</f>
        <v>24.299257655250681</v>
      </c>
      <c r="G57" s="933">
        <f>F20/'2'!F20*100</f>
        <v>6.4922614758958632</v>
      </c>
      <c r="H57" s="526" t="s">
        <v>19</v>
      </c>
      <c r="I57" s="713">
        <f>(I20*1000000)/'16'!$B20</f>
        <v>73.18882301267216</v>
      </c>
      <c r="J57" s="713">
        <f>(K20*1000000)/'16'!$B20</f>
        <v>58.98052011492701</v>
      </c>
      <c r="K57" s="928">
        <f>(M20*1000000)/'16'!$B20</f>
        <v>14.208302897745154</v>
      </c>
      <c r="L57" s="713">
        <f>I20/'1'!C20*100</f>
        <v>19.04502721046585</v>
      </c>
      <c r="M57" s="713">
        <f>K20/'2'!C20*100</f>
        <v>20.927264783364489</v>
      </c>
      <c r="N57" s="713">
        <f>M20/'2'!F20*100</f>
        <v>13.867464020252088</v>
      </c>
      <c r="O57" s="526" t="s">
        <v>19</v>
      </c>
      <c r="P57" s="713">
        <f>(P20*1000000)/'16'!$B20</f>
        <v>61.160819222791829</v>
      </c>
      <c r="Q57" s="713">
        <f>(R20*1000000)/'16'!$B20</f>
        <v>57.269285215101483</v>
      </c>
      <c r="R57" s="928">
        <f>(T20*1000000)/'16'!$B20</f>
        <v>3.8915340076903475</v>
      </c>
      <c r="S57" s="713">
        <f>P20/'1'!C20*100</f>
        <v>15.915127725319127</v>
      </c>
      <c r="T57" s="713">
        <f>R20/'2'!C20*100</f>
        <v>20.320090316516755</v>
      </c>
      <c r="U57" s="713">
        <f>T20/'2'!F20*100</f>
        <v>3.7981811215326511</v>
      </c>
    </row>
    <row r="58" spans="1:21" ht="14.25" customHeight="1">
      <c r="A58" s="659" t="s">
        <v>20</v>
      </c>
      <c r="B58" s="932">
        <f>(B21*1000000)/'16'!$B21</f>
        <v>62.426399135643919</v>
      </c>
      <c r="C58" s="932">
        <f>(D21*1000000)/'16'!$B21</f>
        <v>52.186976781469198</v>
      </c>
      <c r="D58" s="937">
        <f>(F21*1000000)/'16'!$B21</f>
        <v>10.239422354174726</v>
      </c>
      <c r="E58" s="932">
        <f>B21/'1'!C21*100</f>
        <v>16.908095013115584</v>
      </c>
      <c r="F58" s="932">
        <f>D21/'2'!C21*100</f>
        <v>22.161110504990695</v>
      </c>
      <c r="G58" s="932">
        <f>F21/'2'!F21*100</f>
        <v>7.6572956723667831</v>
      </c>
      <c r="H58" s="659" t="s">
        <v>20</v>
      </c>
      <c r="I58" s="712">
        <f>(I21*1000000)/'16'!$B21</f>
        <v>77.048478392966132</v>
      </c>
      <c r="J58" s="712">
        <f>(K21*1000000)/'16'!$B21</f>
        <v>46.933474675433402</v>
      </c>
      <c r="K58" s="927">
        <f>(M21*1000000)/'16'!$B21</f>
        <v>30.115003717532726</v>
      </c>
      <c r="L58" s="712">
        <f>I21/'1'!C21*100</f>
        <v>20.868462883043666</v>
      </c>
      <c r="M58" s="712">
        <f>K21/'2'!C21*100</f>
        <v>19.930219813667861</v>
      </c>
      <c r="N58" s="712">
        <f>M21/'2'!F21*100</f>
        <v>22.520751626731652</v>
      </c>
      <c r="O58" s="659" t="s">
        <v>20</v>
      </c>
      <c r="P58" s="712">
        <f>(P21*1000000)/'16'!$B21</f>
        <v>58.299554677281137</v>
      </c>
      <c r="Q58" s="712">
        <f>(R21*1000000)/'16'!$B21</f>
        <v>57.253257553860067</v>
      </c>
      <c r="R58" s="927">
        <f>(T21*1000000)/'16'!$B21</f>
        <v>1.0462971234210676</v>
      </c>
      <c r="S58" s="712">
        <f>P21/'1'!C21*100</f>
        <v>15.790345484511004</v>
      </c>
      <c r="T58" s="712">
        <f>R21/'2'!C21*100</f>
        <v>24.312497976934285</v>
      </c>
      <c r="U58" s="712">
        <f>T21/'2'!F21*100</f>
        <v>0.7824471105946178</v>
      </c>
    </row>
    <row r="59" spans="1:21" ht="14.25" customHeight="1">
      <c r="A59" s="526" t="s">
        <v>21</v>
      </c>
      <c r="B59" s="933">
        <f>(B22*1000000)/'16'!$B22</f>
        <v>62.642466450004349</v>
      </c>
      <c r="C59" s="933">
        <f>(D22*1000000)/'16'!$B22</f>
        <v>53.630250673047584</v>
      </c>
      <c r="D59" s="938">
        <f>(F22*1000000)/'16'!$B22</f>
        <v>9.0122157769567615</v>
      </c>
      <c r="E59" s="933">
        <f>B22/'1'!C22*100</f>
        <v>14.066674710255658</v>
      </c>
      <c r="F59" s="933">
        <f>D22/'2'!C22*100</f>
        <v>18.465013836346341</v>
      </c>
      <c r="G59" s="933">
        <f>F22/'2'!F22*100</f>
        <v>5.8187316929007968</v>
      </c>
      <c r="H59" s="526" t="s">
        <v>21</v>
      </c>
      <c r="I59" s="713">
        <f>(I22*1000000)/'16'!$B22</f>
        <v>89.811470622363018</v>
      </c>
      <c r="J59" s="713">
        <f>(K22*1000000)/'16'!$B22</f>
        <v>54.509857794627123</v>
      </c>
      <c r="K59" s="928">
        <f>(M22*1000000)/'16'!$B22</f>
        <v>35.301612827735887</v>
      </c>
      <c r="L59" s="713">
        <f>I22/'1'!C22*100</f>
        <v>20.167608558369192</v>
      </c>
      <c r="M59" s="713">
        <f>K22/'2'!C22*100</f>
        <v>18.767864512348826</v>
      </c>
      <c r="N59" s="713">
        <f>M22/'2'!F22*100</f>
        <v>22.792465077952567</v>
      </c>
      <c r="O59" s="526" t="s">
        <v>21</v>
      </c>
      <c r="P59" s="713">
        <f>(P22*1000000)/'16'!$B22</f>
        <v>62.967942848729322</v>
      </c>
      <c r="Q59" s="713">
        <f>(R22*1000000)/'16'!$B22</f>
        <v>60.220129948642644</v>
      </c>
      <c r="R59" s="928">
        <f>(T22*1000000)/'16'!$B22</f>
        <v>2.7478129000866844</v>
      </c>
      <c r="S59" s="713">
        <f>P22/'1'!C22*100</f>
        <v>14.139762040403866</v>
      </c>
      <c r="T59" s="713">
        <f>R22/'2'!C22*100</f>
        <v>20.733923835397817</v>
      </c>
      <c r="U59" s="713">
        <f>T22/'2'!F22*100</f>
        <v>1.7741237453254943</v>
      </c>
    </row>
    <row r="60" spans="1:21" ht="14.25" customHeight="1">
      <c r="A60" s="659" t="s">
        <v>22</v>
      </c>
      <c r="B60" s="932">
        <f>(B23*1000000)/'16'!$B23</f>
        <v>51.238619285882585</v>
      </c>
      <c r="C60" s="932">
        <f>(D23*1000000)/'16'!$B23</f>
        <v>40.832046644213136</v>
      </c>
      <c r="D60" s="937">
        <f>(F23*1000000)/'16'!$B23</f>
        <v>10.406572641669454</v>
      </c>
      <c r="E60" s="932">
        <f>B23/'1'!C23*100</f>
        <v>12.437077212829873</v>
      </c>
      <c r="F60" s="932">
        <f>D23/'2'!C23*100</f>
        <v>15.032824630958816</v>
      </c>
      <c r="G60" s="932">
        <f>F23/'2'!F23*100</f>
        <v>7.4140138172920613</v>
      </c>
      <c r="H60" s="659" t="s">
        <v>22</v>
      </c>
      <c r="I60" s="712">
        <f>(I23*1000000)/'16'!$B23</f>
        <v>78.311341146529443</v>
      </c>
      <c r="J60" s="712">
        <f>(K23*1000000)/'16'!$B23</f>
        <v>51.463567128607529</v>
      </c>
      <c r="K60" s="927">
        <f>(M23*1000000)/'16'!$B23</f>
        <v>26.847774017921907</v>
      </c>
      <c r="L60" s="712">
        <f>I23/'1'!C23*100</f>
        <v>19.008400500518505</v>
      </c>
      <c r="M60" s="712">
        <f>K23/'2'!C23*100</f>
        <v>18.946950817063129</v>
      </c>
      <c r="N60" s="712">
        <f>M23/'2'!F23*100</f>
        <v>19.127312553931844</v>
      </c>
      <c r="O60" s="659" t="s">
        <v>22</v>
      </c>
      <c r="P60" s="712">
        <f>(P23*1000000)/'16'!$B23</f>
        <v>79.341662657107079</v>
      </c>
      <c r="Q60" s="712">
        <f>(R23*1000000)/'16'!$B23</f>
        <v>73.422419477153426</v>
      </c>
      <c r="R60" s="927">
        <f>(T23*1000000)/'16'!$B23</f>
        <v>5.9192431799536527</v>
      </c>
      <c r="S60" s="712">
        <f>P23/'1'!C23*100</f>
        <v>19.258488975963125</v>
      </c>
      <c r="T60" s="712">
        <f>R23/'2'!C23*100</f>
        <v>27.031374782610108</v>
      </c>
      <c r="U60" s="712">
        <f>T23/'2'!F23*100</f>
        <v>4.2170801314896664</v>
      </c>
    </row>
    <row r="61" spans="1:21" ht="14.25" customHeight="1">
      <c r="A61" s="526" t="s">
        <v>23</v>
      </c>
      <c r="B61" s="933">
        <f>(B24*1000000)/'16'!$B24</f>
        <v>34.485210683087743</v>
      </c>
      <c r="C61" s="933">
        <f>(D24*1000000)/'16'!$B24</f>
        <v>30.851487519896899</v>
      </c>
      <c r="D61" s="938">
        <f>(F24*1000000)/'16'!$B24</f>
        <v>3.6337231631908438</v>
      </c>
      <c r="E61" s="933">
        <f>B24/'1'!C24*100</f>
        <v>9.3739712901104912</v>
      </c>
      <c r="F61" s="933">
        <f>D24/'2'!C24*100</f>
        <v>12.630379214121575</v>
      </c>
      <c r="G61" s="933">
        <f>F24/'2'!F24*100</f>
        <v>2.9394661715471404</v>
      </c>
      <c r="H61" s="526" t="s">
        <v>23</v>
      </c>
      <c r="I61" s="713">
        <f>(I24*1000000)/'16'!$B24</f>
        <v>85.031632868610032</v>
      </c>
      <c r="J61" s="713">
        <f>(K24*1000000)/'16'!$B24</f>
        <v>62.693472003516355</v>
      </c>
      <c r="K61" s="928">
        <f>(M24*1000000)/'16'!$B24</f>
        <v>22.338160865093695</v>
      </c>
      <c r="L61" s="713">
        <f>I24/'1'!C24*100</f>
        <v>23.113794855035426</v>
      </c>
      <c r="M61" s="713">
        <f>K24/'2'!C24*100</f>
        <v>25.666260829194925</v>
      </c>
      <c r="N61" s="713">
        <f>M24/'2'!F24*100</f>
        <v>18.07024510360932</v>
      </c>
      <c r="O61" s="526" t="s">
        <v>23</v>
      </c>
      <c r="P61" s="713">
        <f>(P24*1000000)/'16'!$B24</f>
        <v>68.859387068829406</v>
      </c>
      <c r="Q61" s="713">
        <f>(R24*1000000)/'16'!$B24</f>
        <v>66.547740821821947</v>
      </c>
      <c r="R61" s="928">
        <f>(T24*1000000)/'16'!$B24</f>
        <v>2.3116462470074639</v>
      </c>
      <c r="S61" s="713">
        <f>P24/'1'!C24*100</f>
        <v>18.717760589305957</v>
      </c>
      <c r="T61" s="713">
        <f>R24/'2'!C24*100</f>
        <v>27.244171026781615</v>
      </c>
      <c r="U61" s="713">
        <f>T24/'2'!F24*100</f>
        <v>1.8699844865714859</v>
      </c>
    </row>
    <row r="62" spans="1:21" ht="14.25" customHeight="1">
      <c r="A62" s="659" t="s">
        <v>24</v>
      </c>
      <c r="B62" s="932">
        <f>(B25*1000000)/'16'!$B25</f>
        <v>39.65423736165031</v>
      </c>
      <c r="C62" s="932">
        <f>(D25*1000000)/'16'!$B25</f>
        <v>33.089642694197423</v>
      </c>
      <c r="D62" s="937">
        <f>(F25*1000000)/'16'!$B25</f>
        <v>6.5645946674528837</v>
      </c>
      <c r="E62" s="932">
        <f>B25/'1'!C25*100</f>
        <v>10.537978298913627</v>
      </c>
      <c r="F62" s="932">
        <f>D25/'2'!C25*100</f>
        <v>15.884419666840813</v>
      </c>
      <c r="G62" s="932">
        <f>F25/'2'!F25*100</f>
        <v>3.9078863986758283</v>
      </c>
      <c r="H62" s="659" t="s">
        <v>24</v>
      </c>
      <c r="I62" s="712">
        <f>(I25*1000000)/'16'!$B25</f>
        <v>83.841977049282931</v>
      </c>
      <c r="J62" s="712">
        <f>(K25*1000000)/'16'!$B25</f>
        <v>40.598010795105473</v>
      </c>
      <c r="K62" s="927">
        <f>(M25*1000000)/'16'!$B25</f>
        <v>43.243966254177451</v>
      </c>
      <c r="L62" s="712">
        <f>I25/'1'!C25*100</f>
        <v>22.280719374969411</v>
      </c>
      <c r="M62" s="712">
        <f>K25/'2'!C25*100</f>
        <v>19.488752026369685</v>
      </c>
      <c r="N62" s="712">
        <f>M25/'2'!F25*100</f>
        <v>25.743022396699942</v>
      </c>
      <c r="O62" s="659" t="s">
        <v>24</v>
      </c>
      <c r="P62" s="712">
        <f>(P25*1000000)/'16'!$B25</f>
        <v>75.844818574477273</v>
      </c>
      <c r="Q62" s="712">
        <f>(R25*1000000)/'16'!$B25</f>
        <v>71.273918526656416</v>
      </c>
      <c r="R62" s="927">
        <f>(T25*1000000)/'16'!$B25</f>
        <v>4.5709000478208575</v>
      </c>
      <c r="S62" s="712">
        <f>P25/'1'!C25*100</f>
        <v>20.155501792497972</v>
      </c>
      <c r="T62" s="712">
        <f>R25/'2'!C25*100</f>
        <v>34.214477431518567</v>
      </c>
      <c r="U62" s="712">
        <f>T25/'2'!F25*100</f>
        <v>2.7210450959216104</v>
      </c>
    </row>
    <row r="63" spans="1:21" ht="14.25" customHeight="1">
      <c r="A63" s="526" t="s">
        <v>25</v>
      </c>
      <c r="B63" s="933">
        <f>(B26*1000000)/'16'!$B26</f>
        <v>102.44775288758362</v>
      </c>
      <c r="C63" s="933">
        <f>(D26*1000000)/'16'!$B26</f>
        <v>85.580241177437685</v>
      </c>
      <c r="D63" s="938">
        <f>(F26*1000000)/'16'!$B26</f>
        <v>16.867511710145934</v>
      </c>
      <c r="E63" s="933">
        <f>B26/'1'!C26*100</f>
        <v>24.422723597858187</v>
      </c>
      <c r="F63" s="933">
        <f>D26/'2'!C26*100</f>
        <v>28.269456340194509</v>
      </c>
      <c r="G63" s="933">
        <f>F26/'2'!F26*100</f>
        <v>14.447946926230562</v>
      </c>
      <c r="H63" s="526" t="s">
        <v>25</v>
      </c>
      <c r="I63" s="713">
        <f>(I26*1000000)/'16'!$B26</f>
        <v>70.36892397365817</v>
      </c>
      <c r="J63" s="713">
        <f>(K26*1000000)/'16'!$B26</f>
        <v>52.239536945038132</v>
      </c>
      <c r="K63" s="928">
        <f>(M26*1000000)/'16'!$B26</f>
        <v>18.129387028620037</v>
      </c>
      <c r="L63" s="713">
        <f>I26/'1'!C26*100</f>
        <v>16.775387762513233</v>
      </c>
      <c r="M63" s="713">
        <f>K26/'2'!C26*100</f>
        <v>17.256124644914784</v>
      </c>
      <c r="N63" s="713">
        <f>M26/'2'!F26*100</f>
        <v>15.528812198010259</v>
      </c>
      <c r="O63" s="526" t="s">
        <v>25</v>
      </c>
      <c r="P63" s="713">
        <f>(P26*1000000)/'16'!$B26</f>
        <v>46.673300458806928</v>
      </c>
      <c r="Q63" s="713">
        <f>(R26*1000000)/'16'!$B26</f>
        <v>46.176609525987999</v>
      </c>
      <c r="R63" s="928">
        <f>(T26*1000000)/'16'!$B26</f>
        <v>0.49669093281894128</v>
      </c>
      <c r="S63" s="713">
        <f>P26/'1'!C26*100</f>
        <v>11.126540937955319</v>
      </c>
      <c r="T63" s="713">
        <f>R26/'2'!C26*100</f>
        <v>15.253376585216715</v>
      </c>
      <c r="U63" s="713">
        <f>T26/'2'!F26*100</f>
        <v>0.42544296748829269</v>
      </c>
    </row>
    <row r="64" spans="1:21" ht="14.25" customHeight="1">
      <c r="A64" s="659" t="s">
        <v>26</v>
      </c>
      <c r="B64" s="932">
        <f>(B27*1000000)/'16'!$B27</f>
        <v>30.140733700984985</v>
      </c>
      <c r="C64" s="932">
        <f>(D27*1000000)/'16'!$B27</f>
        <v>30.05804515456143</v>
      </c>
      <c r="D64" s="937">
        <f>(F27*1000000)/'16'!$B27</f>
        <v>8.2688546423554984E-2</v>
      </c>
      <c r="E64" s="932">
        <f>B27/'1'!C27*100</f>
        <v>8.6650353630013193</v>
      </c>
      <c r="F64" s="932">
        <f>D27/'2'!C27*100</f>
        <v>11.918002062128435</v>
      </c>
      <c r="G64" s="932">
        <f>F27/'2'!F27*100</f>
        <v>8.6461656318974053E-2</v>
      </c>
      <c r="H64" s="659" t="s">
        <v>26</v>
      </c>
      <c r="I64" s="712">
        <f>(I27*1000000)/'16'!$B27</f>
        <v>76.782556685754855</v>
      </c>
      <c r="J64" s="712">
        <f>(K27*1000000)/'16'!$B27</f>
        <v>51.779038563733032</v>
      </c>
      <c r="K64" s="927">
        <f>(M27*1000000)/'16'!$B27</f>
        <v>25.003518122021834</v>
      </c>
      <c r="L64" s="712">
        <f>I27/'1'!C27*100</f>
        <v>22.073900905802329</v>
      </c>
      <c r="M64" s="712">
        <f>K27/'2'!C27*100</f>
        <v>20.530366669036368</v>
      </c>
      <c r="N64" s="712">
        <f>M27/'2'!F27*100</f>
        <v>26.144438185645253</v>
      </c>
      <c r="O64" s="659" t="s">
        <v>26</v>
      </c>
      <c r="P64" s="712">
        <f>(P27*1000000)/'16'!$B27</f>
        <v>64.438022729427644</v>
      </c>
      <c r="Q64" s="712">
        <f>(R27*1000000)/'16'!$B27</f>
        <v>61.589484993682596</v>
      </c>
      <c r="R64" s="927">
        <f>(T27*1000000)/'16'!$B27</f>
        <v>2.8485377357450465</v>
      </c>
      <c r="S64" s="712">
        <f>P27/'1'!C27*100</f>
        <v>18.525021693620101</v>
      </c>
      <c r="T64" s="712">
        <f>R27/'2'!C27*100</f>
        <v>24.420204487208526</v>
      </c>
      <c r="U64" s="712">
        <f>T27/'2'!F27*100</f>
        <v>2.978517598532338</v>
      </c>
    </row>
    <row r="65" spans="1:21" ht="14.25" customHeight="1">
      <c r="A65" s="526" t="s">
        <v>27</v>
      </c>
      <c r="B65" s="933">
        <f>(B28*1000000)/'16'!$B28</f>
        <v>58.122844613910345</v>
      </c>
      <c r="C65" s="933">
        <f>(D28*1000000)/'16'!$B28</f>
        <v>52.172592979164342</v>
      </c>
      <c r="D65" s="938">
        <f>(F28*1000000)/'16'!$B28</f>
        <v>5.9502516347460075</v>
      </c>
      <c r="E65" s="933">
        <f>B28/'1'!C28*100</f>
        <v>14.073416464950233</v>
      </c>
      <c r="F65" s="933">
        <f>D28/'2'!C28*100</f>
        <v>20.040314825326028</v>
      </c>
      <c r="G65" s="933">
        <f>F28/'2'!F28*100</f>
        <v>3.8977350321997886</v>
      </c>
      <c r="H65" s="526" t="s">
        <v>27</v>
      </c>
      <c r="I65" s="713">
        <f>(I28*1000000)/'16'!$B28</f>
        <v>85.792418076675943</v>
      </c>
      <c r="J65" s="713">
        <f>(K28*1000000)/'16'!$B28</f>
        <v>47.146226484343345</v>
      </c>
      <c r="K65" s="928">
        <f>(M28*1000000)/'16'!$B28</f>
        <v>38.646191592332606</v>
      </c>
      <c r="L65" s="713">
        <f>I28/'1'!C28*100</f>
        <v>20.773113173459929</v>
      </c>
      <c r="M65" s="713">
        <f>K28/'2'!C28*100</f>
        <v>18.109608275549775</v>
      </c>
      <c r="N65" s="713">
        <f>M28/'2'!F28*100</f>
        <v>25.315335229006607</v>
      </c>
      <c r="O65" s="526" t="s">
        <v>27</v>
      </c>
      <c r="P65" s="713">
        <f>(P28*1000000)/'16'!$B28</f>
        <v>55.661809537886995</v>
      </c>
      <c r="Q65" s="713">
        <f>(R28*1000000)/'16'!$B28</f>
        <v>55.221660598272294</v>
      </c>
      <c r="R65" s="928">
        <f>(T28*1000000)/'16'!$B28</f>
        <v>0.4401489396146997</v>
      </c>
      <c r="S65" s="713">
        <f>P28/'1'!C28*100</f>
        <v>13.477520448679927</v>
      </c>
      <c r="T65" s="713">
        <f>R28/'2'!C28*100</f>
        <v>21.211509729037896</v>
      </c>
      <c r="U65" s="713">
        <f>T28/'2'!F28*100</f>
        <v>0.28832124196291004</v>
      </c>
    </row>
    <row r="66" spans="1:21" ht="14.25" customHeight="1">
      <c r="A66" s="659" t="s">
        <v>28</v>
      </c>
      <c r="B66" s="932">
        <f>(B29*1000000)/'16'!$B29</f>
        <v>72.406347376155239</v>
      </c>
      <c r="C66" s="932">
        <f>(D29*1000000)/'16'!$B29</f>
        <v>67.711124466960399</v>
      </c>
      <c r="D66" s="937">
        <f>(F29*1000000)/'16'!$B29</f>
        <v>4.6952229091948379</v>
      </c>
      <c r="E66" s="932">
        <f>B29/'1'!C29*100</f>
        <v>19.969622392223236</v>
      </c>
      <c r="F66" s="932">
        <f>D29/'2'!C29*100</f>
        <v>26.74964264901006</v>
      </c>
      <c r="G66" s="932">
        <f>F29/'2'!F29*100</f>
        <v>4.289701322834774</v>
      </c>
      <c r="H66" s="659" t="s">
        <v>28</v>
      </c>
      <c r="I66" s="712">
        <f>(I29*1000000)/'16'!$B29</f>
        <v>49.675405913135414</v>
      </c>
      <c r="J66" s="712">
        <f>(K29*1000000)/'16'!$B29</f>
        <v>15.544541212876922</v>
      </c>
      <c r="K66" s="927">
        <f>(M29*1000000)/'16'!$B29</f>
        <v>34.130864700258492</v>
      </c>
      <c r="L66" s="712">
        <f>I29/'1'!C29*100</f>
        <v>13.700443872858736</v>
      </c>
      <c r="M66" s="712">
        <f>K29/'2'!C29*100</f>
        <v>6.1409543241326876</v>
      </c>
      <c r="N66" s="712">
        <f>M29/'2'!F29*100</f>
        <v>31.183016927156061</v>
      </c>
      <c r="O66" s="659" t="s">
        <v>28</v>
      </c>
      <c r="P66" s="712">
        <f>(P29*1000000)/'16'!$B29</f>
        <v>57.004189387769557</v>
      </c>
      <c r="Q66" s="712">
        <f>(R29*1000000)/'16'!$B29</f>
        <v>55.542988410972903</v>
      </c>
      <c r="R66" s="927">
        <f>(T29*1000000)/'16'!$B29</f>
        <v>1.4612009767966534</v>
      </c>
      <c r="S66" s="712">
        <f>P29/'1'!C29*100</f>
        <v>15.721717475054096</v>
      </c>
      <c r="T66" s="712">
        <f>R29/'2'!C29*100</f>
        <v>21.942555279474135</v>
      </c>
      <c r="U66" s="712">
        <f>T29/'2'!F29*100</f>
        <v>1.3349985473143293</v>
      </c>
    </row>
    <row r="67" spans="1:21" ht="14.25" customHeight="1">
      <c r="A67" s="668" t="s">
        <v>29</v>
      </c>
      <c r="B67" s="934">
        <f>(B30*1000000)/'16'!$B30</f>
        <v>60.61024290946763</v>
      </c>
      <c r="C67" s="934">
        <f>(D30*1000000)/'16'!$B30</f>
        <v>54.273735130968667</v>
      </c>
      <c r="D67" s="939">
        <f>(F30*1000000)/'16'!$B30</f>
        <v>6.3365077784989623</v>
      </c>
      <c r="E67" s="934">
        <f>B30/'1'!C30*100</f>
        <v>14.945424839810348</v>
      </c>
      <c r="F67" s="934">
        <f>D30/'2'!C30*100</f>
        <v>20.538934563686432</v>
      </c>
      <c r="G67" s="934">
        <f>F30/'2'!F30*100</f>
        <v>4.4845710381703183</v>
      </c>
      <c r="H67" s="668" t="s">
        <v>29</v>
      </c>
      <c r="I67" s="714">
        <f>(I30*1000000)/'16'!$B30</f>
        <v>77.649324902443141</v>
      </c>
      <c r="J67" s="714">
        <f>(K30*1000000)/'16'!$B30</f>
        <v>44.267972402668747</v>
      </c>
      <c r="K67" s="929">
        <f>(M30*1000000)/'16'!$B30</f>
        <v>33.381352499774401</v>
      </c>
      <c r="L67" s="714">
        <f>I30/'1'!C30*100</f>
        <v>19.146964167837076</v>
      </c>
      <c r="M67" s="714">
        <f>K30/'2'!C30*100</f>
        <v>16.752430733787655</v>
      </c>
      <c r="N67" s="714">
        <f>M30/'2'!F30*100</f>
        <v>23.625165764556964</v>
      </c>
      <c r="O67" s="668" t="s">
        <v>29</v>
      </c>
      <c r="P67" s="714">
        <f>(P30*1000000)/'16'!$B30</f>
        <v>63.972313312199212</v>
      </c>
      <c r="Q67" s="714">
        <f>(R30*1000000)/'16'!$B30</f>
        <v>61.626309170500186</v>
      </c>
      <c r="R67" s="929">
        <f>(T30*1000000)/'16'!$B30</f>
        <v>2.3460041416990278</v>
      </c>
      <c r="S67" s="714">
        <f>P30/'1'!C30*100</f>
        <v>15.774452543679304</v>
      </c>
      <c r="T67" s="714">
        <f>R30/'2'!C30*100</f>
        <v>23.321386088501949</v>
      </c>
      <c r="U67" s="714">
        <f>T30/'2'!F30*100</f>
        <v>1.6603502429193457</v>
      </c>
    </row>
    <row r="68" spans="1:21" ht="14.25" customHeight="1">
      <c r="A68" s="897" t="s">
        <v>30</v>
      </c>
      <c r="B68" s="932">
        <f>(B31*1000000)/'16'!$B31</f>
        <v>30.902458348281542</v>
      </c>
      <c r="C68" s="932" t="s">
        <v>49</v>
      </c>
      <c r="D68" s="937">
        <f>(F31*1000000)/'16'!$B31</f>
        <v>30.902458348281542</v>
      </c>
      <c r="E68" s="932">
        <f>B31/'1'!C31*100</f>
        <v>7.9666814380060904</v>
      </c>
      <c r="F68" s="932" t="s">
        <v>49</v>
      </c>
      <c r="G68" s="932">
        <f>F31/'2'!F31*100</f>
        <v>18.919019426524354</v>
      </c>
      <c r="H68" s="659" t="s">
        <v>30</v>
      </c>
      <c r="I68" s="712">
        <f>(I31*1000000)/'16'!$B31</f>
        <v>66.000281128734812</v>
      </c>
      <c r="J68" s="712">
        <f>(K31*1000000)/'16'!$B31</f>
        <v>40.792120329497358</v>
      </c>
      <c r="K68" s="927">
        <f>(M31*1000000)/'16'!$B31</f>
        <v>25.208160799237458</v>
      </c>
      <c r="L68" s="712">
        <f>I31/'1'!C31*100</f>
        <v>17.014931583937067</v>
      </c>
      <c r="M68" s="712">
        <f>K31/'2'!C31*100</f>
        <v>18.165714623452047</v>
      </c>
      <c r="N68" s="712">
        <f>M31/'2'!F31*100</f>
        <v>15.432871990077251</v>
      </c>
      <c r="O68" s="659" t="s">
        <v>30</v>
      </c>
      <c r="P68" s="712">
        <f>(P31*1000000)/'16'!$B31</f>
        <v>52.205668696984731</v>
      </c>
      <c r="Q68" s="712">
        <f>(R31*1000000)/'16'!$B31</f>
        <v>50.202622083247277</v>
      </c>
      <c r="R68" s="927">
        <f>(T31*1000000)/'16'!$B31</f>
        <v>2.0030466137374541</v>
      </c>
      <c r="S68" s="712">
        <f>P31/'1'!C31*100</f>
        <v>13.458668144765642</v>
      </c>
      <c r="T68" s="712">
        <f>R31/'2'!C31*100</f>
        <v>22.356437928376721</v>
      </c>
      <c r="U68" s="712">
        <f>T31/'2'!F31*100</f>
        <v>1.2262997775269249</v>
      </c>
    </row>
    <row r="69" spans="1:21" ht="14.25" customHeight="1">
      <c r="A69" s="668" t="s">
        <v>31</v>
      </c>
      <c r="B69" s="934">
        <f>(B32*1000000)/'16'!$B32</f>
        <v>55.08787834372081</v>
      </c>
      <c r="C69" s="934">
        <f>(D32*1000000)/'16'!$B32</f>
        <v>44.18481883629552</v>
      </c>
      <c r="D69" s="939">
        <f>(F32*1000000)/'16'!$B32</f>
        <v>10.903059507425292</v>
      </c>
      <c r="E69" s="934">
        <f>B32/'1'!C32*100</f>
        <v>13.694482754611503</v>
      </c>
      <c r="F69" s="934">
        <f>D32/'2'!C32*100</f>
        <v>17.201261901042148</v>
      </c>
      <c r="G69" s="934">
        <f>F32/'2'!F32*100</f>
        <v>7.4989921540631057</v>
      </c>
      <c r="H69" s="668" t="s">
        <v>31</v>
      </c>
      <c r="I69" s="714">
        <f>(I32*1000000)/'16'!$B32</f>
        <v>75.483890235705672</v>
      </c>
      <c r="J69" s="714">
        <f>(K32*1000000)/'16'!$B32</f>
        <v>43.621848075049307</v>
      </c>
      <c r="K69" s="929">
        <f>(M32*1000000)/'16'!$B32</f>
        <v>31.862042160656358</v>
      </c>
      <c r="L69" s="714">
        <f>I32/'1'!C32*100</f>
        <v>18.764796615219197</v>
      </c>
      <c r="M69" s="714">
        <f>K32/'2'!C32*100</f>
        <v>16.98209595758307</v>
      </c>
      <c r="N69" s="714">
        <f>M32/'2'!F32*100</f>
        <v>21.914326342295912</v>
      </c>
      <c r="O69" s="668" t="s">
        <v>31</v>
      </c>
      <c r="P69" s="714">
        <f>(P32*1000000)/'16'!$B32</f>
        <v>61.785017886417315</v>
      </c>
      <c r="Q69" s="714">
        <f>(R32*1000000)/'16'!$B32</f>
        <v>59.502765940580304</v>
      </c>
      <c r="R69" s="929">
        <f>(T32*1000000)/'16'!$B32</f>
        <v>2.2822519458370185</v>
      </c>
      <c r="S69" s="714">
        <f>P32/'1'!C32*100</f>
        <v>15.35934741685962</v>
      </c>
      <c r="T69" s="714">
        <f>R32/'2'!C32*100</f>
        <v>23.164577511848076</v>
      </c>
      <c r="U69" s="714">
        <f>T32/'2'!F32*100</f>
        <v>1.569705221160312</v>
      </c>
    </row>
    <row r="70" spans="1:21" ht="14.25" customHeight="1">
      <c r="A70" s="659" t="s">
        <v>32</v>
      </c>
      <c r="B70" s="932" t="s">
        <v>49</v>
      </c>
      <c r="C70" s="932" t="s">
        <v>49</v>
      </c>
      <c r="D70" s="937" t="s">
        <v>49</v>
      </c>
      <c r="E70" s="932" t="s">
        <v>49</v>
      </c>
      <c r="F70" s="932" t="s">
        <v>49</v>
      </c>
      <c r="G70" s="932" t="s">
        <v>49</v>
      </c>
      <c r="H70" s="659" t="s">
        <v>32</v>
      </c>
      <c r="I70" s="712">
        <f>(I33*1000000)/'16'!$B33</f>
        <v>117.99644441177193</v>
      </c>
      <c r="J70" s="712">
        <f>(K33*1000000)/'16'!$B33</f>
        <v>72.78313852336494</v>
      </c>
      <c r="K70" s="927">
        <f>(M33*1000000)/'16'!$B33</f>
        <v>45.213305888406971</v>
      </c>
      <c r="L70" s="712">
        <f>I33/'1'!C33*100</f>
        <v>13.542793400736064</v>
      </c>
      <c r="M70" s="712">
        <f>K33/'2'!C33*100</f>
        <v>15.96000383808642</v>
      </c>
      <c r="N70" s="712">
        <f>M33/'2'!F33*100</f>
        <v>10.888180023672977</v>
      </c>
      <c r="O70" s="659" t="s">
        <v>32</v>
      </c>
      <c r="P70" s="712">
        <f>(P33*1000000)/'16'!$B33</f>
        <v>111.76522825847239</v>
      </c>
      <c r="Q70" s="712">
        <f>(R33*1000000)/'16'!$B33</f>
        <v>76.863711436202792</v>
      </c>
      <c r="R70" s="927">
        <f>(T33*1000000)/'16'!$B33</f>
        <v>34.901516822269592</v>
      </c>
      <c r="S70" s="712">
        <f>P33/'1'!C33*100</f>
        <v>12.827618690005155</v>
      </c>
      <c r="T70" s="712">
        <f>R33/'2'!C33*100</f>
        <v>16.854798438481083</v>
      </c>
      <c r="U70" s="712">
        <f>T33/'2'!F33*100</f>
        <v>8.404915119413122</v>
      </c>
    </row>
    <row r="71" spans="1:21" ht="14.25" customHeight="1">
      <c r="A71" s="526" t="s">
        <v>33</v>
      </c>
      <c r="B71" s="933" t="s">
        <v>49</v>
      </c>
      <c r="C71" s="933" t="s">
        <v>49</v>
      </c>
      <c r="D71" s="938" t="s">
        <v>49</v>
      </c>
      <c r="E71" s="933" t="s">
        <v>49</v>
      </c>
      <c r="F71" s="933" t="s">
        <v>49</v>
      </c>
      <c r="G71" s="933" t="s">
        <v>49</v>
      </c>
      <c r="H71" s="526" t="s">
        <v>33</v>
      </c>
      <c r="I71" s="713">
        <f>(I34*1000000)/'16'!$B34</f>
        <v>122.93749834382979</v>
      </c>
      <c r="J71" s="713">
        <f>(K34*1000000)/'16'!$B34</f>
        <v>79.365942957080904</v>
      </c>
      <c r="K71" s="928">
        <f>(M34*1000000)/'16'!$B34</f>
        <v>43.571555386748869</v>
      </c>
      <c r="L71" s="713">
        <f>I34/'1'!C34*100</f>
        <v>18.880369141461056</v>
      </c>
      <c r="M71" s="713">
        <f>K34/'2'!C34*100</f>
        <v>18.340825641003764</v>
      </c>
      <c r="N71" s="713">
        <f>M34/'2'!F34*100</f>
        <v>19.949343553594325</v>
      </c>
      <c r="O71" s="526" t="s">
        <v>33</v>
      </c>
      <c r="P71" s="713">
        <f>(P34*1000000)/'16'!$B34</f>
        <v>38.644753694363715</v>
      </c>
      <c r="Q71" s="713">
        <f>(R34*1000000)/'16'!$B34</f>
        <v>35.913084186445019</v>
      </c>
      <c r="R71" s="928">
        <f>(T34*1000000)/'16'!$B34</f>
        <v>2.7316695079187019</v>
      </c>
      <c r="S71" s="713">
        <f>P34/'1'!C34*100</f>
        <v>5.9349443819803227</v>
      </c>
      <c r="T71" s="713">
        <f>R34/'2'!C34*100</f>
        <v>8.2992224467171365</v>
      </c>
      <c r="U71" s="713">
        <f>T34/'2'!F34*100</f>
        <v>1.2507015874150165</v>
      </c>
    </row>
    <row r="72" spans="1:21" ht="14.25" customHeight="1">
      <c r="A72" s="659" t="s">
        <v>34</v>
      </c>
      <c r="B72" s="932" t="s">
        <v>49</v>
      </c>
      <c r="C72" s="932" t="s">
        <v>49</v>
      </c>
      <c r="D72" s="937" t="s">
        <v>49</v>
      </c>
      <c r="E72" s="932" t="s">
        <v>49</v>
      </c>
      <c r="F72" s="932" t="s">
        <v>49</v>
      </c>
      <c r="G72" s="932" t="s">
        <v>49</v>
      </c>
      <c r="H72" s="659" t="s">
        <v>34</v>
      </c>
      <c r="I72" s="712">
        <f>(I35*1000000)/'16'!$B35</f>
        <v>104.07725733480083</v>
      </c>
      <c r="J72" s="712">
        <f>(K35*1000000)/'16'!$B35</f>
        <v>62.259225488758972</v>
      </c>
      <c r="K72" s="927">
        <f>(M35*1000000)/'16'!$B35</f>
        <v>41.818031846041855</v>
      </c>
      <c r="L72" s="712">
        <f>I35/'1'!C35*100</f>
        <v>11.229345295992285</v>
      </c>
      <c r="M72" s="712">
        <f>K35/'2'!C35*100</f>
        <v>13.874491488794439</v>
      </c>
      <c r="N72" s="712">
        <f>M35/'2'!F35*100</f>
        <v>8.7466898219509321</v>
      </c>
      <c r="O72" s="659" t="s">
        <v>34</v>
      </c>
      <c r="P72" s="712">
        <f>(P35*1000000)/'16'!$B35</f>
        <v>144.52999634781702</v>
      </c>
      <c r="Q72" s="712">
        <f>(R35*1000000)/'16'!$B35</f>
        <v>137.50858263001894</v>
      </c>
      <c r="R72" s="927">
        <f>(T35*1000000)/'16'!$B35</f>
        <v>7.0214137177980565</v>
      </c>
      <c r="S72" s="712">
        <f>P35/'1'!C35*100</f>
        <v>15.593966214898117</v>
      </c>
      <c r="T72" s="712">
        <f>R35/'2'!C35*100</f>
        <v>30.643838633695385</v>
      </c>
      <c r="U72" s="712">
        <f>T35/'2'!F35*100</f>
        <v>1.4686039775203785</v>
      </c>
    </row>
    <row r="73" spans="1:21" ht="14.25" customHeight="1">
      <c r="A73" s="526" t="s">
        <v>35</v>
      </c>
      <c r="B73" s="933" t="s">
        <v>49</v>
      </c>
      <c r="C73" s="933" t="s">
        <v>49</v>
      </c>
      <c r="D73" s="938" t="s">
        <v>49</v>
      </c>
      <c r="E73" s="933" t="s">
        <v>49</v>
      </c>
      <c r="F73" s="933" t="s">
        <v>49</v>
      </c>
      <c r="G73" s="933" t="s">
        <v>49</v>
      </c>
      <c r="H73" s="526" t="s">
        <v>35</v>
      </c>
      <c r="I73" s="713">
        <f>(I36*1000000)/'16'!$B36</f>
        <v>110.05401710230475</v>
      </c>
      <c r="J73" s="713">
        <f>(K36*1000000)/'16'!$B36</f>
        <v>62.400568460731968</v>
      </c>
      <c r="K73" s="928">
        <f>(M36*1000000)/'16'!$B36</f>
        <v>47.65344864157278</v>
      </c>
      <c r="L73" s="713">
        <f>I36/'1'!C36*100</f>
        <v>11.146961740435847</v>
      </c>
      <c r="M73" s="713">
        <f>K36/'2'!C36*100</f>
        <v>13.839658198058496</v>
      </c>
      <c r="N73" s="713">
        <f>M36/'2'!F36*100</f>
        <v>8.8836362582833068</v>
      </c>
      <c r="O73" s="526" t="s">
        <v>35</v>
      </c>
      <c r="P73" s="713">
        <f>(P36*1000000)/'16'!$B36</f>
        <v>97.287064185155785</v>
      </c>
      <c r="Q73" s="713">
        <f>(R36*1000000)/'16'!$B36</f>
        <v>87.528396977097941</v>
      </c>
      <c r="R73" s="928">
        <f>(T36*1000000)/'16'!$B36</f>
        <v>9.7586672080578403</v>
      </c>
      <c r="S73" s="713">
        <f>P36/'1'!C36*100</f>
        <v>9.8538446016301506</v>
      </c>
      <c r="T73" s="713">
        <f>R36/'2'!C36*100</f>
        <v>19.412693292198295</v>
      </c>
      <c r="U73" s="713">
        <f>T36/'2'!F36*100</f>
        <v>1.8192271978904089</v>
      </c>
    </row>
    <row r="74" spans="1:21" ht="14.25" customHeight="1">
      <c r="A74" s="789" t="s">
        <v>130</v>
      </c>
      <c r="B74" s="940" t="s">
        <v>49</v>
      </c>
      <c r="C74" s="940" t="s">
        <v>49</v>
      </c>
      <c r="D74" s="941" t="s">
        <v>49</v>
      </c>
      <c r="E74" s="940" t="s">
        <v>49</v>
      </c>
      <c r="F74" s="940" t="s">
        <v>49</v>
      </c>
      <c r="G74" s="940" t="s">
        <v>49</v>
      </c>
      <c r="H74" s="789" t="s">
        <v>130</v>
      </c>
      <c r="I74" s="715">
        <f>(I37*1000000)/'16'!$B37</f>
        <v>112.06939824387102</v>
      </c>
      <c r="J74" s="715">
        <f>(K37*1000000)/'16'!$B37</f>
        <v>66.708473456674099</v>
      </c>
      <c r="K74" s="930">
        <f>(M37*1000000)/'16'!$B37</f>
        <v>45.360924787196915</v>
      </c>
      <c r="L74" s="715">
        <f>I37/'1'!C37*100</f>
        <v>12.343442595110846</v>
      </c>
      <c r="M74" s="715">
        <f>K37/'2'!C37*100</f>
        <v>14.845910468323552</v>
      </c>
      <c r="N74" s="715">
        <f>M37/'2'!F37*100</f>
        <v>9.8914428437702018</v>
      </c>
      <c r="O74" s="789" t="s">
        <v>130</v>
      </c>
      <c r="P74" s="715">
        <f>(P37*1000000)/'16'!$B37</f>
        <v>103.54118364168525</v>
      </c>
      <c r="Q74" s="715">
        <f>(R37*1000000)/'16'!$B37</f>
        <v>89.718335168228577</v>
      </c>
      <c r="R74" s="930">
        <f>(T37*1000000)/'16'!$B37</f>
        <v>13.822848473456672</v>
      </c>
      <c r="S74" s="715">
        <f>P37/'1'!C37*100</f>
        <v>11.404135977689769</v>
      </c>
      <c r="T74" s="715">
        <f>R37/'2'!C37*100</f>
        <v>19.966734393039932</v>
      </c>
      <c r="U74" s="715">
        <f>T37/'2'!F37*100</f>
        <v>3.0142224007717808</v>
      </c>
    </row>
    <row r="75" spans="1:21" ht="14.25" customHeight="1">
      <c r="A75" s="851" t="s">
        <v>129</v>
      </c>
      <c r="B75" s="942">
        <f>(B38*1000000)/'16'!$B38</f>
        <v>53.527911860763595</v>
      </c>
      <c r="C75" s="942">
        <f>(D38*1000000)/'16'!$B38</f>
        <v>42.933602806335379</v>
      </c>
      <c r="D75" s="943">
        <f>(F38*1000000)/'16'!$B38</f>
        <v>10.594309054428219</v>
      </c>
      <c r="E75" s="942">
        <f>B38/'1'!C38*100</f>
        <v>12.849292452994629</v>
      </c>
      <c r="F75" s="942">
        <f>D38/'2'!C38*100</f>
        <v>16.366884782588016</v>
      </c>
      <c r="G75" s="942">
        <f>F38/'2'!F38*100</f>
        <v>6.8677097704806096</v>
      </c>
      <c r="H75" s="791" t="s">
        <v>129</v>
      </c>
      <c r="I75" s="716">
        <f>(I38*1000000)/'16'!$B38</f>
        <v>76.519910644743732</v>
      </c>
      <c r="J75" s="716">
        <f>(K38*1000000)/'16'!$B38</f>
        <v>44.275610080098993</v>
      </c>
      <c r="K75" s="931">
        <f>(M38*1000000)/'16'!$B38</f>
        <v>32.244300564644746</v>
      </c>
      <c r="L75" s="716">
        <f>I38/'1'!C38*100</f>
        <v>18.368486200412431</v>
      </c>
      <c r="M75" s="716">
        <f>K38/'2'!C38*100</f>
        <v>16.878476565978787</v>
      </c>
      <c r="N75" s="716">
        <f>M38/'2'!F38*100</f>
        <v>20.902212394640742</v>
      </c>
      <c r="O75" s="791" t="s">
        <v>129</v>
      </c>
      <c r="P75" s="716">
        <f>(P38*1000000)/'16'!$B38</f>
        <v>62.967459849939566</v>
      </c>
      <c r="Q75" s="716">
        <f>(R38*1000000)/'16'!$B38</f>
        <v>60.358403817292569</v>
      </c>
      <c r="R75" s="931">
        <f>(T38*1000000)/'16'!$B38</f>
        <v>2.609056032647</v>
      </c>
      <c r="S75" s="716">
        <f>P38/'1'!C38*100</f>
        <v>15.115241348077666</v>
      </c>
      <c r="T75" s="716">
        <f>R38/'2'!C38*100</f>
        <v>23.009460570888184</v>
      </c>
      <c r="U75" s="716">
        <f>T38/'2'!F38*100</f>
        <v>1.6913079951780052</v>
      </c>
    </row>
    <row r="76" spans="1:21">
      <c r="A76" s="547" t="s">
        <v>179</v>
      </c>
      <c r="B76" s="430"/>
      <c r="C76" s="430"/>
      <c r="D76" s="80"/>
      <c r="E76" s="80"/>
      <c r="F76" s="80"/>
      <c r="G76" s="80"/>
      <c r="H76" s="547" t="s">
        <v>177</v>
      </c>
      <c r="I76" s="430"/>
      <c r="J76" s="430"/>
      <c r="K76" s="80"/>
      <c r="L76" s="80"/>
      <c r="M76" s="80"/>
      <c r="N76" s="80"/>
      <c r="O76" s="547" t="s">
        <v>178</v>
      </c>
      <c r="P76" s="430"/>
      <c r="Q76" s="430"/>
      <c r="R76" s="80"/>
      <c r="S76" s="80"/>
      <c r="T76" s="80"/>
      <c r="U76" s="80"/>
    </row>
    <row r="77" spans="1:21" ht="24.75" customHeight="1">
      <c r="A77" s="1220" t="s">
        <v>389</v>
      </c>
      <c r="B77" s="1074"/>
      <c r="C77" s="1074"/>
      <c r="D77" s="1074"/>
      <c r="E77" s="1074"/>
      <c r="F77" s="1074"/>
      <c r="G77" s="1074"/>
      <c r="H77" s="1236" t="s">
        <v>262</v>
      </c>
      <c r="I77" s="1118"/>
      <c r="J77" s="1118"/>
      <c r="K77" s="1118"/>
      <c r="L77" s="1118"/>
      <c r="M77" s="1118"/>
      <c r="N77" s="1118"/>
      <c r="O77" s="1236" t="s">
        <v>263</v>
      </c>
      <c r="P77" s="1118"/>
      <c r="Q77" s="1118"/>
      <c r="R77" s="1118"/>
      <c r="S77" s="1118"/>
      <c r="T77" s="1118"/>
      <c r="U77" s="1118"/>
    </row>
    <row r="79" spans="1:21">
      <c r="F79" s="3"/>
      <c r="G79" s="4"/>
      <c r="M79" s="3"/>
      <c r="N79" s="4"/>
      <c r="S79" s="3"/>
      <c r="T79" s="4"/>
      <c r="U79" s="450"/>
    </row>
    <row r="80" spans="1:21">
      <c r="F80" s="2"/>
      <c r="G80" s="442"/>
      <c r="M80" s="2"/>
      <c r="N80" s="442"/>
      <c r="S80" s="2"/>
      <c r="T80" s="442"/>
      <c r="U80" s="442"/>
    </row>
    <row r="81" spans="6:21">
      <c r="F81" s="2"/>
      <c r="G81" s="442"/>
      <c r="M81" s="2"/>
      <c r="N81" s="442"/>
      <c r="S81" s="2"/>
      <c r="T81" s="442"/>
      <c r="U81" s="442"/>
    </row>
    <row r="82" spans="6:21">
      <c r="F82" s="2"/>
      <c r="G82" s="442"/>
      <c r="M82" s="2"/>
      <c r="N82" s="442"/>
      <c r="S82" s="2"/>
      <c r="T82" s="442"/>
      <c r="U82" s="442"/>
    </row>
    <row r="83" spans="6:21">
      <c r="F83" s="2"/>
      <c r="G83" s="442"/>
      <c r="M83" s="2"/>
      <c r="N83" s="442"/>
      <c r="S83" s="2"/>
      <c r="T83" s="442"/>
      <c r="U83" s="442"/>
    </row>
    <row r="84" spans="6:21">
      <c r="F84" s="2"/>
      <c r="G84" s="442"/>
      <c r="M84" s="2"/>
      <c r="N84" s="442"/>
      <c r="S84" s="2"/>
      <c r="T84" s="442"/>
      <c r="U84" s="442"/>
    </row>
    <row r="85" spans="6:21">
      <c r="F85" s="2"/>
      <c r="G85" s="442"/>
      <c r="M85" s="2"/>
      <c r="N85" s="442"/>
      <c r="S85" s="2"/>
      <c r="T85" s="442"/>
      <c r="U85" s="442"/>
    </row>
    <row r="86" spans="6:21">
      <c r="F86" s="2"/>
      <c r="G86" s="442"/>
      <c r="M86" s="2"/>
      <c r="N86" s="442"/>
      <c r="S86" s="2"/>
      <c r="T86" s="442"/>
      <c r="U86" s="442"/>
    </row>
    <row r="87" spans="6:21">
      <c r="F87" s="2"/>
      <c r="G87" s="442"/>
      <c r="M87" s="2"/>
      <c r="N87" s="442"/>
      <c r="S87" s="2"/>
      <c r="T87" s="442"/>
      <c r="U87" s="442"/>
    </row>
    <row r="88" spans="6:21">
      <c r="F88" s="2"/>
      <c r="G88" s="442"/>
      <c r="M88" s="2"/>
      <c r="N88" s="442"/>
      <c r="S88" s="2"/>
      <c r="T88" s="442"/>
      <c r="U88" s="442"/>
    </row>
    <row r="89" spans="6:21">
      <c r="F89" s="2"/>
      <c r="G89" s="442"/>
      <c r="M89" s="2"/>
      <c r="N89" s="442"/>
      <c r="S89" s="2"/>
      <c r="T89" s="442"/>
      <c r="U89" s="442"/>
    </row>
    <row r="90" spans="6:21">
      <c r="F90" s="2"/>
      <c r="G90" s="442"/>
      <c r="M90" s="2"/>
      <c r="N90" s="442"/>
      <c r="S90" s="2"/>
      <c r="T90" s="442"/>
      <c r="U90" s="442"/>
    </row>
    <row r="91" spans="6:21">
      <c r="F91" s="2"/>
      <c r="G91" s="442"/>
      <c r="M91" s="2"/>
      <c r="N91" s="442"/>
      <c r="S91" s="2"/>
      <c r="T91" s="442"/>
      <c r="U91" s="442"/>
    </row>
    <row r="92" spans="6:21">
      <c r="F92" s="2"/>
      <c r="G92" s="442"/>
      <c r="M92" s="2"/>
      <c r="N92" s="442"/>
      <c r="S92" s="2"/>
      <c r="T92" s="442"/>
      <c r="U92" s="442"/>
    </row>
    <row r="93" spans="6:21">
      <c r="F93" s="2"/>
      <c r="G93" s="442"/>
      <c r="M93" s="2"/>
      <c r="N93" s="442"/>
      <c r="S93" s="2"/>
      <c r="T93" s="442"/>
      <c r="U93" s="442"/>
    </row>
    <row r="94" spans="6:21">
      <c r="F94" s="2"/>
      <c r="G94" s="442"/>
      <c r="M94" s="2"/>
      <c r="N94" s="442"/>
      <c r="S94" s="2"/>
      <c r="T94" s="442"/>
      <c r="U94" s="442"/>
    </row>
    <row r="95" spans="6:21">
      <c r="F95" s="2"/>
      <c r="G95" s="442"/>
      <c r="M95" s="2"/>
      <c r="N95" s="442"/>
      <c r="S95" s="2"/>
      <c r="T95" s="442"/>
      <c r="U95" s="442"/>
    </row>
    <row r="96" spans="6:21">
      <c r="F96" s="2"/>
      <c r="G96" s="442"/>
      <c r="M96" s="2"/>
      <c r="N96" s="442"/>
      <c r="S96" s="2"/>
      <c r="T96" s="442"/>
      <c r="U96" s="442"/>
    </row>
    <row r="97" spans="6:21">
      <c r="F97" s="2"/>
      <c r="G97" s="442"/>
      <c r="M97" s="2"/>
      <c r="N97" s="442"/>
      <c r="S97" s="2"/>
      <c r="T97" s="442"/>
      <c r="U97" s="442"/>
    </row>
    <row r="98" spans="6:21">
      <c r="F98" s="2"/>
      <c r="G98" s="442"/>
      <c r="M98" s="2"/>
      <c r="N98" s="442"/>
      <c r="S98" s="2"/>
      <c r="T98" s="442"/>
      <c r="U98" s="442"/>
    </row>
    <row r="99" spans="6:21">
      <c r="F99" s="2"/>
      <c r="G99" s="442"/>
      <c r="M99" s="2"/>
      <c r="N99" s="442"/>
      <c r="S99" s="2"/>
      <c r="T99" s="442"/>
      <c r="U99" s="442"/>
    </row>
  </sheetData>
  <mergeCells count="43">
    <mergeCell ref="A77:G77"/>
    <mergeCell ref="O77:U77"/>
    <mergeCell ref="H77:N77"/>
    <mergeCell ref="P44:P45"/>
    <mergeCell ref="K44:K45"/>
    <mergeCell ref="R44:R45"/>
    <mergeCell ref="J44:J45"/>
    <mergeCell ref="H2:N3"/>
    <mergeCell ref="I7:I8"/>
    <mergeCell ref="Q44:Q45"/>
    <mergeCell ref="I6:N6"/>
    <mergeCell ref="M7:N7"/>
    <mergeCell ref="O2:U3"/>
    <mergeCell ref="P6:U6"/>
    <mergeCell ref="P7:P8"/>
    <mergeCell ref="P43:R43"/>
    <mergeCell ref="O4:U4"/>
    <mergeCell ref="H4:N4"/>
    <mergeCell ref="T7:U7"/>
    <mergeCell ref="U44:U45"/>
    <mergeCell ref="L43:N43"/>
    <mergeCell ref="L44:L45"/>
    <mergeCell ref="M44:M45"/>
    <mergeCell ref="A2:G3"/>
    <mergeCell ref="A4:G4"/>
    <mergeCell ref="F7:G7"/>
    <mergeCell ref="B6:G6"/>
    <mergeCell ref="B7:B8"/>
    <mergeCell ref="S43:U43"/>
    <mergeCell ref="A40:G40"/>
    <mergeCell ref="I44:I45"/>
    <mergeCell ref="I43:K43"/>
    <mergeCell ref="C44:C45"/>
    <mergeCell ref="D44:D45"/>
    <mergeCell ref="E44:E45"/>
    <mergeCell ref="E43:G43"/>
    <mergeCell ref="B44:B45"/>
    <mergeCell ref="B43:D43"/>
    <mergeCell ref="F44:F45"/>
    <mergeCell ref="G44:G45"/>
    <mergeCell ref="S44:S45"/>
    <mergeCell ref="N44:N45"/>
    <mergeCell ref="T44:T45"/>
  </mergeCells>
  <phoneticPr fontId="0" type="noConversion"/>
  <hyperlinks>
    <hyperlink ref="N1" location="Sommaire!A1" display="Retour sommaire"/>
    <hyperlink ref="U1" location="Sommaire!A1" display="Retour sommaire"/>
    <hyperlink ref="G1" location="Sommaire!A1" display="Retour sommaire"/>
  </hyperlinks>
  <pageMargins left="0.78740157480314965" right="0.78740157480314965" top="1.1811023622047245" bottom="0.98425196850393704" header="0.51181102362204722" footer="0.51181102362204722"/>
  <pageSetup paperSize="9" scale="58"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2" manualBreakCount="2">
    <brk id="7" max="79" man="1"/>
    <brk id="14" max="79" man="1"/>
  </colBreaks>
  <legacyDrawingHF r:id="rId2"/>
</worksheet>
</file>

<file path=xl/worksheets/sheet16.xml><?xml version="1.0" encoding="utf-8"?>
<worksheet xmlns="http://schemas.openxmlformats.org/spreadsheetml/2006/main" xmlns:r="http://schemas.openxmlformats.org/officeDocument/2006/relationships">
  <sheetPr>
    <tabColor rgb="FF92D050"/>
  </sheetPr>
  <dimension ref="A1:P83"/>
  <sheetViews>
    <sheetView view="pageBreakPreview" zoomScaleNormal="100" workbookViewId="0">
      <selection activeCell="C2" sqref="C2"/>
    </sheetView>
  </sheetViews>
  <sheetFormatPr baseColWidth="10" defaultRowHeight="12.75"/>
  <cols>
    <col min="1" max="1" width="31.140625" customWidth="1"/>
    <col min="2" max="7" width="15.85546875" customWidth="1"/>
    <col min="8" max="8" width="15.5703125" customWidth="1"/>
  </cols>
  <sheetData>
    <row r="1" spans="1:16" s="639" customFormat="1" ht="20.25">
      <c r="A1" s="856" t="s">
        <v>276</v>
      </c>
      <c r="B1" s="857"/>
      <c r="C1" s="857"/>
      <c r="D1" s="857"/>
      <c r="E1" s="857"/>
      <c r="F1" s="857"/>
      <c r="G1" s="641" t="s">
        <v>116</v>
      </c>
      <c r="I1" s="647"/>
      <c r="J1" s="647"/>
      <c r="K1" s="647"/>
      <c r="L1" s="647"/>
      <c r="M1" s="647"/>
      <c r="N1" s="647"/>
      <c r="O1" s="731"/>
      <c r="P1" s="647"/>
    </row>
    <row r="2" spans="1:16" s="639" customFormat="1" ht="20.25">
      <c r="A2" s="856"/>
      <c r="B2" s="857"/>
      <c r="C2" s="857"/>
      <c r="D2" s="857"/>
      <c r="E2" s="857"/>
      <c r="F2" s="857"/>
      <c r="G2" s="641"/>
      <c r="I2" s="647"/>
      <c r="J2" s="647"/>
      <c r="K2" s="647"/>
      <c r="L2" s="647"/>
      <c r="M2" s="647"/>
      <c r="N2" s="647"/>
      <c r="O2" s="731"/>
      <c r="P2" s="647"/>
    </row>
    <row r="3" spans="1:16" ht="13.5" customHeight="1">
      <c r="A3" s="657" t="s">
        <v>3</v>
      </c>
      <c r="B3" s="480"/>
      <c r="C3" s="480"/>
      <c r="D3" s="480"/>
      <c r="E3" s="480"/>
      <c r="F3" s="480"/>
      <c r="G3" s="480"/>
    </row>
    <row r="4" spans="1:16" ht="13.5" customHeight="1">
      <c r="A4" s="658" t="s">
        <v>371</v>
      </c>
      <c r="B4" s="10"/>
      <c r="C4" s="2"/>
      <c r="D4" s="2"/>
      <c r="E4" s="2"/>
      <c r="F4" s="2"/>
      <c r="G4" s="2"/>
    </row>
    <row r="5" spans="1:16" s="416" customFormat="1" ht="24.75" customHeight="1">
      <c r="A5" s="854" t="s">
        <v>7</v>
      </c>
      <c r="B5" s="855" t="s">
        <v>135</v>
      </c>
      <c r="C5" s="855" t="s">
        <v>136</v>
      </c>
      <c r="D5" s="855" t="s">
        <v>137</v>
      </c>
      <c r="E5" s="855" t="s">
        <v>138</v>
      </c>
      <c r="F5" s="855" t="s">
        <v>139</v>
      </c>
      <c r="G5" s="855" t="s">
        <v>140</v>
      </c>
    </row>
    <row r="6" spans="1:16" ht="13.5" customHeight="1">
      <c r="A6" s="659" t="s">
        <v>8</v>
      </c>
      <c r="B6" s="712">
        <f>('2'!C9*1000000)/'16'!B9</f>
        <v>260.09178003602034</v>
      </c>
      <c r="C6" s="712">
        <f>('8'!C9*1000000)/'16'!B9</f>
        <v>71.566801490035289</v>
      </c>
      <c r="D6" s="712">
        <f>('6'!C8*1000000)/'16'!B9</f>
        <v>338.97391213096029</v>
      </c>
      <c r="E6" s="712">
        <f>('4'!F9*1000000)/'16'!B9</f>
        <v>29.020230962924369</v>
      </c>
      <c r="F6" s="712">
        <f>('12'!B8*1000000)/'16'!B9</f>
        <v>417.9167669452093</v>
      </c>
      <c r="G6" s="712">
        <f>('10'!H8*1000000)/'16'!B9</f>
        <v>100.83123107958308</v>
      </c>
    </row>
    <row r="7" spans="1:16" ht="13.5" customHeight="1">
      <c r="A7" s="526" t="s">
        <v>9</v>
      </c>
      <c r="B7" s="713">
        <f>('2'!C10*1000000)/'16'!B10</f>
        <v>220.30768369039609</v>
      </c>
      <c r="C7" s="713">
        <f>('8'!C10*1000000)/'16'!B10</f>
        <v>55.940133494762449</v>
      </c>
      <c r="D7" s="713">
        <f>('6'!C9*1000000)/'16'!B10</f>
        <v>322.70679635642966</v>
      </c>
      <c r="E7" s="713">
        <f>('4'!F10*1000000)/'16'!B10</f>
        <v>61.635454134779565</v>
      </c>
      <c r="F7" s="713">
        <f>('12'!B9*1000000)/'16'!B10</f>
        <v>139.06542494152851</v>
      </c>
      <c r="G7" s="713">
        <f>('10'!H9*1000000)/'16'!B10</f>
        <v>82.273559827949271</v>
      </c>
    </row>
    <row r="8" spans="1:16" ht="13.5" customHeight="1">
      <c r="A8" s="659" t="s">
        <v>10</v>
      </c>
      <c r="B8" s="712">
        <f>('2'!C11*1000000)/'16'!B11</f>
        <v>291.8411924745073</v>
      </c>
      <c r="C8" s="712">
        <f>('8'!C11*1000000)/'16'!B11</f>
        <v>51.554209094386188</v>
      </c>
      <c r="D8" s="712">
        <f>('6'!C10*1000000)/'16'!B11</f>
        <v>373.22062149542825</v>
      </c>
      <c r="E8" s="712">
        <f>('4'!F11*1000000)/'16'!B11</f>
        <v>60.9063672249926</v>
      </c>
      <c r="F8" s="712">
        <f>('12'!B10*1000000)/'16'!B11</f>
        <v>361.33836067230044</v>
      </c>
      <c r="G8" s="712">
        <f>('10'!H10*1000000)/'16'!B11</f>
        <v>103.80272716119767</v>
      </c>
    </row>
    <row r="9" spans="1:16" ht="13.5" customHeight="1">
      <c r="A9" s="526" t="s">
        <v>11</v>
      </c>
      <c r="B9" s="713">
        <f>('2'!C12*1000000)/'16'!B12</f>
        <v>291.60397643132814</v>
      </c>
      <c r="C9" s="713">
        <f>('8'!C12*1000000)/'16'!B12</f>
        <v>63.474285582750944</v>
      </c>
      <c r="D9" s="713">
        <f>('6'!C11*1000000)/'16'!B12</f>
        <v>368.24974104090046</v>
      </c>
      <c r="E9" s="713">
        <f>('4'!F12*1000000)/'16'!B12</f>
        <v>30.666121893449908</v>
      </c>
      <c r="F9" s="713">
        <f>('12'!B11*1000000)/'16'!B12</f>
        <v>322.93377021430302</v>
      </c>
      <c r="G9" s="713">
        <f>('10'!H11*1000000)/'16'!B12</f>
        <v>101.48317547894894</v>
      </c>
    </row>
    <row r="10" spans="1:16" ht="13.5" customHeight="1">
      <c r="A10" s="659" t="s">
        <v>12</v>
      </c>
      <c r="B10" s="712">
        <f>('2'!C13*1000000)/'16'!B13</f>
        <v>219.32772046538241</v>
      </c>
      <c r="C10" s="712">
        <f>('8'!C13*1000000)/'16'!B13</f>
        <v>52.017709860766736</v>
      </c>
      <c r="D10" s="712">
        <f>('6'!C12*1000000)/'16'!B13</f>
        <v>305.68184627121877</v>
      </c>
      <c r="E10" s="712">
        <f>('4'!F13*1000000)/'16'!B13</f>
        <v>27.17004859813084</v>
      </c>
      <c r="F10" s="712">
        <f>('12'!B12*1000000)/'16'!B13</f>
        <v>103.4384692733168</v>
      </c>
      <c r="G10" s="712">
        <f>('10'!H12*1000000)/'16'!B13</f>
        <v>79.137810871638379</v>
      </c>
    </row>
    <row r="11" spans="1:16" ht="13.5" customHeight="1">
      <c r="A11" s="526" t="s">
        <v>13</v>
      </c>
      <c r="B11" s="713">
        <f>('2'!C14*1000000)/'16'!B14</f>
        <v>250.11301418415258</v>
      </c>
      <c r="C11" s="713">
        <f>('8'!C14*1000000)/'16'!B14</f>
        <v>63.717689076692835</v>
      </c>
      <c r="D11" s="713">
        <f>('6'!C13*1000000)/'16'!B14</f>
        <v>345.90237120346507</v>
      </c>
      <c r="E11" s="713">
        <f>('4'!F14*1000000)/'16'!B14</f>
        <v>32.656206534258764</v>
      </c>
      <c r="F11" s="713">
        <f>('12'!B13*1000000)/'16'!B14</f>
        <v>242.71130471366925</v>
      </c>
      <c r="G11" s="713">
        <f>('10'!H13*1000000)/'16'!B14</f>
        <v>93.157226530319804</v>
      </c>
    </row>
    <row r="12" spans="1:16" ht="13.5" customHeight="1">
      <c r="A12" s="659" t="s">
        <v>14</v>
      </c>
      <c r="B12" s="712">
        <f>('2'!C15*1000000)/'16'!B15</f>
        <v>308.67036792369879</v>
      </c>
      <c r="C12" s="712">
        <f>('8'!C15*1000000)/'16'!B15</f>
        <v>57.738823373805147</v>
      </c>
      <c r="D12" s="712">
        <f>('6'!C14*1000000)/'16'!B15</f>
        <v>361.90773165196123</v>
      </c>
      <c r="E12" s="712">
        <f>('4'!F15*1000000)/'16'!B15</f>
        <v>35.651702483759308</v>
      </c>
      <c r="F12" s="712">
        <f>('12'!B14*1000000)/'16'!B15</f>
        <v>317.97062685907684</v>
      </c>
      <c r="G12" s="712">
        <f>('10'!H14*1000000)/'16'!B15</f>
        <v>95.418338700265025</v>
      </c>
    </row>
    <row r="13" spans="1:16" ht="13.5" customHeight="1">
      <c r="A13" s="526" t="s">
        <v>15</v>
      </c>
      <c r="B13" s="713">
        <f>('2'!C16*1000000)/'16'!B16</f>
        <v>1351.510846869802</v>
      </c>
      <c r="C13" s="713">
        <f>('8'!C16*1000000)/'16'!B16</f>
        <v>41.961309667435586</v>
      </c>
      <c r="D13" s="713">
        <f>('6'!C15*1000000)/'16'!B16</f>
        <v>1690.2418740971664</v>
      </c>
      <c r="E13" s="713">
        <f>('4'!F16*1000000)/'16'!B16</f>
        <v>295.06179643338572</v>
      </c>
      <c r="F13" s="713">
        <f>('12'!B15*1000000)/'16'!B16</f>
        <v>969.86661390419727</v>
      </c>
      <c r="G13" s="713">
        <f>('10'!H15*1000000)/'16'!B16</f>
        <v>116.70082393099699</v>
      </c>
    </row>
    <row r="14" spans="1:16" ht="13.5" customHeight="1">
      <c r="A14" s="659" t="s">
        <v>16</v>
      </c>
      <c r="B14" s="712">
        <f>('2'!C17*1000000)/'16'!B17</f>
        <v>277.95679185545151</v>
      </c>
      <c r="C14" s="712">
        <f>('8'!C17*1000000)/'16'!B17</f>
        <v>57.072531573905437</v>
      </c>
      <c r="D14" s="712">
        <f>('6'!C16*1000000)/'16'!B17</f>
        <v>362.18570121713316</v>
      </c>
      <c r="E14" s="712">
        <f>('4'!F17*1000000)/'16'!B17</f>
        <v>53.205383543881375</v>
      </c>
      <c r="F14" s="712">
        <f>('12'!B16*1000000)/'16'!B17</f>
        <v>166.69044290631012</v>
      </c>
      <c r="G14" s="712">
        <f>('10'!H16*1000000)/'16'!B17</f>
        <v>97.071021571697301</v>
      </c>
    </row>
    <row r="15" spans="1:16" ht="13.5" customHeight="1">
      <c r="A15" s="526" t="s">
        <v>17</v>
      </c>
      <c r="B15" s="713">
        <f>('2'!C18*1000000)/'16'!B18</f>
        <v>243.69836329449302</v>
      </c>
      <c r="C15" s="713">
        <f>('8'!C18*1000000)/'16'!B18</f>
        <v>47.366227382935556</v>
      </c>
      <c r="D15" s="713">
        <f>('6'!C17*1000000)/'16'!B18</f>
        <v>325.13501977001704</v>
      </c>
      <c r="E15" s="713">
        <f>('4'!F18*1000000)/'16'!B18</f>
        <v>80.364259752683594</v>
      </c>
      <c r="F15" s="713">
        <f>('12'!B17*1000000)/'16'!B18</f>
        <v>303.62338717295501</v>
      </c>
      <c r="G15" s="713">
        <f>('10'!H17*1000000)/'16'!B18</f>
        <v>87.935545396067582</v>
      </c>
    </row>
    <row r="16" spans="1:16" ht="13.5" customHeight="1">
      <c r="A16" s="659" t="s">
        <v>18</v>
      </c>
      <c r="B16" s="712">
        <f>('2'!C19*1000000)/'16'!B19</f>
        <v>385.30061690984843</v>
      </c>
      <c r="C16" s="712">
        <f>('8'!C19*1000000)/'16'!B19</f>
        <v>46.834440926267952</v>
      </c>
      <c r="D16" s="712">
        <f>('6'!C18*1000000)/'16'!B19</f>
        <v>470.56103454459549</v>
      </c>
      <c r="E16" s="712">
        <f>('4'!F19*1000000)/'16'!B19</f>
        <v>26.492119444637151</v>
      </c>
      <c r="F16" s="712">
        <f>('12'!B18*1000000)/'16'!B19</f>
        <v>327.8739137321017</v>
      </c>
      <c r="G16" s="712">
        <f>('10'!H18*1000000)/'16'!B19</f>
        <v>157.59016792566192</v>
      </c>
    </row>
    <row r="17" spans="1:7" ht="13.5" customHeight="1">
      <c r="A17" s="526" t="s">
        <v>19</v>
      </c>
      <c r="B17" s="713">
        <f>('2'!C20*1000000)/'16'!B20</f>
        <v>281.83578086043917</v>
      </c>
      <c r="C17" s="713">
        <f>('8'!C20*1000000)/'16'!B20</f>
        <v>51.810125582398925</v>
      </c>
      <c r="D17" s="713">
        <f>('6'!C19*1000000)/'16'!B20</f>
        <v>345.79605030945561</v>
      </c>
      <c r="E17" s="713">
        <f>('4'!F20*1000000)/'16'!B20</f>
        <v>26.333503647905317</v>
      </c>
      <c r="F17" s="713">
        <f>('12'!B19*1000000)/'16'!B20</f>
        <v>303.16171302507365</v>
      </c>
      <c r="G17" s="713">
        <f>('10'!H19*1000000)/'16'!B20</f>
        <v>90.54206887720845</v>
      </c>
    </row>
    <row r="18" spans="1:7" ht="13.5" customHeight="1">
      <c r="A18" s="659" t="s">
        <v>20</v>
      </c>
      <c r="B18" s="712">
        <f>('2'!C21*1000000)/'16'!B21</f>
        <v>235.48899668054383</v>
      </c>
      <c r="C18" s="712">
        <f>('8'!C21*1000000)/'16'!B21</f>
        <v>56.404926095992856</v>
      </c>
      <c r="D18" s="712">
        <f>('6'!C20*1000000)/'16'!B21</f>
        <v>333.65622961003777</v>
      </c>
      <c r="E18" s="712">
        <f>('4'!F21*1000000)/'16'!B21</f>
        <v>30.248928980349888</v>
      </c>
      <c r="F18" s="712">
        <f>('12'!B20*1000000)/'16'!B21</f>
        <v>98.123064089313175</v>
      </c>
      <c r="G18" s="712">
        <f>('10'!H20*1000000)/'16'!B21</f>
        <v>87.6711269134085</v>
      </c>
    </row>
    <row r="19" spans="1:7" ht="13.5" customHeight="1">
      <c r="A19" s="526" t="s">
        <v>21</v>
      </c>
      <c r="B19" s="713">
        <f>('2'!C22*1000000)/'16'!B22</f>
        <v>290.44251549642684</v>
      </c>
      <c r="C19" s="713">
        <f>('8'!C22*1000000)/'16'!B22</f>
        <v>55.563763030698382</v>
      </c>
      <c r="D19" s="713">
        <f>('6'!C21*1000000)/'16'!B22</f>
        <v>376.24683928472177</v>
      </c>
      <c r="E19" s="713">
        <f>('4'!F22*1000000)/'16'!B22</f>
        <v>52.639279651390119</v>
      </c>
      <c r="F19" s="713">
        <f>('12'!B21*1000000)/'16'!B22</f>
        <v>467.0823181845218</v>
      </c>
      <c r="G19" s="713">
        <f>('10'!H21*1000000)/'16'!B22</f>
        <v>87.688480136198891</v>
      </c>
    </row>
    <row r="20" spans="1:7" ht="13.5" customHeight="1">
      <c r="A20" s="659" t="s">
        <v>22</v>
      </c>
      <c r="B20" s="712">
        <f>('2'!C23*1000000)/'16'!B23</f>
        <v>271.61925750216648</v>
      </c>
      <c r="C20" s="712">
        <f>('8'!C23*1000000)/'16'!B23</f>
        <v>51.796284012780418</v>
      </c>
      <c r="D20" s="712">
        <f>('6'!C22*1000000)/'16'!B23</f>
        <v>357.37909313332398</v>
      </c>
      <c r="E20" s="712">
        <f>('4'!F23*1000000)/'16'!B23</f>
        <v>29.337267651797301</v>
      </c>
      <c r="F20" s="712">
        <f>('12'!B22*1000000)/'16'!B23</f>
        <v>204.1404596638306</v>
      </c>
      <c r="G20" s="712">
        <f>('10'!H22*1000000)/'16'!B23</f>
        <v>78.363353219428845</v>
      </c>
    </row>
    <row r="21" spans="1:7" ht="13.5" customHeight="1">
      <c r="A21" s="526" t="s">
        <v>23</v>
      </c>
      <c r="B21" s="713">
        <f>('2'!C24*1000000)/'16'!B24</f>
        <v>244.26414280105664</v>
      </c>
      <c r="C21" s="713">
        <f>('8'!C24*1000000)/'16'!B24</f>
        <v>65.110890804965592</v>
      </c>
      <c r="D21" s="713">
        <f>('6'!C23*1000000)/'16'!B24</f>
        <v>369.95407123623221</v>
      </c>
      <c r="E21" s="713">
        <f>('4'!F24*1000000)/'16'!B24</f>
        <v>33.289055532084681</v>
      </c>
      <c r="F21" s="713">
        <f>('12'!B23*1000000)/'16'!B24</f>
        <v>127.96029191897854</v>
      </c>
      <c r="G21" s="713">
        <f>('10'!H23*1000000)/'16'!B24</f>
        <v>80.475493208382943</v>
      </c>
    </row>
    <row r="22" spans="1:7" ht="13.5" customHeight="1">
      <c r="A22" s="659" t="s">
        <v>24</v>
      </c>
      <c r="B22" s="712">
        <f>('2'!C25*1000000)/'16'!B25</f>
        <v>208.31508728816212</v>
      </c>
      <c r="C22" s="712">
        <f>('8'!C25*1000000)/'16'!B25</f>
        <v>60.230698299806576</v>
      </c>
      <c r="D22" s="712">
        <f>('6'!C24*1000000)/'16'!B25</f>
        <v>290.95926415176177</v>
      </c>
      <c r="E22" s="712">
        <f>('4'!F25*1000000)/'16'!B25</f>
        <v>51.992239954188598</v>
      </c>
      <c r="F22" s="712">
        <f>('12'!B24*1000000)/'16'!B25</f>
        <v>275.90717345794206</v>
      </c>
      <c r="G22" s="712">
        <f>('10'!H24*1000000)/'16'!B25</f>
        <v>72.235721685907563</v>
      </c>
    </row>
    <row r="23" spans="1:7" ht="13.5" customHeight="1">
      <c r="A23" s="526" t="s">
        <v>25</v>
      </c>
      <c r="B23" s="713">
        <f>('2'!C26*1000000)/'16'!B26</f>
        <v>302.73041033249967</v>
      </c>
      <c r="C23" s="713">
        <f>('8'!C26*1000000)/'16'!B26</f>
        <v>57.011655513903598</v>
      </c>
      <c r="D23" s="713">
        <f>('6'!C25*1000000)/'16'!B26</f>
        <v>388.89316425656017</v>
      </c>
      <c r="E23" s="713">
        <f>('4'!F26*1000000)/'16'!B26</f>
        <v>29.954014637299487</v>
      </c>
      <c r="F23" s="713">
        <f>('12'!B25*1000000)/'16'!B26</f>
        <v>296.73465234116122</v>
      </c>
      <c r="G23" s="713">
        <f>('10'!H25*1000000)/'16'!B26</f>
        <v>113.35235259818704</v>
      </c>
    </row>
    <row r="24" spans="1:7" ht="13.5" customHeight="1">
      <c r="A24" s="659" t="s">
        <v>26</v>
      </c>
      <c r="B24" s="712">
        <f>('2'!C27*1000000)/'16'!B27</f>
        <v>252.20708133686432</v>
      </c>
      <c r="C24" s="712">
        <f>('8'!C27*1000000)/'16'!B27</f>
        <v>51.825682621513565</v>
      </c>
      <c r="D24" s="712">
        <f>('6'!C26*1000000)/'16'!B27</f>
        <v>296.88823816065394</v>
      </c>
      <c r="E24" s="712">
        <f>('4'!F27*1000000)/'16'!B27</f>
        <v>23.941557389158756</v>
      </c>
      <c r="F24" s="712">
        <f>('12'!B26*1000000)/'16'!B27</f>
        <v>180.79706771530442</v>
      </c>
      <c r="G24" s="712">
        <f>('10'!H26*1000000)/'16'!B27</f>
        <v>79.668523667667017</v>
      </c>
    </row>
    <row r="25" spans="1:7" ht="13.5" customHeight="1">
      <c r="A25" s="526" t="s">
        <v>27</v>
      </c>
      <c r="B25" s="713">
        <f>('2'!C28*1000000)/'16'!B28</f>
        <v>260.33819046211295</v>
      </c>
      <c r="C25" s="713">
        <f>('8'!C28*1000000)/'16'!B28</f>
        <v>58.25136204533549</v>
      </c>
      <c r="D25" s="713">
        <f>('6'!C27*1000000)/'16'!B28</f>
        <v>336.01689718521015</v>
      </c>
      <c r="E25" s="713">
        <f>('4'!F28*1000000)/'16'!B28</f>
        <v>42.259898219904137</v>
      </c>
      <c r="F25" s="713">
        <f>('12'!B27*1000000)/'16'!B28</f>
        <v>355.57055185284622</v>
      </c>
      <c r="G25" s="713">
        <f>('10'!H27*1000000)/'16'!B28</f>
        <v>82.244738395389831</v>
      </c>
    </row>
    <row r="26" spans="1:7" ht="13.5" customHeight="1">
      <c r="A26" s="659" t="s">
        <v>28</v>
      </c>
      <c r="B26" s="712">
        <f>('2'!C29*1000000)/'16'!B29</f>
        <v>253.12908047190766</v>
      </c>
      <c r="C26" s="712">
        <f>('8'!C29*1000000)/'16'!B29</f>
        <v>73.651147552696941</v>
      </c>
      <c r="D26" s="712">
        <f>('6'!C28*1000000)/'16'!B29</f>
        <v>314.34600103319895</v>
      </c>
      <c r="E26" s="712">
        <f>('4'!F29*1000000)/'16'!B29</f>
        <v>30.376126623146693</v>
      </c>
      <c r="F26" s="712">
        <f>('12'!B28*1000000)/'16'!B29</f>
        <v>247.16471160850233</v>
      </c>
      <c r="G26" s="712">
        <f>('10'!H28*1000000)/'16'!B29</f>
        <v>91.922992375573514</v>
      </c>
    </row>
    <row r="27" spans="1:7" ht="13.5" customHeight="1">
      <c r="A27" s="851" t="s">
        <v>29</v>
      </c>
      <c r="B27" s="859">
        <f>('2'!C30*1000000)/'16'!B30</f>
        <v>264.24805513975673</v>
      </c>
      <c r="C27" s="859">
        <f>('8'!C30*1000000)/'16'!B30</f>
        <v>58.780268232667076</v>
      </c>
      <c r="D27" s="859">
        <f>('6'!C29*1000000)/'16'!B30</f>
        <v>346.87992552493222</v>
      </c>
      <c r="E27" s="859">
        <f>('4'!F30*1000000)/'16'!B30</f>
        <v>41.844256402229348</v>
      </c>
      <c r="F27" s="859">
        <f>('12'!B29*1000000)/'16'!B30</f>
        <v>268.99808929268255</v>
      </c>
      <c r="G27" s="859">
        <f>('10'!H29*1000000)/'16'!B30</f>
        <v>89.267115748680027</v>
      </c>
    </row>
    <row r="28" spans="1:7" ht="13.5" customHeight="1">
      <c r="A28" s="659" t="s">
        <v>30</v>
      </c>
      <c r="B28" s="712">
        <f>('2'!C31*1000000)/'16'!B31</f>
        <v>224.55554969929165</v>
      </c>
      <c r="C28" s="712">
        <f>('8'!C31*1000000)/'16'!B31</f>
        <v>114.90077856409815</v>
      </c>
      <c r="D28" s="712">
        <f>('6'!C30*1000000)/'16'!B31</f>
        <v>286.43113099546599</v>
      </c>
      <c r="E28" s="712">
        <f>('4'!F31*1000000)/'16'!B31</f>
        <v>30.403058030645642</v>
      </c>
      <c r="F28" s="712">
        <f>('12'!B30*1000000)/'16'!B31</f>
        <v>364.70269343892346</v>
      </c>
      <c r="G28" s="712">
        <f>('10'!H30*1000000)/'16'!B31</f>
        <v>61.858033356736875</v>
      </c>
    </row>
    <row r="29" spans="1:7" ht="13.5" customHeight="1">
      <c r="A29" s="851" t="s">
        <v>31</v>
      </c>
      <c r="B29" s="859">
        <f>('2'!C32*1000000)/'16'!B32</f>
        <v>256.86963602140469</v>
      </c>
      <c r="C29" s="859">
        <f>('8'!C32*1000000)/'16'!B32</f>
        <v>69.212480605407876</v>
      </c>
      <c r="D29" s="859">
        <f>('6'!C31*1000000)/'16'!B32</f>
        <v>335.64313066181819</v>
      </c>
      <c r="E29" s="859">
        <f>('4'!F32*1000000)/'16'!B32</f>
        <v>39.71745800880543</v>
      </c>
      <c r="F29" s="859">
        <f>('12'!B31*1000000)/'16'!B32</f>
        <v>286.78856820326899</v>
      </c>
      <c r="G29" s="859">
        <f>('10'!H31*1000000)/'16'!B32</f>
        <v>84.172055729338794</v>
      </c>
    </row>
    <row r="30" spans="1:7" ht="13.5" customHeight="1">
      <c r="A30" s="659" t="s">
        <v>32</v>
      </c>
      <c r="B30" s="712">
        <f>('2'!C33*1000000)/'16'!B33</f>
        <v>456.03459285941824</v>
      </c>
      <c r="C30" s="712">
        <f>('8'!C33*1000000)/'16'!B33</f>
        <v>28.407292509005366</v>
      </c>
      <c r="D30" s="712">
        <f>('6'!C32*1000000)/'16'!B33</f>
        <v>625.28813742066711</v>
      </c>
      <c r="E30" s="712">
        <f>('4'!F33*1000000)/'16'!B33</f>
        <v>211.69684873434781</v>
      </c>
      <c r="F30" s="712">
        <f>('12'!B32*1000000)/'16'!B33</f>
        <v>546.71975054522295</v>
      </c>
      <c r="G30" s="712">
        <f>('10'!H32*1000000)/'16'!B33</f>
        <v>38.35010169325394</v>
      </c>
    </row>
    <row r="31" spans="1:7" ht="13.5" customHeight="1">
      <c r="A31" s="526" t="s">
        <v>33</v>
      </c>
      <c r="B31" s="713">
        <f>('2'!C34*1000000)/'16'!B34</f>
        <v>432.72829975356188</v>
      </c>
      <c r="C31" s="713">
        <f>('8'!C34*1000000)/'16'!B34</f>
        <v>13.518814093787816</v>
      </c>
      <c r="D31" s="713">
        <f>('6'!C33*1000000)/'16'!B34</f>
        <v>446.39624424756875</v>
      </c>
      <c r="E31" s="713">
        <f>('4'!F34*1000000)/'16'!B34</f>
        <v>112.82490968351689</v>
      </c>
      <c r="F31" s="713">
        <f>('12'!B33*1000000)/'16'!B34</f>
        <v>563.43540936111583</v>
      </c>
      <c r="G31" s="713">
        <f>('10'!H33*1000000)/'16'!B34</f>
        <v>25.108830258009238</v>
      </c>
    </row>
    <row r="32" spans="1:7" ht="13.5" customHeight="1">
      <c r="A32" s="659" t="s">
        <v>34</v>
      </c>
      <c r="B32" s="712">
        <f>('2'!C35*1000000)/'16'!B35</f>
        <v>448.73158442629671</v>
      </c>
      <c r="C32" s="712">
        <f>('8'!C35*1000000)/'16'!B35</f>
        <v>31.768377064290842</v>
      </c>
      <c r="D32" s="712">
        <f>('6'!C34*1000000)/'16'!B35</f>
        <v>584.45570299553538</v>
      </c>
      <c r="E32" s="712">
        <f>('4'!F35*1000000)/'16'!B35</f>
        <v>251.24114594073527</v>
      </c>
      <c r="F32" s="712">
        <f>('12'!B34*1000000)/'16'!B35</f>
        <v>276.46172288626803</v>
      </c>
      <c r="G32" s="712">
        <f>('10'!H34*1000000)/'16'!B35</f>
        <v>52.55203863860531</v>
      </c>
    </row>
    <row r="33" spans="1:7" ht="13.5" customHeight="1">
      <c r="A33" s="526" t="s">
        <v>35</v>
      </c>
      <c r="B33" s="713">
        <f>('2'!C36*1000000)/'16'!B36</f>
        <v>450.88229469052828</v>
      </c>
      <c r="C33" s="713">
        <f>('8'!C36*1000000)/'16'!B36</f>
        <v>27.859956244280546</v>
      </c>
      <c r="D33" s="713">
        <f>('6'!C35*1000000)/'16'!B36</f>
        <v>617.15741998824296</v>
      </c>
      <c r="E33" s="713">
        <f>('4'!F36*1000000)/'16'!B36</f>
        <v>226.74041464907549</v>
      </c>
      <c r="F33" s="713">
        <f>('12'!B35*1000000)/'16'!B36</f>
        <v>398.00166111740708</v>
      </c>
      <c r="G33" s="713">
        <f>('10'!H35*1000000)/'16'!B36</f>
        <v>34.216902313235195</v>
      </c>
    </row>
    <row r="34" spans="1:7" ht="13.5" customHeight="1">
      <c r="A34" s="860" t="s">
        <v>130</v>
      </c>
      <c r="B34" s="861">
        <f>('2'!C37*1000000)/'16'!B37</f>
        <v>449.33905265701782</v>
      </c>
      <c r="C34" s="861">
        <f>('8'!C37*1000000)/'16'!B37</f>
        <v>27.08086356435112</v>
      </c>
      <c r="D34" s="861">
        <f>('6'!C36*1000000)/'16'!B37</f>
        <v>591.10596385703923</v>
      </c>
      <c r="E34" s="861">
        <f>('4'!F37*1000000)/'16'!B37</f>
        <v>214.88732740796431</v>
      </c>
      <c r="F34" s="861">
        <f>('12'!B36*1000000)/'16'!B37</f>
        <v>424.43981444107294</v>
      </c>
      <c r="G34" s="861">
        <f>('10'!H36*1000000)/'16'!B37</f>
        <v>37.978502188448211</v>
      </c>
    </row>
    <row r="35" spans="1:7" ht="13.5" customHeight="1">
      <c r="A35" s="851" t="s">
        <v>129</v>
      </c>
      <c r="B35" s="859">
        <f>('2'!C38*1000000)/'16'!B38</f>
        <v>262.31994283976678</v>
      </c>
      <c r="C35" s="859">
        <f>('8'!C38*1000000)/'16'!B38</f>
        <v>68.01940669454217</v>
      </c>
      <c r="D35" s="859">
        <f>('6'!C37*1000000)/'16'!B38</f>
        <v>342.87727126420822</v>
      </c>
      <c r="E35" s="859">
        <f>('4'!F38*1000000)/'16'!B38</f>
        <v>44.677880034530943</v>
      </c>
      <c r="F35" s="859">
        <f>('12'!B37*1000000)/'16'!B38</f>
        <v>290.68654606926071</v>
      </c>
      <c r="G35" s="859">
        <f>('10'!H37*1000000)/'16'!B38</f>
        <v>82.863956789625448</v>
      </c>
    </row>
    <row r="36" spans="1:7">
      <c r="A36" s="408"/>
      <c r="B36" s="408"/>
      <c r="C36" s="2"/>
      <c r="D36" s="23"/>
      <c r="E36" s="2"/>
      <c r="F36" s="2"/>
      <c r="G36" s="2"/>
    </row>
    <row r="37" spans="1:7">
      <c r="A37" s="657" t="s">
        <v>3</v>
      </c>
      <c r="B37" s="408"/>
      <c r="C37" s="2"/>
      <c r="D37" s="23"/>
      <c r="E37" s="2"/>
      <c r="F37" s="2"/>
      <c r="G37" s="2"/>
    </row>
    <row r="38" spans="1:7" ht="14.25" customHeight="1">
      <c r="A38" s="658" t="s">
        <v>367</v>
      </c>
      <c r="B38" s="408"/>
      <c r="C38" s="2"/>
      <c r="D38" s="23"/>
      <c r="E38" s="2"/>
      <c r="F38" s="2"/>
      <c r="G38" s="2"/>
    </row>
    <row r="39" spans="1:7" s="416" customFormat="1" ht="23.25" customHeight="1">
      <c r="A39" s="854" t="s">
        <v>7</v>
      </c>
      <c r="B39" s="855" t="s">
        <v>141</v>
      </c>
      <c r="C39" s="855" t="s">
        <v>142</v>
      </c>
      <c r="D39" s="855" t="s">
        <v>143</v>
      </c>
      <c r="E39" s="855" t="s">
        <v>144</v>
      </c>
    </row>
    <row r="40" spans="1:7" ht="13.5" customHeight="1">
      <c r="A40" s="659" t="s">
        <v>8</v>
      </c>
      <c r="B40" s="671">
        <f>'3'!D8/'2'!C9*100</f>
        <v>13.802064190208277</v>
      </c>
      <c r="C40" s="671">
        <f>('2'!C9+'4'!D9)/'6'!C8*100</f>
        <v>85.082673158440016</v>
      </c>
      <c r="D40" s="671">
        <f>'4'!F9/'6'!C8*100</f>
        <v>8.5611989372540851</v>
      </c>
      <c r="E40" s="671">
        <f>'12'!B8/'6'!C8*100</f>
        <v>123.28877001713039</v>
      </c>
    </row>
    <row r="41" spans="1:7" ht="13.5" customHeight="1">
      <c r="A41" s="526" t="s">
        <v>9</v>
      </c>
      <c r="B41" s="674">
        <f>'3'!D9/'2'!C10*100</f>
        <v>18.977350939658628</v>
      </c>
      <c r="C41" s="674">
        <f>('2'!C10+'4'!D10)/'6'!C9*100</f>
        <v>74.870871369367521</v>
      </c>
      <c r="D41" s="674">
        <f>'4'!F10/'6'!C9*100</f>
        <v>19.099521556621696</v>
      </c>
      <c r="E41" s="674">
        <f>'12'!B9/'6'!C9*100</f>
        <v>43.093429240309746</v>
      </c>
    </row>
    <row r="42" spans="1:7" ht="13.5" customHeight="1">
      <c r="A42" s="659" t="s">
        <v>10</v>
      </c>
      <c r="B42" s="671">
        <f>'3'!D10/'2'!C11*100</f>
        <v>15.997520404366924</v>
      </c>
      <c r="C42" s="671">
        <f>('2'!C11+'4'!D11)/'6'!C10*100</f>
        <v>87.021278341339553</v>
      </c>
      <c r="D42" s="671">
        <f>'4'!F11/'6'!C10*100</f>
        <v>16.319132362234349</v>
      </c>
      <c r="E42" s="671">
        <f>'12'!B10/'6'!C10*100</f>
        <v>96.816290381941457</v>
      </c>
    </row>
    <row r="43" spans="1:7" ht="13.5" customHeight="1">
      <c r="A43" s="526" t="s">
        <v>11</v>
      </c>
      <c r="B43" s="674">
        <f>'3'!D11/'2'!C12*100</f>
        <v>15.688033303508329</v>
      </c>
      <c r="C43" s="674">
        <f>('2'!C12+'4'!D12)/'6'!C11*100</f>
        <v>87.23897656914194</v>
      </c>
      <c r="D43" s="674">
        <f>'4'!F12/'6'!C11*100</f>
        <v>8.3275338651341801</v>
      </c>
      <c r="E43" s="674">
        <f>'12'!B11/'6'!C11*100</f>
        <v>87.6942287322439</v>
      </c>
    </row>
    <row r="44" spans="1:7" ht="13.5" customHeight="1">
      <c r="A44" s="659" t="s">
        <v>12</v>
      </c>
      <c r="B44" s="671">
        <f>'3'!D12/'2'!C13*100</f>
        <v>18.603182584234126</v>
      </c>
      <c r="C44" s="671">
        <f>('2'!C13+'4'!D13)/'6'!C12*100</f>
        <v>75.707819913161984</v>
      </c>
      <c r="D44" s="671">
        <f>'4'!F13/'6'!C12*100</f>
        <v>8.8883422190613146</v>
      </c>
      <c r="E44" s="671">
        <f>'12'!B12/'6'!C12*100</f>
        <v>33.838603939057656</v>
      </c>
    </row>
    <row r="45" spans="1:7" ht="13.5" customHeight="1">
      <c r="A45" s="526" t="s">
        <v>13</v>
      </c>
      <c r="B45" s="674">
        <f>'3'!D13/'2'!C14*100</f>
        <v>16.767972971934125</v>
      </c>
      <c r="C45" s="674">
        <f>('2'!C14+'4'!D14)/'6'!C13*100</f>
        <v>77.462138799344075</v>
      </c>
      <c r="D45" s="674">
        <f>'4'!F14/'6'!C13*100</f>
        <v>9.4408738571641315</v>
      </c>
      <c r="E45" s="674">
        <f>'12'!B13/'6'!C13*100</f>
        <v>70.16757470300854</v>
      </c>
    </row>
    <row r="46" spans="1:7" ht="13.5" customHeight="1">
      <c r="A46" s="659" t="s">
        <v>14</v>
      </c>
      <c r="B46" s="671">
        <f>'3'!D14/'2'!C15*100</f>
        <v>15.11290449160135</v>
      </c>
      <c r="C46" s="671">
        <f>('2'!C15+'4'!D15)/'6'!C14*100</f>
        <v>93.435093820750097</v>
      </c>
      <c r="D46" s="671">
        <f>'4'!F15/'6'!C14*100</f>
        <v>9.8510474813632261</v>
      </c>
      <c r="E46" s="671">
        <f>'12'!B14/'6'!C14*100</f>
        <v>87.85958382476953</v>
      </c>
    </row>
    <row r="47" spans="1:7" ht="13.5" customHeight="1">
      <c r="A47" s="526" t="s">
        <v>15</v>
      </c>
      <c r="B47" s="674">
        <f>'3'!D15/'2'!C16*100</f>
        <v>13.460919824566805</v>
      </c>
      <c r="C47" s="674">
        <f>('2'!C16+'4'!D16)/'6'!C15*100</f>
        <v>81.417646867911486</v>
      </c>
      <c r="D47" s="674">
        <f>'4'!F16/'6'!C15*100</f>
        <v>17.456779467790156</v>
      </c>
      <c r="E47" s="674">
        <f>'12'!B15/'6'!C15*100</f>
        <v>57.380344716772939</v>
      </c>
    </row>
    <row r="48" spans="1:7" ht="13.5" customHeight="1">
      <c r="A48" s="659" t="s">
        <v>16</v>
      </c>
      <c r="B48" s="671">
        <f>'3'!D16/'2'!C17*100</f>
        <v>19.898736039300793</v>
      </c>
      <c r="C48" s="671">
        <f>('2'!C17+'4'!D17)/'6'!C16*100</f>
        <v>80.025099861629997</v>
      </c>
      <c r="D48" s="671">
        <f>'4'!F17/'6'!C16*100</f>
        <v>14.690083944529972</v>
      </c>
      <c r="E48" s="671">
        <f>'12'!B16/'6'!C16*100</f>
        <v>46.02347424156811</v>
      </c>
    </row>
    <row r="49" spans="1:5" ht="13.5" customHeight="1">
      <c r="A49" s="526" t="s">
        <v>17</v>
      </c>
      <c r="B49" s="674">
        <f>'3'!D17/'2'!C18*100</f>
        <v>17.620642192256359</v>
      </c>
      <c r="C49" s="674">
        <f>('2'!C18+'4'!D18)/'6'!C17*100</f>
        <v>79.393253065528071</v>
      </c>
      <c r="D49" s="674">
        <f>'4'!F18/'6'!C17*100</f>
        <v>24.717195892810608</v>
      </c>
      <c r="E49" s="674">
        <f>'12'!B17/'6'!C17*100</f>
        <v>93.383784800456681</v>
      </c>
    </row>
    <row r="50" spans="1:5" ht="13.5" customHeight="1">
      <c r="A50" s="659" t="s">
        <v>18</v>
      </c>
      <c r="B50" s="671">
        <f>'3'!D18/'2'!C19*100</f>
        <v>18.441738069271064</v>
      </c>
      <c r="C50" s="671">
        <f>('2'!C19+'4'!D19)/'6'!C18*100</f>
        <v>89.703256918780156</v>
      </c>
      <c r="D50" s="671">
        <f>'4'!F19/'6'!C18*100</f>
        <v>5.6299007992185279</v>
      </c>
      <c r="E50" s="671">
        <f>'12'!B18/'6'!C18*100</f>
        <v>69.677234123181279</v>
      </c>
    </row>
    <row r="51" spans="1:5" ht="13.5" customHeight="1">
      <c r="A51" s="526" t="s">
        <v>19</v>
      </c>
      <c r="B51" s="674">
        <f>'3'!D19/'2'!C20*100</f>
        <v>18.204540769689732</v>
      </c>
      <c r="C51" s="674">
        <f>('2'!C20+'4'!D20)/'6'!C19*100</f>
        <v>86.204194981757325</v>
      </c>
      <c r="D51" s="674">
        <f>'4'!F20/'6'!C19*100</f>
        <v>7.6153280595134776</v>
      </c>
      <c r="E51" s="674">
        <f>'12'!B19/'6'!C19*100</f>
        <v>87.67066967762409</v>
      </c>
    </row>
    <row r="52" spans="1:5" ht="13.5" customHeight="1">
      <c r="A52" s="659" t="s">
        <v>20</v>
      </c>
      <c r="B52" s="671">
        <f>'3'!D20/'2'!C21*100</f>
        <v>18.691843973187098</v>
      </c>
      <c r="C52" s="671">
        <f>('2'!C21+'4'!D21)/'6'!C20*100</f>
        <v>74.879992730473433</v>
      </c>
      <c r="D52" s="671">
        <f>'4'!F21/'6'!C20*100</f>
        <v>9.0658966612742287</v>
      </c>
      <c r="E52" s="671">
        <f>'12'!B20/'6'!C20*100</f>
        <v>29.408431607584536</v>
      </c>
    </row>
    <row r="53" spans="1:5" ht="13.5" customHeight="1">
      <c r="A53" s="526" t="s">
        <v>21</v>
      </c>
      <c r="B53" s="674">
        <f>'3'!D21/'2'!C22*100</f>
        <v>19.964122735373913</v>
      </c>
      <c r="C53" s="674">
        <f>('2'!C22+'4'!D22)/'6'!C21*100</f>
        <v>83.51683687353011</v>
      </c>
      <c r="D53" s="674">
        <f>'4'!F22/'6'!C21*100</f>
        <v>13.990623748883049</v>
      </c>
      <c r="E53" s="674">
        <f>'12'!B21/'6'!C21*100</f>
        <v>124.14252278437374</v>
      </c>
    </row>
    <row r="54" spans="1:5" ht="13.5" customHeight="1">
      <c r="A54" s="659" t="s">
        <v>22</v>
      </c>
      <c r="B54" s="671">
        <f>'3'!D22/'2'!C23*100</f>
        <v>17.404419702321981</v>
      </c>
      <c r="C54" s="671">
        <f>('2'!C23+'4'!D23)/'6'!C22*100</f>
        <v>80.828062617090723</v>
      </c>
      <c r="D54" s="671">
        <f>'4'!F23/'6'!C22*100</f>
        <v>8.2090050077027676</v>
      </c>
      <c r="E54" s="671">
        <f>'12'!B22/'6'!C22*100</f>
        <v>57.121545044514932</v>
      </c>
    </row>
    <row r="55" spans="1:5" ht="13.5" customHeight="1">
      <c r="A55" s="526" t="s">
        <v>23</v>
      </c>
      <c r="B55" s="674">
        <f>'3'!D23/'2'!C24*100</f>
        <v>22.626954656766333</v>
      </c>
      <c r="C55" s="674">
        <f>('2'!C24+'4'!D24)/'6'!C23*100</f>
        <v>68.779101646627154</v>
      </c>
      <c r="D55" s="674">
        <f>'4'!F24/'6'!C23*100</f>
        <v>8.9981589933168049</v>
      </c>
      <c r="E55" s="674">
        <f>'12'!B23/'6'!C23*100</f>
        <v>34.588156170680492</v>
      </c>
    </row>
    <row r="56" spans="1:5" ht="13.5" customHeight="1">
      <c r="A56" s="659" t="s">
        <v>24</v>
      </c>
      <c r="B56" s="671">
        <f>'3'!D24/'2'!C25*100</f>
        <v>16.06123480066907</v>
      </c>
      <c r="C56" s="671">
        <f>('2'!C25+'4'!D25)/'6'!C24*100</f>
        <v>83.633435240909918</v>
      </c>
      <c r="D56" s="671">
        <f>'4'!F25/'6'!C24*100</f>
        <v>17.869250565285284</v>
      </c>
      <c r="E56" s="671">
        <f>'12'!B24/'6'!C24*100</f>
        <v>94.826736059530077</v>
      </c>
    </row>
    <row r="57" spans="1:5" ht="13.5" customHeight="1">
      <c r="A57" s="526" t="s">
        <v>25</v>
      </c>
      <c r="B57" s="674">
        <f>'3'!D25/'2'!C26*100</f>
        <v>17.169114543685566</v>
      </c>
      <c r="C57" s="674">
        <f>('2'!C26+'4'!D26)/'6'!C25*100</f>
        <v>83.102440459311993</v>
      </c>
      <c r="D57" s="674">
        <f>'4'!F26/'6'!C25*100</f>
        <v>7.7023762283304764</v>
      </c>
      <c r="E57" s="674">
        <f>'12'!B25/'6'!C25*100</f>
        <v>76.302357463244007</v>
      </c>
    </row>
    <row r="58" spans="1:5" ht="13.5" customHeight="1">
      <c r="A58" s="659" t="s">
        <v>26</v>
      </c>
      <c r="B58" s="671">
        <f>'3'!D26/'2'!C27*100</f>
        <v>22.193275389225516</v>
      </c>
      <c r="C58" s="671">
        <f>('2'!C27+'4'!D27)/'6'!C26*100</f>
        <v>89.666166642483915</v>
      </c>
      <c r="D58" s="671">
        <f>'4'!F27/'6'!C26*100</f>
        <v>8.0641649994242481</v>
      </c>
      <c r="E58" s="671">
        <f>'12'!B26/'6'!C26*100</f>
        <v>60.897349398351864</v>
      </c>
    </row>
    <row r="59" spans="1:5" ht="13.5" customHeight="1">
      <c r="A59" s="526" t="s">
        <v>27</v>
      </c>
      <c r="B59" s="674">
        <f>'3'!D27/'2'!C28*100</f>
        <v>17.172924297311333</v>
      </c>
      <c r="C59" s="674">
        <f>('2'!C28+'4'!D28)/'6'!C27*100</f>
        <v>90.831965094067911</v>
      </c>
      <c r="D59" s="674">
        <f>'4'!F28/'6'!C27*100</f>
        <v>12.576718187065092</v>
      </c>
      <c r="E59" s="674">
        <f>'12'!B27/'6'!C27*100</f>
        <v>105.81924743411287</v>
      </c>
    </row>
    <row r="60" spans="1:5" ht="13.5" customHeight="1">
      <c r="A60" s="659" t="s">
        <v>28</v>
      </c>
      <c r="B60" s="671">
        <f>'3'!D28/'2'!C29*100</f>
        <v>14.641867362390352</v>
      </c>
      <c r="C60" s="671">
        <f>('2'!C29+'4'!D29)/'6'!C28*100</f>
        <v>85.756273103125508</v>
      </c>
      <c r="D60" s="671">
        <f>'4'!F29/'6'!C28*100</f>
        <v>9.6632775741717118</v>
      </c>
      <c r="E60" s="671">
        <f>'12'!B28/'6'!C28*100</f>
        <v>78.628234746462894</v>
      </c>
    </row>
    <row r="61" spans="1:5" ht="13.5" customHeight="1">
      <c r="A61" s="851" t="s">
        <v>29</v>
      </c>
      <c r="B61" s="677">
        <f>'3'!D29/'2'!C30*100</f>
        <v>17.422464824658313</v>
      </c>
      <c r="C61" s="677">
        <f>('2'!C30+'4'!D30)/'6'!C29*100</f>
        <v>82.712237900682979</v>
      </c>
      <c r="D61" s="677">
        <f>'4'!F30/'6'!C29*100</f>
        <v>12.063037761238729</v>
      </c>
      <c r="E61" s="677">
        <f>'12'!B29/'6'!C29*100</f>
        <v>77.547897557233583</v>
      </c>
    </row>
    <row r="62" spans="1:5" ht="13.5" customHeight="1">
      <c r="A62" s="659" t="s">
        <v>30</v>
      </c>
      <c r="B62" s="671">
        <f>'3'!D30/'2'!C31*100</f>
        <v>14.40727529124071</v>
      </c>
      <c r="C62" s="671">
        <f>('2'!C31+'4'!D31)/'6'!C30*100</f>
        <v>86.775008872259633</v>
      </c>
      <c r="D62" s="671">
        <f>'4'!F31/'6'!C30*100</f>
        <v>10.614439123632446</v>
      </c>
      <c r="E62" s="671">
        <f>'12'!B30/'6'!C30*100</f>
        <v>127.32648583672858</v>
      </c>
    </row>
    <row r="63" spans="1:5" ht="13.5" customHeight="1">
      <c r="A63" s="851" t="s">
        <v>31</v>
      </c>
      <c r="B63" s="677">
        <f>'3'!D31/'2'!C32*100</f>
        <v>16.932482462273651</v>
      </c>
      <c r="C63" s="677">
        <f>('2'!C32+'4'!D32)/'6'!C31*100</f>
        <v>83.356732976171983</v>
      </c>
      <c r="D63" s="677">
        <f>'4'!F32/'6'!C31*100</f>
        <v>11.833240242542995</v>
      </c>
      <c r="E63" s="677">
        <f>'12'!B31/'6'!C31*100</f>
        <v>85.44449208234407</v>
      </c>
    </row>
    <row r="64" spans="1:5" ht="13.5" customHeight="1">
      <c r="A64" s="659" t="s">
        <v>32</v>
      </c>
      <c r="B64" s="671">
        <f>'3'!D32/'2'!C33*100</f>
        <v>24.754785325860968</v>
      </c>
      <c r="C64" s="671">
        <f>('2'!C33+'4'!D33)/'6'!C32*100</f>
        <v>81.197409282979933</v>
      </c>
      <c r="D64" s="671">
        <f>'4'!F33/'6'!C32*100</f>
        <v>33.85588756050992</v>
      </c>
      <c r="E64" s="671">
        <f>'12'!B32/'6'!C32*100</f>
        <v>87.434850883379752</v>
      </c>
    </row>
    <row r="65" spans="1:7" ht="13.5" customHeight="1">
      <c r="A65" s="526" t="s">
        <v>33</v>
      </c>
      <c r="B65" s="674">
        <f>'3'!D33/'2'!C34*100</f>
        <v>21.206159508291297</v>
      </c>
      <c r="C65" s="674">
        <f>('2'!C34+'4'!D34)/'6'!C33*100</f>
        <v>105.95859345681014</v>
      </c>
      <c r="D65" s="674">
        <f>'4'!F34/'6'!C33*100</f>
        <v>25.27460997654471</v>
      </c>
      <c r="E65" s="674">
        <f>'12'!B33/'6'!C33*100</f>
        <v>126.2186715550944</v>
      </c>
    </row>
    <row r="66" spans="1:7" ht="13.5" customHeight="1">
      <c r="A66" s="659" t="s">
        <v>34</v>
      </c>
      <c r="B66" s="671">
        <f>'3'!D34/'2'!C35*100</f>
        <v>28.17732515484651</v>
      </c>
      <c r="C66" s="671">
        <f>('2'!C35+'4'!D35)/'6'!C34*100</f>
        <v>77.344479472267551</v>
      </c>
      <c r="D66" s="671">
        <f>'4'!F35/'6'!C34*100</f>
        <v>42.987200681426913</v>
      </c>
      <c r="E66" s="671">
        <f>'12'!B34/'6'!C34*100</f>
        <v>47.302425396707932</v>
      </c>
    </row>
    <row r="67" spans="1:7" ht="13.5" customHeight="1">
      <c r="A67" s="526" t="s">
        <v>35</v>
      </c>
      <c r="B67" s="674">
        <f>'3'!D35/'2'!C36*100</f>
        <v>26.409927067738252</v>
      </c>
      <c r="C67" s="674">
        <f>('2'!C36+'4'!D36)/'6'!C35*100</f>
        <v>98.184954429709009</v>
      </c>
      <c r="D67" s="674">
        <f>'4'!F36/'6'!C35*100</f>
        <v>36.739478017358195</v>
      </c>
      <c r="E67" s="674">
        <f>'12'!B35/'6'!C35*100</f>
        <v>64.489488131729701</v>
      </c>
    </row>
    <row r="68" spans="1:7" ht="13.5" customHeight="1">
      <c r="A68" s="860" t="s">
        <v>130</v>
      </c>
      <c r="B68" s="708">
        <f>'3'!D36/'2'!C37*100</f>
        <v>25.813912767923046</v>
      </c>
      <c r="C68" s="708">
        <f>('2'!C37+'4'!D37)/'6'!C36*100</f>
        <v>90.506329487689868</v>
      </c>
      <c r="D68" s="708">
        <f>'4'!F37/'6'!C36*100</f>
        <v>36.353435855357979</v>
      </c>
      <c r="E68" s="708">
        <f>'12'!B36/'6'!C36*100</f>
        <v>71.804353262070109</v>
      </c>
    </row>
    <row r="69" spans="1:7" ht="13.5" customHeight="1">
      <c r="A69" s="851" t="s">
        <v>129</v>
      </c>
      <c r="B69" s="680">
        <f>'3'!D37/'2'!C38*100</f>
        <v>17.363291682481496</v>
      </c>
      <c r="C69" s="680">
        <f>('2'!C38+'4'!D38)/'6'!C37*100</f>
        <v>83.705766705608227</v>
      </c>
      <c r="D69" s="680">
        <f>'4'!F38/'6'!C37*100</f>
        <v>13.030283363432352</v>
      </c>
      <c r="E69" s="680">
        <f>'12'!B37/'6'!C37*100</f>
        <v>84.778598767273976</v>
      </c>
    </row>
    <row r="70" spans="1:7">
      <c r="A70" s="1237" t="s">
        <v>296</v>
      </c>
      <c r="B70" s="1237"/>
      <c r="C70" s="1237"/>
      <c r="D70" s="1237"/>
      <c r="E70" s="1237"/>
    </row>
    <row r="71" spans="1:7" ht="142.5" customHeight="1">
      <c r="A71" s="1115" t="s">
        <v>451</v>
      </c>
      <c r="B71" s="1157"/>
      <c r="C71" s="1157"/>
      <c r="D71" s="1157"/>
      <c r="E71" s="1157"/>
      <c r="F71" s="1157"/>
      <c r="G71" s="1157"/>
    </row>
    <row r="72" spans="1:7">
      <c r="A72" s="467"/>
      <c r="B72" s="467"/>
      <c r="C72" s="467"/>
      <c r="D72" s="467"/>
      <c r="E72" s="467"/>
    </row>
    <row r="73" spans="1:7">
      <c r="A73" s="467"/>
      <c r="B73" s="467"/>
      <c r="C73" s="467"/>
      <c r="D73" s="467"/>
      <c r="E73" s="467"/>
    </row>
    <row r="74" spans="1:7">
      <c r="A74" s="467"/>
      <c r="B74" s="467"/>
      <c r="C74" s="467"/>
      <c r="D74" s="467"/>
      <c r="E74" s="467"/>
    </row>
    <row r="75" spans="1:7">
      <c r="A75" s="467"/>
      <c r="B75" s="467"/>
      <c r="C75" s="467"/>
      <c r="D75" s="467"/>
      <c r="E75" s="467"/>
    </row>
    <row r="76" spans="1:7">
      <c r="A76" s="467"/>
      <c r="B76" s="467"/>
      <c r="C76" s="467"/>
      <c r="D76" s="467"/>
      <c r="E76" s="467"/>
    </row>
    <row r="77" spans="1:7">
      <c r="A77" s="467"/>
      <c r="B77" s="467"/>
      <c r="C77" s="467"/>
      <c r="D77" s="467"/>
      <c r="E77" s="467"/>
    </row>
    <row r="78" spans="1:7">
      <c r="A78" s="467"/>
      <c r="B78" s="467"/>
      <c r="C78" s="467"/>
      <c r="D78" s="467"/>
      <c r="E78" s="467"/>
    </row>
    <row r="79" spans="1:7">
      <c r="A79" s="467"/>
      <c r="B79" s="467"/>
      <c r="C79" s="467"/>
      <c r="D79" s="467"/>
      <c r="E79" s="467"/>
    </row>
    <row r="80" spans="1:7">
      <c r="A80" s="467"/>
      <c r="B80" s="467"/>
      <c r="C80" s="467"/>
      <c r="D80" s="467"/>
      <c r="E80" s="467"/>
    </row>
    <row r="81" spans="1:5">
      <c r="A81" s="467"/>
      <c r="B81" s="467"/>
      <c r="C81" s="467"/>
      <c r="D81" s="467"/>
      <c r="E81" s="467"/>
    </row>
    <row r="82" spans="1:5">
      <c r="A82" s="408"/>
      <c r="B82" s="2"/>
      <c r="C82" s="2"/>
      <c r="D82" s="2"/>
      <c r="E82" s="2"/>
    </row>
    <row r="83" spans="1:5">
      <c r="A83" s="408"/>
      <c r="B83" s="2"/>
      <c r="C83" s="2"/>
      <c r="D83" s="2"/>
      <c r="E83" s="2"/>
    </row>
  </sheetData>
  <mergeCells count="2">
    <mergeCell ref="A70:E70"/>
    <mergeCell ref="A71:G71"/>
  </mergeCells>
  <phoneticPr fontId="54" type="noConversion"/>
  <hyperlinks>
    <hyperlink ref="G1" location="Sommaire!A1" display="Retour sommaire"/>
  </hyperlinks>
  <pageMargins left="0.78740157480314965" right="0.78740157480314965" top="1.1811023622047245" bottom="0.59055118110236227" header="0.51181102362204722" footer="0.51181102362204722"/>
  <pageSetup paperSize="9" scale="62"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legacyDrawingHF r:id="rId2"/>
</worksheet>
</file>

<file path=xl/worksheets/sheet17.xml><?xml version="1.0" encoding="utf-8"?>
<worksheet xmlns="http://schemas.openxmlformats.org/spreadsheetml/2006/main" xmlns:r="http://schemas.openxmlformats.org/officeDocument/2006/relationships">
  <sheetPr>
    <tabColor rgb="FF92D050"/>
  </sheetPr>
  <dimension ref="A1:Q91"/>
  <sheetViews>
    <sheetView view="pageBreakPreview" zoomScaleNormal="80" zoomScaleSheetLayoutView="100" workbookViewId="0">
      <selection activeCell="D1" sqref="D1"/>
    </sheetView>
  </sheetViews>
  <sheetFormatPr baseColWidth="10" defaultRowHeight="12.75"/>
  <cols>
    <col min="1" max="1" width="29.85546875" style="2" customWidth="1"/>
    <col min="2" max="7" width="19.7109375" style="2" customWidth="1"/>
    <col min="8" max="8" width="30.140625" style="2" customWidth="1"/>
    <col min="9" max="12" width="19.7109375" style="2" customWidth="1"/>
    <col min="13" max="13" width="12" style="2" bestFit="1" customWidth="1"/>
    <col min="14" max="14" width="9" style="2" customWidth="1"/>
    <col min="15" max="15" width="12.42578125" style="2" customWidth="1"/>
    <col min="16" max="17" width="11.42578125" style="2"/>
  </cols>
  <sheetData>
    <row r="1" spans="1:17" s="639" customFormat="1" ht="20.25">
      <c r="A1" s="773" t="s">
        <v>357</v>
      </c>
      <c r="B1" s="640"/>
      <c r="C1" s="640"/>
      <c r="D1" s="640"/>
      <c r="E1" s="640"/>
      <c r="F1" s="640"/>
      <c r="G1" s="641" t="s">
        <v>116</v>
      </c>
      <c r="H1" s="773" t="s">
        <v>357</v>
      </c>
      <c r="I1" s="640"/>
      <c r="J1" s="640"/>
      <c r="K1" s="640"/>
      <c r="L1" s="641" t="s">
        <v>116</v>
      </c>
      <c r="M1" s="640"/>
      <c r="N1" s="640"/>
      <c r="O1" s="640"/>
      <c r="P1" s="640"/>
      <c r="Q1" s="640"/>
    </row>
    <row r="2" spans="1:17" s="639" customFormat="1" ht="18">
      <c r="A2" s="842" t="s">
        <v>362</v>
      </c>
      <c r="B2" s="648"/>
      <c r="C2" s="648"/>
      <c r="D2" s="648"/>
      <c r="E2" s="648"/>
      <c r="F2" s="648"/>
      <c r="G2" s="648"/>
      <c r="H2" s="842" t="s">
        <v>364</v>
      </c>
      <c r="I2" s="648"/>
      <c r="J2" s="648"/>
      <c r="K2" s="648"/>
      <c r="L2" s="648"/>
      <c r="M2" s="648"/>
      <c r="N2" s="648"/>
      <c r="O2" s="648"/>
      <c r="P2" s="648"/>
      <c r="Q2" s="640"/>
    </row>
    <row r="3" spans="1:17" ht="18">
      <c r="A3" s="438"/>
      <c r="B3" s="10"/>
      <c r="C3" s="10"/>
      <c r="D3" s="10"/>
      <c r="E3" s="10"/>
      <c r="F3" s="10"/>
      <c r="G3" s="10"/>
      <c r="M3" s="10"/>
      <c r="N3" s="10"/>
      <c r="O3" s="10"/>
    </row>
    <row r="4" spans="1:17" ht="15.75" customHeight="1">
      <c r="A4" s="658" t="s">
        <v>4</v>
      </c>
      <c r="B4" s="879"/>
      <c r="C4" s="879"/>
      <c r="D4" s="879"/>
      <c r="E4" s="879"/>
      <c r="F4" s="879"/>
      <c r="G4" s="879"/>
      <c r="I4" s="10"/>
      <c r="J4" s="10"/>
      <c r="K4" s="10"/>
      <c r="L4" s="10"/>
      <c r="M4" s="10"/>
      <c r="N4" s="10"/>
      <c r="O4" s="10"/>
    </row>
    <row r="5" spans="1:17">
      <c r="A5" s="1216" t="s">
        <v>7</v>
      </c>
      <c r="B5" s="843" t="s">
        <v>97</v>
      </c>
      <c r="C5" s="843" t="s">
        <v>131</v>
      </c>
      <c r="D5" s="360" t="s">
        <v>98</v>
      </c>
      <c r="E5" s="360" t="s">
        <v>98</v>
      </c>
      <c r="F5" s="843" t="s">
        <v>132</v>
      </c>
      <c r="G5" s="995" t="s">
        <v>133</v>
      </c>
      <c r="H5" s="1216" t="s">
        <v>7</v>
      </c>
      <c r="I5" s="886" t="s">
        <v>264</v>
      </c>
      <c r="J5" s="886" t="s">
        <v>99</v>
      </c>
      <c r="K5" s="886" t="s">
        <v>99</v>
      </c>
      <c r="L5" s="889" t="s">
        <v>100</v>
      </c>
      <c r="M5" s="10"/>
      <c r="N5" s="411"/>
      <c r="O5" s="411"/>
      <c r="P5"/>
      <c r="Q5"/>
    </row>
    <row r="6" spans="1:17">
      <c r="A6" s="1197"/>
      <c r="B6" s="843" t="s">
        <v>298</v>
      </c>
      <c r="C6" s="843" t="s">
        <v>356</v>
      </c>
      <c r="D6" s="843" t="s">
        <v>248</v>
      </c>
      <c r="E6" s="887" t="s">
        <v>393</v>
      </c>
      <c r="F6" s="843" t="s">
        <v>101</v>
      </c>
      <c r="G6" s="993" t="s">
        <v>406</v>
      </c>
      <c r="H6" s="1123"/>
      <c r="I6" s="843" t="s">
        <v>103</v>
      </c>
      <c r="J6" s="843" t="s">
        <v>265</v>
      </c>
      <c r="K6" s="843" t="s">
        <v>102</v>
      </c>
      <c r="L6" s="360" t="s">
        <v>104</v>
      </c>
      <c r="N6"/>
      <c r="O6"/>
      <c r="P6"/>
      <c r="Q6"/>
    </row>
    <row r="7" spans="1:17">
      <c r="A7" s="1123"/>
      <c r="B7" s="996" t="s">
        <v>452</v>
      </c>
      <c r="C7" s="996" t="s">
        <v>452</v>
      </c>
      <c r="D7" s="843"/>
      <c r="E7" s="887" t="s">
        <v>392</v>
      </c>
      <c r="F7" s="843" t="s">
        <v>359</v>
      </c>
      <c r="G7" s="993" t="s">
        <v>360</v>
      </c>
      <c r="H7" s="1123"/>
      <c r="I7" s="843"/>
      <c r="J7" s="843" t="s">
        <v>105</v>
      </c>
      <c r="K7" s="843" t="s">
        <v>106</v>
      </c>
      <c r="L7" s="360" t="s">
        <v>107</v>
      </c>
      <c r="N7"/>
      <c r="O7"/>
      <c r="P7"/>
      <c r="Q7"/>
    </row>
    <row r="8" spans="1:17">
      <c r="A8" s="1217"/>
      <c r="B8" s="880">
        <v>2009</v>
      </c>
      <c r="C8" s="880">
        <v>2009</v>
      </c>
      <c r="D8" s="881"/>
      <c r="E8" s="882" t="s">
        <v>358</v>
      </c>
      <c r="F8" s="883"/>
      <c r="G8" s="884"/>
      <c r="H8" s="1217"/>
      <c r="I8" s="884"/>
      <c r="J8" s="884"/>
      <c r="K8" s="884"/>
      <c r="L8" s="890" t="s">
        <v>266</v>
      </c>
      <c r="N8"/>
      <c r="O8"/>
      <c r="P8"/>
      <c r="Q8"/>
    </row>
    <row r="9" spans="1:17" ht="14.25" customHeight="1">
      <c r="A9" s="1017" t="s">
        <v>8</v>
      </c>
      <c r="B9" s="712">
        <v>1877271</v>
      </c>
      <c r="C9" s="712">
        <v>1843053</v>
      </c>
      <c r="D9" s="712">
        <v>1734145</v>
      </c>
      <c r="E9" s="671">
        <f>(((C9/D9)^(1/10))-1)*100</f>
        <v>0.61094811316475539</v>
      </c>
      <c r="F9" s="712">
        <v>900988.4193019995</v>
      </c>
      <c r="G9" s="671">
        <v>8.9</v>
      </c>
      <c r="H9" s="659" t="s">
        <v>8</v>
      </c>
      <c r="I9" s="712">
        <v>8280.4599999999991</v>
      </c>
      <c r="J9" s="712">
        <f t="shared" ref="J9:J38" si="0">C9/I9</f>
        <v>222.57857655251038</v>
      </c>
      <c r="K9" s="712">
        <v>904</v>
      </c>
      <c r="L9" s="671">
        <v>42.540176544027766</v>
      </c>
      <c r="M9" s="1020"/>
      <c r="N9"/>
      <c r="O9"/>
      <c r="P9"/>
      <c r="Q9"/>
    </row>
    <row r="10" spans="1:17" ht="14.25" customHeight="1">
      <c r="A10" s="526" t="s">
        <v>9</v>
      </c>
      <c r="B10" s="713">
        <v>3293912</v>
      </c>
      <c r="C10" s="713">
        <v>3206137</v>
      </c>
      <c r="D10" s="713">
        <v>2908359</v>
      </c>
      <c r="E10" s="674">
        <f t="shared" ref="E10:E38" si="1">(((C10/D10)^(1/10))-1)*100</f>
        <v>0.97954424423833952</v>
      </c>
      <c r="F10" s="713">
        <v>1474637.8430980004</v>
      </c>
      <c r="G10" s="674">
        <v>9.875</v>
      </c>
      <c r="H10" s="526" t="s">
        <v>9</v>
      </c>
      <c r="I10" s="713">
        <v>41310.959999999999</v>
      </c>
      <c r="J10" s="713">
        <f t="shared" si="0"/>
        <v>77.609840100544744</v>
      </c>
      <c r="K10" s="713">
        <v>2296</v>
      </c>
      <c r="L10" s="674">
        <v>38.680349592048003</v>
      </c>
      <c r="M10" s="1021"/>
      <c r="N10"/>
      <c r="O10"/>
      <c r="P10"/>
      <c r="Q10"/>
    </row>
    <row r="11" spans="1:17" ht="14.25" customHeight="1">
      <c r="A11" s="659" t="s">
        <v>10</v>
      </c>
      <c r="B11" s="712">
        <v>1385690</v>
      </c>
      <c r="C11" s="712">
        <v>1343964</v>
      </c>
      <c r="D11" s="712">
        <v>1308878</v>
      </c>
      <c r="E11" s="671">
        <f t="shared" si="1"/>
        <v>0.26488193754388156</v>
      </c>
      <c r="F11" s="712">
        <v>605928.91853999987</v>
      </c>
      <c r="G11" s="671">
        <v>8.9250000000000007</v>
      </c>
      <c r="H11" s="659" t="s">
        <v>10</v>
      </c>
      <c r="I11" s="712">
        <v>26012.9</v>
      </c>
      <c r="J11" s="712">
        <f t="shared" si="0"/>
        <v>51.665289145001132</v>
      </c>
      <c r="K11" s="712">
        <v>1310</v>
      </c>
      <c r="L11" s="671">
        <v>30.29359417365346</v>
      </c>
      <c r="M11" s="1020"/>
      <c r="N11"/>
      <c r="O11"/>
      <c r="P11"/>
      <c r="Q11"/>
    </row>
    <row r="12" spans="1:17" ht="14.25" customHeight="1">
      <c r="A12" s="526" t="s">
        <v>11</v>
      </c>
      <c r="B12" s="713">
        <v>1694283</v>
      </c>
      <c r="C12" s="713">
        <v>1642440</v>
      </c>
      <c r="D12" s="713">
        <v>1610067</v>
      </c>
      <c r="E12" s="674">
        <f t="shared" si="1"/>
        <v>0.19926975873805208</v>
      </c>
      <c r="F12" s="713">
        <v>741207.27221000008</v>
      </c>
      <c r="G12" s="674">
        <v>9.25</v>
      </c>
      <c r="H12" s="526" t="s">
        <v>11</v>
      </c>
      <c r="I12" s="713">
        <v>31582.93</v>
      </c>
      <c r="J12" s="713">
        <f t="shared" si="0"/>
        <v>52.004041423642455</v>
      </c>
      <c r="K12" s="713">
        <v>2046</v>
      </c>
      <c r="L12" s="674">
        <v>28.49918414066876</v>
      </c>
      <c r="M12" s="1021"/>
      <c r="N12"/>
      <c r="O12"/>
      <c r="P12"/>
      <c r="Q12"/>
    </row>
    <row r="13" spans="1:17" ht="14.25" customHeight="1">
      <c r="A13" s="659" t="s">
        <v>12</v>
      </c>
      <c r="B13" s="712">
        <v>3276875</v>
      </c>
      <c r="C13" s="712">
        <v>3175064</v>
      </c>
      <c r="D13" s="712">
        <v>2906197</v>
      </c>
      <c r="E13" s="671">
        <f t="shared" si="1"/>
        <v>0.88875050195365013</v>
      </c>
      <c r="F13" s="712">
        <v>1444925.7977849995</v>
      </c>
      <c r="G13" s="671">
        <v>8.6</v>
      </c>
      <c r="H13" s="659" t="s">
        <v>12</v>
      </c>
      <c r="I13" s="712">
        <v>27212.95</v>
      </c>
      <c r="J13" s="712">
        <f t="shared" si="0"/>
        <v>116.67474492842562</v>
      </c>
      <c r="K13" s="712">
        <v>1270</v>
      </c>
      <c r="L13" s="671">
        <v>31.777154728219653</v>
      </c>
      <c r="M13" s="1020"/>
      <c r="N13"/>
      <c r="O13"/>
      <c r="P13"/>
      <c r="Q13"/>
    </row>
    <row r="14" spans="1:17" ht="14.25" customHeight="1">
      <c r="A14" s="526" t="s">
        <v>13</v>
      </c>
      <c r="B14" s="713">
        <v>2609814</v>
      </c>
      <c r="C14" s="713">
        <v>2538590</v>
      </c>
      <c r="D14" s="713">
        <v>2440329</v>
      </c>
      <c r="E14" s="674">
        <f t="shared" si="1"/>
        <v>0.39553962635976436</v>
      </c>
      <c r="F14" s="713">
        <v>1172186.6762169998</v>
      </c>
      <c r="G14" s="674">
        <v>9.3000000000000007</v>
      </c>
      <c r="H14" s="526" t="s">
        <v>13</v>
      </c>
      <c r="I14" s="713">
        <v>39151.06</v>
      </c>
      <c r="J14" s="713">
        <f t="shared" si="0"/>
        <v>64.840900859389251</v>
      </c>
      <c r="K14" s="713">
        <v>1841</v>
      </c>
      <c r="L14" s="674">
        <v>35.747403085965047</v>
      </c>
      <c r="M14" s="1021"/>
      <c r="N14"/>
      <c r="O14"/>
      <c r="P14"/>
      <c r="Q14"/>
    </row>
    <row r="15" spans="1:17" ht="14.25" customHeight="1">
      <c r="A15" s="659" t="s">
        <v>14</v>
      </c>
      <c r="B15" s="712">
        <v>1376019</v>
      </c>
      <c r="C15" s="712">
        <v>1337953</v>
      </c>
      <c r="D15" s="712">
        <v>1342363</v>
      </c>
      <c r="E15" s="671">
        <f t="shared" si="1"/>
        <v>-3.2901183800015943E-2</v>
      </c>
      <c r="F15" s="712">
        <v>613455.66167699918</v>
      </c>
      <c r="G15" s="671">
        <v>10.549999999999999</v>
      </c>
      <c r="H15" s="659" t="s">
        <v>14</v>
      </c>
      <c r="I15" s="712">
        <v>25613.47</v>
      </c>
      <c r="J15" s="712">
        <f t="shared" si="0"/>
        <v>52.236303788592487</v>
      </c>
      <c r="K15" s="712">
        <v>1954</v>
      </c>
      <c r="L15" s="671">
        <v>37.645642260976281</v>
      </c>
      <c r="M15" s="1020"/>
      <c r="N15"/>
      <c r="O15"/>
      <c r="P15"/>
      <c r="Q15"/>
    </row>
    <row r="16" spans="1:17" ht="14.25" customHeight="1">
      <c r="A16" s="526" t="s">
        <v>15</v>
      </c>
      <c r="B16" s="713">
        <v>310827</v>
      </c>
      <c r="C16" s="713">
        <v>305674</v>
      </c>
      <c r="D16" s="713">
        <v>260196</v>
      </c>
      <c r="E16" s="674">
        <f t="shared" si="1"/>
        <v>1.6238837836294095</v>
      </c>
      <c r="F16" s="713">
        <v>136378.82703800008</v>
      </c>
      <c r="G16" s="674">
        <v>9.625</v>
      </c>
      <c r="H16" s="526" t="s">
        <v>15</v>
      </c>
      <c r="I16" s="713">
        <v>8679.7900000000009</v>
      </c>
      <c r="J16" s="713">
        <f t="shared" si="0"/>
        <v>35.216750635672057</v>
      </c>
      <c r="K16" s="713">
        <v>360</v>
      </c>
      <c r="L16" s="674">
        <v>38.883254709265422</v>
      </c>
      <c r="M16" s="1021"/>
      <c r="N16"/>
      <c r="O16"/>
      <c r="P16"/>
      <c r="Q16"/>
    </row>
    <row r="17" spans="1:17" ht="14.25" customHeight="1">
      <c r="A17" s="659" t="s">
        <v>16</v>
      </c>
      <c r="B17" s="712">
        <v>1204634</v>
      </c>
      <c r="C17" s="712">
        <v>1168208</v>
      </c>
      <c r="D17" s="712">
        <v>1117059</v>
      </c>
      <c r="E17" s="671">
        <f t="shared" si="1"/>
        <v>0.4487198660111158</v>
      </c>
      <c r="F17" s="712">
        <v>546718.7048699999</v>
      </c>
      <c r="G17" s="671">
        <v>9.2250000000000014</v>
      </c>
      <c r="H17" s="659" t="s">
        <v>16</v>
      </c>
      <c r="I17" s="712">
        <v>16202.41</v>
      </c>
      <c r="J17" s="712">
        <f t="shared" si="0"/>
        <v>72.10087881987927</v>
      </c>
      <c r="K17" s="712">
        <v>1785</v>
      </c>
      <c r="L17" s="671">
        <v>27.289147138180869</v>
      </c>
      <c r="M17" s="1020"/>
      <c r="N17"/>
      <c r="O17"/>
      <c r="P17"/>
      <c r="Q17"/>
    </row>
    <row r="18" spans="1:17" ht="14.25" customHeight="1">
      <c r="A18" s="526" t="s">
        <v>17</v>
      </c>
      <c r="B18" s="713">
        <v>2667676</v>
      </c>
      <c r="C18" s="713">
        <v>2610890</v>
      </c>
      <c r="D18" s="713">
        <v>2295648</v>
      </c>
      <c r="E18" s="674">
        <f t="shared" si="1"/>
        <v>1.2950744083904286</v>
      </c>
      <c r="F18" s="713">
        <v>1133449.3097620013</v>
      </c>
      <c r="G18" s="674">
        <v>13.75</v>
      </c>
      <c r="H18" s="526" t="s">
        <v>17</v>
      </c>
      <c r="I18" s="713">
        <v>27375.78</v>
      </c>
      <c r="J18" s="713">
        <f t="shared" si="0"/>
        <v>95.372259712782622</v>
      </c>
      <c r="K18" s="713">
        <v>1545</v>
      </c>
      <c r="L18" s="674">
        <v>40.877516862066194</v>
      </c>
      <c r="M18" s="1021"/>
      <c r="N18"/>
      <c r="O18"/>
      <c r="P18"/>
      <c r="Q18"/>
    </row>
    <row r="19" spans="1:17" ht="14.25" customHeight="1">
      <c r="A19" s="659" t="s">
        <v>18</v>
      </c>
      <c r="B19" s="712">
        <v>763969</v>
      </c>
      <c r="C19" s="712">
        <v>741785</v>
      </c>
      <c r="D19" s="712">
        <v>710939</v>
      </c>
      <c r="E19" s="671">
        <f t="shared" si="1"/>
        <v>0.42563137122204608</v>
      </c>
      <c r="F19" s="712">
        <v>324746.79372799996</v>
      </c>
      <c r="G19" s="671">
        <v>9.125</v>
      </c>
      <c r="H19" s="659" t="s">
        <v>18</v>
      </c>
      <c r="I19" s="712">
        <v>16942.34</v>
      </c>
      <c r="J19" s="712">
        <f t="shared" si="0"/>
        <v>43.782913104093062</v>
      </c>
      <c r="K19" s="712">
        <v>747</v>
      </c>
      <c r="L19" s="671">
        <v>33.668380999885414</v>
      </c>
      <c r="M19" s="1020"/>
      <c r="N19"/>
      <c r="O19"/>
      <c r="P19"/>
      <c r="Q19"/>
    </row>
    <row r="20" spans="1:17" ht="14.25" customHeight="1">
      <c r="A20" s="526" t="s">
        <v>19</v>
      </c>
      <c r="B20" s="713">
        <v>2405353</v>
      </c>
      <c r="C20" s="713">
        <v>2350112</v>
      </c>
      <c r="D20" s="713">
        <v>2310376</v>
      </c>
      <c r="E20" s="674">
        <f t="shared" si="1"/>
        <v>0.17067252749278783</v>
      </c>
      <c r="F20" s="713">
        <v>1090593.2159860001</v>
      </c>
      <c r="G20" s="674">
        <v>10.3</v>
      </c>
      <c r="H20" s="526" t="s">
        <v>19</v>
      </c>
      <c r="I20" s="713">
        <v>23548.73</v>
      </c>
      <c r="J20" s="713">
        <f t="shared" si="0"/>
        <v>99.797823491967506</v>
      </c>
      <c r="K20" s="713">
        <v>2339</v>
      </c>
      <c r="L20" s="674">
        <v>30.497993287128445</v>
      </c>
      <c r="M20" s="1021"/>
      <c r="N20"/>
      <c r="O20"/>
      <c r="P20"/>
      <c r="Q20"/>
    </row>
    <row r="21" spans="1:17" ht="14.25" customHeight="1">
      <c r="A21" s="659" t="s">
        <v>20</v>
      </c>
      <c r="B21" s="712">
        <v>2944157</v>
      </c>
      <c r="C21" s="712">
        <v>2862707</v>
      </c>
      <c r="D21" s="712">
        <v>2551687</v>
      </c>
      <c r="E21" s="671">
        <f t="shared" si="1"/>
        <v>1.1567691375770295</v>
      </c>
      <c r="F21" s="712">
        <v>1329688.465762998</v>
      </c>
      <c r="G21" s="671">
        <v>10.050000000000001</v>
      </c>
      <c r="H21" s="659" t="s">
        <v>20</v>
      </c>
      <c r="I21" s="712">
        <v>45348.47</v>
      </c>
      <c r="J21" s="712">
        <f t="shared" si="0"/>
        <v>63.126870652968002</v>
      </c>
      <c r="K21" s="712">
        <v>3020</v>
      </c>
      <c r="L21" s="671">
        <v>37.466041756980367</v>
      </c>
      <c r="M21" s="1020"/>
      <c r="N21"/>
      <c r="O21"/>
      <c r="P21"/>
      <c r="Q21"/>
    </row>
    <row r="22" spans="1:17" ht="14.25" customHeight="1">
      <c r="A22" s="526" t="s">
        <v>21</v>
      </c>
      <c r="B22" s="713">
        <v>4102236</v>
      </c>
      <c r="C22" s="713">
        <v>4033197</v>
      </c>
      <c r="D22" s="713">
        <v>3996588</v>
      </c>
      <c r="E22" s="674">
        <f t="shared" si="1"/>
        <v>9.1225230945402025E-2</v>
      </c>
      <c r="F22" s="713">
        <v>1794831.8006969995</v>
      </c>
      <c r="G22" s="674">
        <v>13.399999999999999</v>
      </c>
      <c r="H22" s="526" t="s">
        <v>21</v>
      </c>
      <c r="I22" s="713">
        <v>12414.97</v>
      </c>
      <c r="J22" s="713">
        <f t="shared" si="0"/>
        <v>324.86562593385247</v>
      </c>
      <c r="K22" s="713">
        <v>1545</v>
      </c>
      <c r="L22" s="674">
        <v>48.178132632747669</v>
      </c>
      <c r="M22" s="1021"/>
      <c r="N22"/>
      <c r="O22"/>
      <c r="P22"/>
      <c r="Q22"/>
    </row>
    <row r="23" spans="1:17" ht="14.25" customHeight="1">
      <c r="A23" s="659" t="s">
        <v>22</v>
      </c>
      <c r="B23" s="712">
        <v>1515129</v>
      </c>
      <c r="C23" s="712">
        <v>1470880</v>
      </c>
      <c r="D23" s="712">
        <v>1422193</v>
      </c>
      <c r="E23" s="671">
        <f t="shared" si="1"/>
        <v>0.33717530771320003</v>
      </c>
      <c r="F23" s="712">
        <v>661831.97675099887</v>
      </c>
      <c r="G23" s="671">
        <v>9.3249999999999993</v>
      </c>
      <c r="H23" s="659" t="s">
        <v>22</v>
      </c>
      <c r="I23" s="712">
        <v>17589.439999999999</v>
      </c>
      <c r="J23" s="712">
        <f t="shared" si="0"/>
        <v>83.62290101333528</v>
      </c>
      <c r="K23" s="712">
        <v>1812</v>
      </c>
      <c r="L23" s="671">
        <v>23.85469922767323</v>
      </c>
      <c r="M23" s="1020"/>
      <c r="N23"/>
      <c r="O23"/>
      <c r="P23"/>
      <c r="Q23"/>
    </row>
    <row r="24" spans="1:17" ht="14.25" customHeight="1">
      <c r="A24" s="526" t="s">
        <v>23</v>
      </c>
      <c r="B24" s="713">
        <v>1874664</v>
      </c>
      <c r="C24" s="713">
        <v>1832942</v>
      </c>
      <c r="D24" s="713">
        <v>1780192</v>
      </c>
      <c r="E24" s="674">
        <f t="shared" si="1"/>
        <v>0.29243779334462427</v>
      </c>
      <c r="F24" s="713">
        <v>852194.51356500085</v>
      </c>
      <c r="G24" s="674">
        <v>11.125</v>
      </c>
      <c r="H24" s="526" t="s">
        <v>23</v>
      </c>
      <c r="I24" s="713">
        <v>12321.5</v>
      </c>
      <c r="J24" s="713">
        <f t="shared" si="0"/>
        <v>148.75964777015784</v>
      </c>
      <c r="K24" s="713">
        <v>1419</v>
      </c>
      <c r="L24" s="674">
        <v>39.970222734816488</v>
      </c>
      <c r="M24" s="1021"/>
      <c r="N24"/>
      <c r="O24"/>
      <c r="P24"/>
      <c r="Q24"/>
    </row>
    <row r="25" spans="1:17" ht="14.25" customHeight="1">
      <c r="A25" s="659" t="s">
        <v>24</v>
      </c>
      <c r="B25" s="712">
        <v>3642762</v>
      </c>
      <c r="C25" s="712">
        <v>3539048</v>
      </c>
      <c r="D25" s="712">
        <v>3222061</v>
      </c>
      <c r="E25" s="671">
        <f t="shared" si="1"/>
        <v>0.94278192725982812</v>
      </c>
      <c r="F25" s="712">
        <v>1663941.7722940014</v>
      </c>
      <c r="G25" s="671">
        <v>8.5</v>
      </c>
      <c r="H25" s="659" t="s">
        <v>24</v>
      </c>
      <c r="I25" s="712">
        <v>32086.27</v>
      </c>
      <c r="J25" s="712">
        <f t="shared" si="0"/>
        <v>110.29789377200902</v>
      </c>
      <c r="K25" s="712">
        <v>1502</v>
      </c>
      <c r="L25" s="671">
        <v>37.812739471179817</v>
      </c>
      <c r="M25" s="1020"/>
      <c r="N25"/>
      <c r="O25"/>
      <c r="P25"/>
      <c r="Q25"/>
    </row>
    <row r="26" spans="1:17" ht="14.25" customHeight="1">
      <c r="A26" s="526" t="s">
        <v>25</v>
      </c>
      <c r="B26" s="713">
        <v>1958558</v>
      </c>
      <c r="C26" s="713">
        <v>1911157</v>
      </c>
      <c r="D26" s="713">
        <v>1857481</v>
      </c>
      <c r="E26" s="674">
        <f t="shared" si="1"/>
        <v>0.28528164648893295</v>
      </c>
      <c r="F26" s="713">
        <v>887654.23101499863</v>
      </c>
      <c r="G26" s="674">
        <v>11.799999999999999</v>
      </c>
      <c r="H26" s="526" t="s">
        <v>25</v>
      </c>
      <c r="I26" s="713">
        <v>19399.73</v>
      </c>
      <c r="J26" s="713">
        <f t="shared" si="0"/>
        <v>98.514618502422465</v>
      </c>
      <c r="K26" s="713">
        <v>2291</v>
      </c>
      <c r="L26" s="674">
        <v>29.917740928662585</v>
      </c>
      <c r="M26" s="1021"/>
      <c r="N26"/>
      <c r="O26"/>
      <c r="P26"/>
      <c r="Q26"/>
    </row>
    <row r="27" spans="1:17" ht="14.25" customHeight="1">
      <c r="A27" s="659" t="s">
        <v>26</v>
      </c>
      <c r="B27" s="712">
        <v>1814036</v>
      </c>
      <c r="C27" s="712">
        <v>1760575</v>
      </c>
      <c r="D27" s="712">
        <v>1640068</v>
      </c>
      <c r="E27" s="671">
        <f t="shared" si="1"/>
        <v>0.71154711012566541</v>
      </c>
      <c r="F27" s="712">
        <v>792628.31946700008</v>
      </c>
      <c r="G27" s="671">
        <v>9.4</v>
      </c>
      <c r="H27" s="659" t="s">
        <v>26</v>
      </c>
      <c r="I27" s="712">
        <v>25842.51</v>
      </c>
      <c r="J27" s="712">
        <f t="shared" si="0"/>
        <v>68.127089822157373</v>
      </c>
      <c r="K27" s="712">
        <v>1462</v>
      </c>
      <c r="L27" s="671">
        <v>24.028059014810502</v>
      </c>
      <c r="M27" s="1020"/>
      <c r="N27"/>
      <c r="O27"/>
      <c r="P27"/>
      <c r="Q27"/>
    </row>
    <row r="28" spans="1:17" ht="14.25" customHeight="1">
      <c r="A28" s="526" t="s">
        <v>27</v>
      </c>
      <c r="B28" s="713">
        <v>4972485</v>
      </c>
      <c r="C28" s="713">
        <v>4889053</v>
      </c>
      <c r="D28" s="713">
        <v>4506151</v>
      </c>
      <c r="E28" s="674">
        <f t="shared" si="1"/>
        <v>0.81888740918212299</v>
      </c>
      <c r="F28" s="713">
        <v>2163692.6263739993</v>
      </c>
      <c r="G28" s="674">
        <v>11.400000000000002</v>
      </c>
      <c r="H28" s="526" t="s">
        <v>27</v>
      </c>
      <c r="I28" s="713">
        <v>31485.27</v>
      </c>
      <c r="J28" s="713">
        <f t="shared" si="0"/>
        <v>155.2806439328613</v>
      </c>
      <c r="K28" s="713">
        <v>963</v>
      </c>
      <c r="L28" s="674">
        <v>71.431093097170347</v>
      </c>
      <c r="M28" s="1021"/>
      <c r="N28"/>
      <c r="O28"/>
      <c r="P28"/>
      <c r="Q28"/>
    </row>
    <row r="29" spans="1:17" ht="14.25" customHeight="1">
      <c r="A29" s="871" t="s">
        <v>28</v>
      </c>
      <c r="B29" s="872">
        <v>6325984</v>
      </c>
      <c r="C29" s="872">
        <v>6174040</v>
      </c>
      <c r="D29" s="872">
        <v>5645407</v>
      </c>
      <c r="E29" s="873">
        <f t="shared" si="1"/>
        <v>0.8991292056886202</v>
      </c>
      <c r="F29" s="872">
        <v>2961190.2407230046</v>
      </c>
      <c r="G29" s="873">
        <v>8.7749999999999986</v>
      </c>
      <c r="H29" s="871" t="s">
        <v>28</v>
      </c>
      <c r="I29" s="712">
        <v>43801.279999999999</v>
      </c>
      <c r="J29" s="712">
        <f t="shared" si="0"/>
        <v>140.95569809832043</v>
      </c>
      <c r="K29" s="712">
        <v>2879</v>
      </c>
      <c r="L29" s="671">
        <v>42.573193565315414</v>
      </c>
      <c r="M29" s="1020"/>
      <c r="N29"/>
      <c r="O29"/>
      <c r="P29"/>
      <c r="Q29"/>
    </row>
    <row r="30" spans="1:17" ht="14.25" customHeight="1">
      <c r="A30" s="851" t="s">
        <v>29</v>
      </c>
      <c r="B30" s="859">
        <v>52016334</v>
      </c>
      <c r="C30" s="859">
        <v>50737469</v>
      </c>
      <c r="D30" s="859">
        <v>47566384</v>
      </c>
      <c r="E30" s="852">
        <f t="shared" si="1"/>
        <v>0.64747086777336982</v>
      </c>
      <c r="F30" s="859">
        <v>23292871.386862002</v>
      </c>
      <c r="G30" s="1019" t="s">
        <v>250</v>
      </c>
      <c r="H30" s="851" t="s">
        <v>29</v>
      </c>
      <c r="I30" s="859">
        <v>532203.22</v>
      </c>
      <c r="J30" s="859">
        <f t="shared" si="0"/>
        <v>95.334765167335902</v>
      </c>
      <c r="K30" s="859">
        <v>35290</v>
      </c>
      <c r="L30" s="852">
        <v>40.096367440007704</v>
      </c>
      <c r="M30" s="1022"/>
      <c r="N30"/>
      <c r="O30"/>
      <c r="P30"/>
      <c r="Q30"/>
    </row>
    <row r="31" spans="1:17" ht="14.25" customHeight="1">
      <c r="A31" s="1018" t="s">
        <v>30</v>
      </c>
      <c r="B31" s="874">
        <v>11877121</v>
      </c>
      <c r="C31" s="874">
        <v>11728240</v>
      </c>
      <c r="D31" s="874">
        <v>10952011</v>
      </c>
      <c r="E31" s="853">
        <f t="shared" si="1"/>
        <v>0.68711504143879054</v>
      </c>
      <c r="F31" s="874">
        <v>6009935.8610430025</v>
      </c>
      <c r="G31" s="853">
        <v>8.6</v>
      </c>
      <c r="H31" s="1018" t="s">
        <v>30</v>
      </c>
      <c r="I31" s="712">
        <v>12012.52</v>
      </c>
      <c r="J31" s="712">
        <f t="shared" si="0"/>
        <v>976.33469080592579</v>
      </c>
      <c r="K31" s="712">
        <v>1281</v>
      </c>
      <c r="L31" s="671">
        <v>83.819226073136292</v>
      </c>
      <c r="M31" s="1020"/>
      <c r="N31"/>
      <c r="O31"/>
      <c r="P31"/>
      <c r="Q31"/>
    </row>
    <row r="32" spans="1:17" ht="14.25" customHeight="1">
      <c r="A32" s="851" t="s">
        <v>31</v>
      </c>
      <c r="B32" s="859">
        <v>63893455</v>
      </c>
      <c r="C32" s="859">
        <v>62465709</v>
      </c>
      <c r="D32" s="859">
        <v>58518395</v>
      </c>
      <c r="E32" s="852">
        <f t="shared" si="1"/>
        <v>0.65490116985937874</v>
      </c>
      <c r="F32" s="859">
        <v>29302807.247905005</v>
      </c>
      <c r="G32" s="852">
        <v>9.8249999999999993</v>
      </c>
      <c r="H32" s="851" t="s">
        <v>31</v>
      </c>
      <c r="I32" s="859">
        <v>544215.74</v>
      </c>
      <c r="J32" s="859">
        <f t="shared" si="0"/>
        <v>114.7811509457628</v>
      </c>
      <c r="K32" s="859">
        <v>36571</v>
      </c>
      <c r="L32" s="852">
        <v>48.305546327826036</v>
      </c>
      <c r="M32" s="1022"/>
      <c r="N32"/>
      <c r="O32"/>
      <c r="P32"/>
      <c r="Q32"/>
    </row>
    <row r="33" spans="1:17" ht="14.25" customHeight="1">
      <c r="A33" s="659" t="s">
        <v>32</v>
      </c>
      <c r="B33" s="712">
        <v>408090</v>
      </c>
      <c r="C33" s="712">
        <v>401554</v>
      </c>
      <c r="D33" s="712">
        <v>386566</v>
      </c>
      <c r="E33" s="671">
        <f t="shared" si="1"/>
        <v>0.38111844910821979</v>
      </c>
      <c r="F33" s="712">
        <v>175733.78642399996</v>
      </c>
      <c r="G33" s="671">
        <v>22.9</v>
      </c>
      <c r="H33" s="659" t="s">
        <v>32</v>
      </c>
      <c r="I33" s="712">
        <v>1628.4</v>
      </c>
      <c r="J33" s="712">
        <f t="shared" si="0"/>
        <v>246.59420289855072</v>
      </c>
      <c r="K33" s="712">
        <v>32</v>
      </c>
      <c r="L33" s="671">
        <v>76.864630908918855</v>
      </c>
      <c r="M33" s="1020"/>
      <c r="N33"/>
      <c r="O33"/>
      <c r="P33"/>
      <c r="Q33"/>
    </row>
    <row r="34" spans="1:17" ht="14.25" customHeight="1">
      <c r="A34" s="526" t="s">
        <v>33</v>
      </c>
      <c r="B34" s="713">
        <v>226426</v>
      </c>
      <c r="C34" s="713">
        <v>224469</v>
      </c>
      <c r="D34" s="713">
        <v>157213</v>
      </c>
      <c r="E34" s="674">
        <f t="shared" si="1"/>
        <v>3.6255364116896116</v>
      </c>
      <c r="F34" s="713">
        <v>86600.805215</v>
      </c>
      <c r="G34" s="674">
        <v>22.3</v>
      </c>
      <c r="H34" s="526" t="s">
        <v>33</v>
      </c>
      <c r="I34" s="713">
        <v>83533.899999999994</v>
      </c>
      <c r="J34" s="713">
        <f t="shared" si="0"/>
        <v>2.6871605420074967</v>
      </c>
      <c r="K34" s="713">
        <v>22</v>
      </c>
      <c r="L34" s="674">
        <v>73.658723476292948</v>
      </c>
      <c r="M34" s="1021"/>
      <c r="N34"/>
      <c r="O34"/>
      <c r="P34"/>
      <c r="Q34"/>
    </row>
    <row r="35" spans="1:17" ht="14.25" customHeight="1">
      <c r="A35" s="659" t="s">
        <v>34</v>
      </c>
      <c r="B35" s="712">
        <v>402499</v>
      </c>
      <c r="C35" s="712">
        <v>396404</v>
      </c>
      <c r="D35" s="712">
        <v>381427</v>
      </c>
      <c r="E35" s="671">
        <f t="shared" si="1"/>
        <v>0.38588674043344984</v>
      </c>
      <c r="F35" s="712">
        <v>178288.41339299994</v>
      </c>
      <c r="G35" s="671">
        <v>21</v>
      </c>
      <c r="H35" s="659" t="s">
        <v>34</v>
      </c>
      <c r="I35" s="712">
        <v>1128</v>
      </c>
      <c r="J35" s="712">
        <f t="shared" si="0"/>
        <v>351.42198581560285</v>
      </c>
      <c r="K35" s="712">
        <v>34</v>
      </c>
      <c r="L35" s="671">
        <v>74.418270249543397</v>
      </c>
      <c r="M35" s="1020"/>
      <c r="N35"/>
      <c r="O35"/>
      <c r="P35"/>
      <c r="Q35"/>
    </row>
    <row r="36" spans="1:17" ht="14.25" customHeight="1">
      <c r="A36" s="875" t="s">
        <v>35</v>
      </c>
      <c r="B36" s="876">
        <v>825035</v>
      </c>
      <c r="C36" s="876">
        <v>816364</v>
      </c>
      <c r="D36" s="876">
        <v>706300</v>
      </c>
      <c r="E36" s="877">
        <f t="shared" si="1"/>
        <v>1.4587398341704638</v>
      </c>
      <c r="F36" s="876">
        <v>364085.46243999997</v>
      </c>
      <c r="G36" s="877">
        <v>28.5</v>
      </c>
      <c r="H36" s="875" t="s">
        <v>35</v>
      </c>
      <c r="I36" s="713">
        <v>2503.7199999999998</v>
      </c>
      <c r="J36" s="713">
        <f t="shared" si="0"/>
        <v>326.06042209192725</v>
      </c>
      <c r="K36" s="713">
        <v>24</v>
      </c>
      <c r="L36" s="674">
        <v>94.656550264342869</v>
      </c>
      <c r="M36" s="1021"/>
      <c r="N36"/>
      <c r="O36"/>
      <c r="P36"/>
      <c r="Q36"/>
    </row>
    <row r="37" spans="1:17" ht="14.25" customHeight="1">
      <c r="A37" s="860" t="s">
        <v>130</v>
      </c>
      <c r="B37" s="861">
        <v>1862050</v>
      </c>
      <c r="C37" s="861">
        <v>1838791</v>
      </c>
      <c r="D37" s="861">
        <v>1631506</v>
      </c>
      <c r="E37" s="878">
        <f t="shared" si="1"/>
        <v>1.2032290110412402</v>
      </c>
      <c r="F37" s="861">
        <v>804708.46747199981</v>
      </c>
      <c r="G37" s="878" t="s">
        <v>250</v>
      </c>
      <c r="H37" s="860" t="s">
        <v>130</v>
      </c>
      <c r="I37" s="861">
        <v>88794.01999999999</v>
      </c>
      <c r="J37" s="861">
        <f t="shared" si="0"/>
        <v>20.708500414780186</v>
      </c>
      <c r="K37" s="861">
        <v>112</v>
      </c>
      <c r="L37" s="878">
        <v>83.844928542721817</v>
      </c>
      <c r="M37" s="1023"/>
      <c r="N37"/>
      <c r="O37"/>
      <c r="P37"/>
      <c r="Q37"/>
    </row>
    <row r="38" spans="1:17" ht="14.25" customHeight="1">
      <c r="A38" s="851" t="s">
        <v>129</v>
      </c>
      <c r="B38" s="859">
        <v>65755505</v>
      </c>
      <c r="C38" s="859">
        <v>64304500</v>
      </c>
      <c r="D38" s="859">
        <v>60149901</v>
      </c>
      <c r="E38" s="852">
        <f t="shared" si="1"/>
        <v>0.67013358088567898</v>
      </c>
      <c r="F38" s="859">
        <v>30107515.715377003</v>
      </c>
      <c r="G38" s="852" t="s">
        <v>250</v>
      </c>
      <c r="H38" s="851" t="s">
        <v>129</v>
      </c>
      <c r="I38" s="859">
        <v>633009.76</v>
      </c>
      <c r="J38" s="859">
        <f t="shared" si="0"/>
        <v>101.58532152805985</v>
      </c>
      <c r="K38" s="859">
        <v>36683</v>
      </c>
      <c r="L38" s="852">
        <v>49.321797074854793</v>
      </c>
      <c r="M38" s="1022"/>
      <c r="N38"/>
      <c r="O38"/>
      <c r="P38"/>
      <c r="Q38"/>
    </row>
    <row r="39" spans="1:17">
      <c r="A39" s="8" t="s">
        <v>0</v>
      </c>
      <c r="B39" s="408"/>
      <c r="D39" s="23"/>
      <c r="H39" s="23" t="s">
        <v>0</v>
      </c>
      <c r="I39" s="635"/>
      <c r="J39" s="888"/>
      <c r="K39" s="596"/>
      <c r="L39" s="596"/>
    </row>
    <row r="40" spans="1:17">
      <c r="A40" s="522" t="s">
        <v>454</v>
      </c>
      <c r="H40" s="1238" t="s">
        <v>455</v>
      </c>
      <c r="I40" s="1182"/>
      <c r="J40" s="1182"/>
      <c r="K40" s="1182"/>
      <c r="L40" s="1182"/>
      <c r="M40" s="828"/>
    </row>
    <row r="41" spans="1:17">
      <c r="A41" s="522" t="s">
        <v>453</v>
      </c>
      <c r="H41" s="1239" t="s">
        <v>395</v>
      </c>
      <c r="I41" s="1116"/>
      <c r="J41" s="1116"/>
      <c r="K41" s="1116"/>
      <c r="L41" s="1116"/>
      <c r="M41" s="377"/>
    </row>
    <row r="42" spans="1:17">
      <c r="A42" s="522" t="s">
        <v>249</v>
      </c>
      <c r="H42" s="1116"/>
      <c r="I42" s="1116"/>
      <c r="J42" s="1116"/>
      <c r="K42" s="1116"/>
      <c r="L42" s="1116"/>
      <c r="M42" s="377"/>
    </row>
    <row r="43" spans="1:17">
      <c r="A43" s="522" t="s">
        <v>361</v>
      </c>
      <c r="H43" s="437"/>
      <c r="I43" s="437"/>
      <c r="J43" s="437"/>
      <c r="K43" s="437"/>
      <c r="L43" s="437"/>
      <c r="M43" s="377"/>
    </row>
    <row r="44" spans="1:17">
      <c r="A44" s="522" t="s">
        <v>397</v>
      </c>
      <c r="H44" s="372"/>
      <c r="M44" s="377"/>
    </row>
    <row r="45" spans="1:17">
      <c r="A45" s="408"/>
      <c r="M45" s="377"/>
    </row>
    <row r="46" spans="1:17" ht="15.75">
      <c r="A46" s="885" t="s">
        <v>363</v>
      </c>
      <c r="M46" s="437"/>
    </row>
    <row r="47" spans="1:17" ht="15.75">
      <c r="A47" s="13"/>
      <c r="H47" s="440"/>
      <c r="M47" s="439"/>
      <c r="N47" s="437"/>
      <c r="O47" s="437"/>
    </row>
    <row r="48" spans="1:17">
      <c r="A48" s="1240" t="s">
        <v>7</v>
      </c>
      <c r="B48" s="886" t="s">
        <v>108</v>
      </c>
      <c r="C48" s="886" t="s">
        <v>108</v>
      </c>
      <c r="D48" s="886" t="s">
        <v>108</v>
      </c>
      <c r="F48" s="119"/>
      <c r="G48" s="119"/>
      <c r="H48" s="119"/>
      <c r="I48" s="135"/>
      <c r="Q48"/>
    </row>
    <row r="49" spans="1:17" ht="15.75">
      <c r="A49" s="1241"/>
      <c r="B49" s="844" t="s">
        <v>109</v>
      </c>
      <c r="C49" s="844" t="s">
        <v>110</v>
      </c>
      <c r="D49" s="844" t="s">
        <v>110</v>
      </c>
      <c r="F49" s="119"/>
      <c r="G49" s="119"/>
      <c r="H49" s="119"/>
      <c r="I49" s="135"/>
      <c r="L49" s="439"/>
      <c r="M49" s="377"/>
      <c r="N49" s="439"/>
      <c r="O49" s="377"/>
      <c r="Q49"/>
    </row>
    <row r="50" spans="1:17" ht="15.75">
      <c r="A50" s="1242"/>
      <c r="B50" s="850" t="s">
        <v>111</v>
      </c>
      <c r="C50" s="850" t="s">
        <v>156</v>
      </c>
      <c r="D50" s="850" t="s">
        <v>155</v>
      </c>
      <c r="F50" s="119"/>
      <c r="G50" s="119"/>
      <c r="H50" s="119"/>
      <c r="I50" s="135"/>
      <c r="L50" s="439"/>
      <c r="M50" s="437"/>
      <c r="N50" s="437"/>
      <c r="O50" s="437"/>
      <c r="Q50"/>
    </row>
    <row r="51" spans="1:17" ht="15.75">
      <c r="A51" s="659" t="s">
        <v>8</v>
      </c>
      <c r="B51" s="932">
        <v>52811</v>
      </c>
      <c r="C51" s="932">
        <v>28475</v>
      </c>
      <c r="D51" s="932">
        <v>68937</v>
      </c>
      <c r="F51" s="52"/>
      <c r="G51" s="119"/>
      <c r="H51" s="119"/>
      <c r="I51" s="135"/>
      <c r="L51" s="439"/>
      <c r="M51" s="437"/>
      <c r="N51" s="439"/>
      <c r="O51" s="437"/>
      <c r="Q51"/>
    </row>
    <row r="52" spans="1:17">
      <c r="A52" s="526" t="s">
        <v>9</v>
      </c>
      <c r="B52" s="933">
        <v>87498</v>
      </c>
      <c r="C52" s="933">
        <v>26734</v>
      </c>
      <c r="D52" s="933">
        <v>66752</v>
      </c>
      <c r="F52" s="55"/>
      <c r="G52" s="87"/>
      <c r="H52" s="87"/>
      <c r="I52" s="462"/>
      <c r="Q52"/>
    </row>
    <row r="53" spans="1:17">
      <c r="A53" s="659" t="s">
        <v>10</v>
      </c>
      <c r="B53" s="932">
        <v>33125</v>
      </c>
      <c r="C53" s="932">
        <v>24513</v>
      </c>
      <c r="D53" s="932">
        <v>62746</v>
      </c>
      <c r="F53" s="55"/>
      <c r="G53" s="87"/>
      <c r="H53" s="87"/>
      <c r="I53" s="462"/>
      <c r="Q53"/>
    </row>
    <row r="54" spans="1:17">
      <c r="A54" s="526" t="s">
        <v>11</v>
      </c>
      <c r="B54" s="933">
        <v>41754</v>
      </c>
      <c r="C54" s="933">
        <v>25373</v>
      </c>
      <c r="D54" s="933">
        <v>64441</v>
      </c>
      <c r="F54" s="55"/>
      <c r="G54" s="87"/>
      <c r="H54" s="87"/>
      <c r="I54" s="462"/>
      <c r="Q54"/>
    </row>
    <row r="55" spans="1:17">
      <c r="A55" s="659" t="s">
        <v>12</v>
      </c>
      <c r="B55" s="932">
        <v>80997</v>
      </c>
      <c r="C55" s="932">
        <v>25021</v>
      </c>
      <c r="D55" s="932">
        <v>62414</v>
      </c>
      <c r="F55" s="55"/>
      <c r="G55" s="87"/>
      <c r="H55" s="87"/>
      <c r="I55" s="462"/>
      <c r="Q55"/>
    </row>
    <row r="56" spans="1:17">
      <c r="A56" s="526" t="s">
        <v>13</v>
      </c>
      <c r="B56" s="933">
        <v>65363</v>
      </c>
      <c r="C56" s="933">
        <v>25546</v>
      </c>
      <c r="D56" s="933">
        <v>65144</v>
      </c>
      <c r="F56" s="55"/>
      <c r="G56" s="87"/>
      <c r="H56" s="87"/>
      <c r="I56" s="462"/>
      <c r="Q56"/>
    </row>
    <row r="57" spans="1:17">
      <c r="A57" s="659" t="s">
        <v>14</v>
      </c>
      <c r="B57" s="932">
        <v>34676</v>
      </c>
      <c r="C57" s="932">
        <v>25996</v>
      </c>
      <c r="D57" s="932">
        <v>65252</v>
      </c>
      <c r="F57" s="55"/>
      <c r="G57" s="87"/>
      <c r="H57" s="87"/>
      <c r="I57" s="462"/>
      <c r="Q57"/>
    </row>
    <row r="58" spans="1:17">
      <c r="A58" s="526" t="s">
        <v>15</v>
      </c>
      <c r="B58" s="933">
        <v>8064</v>
      </c>
      <c r="C58" s="933">
        <v>25613</v>
      </c>
      <c r="D58" s="933">
        <v>66035</v>
      </c>
      <c r="F58" s="55"/>
      <c r="G58" s="87"/>
      <c r="H58" s="87"/>
      <c r="I58" s="462"/>
      <c r="Q58"/>
    </row>
    <row r="59" spans="1:17">
      <c r="A59" s="659" t="s">
        <v>16</v>
      </c>
      <c r="B59" s="932">
        <v>28512</v>
      </c>
      <c r="C59" s="932">
        <v>24211</v>
      </c>
      <c r="D59" s="932">
        <v>63786</v>
      </c>
      <c r="F59" s="55"/>
      <c r="G59" s="87"/>
      <c r="H59" s="87"/>
      <c r="I59" s="462"/>
      <c r="Q59"/>
    </row>
    <row r="60" spans="1:17">
      <c r="A60" s="526" t="s">
        <v>17</v>
      </c>
      <c r="B60" s="933">
        <v>62978</v>
      </c>
      <c r="C60" s="933">
        <v>23556</v>
      </c>
      <c r="D60" s="933">
        <v>65689</v>
      </c>
      <c r="F60" s="55"/>
      <c r="G60" s="87"/>
      <c r="H60" s="87"/>
      <c r="I60" s="462"/>
      <c r="Q60"/>
    </row>
    <row r="61" spans="1:17">
      <c r="A61" s="659" t="s">
        <v>18</v>
      </c>
      <c r="B61" s="932">
        <v>17268</v>
      </c>
      <c r="C61" s="932">
        <v>23168</v>
      </c>
      <c r="D61" s="932">
        <v>60822</v>
      </c>
      <c r="F61" s="55"/>
      <c r="G61" s="87"/>
      <c r="H61" s="87"/>
      <c r="I61" s="462"/>
      <c r="Q61"/>
    </row>
    <row r="62" spans="1:17">
      <c r="A62" s="526" t="s">
        <v>19</v>
      </c>
      <c r="B62" s="933">
        <v>55140</v>
      </c>
      <c r="C62" s="933">
        <v>23411</v>
      </c>
      <c r="D62" s="933">
        <v>64995</v>
      </c>
      <c r="F62" s="55"/>
      <c r="G62" s="87"/>
      <c r="H62" s="87"/>
      <c r="I62" s="462"/>
      <c r="Q62"/>
    </row>
    <row r="63" spans="1:17">
      <c r="A63" s="659" t="s">
        <v>20</v>
      </c>
      <c r="B63" s="932">
        <v>77643</v>
      </c>
      <c r="C63" s="932">
        <v>26615</v>
      </c>
      <c r="D63" s="932">
        <v>65050</v>
      </c>
      <c r="F63" s="55"/>
      <c r="G63" s="87"/>
      <c r="H63" s="87"/>
      <c r="I63" s="462"/>
      <c r="Q63"/>
    </row>
    <row r="64" spans="1:17">
      <c r="A64" s="526" t="s">
        <v>21</v>
      </c>
      <c r="B64" s="933">
        <v>100112</v>
      </c>
      <c r="C64" s="933">
        <v>24739</v>
      </c>
      <c r="D64" s="933">
        <v>65975</v>
      </c>
      <c r="F64" s="55"/>
      <c r="G64" s="87"/>
      <c r="H64" s="87"/>
      <c r="I64" s="462"/>
      <c r="Q64"/>
    </row>
    <row r="65" spans="1:17">
      <c r="A65" s="659" t="s">
        <v>22</v>
      </c>
      <c r="B65" s="932">
        <v>35066</v>
      </c>
      <c r="C65" s="932">
        <v>23717</v>
      </c>
      <c r="D65" s="932">
        <v>60619</v>
      </c>
      <c r="F65" s="55"/>
      <c r="G65" s="87"/>
      <c r="H65" s="87"/>
      <c r="I65" s="462"/>
      <c r="Q65"/>
    </row>
    <row r="66" spans="1:17">
      <c r="A66" s="526" t="s">
        <v>23</v>
      </c>
      <c r="B66" s="933">
        <v>49520</v>
      </c>
      <c r="C66" s="933">
        <v>26807</v>
      </c>
      <c r="D66" s="933">
        <v>69832</v>
      </c>
      <c r="F66" s="55"/>
      <c r="G66" s="87"/>
      <c r="H66" s="87"/>
      <c r="I66" s="462"/>
      <c r="Q66"/>
    </row>
    <row r="67" spans="1:17">
      <c r="A67" s="659" t="s">
        <v>24</v>
      </c>
      <c r="B67" s="932">
        <v>97754</v>
      </c>
      <c r="C67" s="932">
        <v>27036</v>
      </c>
      <c r="D67" s="932">
        <v>65344</v>
      </c>
      <c r="F67" s="55"/>
      <c r="G67" s="87"/>
      <c r="H67" s="87"/>
      <c r="I67" s="462"/>
      <c r="Q67"/>
    </row>
    <row r="68" spans="1:17">
      <c r="A68" s="526" t="s">
        <v>25</v>
      </c>
      <c r="B68" s="933">
        <v>44843</v>
      </c>
      <c r="C68" s="933">
        <v>23329</v>
      </c>
      <c r="D68" s="933">
        <v>66845</v>
      </c>
      <c r="F68" s="55"/>
      <c r="G68" s="87"/>
      <c r="H68" s="87"/>
      <c r="I68" s="462"/>
      <c r="Q68"/>
    </row>
    <row r="69" spans="1:17">
      <c r="A69" s="659" t="s">
        <v>26</v>
      </c>
      <c r="B69" s="932">
        <v>43529</v>
      </c>
      <c r="C69" s="932">
        <v>24386</v>
      </c>
      <c r="D69" s="932">
        <v>62864</v>
      </c>
      <c r="F69" s="55"/>
      <c r="G69" s="87"/>
      <c r="H69" s="87"/>
      <c r="I69" s="462"/>
      <c r="Q69"/>
    </row>
    <row r="70" spans="1:17">
      <c r="A70" s="526" t="s">
        <v>27</v>
      </c>
      <c r="B70" s="933">
        <v>143680</v>
      </c>
      <c r="C70" s="933">
        <v>29214</v>
      </c>
      <c r="D70" s="933">
        <v>72157</v>
      </c>
      <c r="F70" s="55"/>
      <c r="G70" s="87"/>
      <c r="H70" s="87"/>
      <c r="I70" s="462"/>
      <c r="Q70"/>
    </row>
    <row r="71" spans="1:17">
      <c r="A71" s="659" t="s">
        <v>28</v>
      </c>
      <c r="B71" s="932">
        <v>192882</v>
      </c>
      <c r="C71" s="932">
        <v>30546</v>
      </c>
      <c r="D71" s="932">
        <v>71624</v>
      </c>
      <c r="F71" s="55"/>
      <c r="G71" s="87"/>
      <c r="H71" s="87"/>
      <c r="I71" s="462"/>
      <c r="Q71"/>
    </row>
    <row r="72" spans="1:17">
      <c r="A72" s="668" t="s">
        <v>29</v>
      </c>
      <c r="B72" s="934">
        <v>1353215</v>
      </c>
      <c r="C72" s="934">
        <v>26345</v>
      </c>
      <c r="D72" s="934">
        <v>66702</v>
      </c>
      <c r="F72" s="55"/>
      <c r="G72" s="87"/>
      <c r="H72" s="87"/>
      <c r="I72" s="462"/>
      <c r="Q72"/>
    </row>
    <row r="73" spans="1:17">
      <c r="A73" s="659" t="s">
        <v>30</v>
      </c>
      <c r="B73" s="932">
        <v>607439</v>
      </c>
      <c r="C73" s="932">
        <v>51118</v>
      </c>
      <c r="D73" s="932">
        <v>101065</v>
      </c>
      <c r="F73" s="75"/>
      <c r="G73" s="92"/>
      <c r="H73" s="92"/>
      <c r="I73" s="463"/>
      <c r="Q73"/>
    </row>
    <row r="74" spans="1:17">
      <c r="A74" s="668" t="s">
        <v>31</v>
      </c>
      <c r="B74" s="934">
        <v>1960654</v>
      </c>
      <c r="C74" s="934">
        <v>30999</v>
      </c>
      <c r="D74" s="934">
        <v>74556</v>
      </c>
      <c r="F74" s="55"/>
      <c r="G74" s="87"/>
      <c r="H74" s="87"/>
      <c r="I74" s="462"/>
      <c r="Q74"/>
    </row>
    <row r="75" spans="1:17">
      <c r="A75" s="659" t="s">
        <v>32</v>
      </c>
      <c r="B75" s="932" t="s">
        <v>250</v>
      </c>
      <c r="C75" s="932" t="s">
        <v>250</v>
      </c>
      <c r="D75" s="932" t="s">
        <v>250</v>
      </c>
      <c r="F75" s="75"/>
      <c r="G75" s="92"/>
      <c r="H75" s="92"/>
      <c r="I75" s="463"/>
      <c r="Q75"/>
    </row>
    <row r="76" spans="1:17">
      <c r="A76" s="526" t="s">
        <v>33</v>
      </c>
      <c r="B76" s="933" t="s">
        <v>250</v>
      </c>
      <c r="C76" s="933" t="s">
        <v>250</v>
      </c>
      <c r="D76" s="933" t="s">
        <v>250</v>
      </c>
      <c r="F76" s="55"/>
      <c r="G76" s="87"/>
      <c r="H76" s="87"/>
      <c r="I76" s="462"/>
      <c r="Q76"/>
    </row>
    <row r="77" spans="1:17">
      <c r="A77" s="659" t="s">
        <v>34</v>
      </c>
      <c r="B77" s="932" t="s">
        <v>250</v>
      </c>
      <c r="C77" s="932" t="s">
        <v>250</v>
      </c>
      <c r="D77" s="932" t="s">
        <v>250</v>
      </c>
      <c r="F77" s="55"/>
      <c r="G77" s="87"/>
      <c r="H77" s="87"/>
      <c r="I77" s="462"/>
      <c r="Q77"/>
    </row>
    <row r="78" spans="1:17">
      <c r="A78" s="526" t="s">
        <v>35</v>
      </c>
      <c r="B78" s="933" t="s">
        <v>250</v>
      </c>
      <c r="C78" s="933" t="s">
        <v>250</v>
      </c>
      <c r="D78" s="933" t="s">
        <v>250</v>
      </c>
      <c r="F78" s="55"/>
      <c r="G78" s="87"/>
      <c r="H78" s="87"/>
      <c r="I78" s="462"/>
      <c r="Q78"/>
    </row>
    <row r="79" spans="1:17">
      <c r="A79" s="707" t="s">
        <v>130</v>
      </c>
      <c r="B79" s="935">
        <v>35929</v>
      </c>
      <c r="C79" s="935">
        <v>19259</v>
      </c>
      <c r="D79" s="935">
        <v>63940</v>
      </c>
      <c r="F79" s="55"/>
      <c r="G79" s="87"/>
      <c r="H79" s="87"/>
      <c r="I79" s="462"/>
      <c r="J79" s="4"/>
      <c r="K79" s="4"/>
      <c r="L79" s="4"/>
      <c r="Q79"/>
    </row>
    <row r="80" spans="1:17">
      <c r="A80" s="670" t="s">
        <v>129</v>
      </c>
      <c r="B80" s="936">
        <v>1996583</v>
      </c>
      <c r="C80" s="936">
        <v>30663</v>
      </c>
      <c r="D80" s="936">
        <v>74334</v>
      </c>
      <c r="F80" s="18"/>
      <c r="G80" s="92"/>
      <c r="H80" s="92"/>
      <c r="I80" s="463"/>
      <c r="J80" s="4"/>
      <c r="K80" s="4"/>
      <c r="L80" s="4"/>
      <c r="Q80"/>
    </row>
    <row r="81" spans="1:13">
      <c r="A81" s="23" t="s">
        <v>251</v>
      </c>
      <c r="B81" s="596"/>
      <c r="C81" s="596"/>
      <c r="D81" s="596"/>
      <c r="F81" s="75"/>
      <c r="G81" s="92"/>
      <c r="H81" s="92"/>
      <c r="I81" s="463"/>
      <c r="J81" s="119"/>
      <c r="K81" s="4"/>
      <c r="L81" s="4"/>
      <c r="M81" s="4"/>
    </row>
    <row r="82" spans="1:13">
      <c r="A82" s="522" t="s">
        <v>290</v>
      </c>
      <c r="F82" s="75"/>
      <c r="G82" s="92"/>
      <c r="H82" s="92"/>
      <c r="I82" s="463"/>
      <c r="J82" s="119"/>
      <c r="K82" s="4"/>
      <c r="L82" s="4"/>
      <c r="M82" s="4"/>
    </row>
    <row r="83" spans="1:13">
      <c r="A83" s="522" t="s">
        <v>394</v>
      </c>
      <c r="F83" s="111"/>
      <c r="G83" s="118"/>
      <c r="H83" s="4"/>
      <c r="I83" s="4"/>
      <c r="J83" s="4"/>
      <c r="K83" s="87"/>
      <c r="L83" s="4"/>
      <c r="M83" s="4"/>
    </row>
    <row r="84" spans="1:13">
      <c r="F84" s="118"/>
      <c r="G84" s="4"/>
      <c r="H84" s="4"/>
      <c r="I84" s="4"/>
      <c r="J84" s="4"/>
      <c r="K84" s="4"/>
      <c r="L84" s="4"/>
      <c r="M84" s="4"/>
    </row>
    <row r="85" spans="1:13">
      <c r="F85" s="118"/>
      <c r="G85" s="4"/>
      <c r="H85" s="4"/>
      <c r="I85" s="4"/>
      <c r="J85" s="4"/>
      <c r="K85" s="4"/>
      <c r="L85" s="4"/>
      <c r="M85" s="4"/>
    </row>
    <row r="86" spans="1:13">
      <c r="G86" s="4"/>
      <c r="H86" s="4"/>
      <c r="I86" s="4"/>
      <c r="J86" s="4"/>
      <c r="K86" s="4"/>
      <c r="L86" s="4"/>
      <c r="M86" s="4"/>
    </row>
    <row r="87" spans="1:13">
      <c r="G87" s="4"/>
      <c r="H87" s="4"/>
      <c r="I87" s="4"/>
      <c r="J87" s="4"/>
      <c r="K87" s="4"/>
      <c r="L87" s="4"/>
      <c r="M87" s="4"/>
    </row>
    <row r="88" spans="1:13">
      <c r="G88" s="4"/>
      <c r="H88" s="4"/>
      <c r="I88" s="4"/>
      <c r="J88" s="4"/>
      <c r="K88" s="4"/>
      <c r="L88" s="4"/>
      <c r="M88" s="4"/>
    </row>
    <row r="89" spans="1:13">
      <c r="G89" s="4"/>
      <c r="H89" s="4"/>
      <c r="I89" s="4"/>
      <c r="J89" s="4"/>
      <c r="K89" s="4"/>
      <c r="L89" s="4"/>
      <c r="M89" s="4"/>
    </row>
    <row r="90" spans="1:13">
      <c r="G90" s="4"/>
      <c r="H90" s="4"/>
      <c r="I90" s="4"/>
      <c r="J90" s="4"/>
      <c r="K90" s="4"/>
      <c r="L90" s="4"/>
      <c r="M90" s="4"/>
    </row>
    <row r="91" spans="1:13">
      <c r="G91" s="4"/>
      <c r="H91" s="4"/>
      <c r="I91" s="4"/>
      <c r="J91" s="4"/>
      <c r="K91" s="4"/>
      <c r="L91" s="4"/>
      <c r="M91" s="4"/>
    </row>
  </sheetData>
  <mergeCells count="5">
    <mergeCell ref="H40:L40"/>
    <mergeCell ref="H41:L42"/>
    <mergeCell ref="A5:A8"/>
    <mergeCell ref="A48:A50"/>
    <mergeCell ref="H5:H8"/>
  </mergeCells>
  <phoneticPr fontId="0" type="noConversion"/>
  <hyperlinks>
    <hyperlink ref="G1" location="Sommaire!A1" display="Retour sommaire"/>
    <hyperlink ref="L1" location="Sommaire!A1" display="Retour sommaire"/>
  </hyperlinks>
  <pageMargins left="0.78740157480314965" right="0.78740157480314965" top="1.1811023622047245" bottom="0.98425196850393704" header="0.51181102362204722" footer="0.51181102362204722"/>
  <pageSetup paperSize="9" scale="58"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7" max="83" man="1"/>
  </colBreaks>
  <legacyDrawingHF r:id="rId2"/>
</worksheet>
</file>

<file path=xl/worksheets/sheet2.xml><?xml version="1.0" encoding="utf-8"?>
<worksheet xmlns="http://schemas.openxmlformats.org/spreadsheetml/2006/main" xmlns:r="http://schemas.openxmlformats.org/officeDocument/2006/relationships">
  <sheetPr>
    <tabColor rgb="FF92D050"/>
  </sheetPr>
  <dimension ref="A1:P126"/>
  <sheetViews>
    <sheetView view="pageBreakPreview" zoomScaleNormal="80" zoomScaleSheetLayoutView="100" workbookViewId="0">
      <selection activeCell="B1" sqref="B1"/>
    </sheetView>
  </sheetViews>
  <sheetFormatPr baseColWidth="10" defaultRowHeight="12.75"/>
  <cols>
    <col min="1" max="1" width="29.42578125" style="1" customWidth="1"/>
    <col min="2" max="4" width="15" style="1" customWidth="1"/>
    <col min="5" max="5" width="15" style="2" customWidth="1"/>
    <col min="6" max="7" width="15" style="1" customWidth="1"/>
    <col min="8" max="8" width="30.140625" style="3" customWidth="1"/>
    <col min="9" max="14" width="15" style="3" customWidth="1"/>
    <col min="15" max="15" width="3.140625" style="3" customWidth="1"/>
    <col min="16" max="16" width="11" style="4" customWidth="1"/>
    <col min="17" max="16384" width="11.42578125" style="4"/>
  </cols>
  <sheetData>
    <row r="1" spans="1:15" s="643" customFormat="1" ht="18.75" customHeight="1">
      <c r="A1" s="638" t="s">
        <v>292</v>
      </c>
      <c r="B1" s="639"/>
      <c r="C1" s="639"/>
      <c r="D1" s="639"/>
      <c r="E1" s="640"/>
      <c r="F1" s="639"/>
      <c r="G1" s="641" t="s">
        <v>116</v>
      </c>
      <c r="H1" s="638" t="s">
        <v>292</v>
      </c>
      <c r="I1" s="642"/>
      <c r="J1" s="642"/>
      <c r="K1" s="642"/>
      <c r="L1" s="642"/>
      <c r="M1" s="642"/>
      <c r="N1" s="641" t="s">
        <v>116</v>
      </c>
      <c r="O1" s="642"/>
    </row>
    <row r="2" spans="1:15" s="643" customFormat="1" ht="18.75" customHeight="1">
      <c r="A2" s="638"/>
      <c r="B2" s="639"/>
      <c r="C2" s="639"/>
      <c r="D2" s="639"/>
      <c r="E2" s="640"/>
      <c r="F2" s="639"/>
      <c r="G2" s="641"/>
      <c r="H2" s="638"/>
      <c r="I2" s="642"/>
      <c r="J2" s="642"/>
      <c r="K2" s="642"/>
      <c r="L2" s="642"/>
      <c r="M2" s="642"/>
      <c r="N2" s="641"/>
      <c r="O2" s="642"/>
    </row>
    <row r="3" spans="1:15" s="643" customFormat="1" ht="18.75" customHeight="1">
      <c r="A3" s="644" t="s">
        <v>146</v>
      </c>
      <c r="B3" s="645"/>
      <c r="C3" s="645"/>
      <c r="D3" s="646"/>
      <c r="E3" s="645"/>
      <c r="F3" s="645"/>
      <c r="G3" s="646"/>
      <c r="H3" s="1078" t="s">
        <v>409</v>
      </c>
      <c r="I3" s="1079"/>
      <c r="J3" s="1079"/>
      <c r="K3" s="1079"/>
      <c r="L3" s="1079"/>
      <c r="M3" s="1079"/>
      <c r="N3" s="1079"/>
      <c r="O3" s="642"/>
    </row>
    <row r="4" spans="1:15" s="643" customFormat="1" ht="18.75" customHeight="1">
      <c r="A4" s="644"/>
      <c r="B4" s="645"/>
      <c r="C4" s="645"/>
      <c r="D4" s="646"/>
      <c r="E4" s="645"/>
      <c r="F4" s="645"/>
      <c r="G4" s="646"/>
      <c r="H4" s="1079"/>
      <c r="I4" s="1079"/>
      <c r="J4" s="1079"/>
      <c r="K4" s="1079"/>
      <c r="L4" s="1079"/>
      <c r="M4" s="1079"/>
      <c r="N4" s="1079"/>
      <c r="O4" s="642"/>
    </row>
    <row r="5" spans="1:15" s="643" customFormat="1" ht="13.5" customHeight="1">
      <c r="A5" s="657" t="s">
        <v>3</v>
      </c>
      <c r="B5" s="649"/>
      <c r="C5" s="650"/>
      <c r="D5" s="640"/>
      <c r="E5" s="640"/>
      <c r="F5" s="640"/>
      <c r="G5" s="640"/>
      <c r="H5" s="642"/>
      <c r="I5" s="651"/>
      <c r="J5" s="652"/>
      <c r="K5" s="653"/>
      <c r="L5" s="653"/>
      <c r="M5" s="648"/>
      <c r="N5" s="648"/>
      <c r="O5" s="651"/>
    </row>
    <row r="6" spans="1:15" s="643" customFormat="1" ht="15" customHeight="1">
      <c r="A6" s="660" t="s">
        <v>4</v>
      </c>
      <c r="B6" s="661"/>
      <c r="C6" s="662"/>
      <c r="D6" s="663"/>
      <c r="E6" s="662"/>
      <c r="F6" s="662"/>
      <c r="G6" s="664"/>
      <c r="H6" s="978"/>
      <c r="I6" s="665"/>
      <c r="J6" s="665"/>
      <c r="K6" s="665"/>
      <c r="L6" s="665"/>
      <c r="M6" s="665"/>
      <c r="N6" s="665"/>
      <c r="O6" s="651"/>
    </row>
    <row r="7" spans="1:15" ht="18.75" customHeight="1">
      <c r="A7" s="1085" t="s">
        <v>7</v>
      </c>
      <c r="B7" s="1087" t="s">
        <v>5</v>
      </c>
      <c r="C7" s="1088"/>
      <c r="D7" s="1088"/>
      <c r="E7" s="1087" t="s">
        <v>6</v>
      </c>
      <c r="F7" s="1088"/>
      <c r="G7" s="1088"/>
      <c r="H7" s="1085" t="s">
        <v>7</v>
      </c>
      <c r="I7" s="1084" t="s">
        <v>254</v>
      </c>
      <c r="J7" s="1084"/>
      <c r="K7" s="1084"/>
      <c r="L7" s="1084" t="s">
        <v>303</v>
      </c>
      <c r="M7" s="1084"/>
      <c r="N7" s="1084"/>
      <c r="O7" s="11"/>
    </row>
    <row r="8" spans="1:15" ht="18.75" customHeight="1">
      <c r="A8" s="1086"/>
      <c r="B8" s="666">
        <v>2011</v>
      </c>
      <c r="C8" s="666">
        <v>2012</v>
      </c>
      <c r="D8" s="667" t="s">
        <v>294</v>
      </c>
      <c r="E8" s="666">
        <v>2011</v>
      </c>
      <c r="F8" s="666">
        <v>2012</v>
      </c>
      <c r="G8" s="667" t="s">
        <v>294</v>
      </c>
      <c r="H8" s="1086"/>
      <c r="I8" s="963" t="s">
        <v>293</v>
      </c>
      <c r="J8" s="1080" t="s">
        <v>407</v>
      </c>
      <c r="K8" s="1081"/>
      <c r="L8" s="957" t="s">
        <v>293</v>
      </c>
      <c r="M8" s="1080" t="s">
        <v>407</v>
      </c>
      <c r="N8" s="1082"/>
      <c r="O8" s="14"/>
    </row>
    <row r="9" spans="1:15" s="656" customFormat="1" ht="15" customHeight="1">
      <c r="A9" s="659" t="s">
        <v>8</v>
      </c>
      <c r="B9" s="671">
        <v>738.65751799999987</v>
      </c>
      <c r="C9" s="671">
        <v>726.15741700000001</v>
      </c>
      <c r="D9" s="672">
        <f>C9/B9-1</f>
        <v>-1.6922728998745362E-2</v>
      </c>
      <c r="E9" s="673">
        <v>742.12158000000011</v>
      </c>
      <c r="F9" s="673">
        <v>735.09165300000006</v>
      </c>
      <c r="G9" s="672">
        <f>F9/E9-1</f>
        <v>-9.4727429971784849E-3</v>
      </c>
      <c r="H9" s="659" t="s">
        <v>8</v>
      </c>
      <c r="I9" s="964">
        <v>386.81544486651103</v>
      </c>
      <c r="J9" s="683">
        <v>67.239243801595705</v>
      </c>
      <c r="K9" s="969">
        <v>32.760756198404287</v>
      </c>
      <c r="L9" s="958">
        <v>391.57460643668395</v>
      </c>
      <c r="M9" s="683">
        <v>86.566878076086653</v>
      </c>
      <c r="N9" s="683">
        <v>13.433121923913344</v>
      </c>
      <c r="O9" s="655"/>
    </row>
    <row r="10" spans="1:15" ht="15" customHeight="1">
      <c r="A10" s="526" t="s">
        <v>9</v>
      </c>
      <c r="B10" s="674">
        <v>1268.005355</v>
      </c>
      <c r="C10" s="674">
        <v>1313.8914050000001</v>
      </c>
      <c r="D10" s="675">
        <f t="shared" ref="D10:D38" si="0">C10/B10-1</f>
        <v>3.6187583766158493E-2</v>
      </c>
      <c r="E10" s="676">
        <v>1255.731462</v>
      </c>
      <c r="F10" s="676">
        <v>1305.3193510000003</v>
      </c>
      <c r="G10" s="675">
        <f t="shared" ref="G10:G38" si="1">F10/E10-1</f>
        <v>3.948924630830053E-2</v>
      </c>
      <c r="H10" s="526" t="s">
        <v>9</v>
      </c>
      <c r="I10" s="965">
        <v>398.88479261133875</v>
      </c>
      <c r="J10" s="684">
        <v>55.230905707918843</v>
      </c>
      <c r="K10" s="970">
        <v>44.769094292081164</v>
      </c>
      <c r="L10" s="959">
        <v>396.28239946908127</v>
      </c>
      <c r="M10" s="684">
        <v>81.433542541575321</v>
      </c>
      <c r="N10" s="684">
        <v>18.566457458424672</v>
      </c>
      <c r="O10" s="15"/>
    </row>
    <row r="11" spans="1:15" s="656" customFormat="1" ht="15" customHeight="1">
      <c r="A11" s="659" t="s">
        <v>10</v>
      </c>
      <c r="B11" s="671">
        <v>630.21534799999995</v>
      </c>
      <c r="C11" s="671">
        <v>641.18482300000005</v>
      </c>
      <c r="D11" s="672">
        <f t="shared" si="0"/>
        <v>1.7405915350700241E-2</v>
      </c>
      <c r="E11" s="673">
        <v>622.18386199999998</v>
      </c>
      <c r="F11" s="673">
        <v>633.61957799999993</v>
      </c>
      <c r="G11" s="672">
        <f t="shared" si="1"/>
        <v>1.8379962416961604E-2</v>
      </c>
      <c r="H11" s="659" t="s">
        <v>10</v>
      </c>
      <c r="I11" s="964">
        <v>462.7188065151658</v>
      </c>
      <c r="J11" s="683">
        <v>63.07095980654551</v>
      </c>
      <c r="K11" s="969">
        <v>36.929040193454483</v>
      </c>
      <c r="L11" s="958">
        <v>457.25925567767678</v>
      </c>
      <c r="M11" s="683">
        <v>81.621228408444154</v>
      </c>
      <c r="N11" s="683">
        <v>18.378771591555839</v>
      </c>
      <c r="O11" s="655"/>
    </row>
    <row r="12" spans="1:15" ht="15" customHeight="1">
      <c r="A12" s="526" t="s">
        <v>11</v>
      </c>
      <c r="B12" s="674">
        <v>726.04955300000006</v>
      </c>
      <c r="C12" s="674">
        <v>721.97187699999995</v>
      </c>
      <c r="D12" s="675">
        <f t="shared" si="0"/>
        <v>-5.6162502726588848E-3</v>
      </c>
      <c r="E12" s="676">
        <v>741.84742400000005</v>
      </c>
      <c r="F12" s="676">
        <v>762.70452299999988</v>
      </c>
      <c r="G12" s="675">
        <f t="shared" si="1"/>
        <v>2.811507909205857E-2</v>
      </c>
      <c r="H12" s="526" t="s">
        <v>11</v>
      </c>
      <c r="I12" s="965">
        <v>426.12236385538898</v>
      </c>
      <c r="J12" s="684">
        <v>68.431981319405324</v>
      </c>
      <c r="K12" s="970">
        <v>31.568018680594673</v>
      </c>
      <c r="L12" s="959">
        <v>450.16359309513228</v>
      </c>
      <c r="M12" s="684">
        <v>81.803536911764198</v>
      </c>
      <c r="N12" s="684">
        <v>18.196463088235813</v>
      </c>
      <c r="O12" s="15"/>
    </row>
    <row r="13" spans="1:15" s="656" customFormat="1" ht="15" customHeight="1">
      <c r="A13" s="659" t="s">
        <v>12</v>
      </c>
      <c r="B13" s="671">
        <v>1061.680517</v>
      </c>
      <c r="C13" s="671">
        <v>1149.2689779999998</v>
      </c>
      <c r="D13" s="672">
        <f t="shared" si="0"/>
        <v>8.249982890097618E-2</v>
      </c>
      <c r="E13" s="673">
        <v>1066.9693130000001</v>
      </c>
      <c r="F13" s="673">
        <v>1129.8679690000001</v>
      </c>
      <c r="G13" s="672">
        <f t="shared" si="1"/>
        <v>5.8950763844508147E-2</v>
      </c>
      <c r="H13" s="659" t="s">
        <v>12</v>
      </c>
      <c r="I13" s="964">
        <v>350.7210308601945</v>
      </c>
      <c r="J13" s="683">
        <v>62.536232836522288</v>
      </c>
      <c r="K13" s="969">
        <v>37.463767163477726</v>
      </c>
      <c r="L13" s="958">
        <v>344.80044829296207</v>
      </c>
      <c r="M13" s="683">
        <v>88.654712540133957</v>
      </c>
      <c r="N13" s="683">
        <v>11.345287459866029</v>
      </c>
      <c r="O13" s="655"/>
    </row>
    <row r="14" spans="1:15" ht="15" customHeight="1">
      <c r="A14" s="526" t="s">
        <v>13</v>
      </c>
      <c r="B14" s="674">
        <v>1016.2287739999999</v>
      </c>
      <c r="C14" s="674">
        <v>1000.9908589999999</v>
      </c>
      <c r="D14" s="675">
        <f t="shared" si="0"/>
        <v>-1.4994571488092912E-2</v>
      </c>
      <c r="E14" s="676">
        <v>1011.0526140000001</v>
      </c>
      <c r="F14" s="676">
        <v>1028.6633159999999</v>
      </c>
      <c r="G14" s="675">
        <f t="shared" si="1"/>
        <v>1.7418185518879303E-2</v>
      </c>
      <c r="H14" s="526" t="s">
        <v>13</v>
      </c>
      <c r="I14" s="965">
        <v>383.54873527385479</v>
      </c>
      <c r="J14" s="684">
        <v>65.210230456260348</v>
      </c>
      <c r="K14" s="970">
        <v>34.789769543739659</v>
      </c>
      <c r="L14" s="959">
        <v>394.15196485266767</v>
      </c>
      <c r="M14" s="684">
        <v>87.758631707636397</v>
      </c>
      <c r="N14" s="684">
        <v>12.241368292363603</v>
      </c>
      <c r="O14" s="15"/>
    </row>
    <row r="15" spans="1:15" s="656" customFormat="1" ht="15" customHeight="1">
      <c r="A15" s="659" t="s">
        <v>14</v>
      </c>
      <c r="B15" s="671">
        <v>578.063041</v>
      </c>
      <c r="C15" s="671">
        <v>601.01078399999994</v>
      </c>
      <c r="D15" s="672">
        <f t="shared" si="0"/>
        <v>3.9697647786480772E-2</v>
      </c>
      <c r="E15" s="673">
        <v>625.78186500000004</v>
      </c>
      <c r="F15" s="673">
        <v>610.74627299999997</v>
      </c>
      <c r="G15" s="672">
        <f t="shared" si="1"/>
        <v>-2.4026889945109042E-2</v>
      </c>
      <c r="H15" s="659" t="s">
        <v>14</v>
      </c>
      <c r="I15" s="964">
        <v>436.77506197225472</v>
      </c>
      <c r="J15" s="683">
        <v>70.670327772354923</v>
      </c>
      <c r="K15" s="969">
        <v>29.329672227645087</v>
      </c>
      <c r="L15" s="958">
        <v>443.85017430718614</v>
      </c>
      <c r="M15" s="683">
        <v>81.538265072638438</v>
      </c>
      <c r="N15" s="683">
        <v>18.461734927361565</v>
      </c>
      <c r="O15" s="655"/>
    </row>
    <row r="16" spans="1:15" ht="15" customHeight="1">
      <c r="A16" s="526" t="s">
        <v>15</v>
      </c>
      <c r="B16" s="674">
        <v>617.15690199999995</v>
      </c>
      <c r="C16" s="674">
        <v>612.97281399999997</v>
      </c>
      <c r="D16" s="675">
        <f t="shared" si="0"/>
        <v>-6.7796179325561035E-3</v>
      </c>
      <c r="E16" s="676">
        <v>591.11100199999998</v>
      </c>
      <c r="F16" s="676">
        <v>595.02901799999995</v>
      </c>
      <c r="G16" s="193">
        <f t="shared" si="1"/>
        <v>6.6282237798713783E-3</v>
      </c>
      <c r="H16" s="893" t="s">
        <v>147</v>
      </c>
      <c r="I16" s="965">
        <v>1972.0706824053252</v>
      </c>
      <c r="J16" s="684">
        <v>68.532576389268712</v>
      </c>
      <c r="K16" s="970">
        <v>31.467423610731288</v>
      </c>
      <c r="L16" s="959">
        <v>1914.341476126591</v>
      </c>
      <c r="M16" s="684">
        <v>88.293645369745661</v>
      </c>
      <c r="N16" s="684">
        <v>11.706354630254353</v>
      </c>
      <c r="O16" s="15"/>
    </row>
    <row r="17" spans="1:15" s="656" customFormat="1" ht="15" customHeight="1">
      <c r="A17" s="659" t="s">
        <v>16</v>
      </c>
      <c r="B17" s="671">
        <v>485.10484300000002</v>
      </c>
      <c r="C17" s="671">
        <v>485.46403599999996</v>
      </c>
      <c r="D17" s="672">
        <f t="shared" si="0"/>
        <v>7.4044406107875993E-4</v>
      </c>
      <c r="E17" s="673">
        <v>488.48555599999997</v>
      </c>
      <c r="F17" s="673">
        <v>484.30742800000002</v>
      </c>
      <c r="G17" s="672">
        <f t="shared" si="1"/>
        <v>-8.5532273138491099E-3</v>
      </c>
      <c r="H17" s="659" t="s">
        <v>16</v>
      </c>
      <c r="I17" s="964">
        <v>402.99712277754071</v>
      </c>
      <c r="J17" s="683">
        <v>68.972401078130545</v>
      </c>
      <c r="K17" s="969">
        <v>31.027598921869465</v>
      </c>
      <c r="L17" s="958">
        <v>402.03699048839729</v>
      </c>
      <c r="M17" s="683">
        <v>90.087656058002892</v>
      </c>
      <c r="N17" s="683">
        <v>9.912343941997106</v>
      </c>
      <c r="O17" s="655"/>
    </row>
    <row r="18" spans="1:15" ht="15" customHeight="1">
      <c r="A18" s="526" t="s">
        <v>17</v>
      </c>
      <c r="B18" s="674">
        <v>1087.411077</v>
      </c>
      <c r="C18" s="674">
        <v>1113.6333089999998</v>
      </c>
      <c r="D18" s="675">
        <f t="shared" si="0"/>
        <v>2.4114369031758454E-2</v>
      </c>
      <c r="E18" s="676">
        <v>1078.516267</v>
      </c>
      <c r="F18" s="676">
        <v>1115.468488</v>
      </c>
      <c r="G18" s="675">
        <f t="shared" si="1"/>
        <v>3.4262089623169345E-2</v>
      </c>
      <c r="H18" s="526" t="s">
        <v>17</v>
      </c>
      <c r="I18" s="965">
        <v>417.45448435267247</v>
      </c>
      <c r="J18" s="684">
        <v>58.377229717003743</v>
      </c>
      <c r="K18" s="970">
        <v>41.622770282996271</v>
      </c>
      <c r="L18" s="959">
        <v>418.14241609550783</v>
      </c>
      <c r="M18" s="684">
        <v>77.757005090761481</v>
      </c>
      <c r="N18" s="684">
        <v>22.242994909238533</v>
      </c>
      <c r="O18" s="15"/>
    </row>
    <row r="19" spans="1:15" s="656" customFormat="1" ht="15" customHeight="1">
      <c r="A19" s="659" t="s">
        <v>18</v>
      </c>
      <c r="B19" s="671">
        <v>404.39786600000002</v>
      </c>
      <c r="C19" s="671">
        <v>405.63781800000004</v>
      </c>
      <c r="D19" s="672">
        <f t="shared" si="0"/>
        <v>3.066168504459954E-3</v>
      </c>
      <c r="E19" s="673">
        <v>414.03483899999998</v>
      </c>
      <c r="F19" s="673">
        <v>414.87599900000004</v>
      </c>
      <c r="G19" s="672">
        <f t="shared" si="1"/>
        <v>2.031616474670761E-3</v>
      </c>
      <c r="H19" s="659" t="s">
        <v>18</v>
      </c>
      <c r="I19" s="964">
        <v>530.96109658899775</v>
      </c>
      <c r="J19" s="683">
        <v>72.566638005137875</v>
      </c>
      <c r="K19" s="969">
        <v>27.433361994862125</v>
      </c>
      <c r="L19" s="958">
        <v>543.05344719484685</v>
      </c>
      <c r="M19" s="683">
        <v>86.650961700968381</v>
      </c>
      <c r="N19" s="683">
        <v>13.349038299031612</v>
      </c>
      <c r="O19" s="655"/>
    </row>
    <row r="20" spans="1:15" ht="15" customHeight="1">
      <c r="A20" s="526" t="s">
        <v>19</v>
      </c>
      <c r="B20" s="674">
        <v>930.57111900000007</v>
      </c>
      <c r="C20" s="674">
        <v>924.36179299999992</v>
      </c>
      <c r="D20" s="675">
        <f t="shared" si="0"/>
        <v>-6.6725969388269357E-3</v>
      </c>
      <c r="E20" s="676">
        <v>936.18621499999995</v>
      </c>
      <c r="F20" s="676">
        <v>988.83344800000009</v>
      </c>
      <c r="G20" s="675">
        <f t="shared" si="1"/>
        <v>5.6235855812083457E-2</v>
      </c>
      <c r="H20" s="526" t="s">
        <v>19</v>
      </c>
      <c r="I20" s="965">
        <v>384.29361220577601</v>
      </c>
      <c r="J20" s="684">
        <v>73.338658751768634</v>
      </c>
      <c r="K20" s="970">
        <v>26.661341248231363</v>
      </c>
      <c r="L20" s="959">
        <v>411.09701902381897</v>
      </c>
      <c r="M20" s="684">
        <v>84.115436091114091</v>
      </c>
      <c r="N20" s="684">
        <v>15.884563908885896</v>
      </c>
      <c r="O20" s="15"/>
    </row>
    <row r="21" spans="1:15" s="656" customFormat="1" ht="15" customHeight="1">
      <c r="A21" s="659" t="s">
        <v>20</v>
      </c>
      <c r="B21" s="671">
        <v>1023.93402</v>
      </c>
      <c r="C21" s="671">
        <v>1087.012581</v>
      </c>
      <c r="D21" s="672">
        <f t="shared" si="0"/>
        <v>6.1604126601829234E-2</v>
      </c>
      <c r="E21" s="673">
        <v>1116.0798850000001</v>
      </c>
      <c r="F21" s="673">
        <v>1078.0573570000001</v>
      </c>
      <c r="G21" s="672">
        <f t="shared" si="1"/>
        <v>-3.406792695668015E-2</v>
      </c>
      <c r="H21" s="659" t="s">
        <v>20</v>
      </c>
      <c r="I21" s="964">
        <v>369.21012738111449</v>
      </c>
      <c r="J21" s="683">
        <v>63.781835658441196</v>
      </c>
      <c r="K21" s="969">
        <v>36.218164341558804</v>
      </c>
      <c r="L21" s="958">
        <v>366.1684336127455</v>
      </c>
      <c r="M21" s="683">
        <v>91.120970291750439</v>
      </c>
      <c r="N21" s="683">
        <v>8.8790297082495577</v>
      </c>
      <c r="O21" s="655"/>
    </row>
    <row r="22" spans="1:15" ht="15" customHeight="1">
      <c r="A22" s="526" t="s">
        <v>21</v>
      </c>
      <c r="B22" s="674">
        <v>1873.5839900000001</v>
      </c>
      <c r="C22" s="674">
        <v>1826.8296260000002</v>
      </c>
      <c r="D22" s="675">
        <f t="shared" si="0"/>
        <v>-2.4954506576457147E-2</v>
      </c>
      <c r="E22" s="676">
        <v>1832.8322269999999</v>
      </c>
      <c r="F22" s="676">
        <v>1826.0465699999997</v>
      </c>
      <c r="G22" s="675">
        <f t="shared" si="1"/>
        <v>-3.7022794012668836E-3</v>
      </c>
      <c r="H22" s="526" t="s">
        <v>21</v>
      </c>
      <c r="I22" s="965">
        <v>445.32533623126517</v>
      </c>
      <c r="J22" s="684">
        <v>65.220298928959892</v>
      </c>
      <c r="K22" s="970">
        <v>34.779701071040108</v>
      </c>
      <c r="L22" s="959">
        <v>445.13445106522391</v>
      </c>
      <c r="M22" s="684">
        <v>84.52431358308678</v>
      </c>
      <c r="N22" s="684">
        <v>15.475686416913238</v>
      </c>
      <c r="O22" s="15"/>
    </row>
    <row r="23" spans="1:15" s="656" customFormat="1" ht="15" customHeight="1">
      <c r="A23" s="659" t="s">
        <v>22</v>
      </c>
      <c r="B23" s="671">
        <v>618.24642799999992</v>
      </c>
      <c r="C23" s="671">
        <v>624.20709199999999</v>
      </c>
      <c r="D23" s="672">
        <f t="shared" si="0"/>
        <v>9.6412429252241694E-3</v>
      </c>
      <c r="E23" s="673">
        <v>617.96715200000006</v>
      </c>
      <c r="F23" s="673">
        <v>647.02360599999986</v>
      </c>
      <c r="G23" s="672">
        <f t="shared" si="1"/>
        <v>4.7019415038422219E-2</v>
      </c>
      <c r="H23" s="659" t="s">
        <v>22</v>
      </c>
      <c r="I23" s="964">
        <v>411.98280278444935</v>
      </c>
      <c r="J23" s="683">
        <v>65.929756209818905</v>
      </c>
      <c r="K23" s="969">
        <v>34.070243790181095</v>
      </c>
      <c r="L23" s="958">
        <v>427.04192580301742</v>
      </c>
      <c r="M23" s="683">
        <v>83.687120991996693</v>
      </c>
      <c r="N23" s="683">
        <v>16.312879008003307</v>
      </c>
      <c r="O23" s="655"/>
    </row>
    <row r="24" spans="1:15" ht="15" customHeight="1">
      <c r="A24" s="526" t="s">
        <v>23</v>
      </c>
      <c r="B24" s="674">
        <v>713.031477</v>
      </c>
      <c r="C24" s="674">
        <v>689.656294</v>
      </c>
      <c r="D24" s="675">
        <f t="shared" si="0"/>
        <v>-3.2782820610316454E-2</v>
      </c>
      <c r="E24" s="676">
        <v>794.40586300000007</v>
      </c>
      <c r="F24" s="676">
        <v>737.21441600000003</v>
      </c>
      <c r="G24" s="675">
        <f t="shared" si="1"/>
        <v>-7.1992730244993197E-2</v>
      </c>
      <c r="H24" s="526" t="s">
        <v>23</v>
      </c>
      <c r="I24" s="965">
        <v>367.88261469788722</v>
      </c>
      <c r="J24" s="684">
        <v>66.397305293062402</v>
      </c>
      <c r="K24" s="970">
        <v>33.602694706937605</v>
      </c>
      <c r="L24" s="959">
        <v>393.25149253412883</v>
      </c>
      <c r="M24" s="684">
        <v>94.07569411936187</v>
      </c>
      <c r="N24" s="684">
        <v>5.9243058806381237</v>
      </c>
      <c r="O24" s="15"/>
    </row>
    <row r="25" spans="1:15" s="656" customFormat="1" ht="15" customHeight="1">
      <c r="A25" s="659" t="s">
        <v>24</v>
      </c>
      <c r="B25" s="671">
        <v>1243.396197</v>
      </c>
      <c r="C25" s="671">
        <v>1370.7652919999998</v>
      </c>
      <c r="D25" s="672">
        <f t="shared" si="0"/>
        <v>0.10243645211985464</v>
      </c>
      <c r="E25" s="673">
        <v>1245.3580400000001</v>
      </c>
      <c r="F25" s="673">
        <v>1385.963544</v>
      </c>
      <c r="G25" s="672">
        <f t="shared" si="1"/>
        <v>0.1129036786882589</v>
      </c>
      <c r="H25" s="659" t="s">
        <v>24</v>
      </c>
      <c r="I25" s="964">
        <v>376.2983395566331</v>
      </c>
      <c r="J25" s="683">
        <v>55.359023782460937</v>
      </c>
      <c r="K25" s="969">
        <v>44.640976217539077</v>
      </c>
      <c r="L25" s="958">
        <v>380.47051770057993</v>
      </c>
      <c r="M25" s="683">
        <v>76.473537531951123</v>
      </c>
      <c r="N25" s="683">
        <v>23.526462468048873</v>
      </c>
      <c r="O25" s="655"/>
    </row>
    <row r="26" spans="1:15" ht="15" customHeight="1">
      <c r="A26" s="526" t="s">
        <v>25</v>
      </c>
      <c r="B26" s="674">
        <v>873.55970200000002</v>
      </c>
      <c r="C26" s="674">
        <v>821.57039199999997</v>
      </c>
      <c r="D26" s="675">
        <f t="shared" si="0"/>
        <v>-5.9514318118122245E-2</v>
      </c>
      <c r="E26" s="676">
        <v>894.77547600000003</v>
      </c>
      <c r="F26" s="676">
        <v>902.49537199999997</v>
      </c>
      <c r="G26" s="675">
        <f t="shared" si="1"/>
        <v>8.6277465208488557E-3</v>
      </c>
      <c r="H26" s="526" t="s">
        <v>25</v>
      </c>
      <c r="I26" s="965">
        <v>419.47718270278438</v>
      </c>
      <c r="J26" s="684">
        <v>72.168504704341871</v>
      </c>
      <c r="K26" s="970">
        <v>27.831495295658126</v>
      </c>
      <c r="L26" s="959">
        <v>460.79583652871139</v>
      </c>
      <c r="M26" s="684">
        <v>84.395980481548662</v>
      </c>
      <c r="N26" s="684">
        <v>15.604019518451336</v>
      </c>
      <c r="O26" s="15"/>
    </row>
    <row r="27" spans="1:15" s="656" customFormat="1" ht="15" customHeight="1">
      <c r="A27" s="659" t="s">
        <v>26</v>
      </c>
      <c r="B27" s="671">
        <v>650.23772499999995</v>
      </c>
      <c r="C27" s="671">
        <v>631.00003300000003</v>
      </c>
      <c r="D27" s="672">
        <f t="shared" si="0"/>
        <v>-2.9585628855969492E-2</v>
      </c>
      <c r="E27" s="673">
        <v>652.36451499999998</v>
      </c>
      <c r="F27" s="673">
        <v>635.64229300000011</v>
      </c>
      <c r="G27" s="672">
        <f t="shared" si="1"/>
        <v>-2.563324892065888E-2</v>
      </c>
      <c r="H27" s="659" t="s">
        <v>26</v>
      </c>
      <c r="I27" s="964">
        <v>347.84317014656824</v>
      </c>
      <c r="J27" s="683">
        <v>72.505974813475163</v>
      </c>
      <c r="K27" s="969">
        <v>27.494025186524834</v>
      </c>
      <c r="L27" s="958">
        <v>350.40224835670296</v>
      </c>
      <c r="M27" s="683">
        <v>84.727834810702248</v>
      </c>
      <c r="N27" s="683">
        <v>15.272165189297748</v>
      </c>
      <c r="O27" s="655"/>
    </row>
    <row r="28" spans="1:15" ht="15" customHeight="1">
      <c r="A28" s="526" t="s">
        <v>27</v>
      </c>
      <c r="B28" s="674">
        <v>1869.383932</v>
      </c>
      <c r="C28" s="674">
        <v>2053.6233950000001</v>
      </c>
      <c r="D28" s="675">
        <f t="shared" si="0"/>
        <v>9.8556246176186857E-2</v>
      </c>
      <c r="E28" s="676">
        <v>1867.0099359999999</v>
      </c>
      <c r="F28" s="676">
        <v>2065.7637489999997</v>
      </c>
      <c r="G28" s="193">
        <f t="shared" si="1"/>
        <v>0.10645568037298325</v>
      </c>
      <c r="H28" s="526" t="s">
        <v>27</v>
      </c>
      <c r="I28" s="965">
        <v>412.99740371263061</v>
      </c>
      <c r="J28" s="684">
        <v>63.036277739716731</v>
      </c>
      <c r="K28" s="970">
        <v>36.963722260283269</v>
      </c>
      <c r="L28" s="959">
        <v>415.43891012240357</v>
      </c>
      <c r="M28" s="684">
        <v>80.882384629356764</v>
      </c>
      <c r="N28" s="684">
        <v>19.117615370643243</v>
      </c>
      <c r="O28" s="15"/>
    </row>
    <row r="29" spans="1:15" s="656" customFormat="1" ht="15" customHeight="1">
      <c r="A29" s="659" t="s">
        <v>28</v>
      </c>
      <c r="B29" s="671">
        <v>2232.5399350000002</v>
      </c>
      <c r="C29" s="671">
        <v>2293.6908169999997</v>
      </c>
      <c r="D29" s="672">
        <f t="shared" si="0"/>
        <v>2.7390722576256854E-2</v>
      </c>
      <c r="E29" s="673">
        <v>2227.8497219999999</v>
      </c>
      <c r="F29" s="673">
        <v>2293.8395169999999</v>
      </c>
      <c r="G29" s="672">
        <f t="shared" si="1"/>
        <v>2.9620397798088005E-2</v>
      </c>
      <c r="H29" s="659" t="s">
        <v>28</v>
      </c>
      <c r="I29" s="964">
        <v>362.58245626293075</v>
      </c>
      <c r="J29" s="683">
        <v>69.812831839924499</v>
      </c>
      <c r="K29" s="969">
        <v>30.187168160075522</v>
      </c>
      <c r="L29" s="958">
        <v>362.60596248741695</v>
      </c>
      <c r="M29" s="683">
        <v>86.690797602123624</v>
      </c>
      <c r="N29" s="683">
        <v>13.30920239787638</v>
      </c>
      <c r="O29" s="655"/>
    </row>
    <row r="30" spans="1:15" s="18" customFormat="1" ht="15" customHeight="1">
      <c r="A30" s="668" t="s">
        <v>29</v>
      </c>
      <c r="B30" s="677">
        <v>20641.455319000001</v>
      </c>
      <c r="C30" s="677">
        <v>21094.901435000003</v>
      </c>
      <c r="D30" s="678">
        <f t="shared" si="0"/>
        <v>2.1967739628446337E-2</v>
      </c>
      <c r="E30" s="679">
        <v>20822.664814999996</v>
      </c>
      <c r="F30" s="679">
        <v>21376.573467999999</v>
      </c>
      <c r="G30" s="678">
        <f t="shared" si="1"/>
        <v>2.6601237541939549E-2</v>
      </c>
      <c r="H30" s="668" t="s">
        <v>29</v>
      </c>
      <c r="I30" s="966">
        <v>405.5437938975092</v>
      </c>
      <c r="J30" s="685">
        <v>65.158944389255922</v>
      </c>
      <c r="K30" s="971">
        <v>34.841055610744071</v>
      </c>
      <c r="L30" s="960">
        <v>410.95886280644072</v>
      </c>
      <c r="M30" s="685">
        <v>84.407457027714884</v>
      </c>
      <c r="N30" s="685">
        <v>15.592542972285123</v>
      </c>
      <c r="O30" s="17"/>
    </row>
    <row r="31" spans="1:15" s="656" customFormat="1" ht="15" customHeight="1">
      <c r="A31" s="659" t="s">
        <v>30</v>
      </c>
      <c r="B31" s="671">
        <v>4784.6038630000003</v>
      </c>
      <c r="C31" s="671">
        <v>4607.0906670000004</v>
      </c>
      <c r="D31" s="672">
        <f t="shared" si="0"/>
        <v>-3.710091808701943E-2</v>
      </c>
      <c r="E31" s="673">
        <v>4784.1048799999999</v>
      </c>
      <c r="F31" s="673">
        <v>4594.4585740000002</v>
      </c>
      <c r="G31" s="672">
        <f t="shared" si="1"/>
        <v>-3.9640917320357683E-2</v>
      </c>
      <c r="H31" s="659" t="s">
        <v>30</v>
      </c>
      <c r="I31" s="964">
        <v>387.89624749970977</v>
      </c>
      <c r="J31" s="683">
        <v>57.890621821356923</v>
      </c>
      <c r="K31" s="969">
        <v>42.109378178643077</v>
      </c>
      <c r="L31" s="958">
        <v>386.83268226365635</v>
      </c>
      <c r="M31" s="683">
        <v>74.045225268800081</v>
      </c>
      <c r="N31" s="683">
        <v>25.954774731199915</v>
      </c>
      <c r="O31" s="655"/>
    </row>
    <row r="32" spans="1:15" s="19" customFormat="1" ht="15" customHeight="1">
      <c r="A32" s="668" t="s">
        <v>31</v>
      </c>
      <c r="B32" s="677">
        <v>25426.059182000005</v>
      </c>
      <c r="C32" s="677">
        <v>25701.992101999997</v>
      </c>
      <c r="D32" s="678">
        <f t="shared" si="0"/>
        <v>1.0852366779486422E-2</v>
      </c>
      <c r="E32" s="679">
        <v>25606.769694999992</v>
      </c>
      <c r="F32" s="679">
        <v>25971.032041999999</v>
      </c>
      <c r="G32" s="678">
        <f t="shared" si="1"/>
        <v>1.4225236191003576E-2</v>
      </c>
      <c r="H32" s="668" t="s">
        <v>31</v>
      </c>
      <c r="I32" s="966">
        <v>402.26330070896927</v>
      </c>
      <c r="J32" s="685">
        <v>63.856095141834857</v>
      </c>
      <c r="K32" s="971">
        <v>36.143904858165143</v>
      </c>
      <c r="L32" s="960">
        <v>406.47405969828986</v>
      </c>
      <c r="M32" s="685">
        <v>82.574305211740494</v>
      </c>
      <c r="N32" s="685">
        <v>17.425694788259506</v>
      </c>
      <c r="O32" s="17"/>
    </row>
    <row r="33" spans="1:15" s="656" customFormat="1" ht="15" customHeight="1">
      <c r="A33" s="659" t="s">
        <v>32</v>
      </c>
      <c r="B33" s="671">
        <v>336.85966400000001</v>
      </c>
      <c r="C33" s="671">
        <v>355.56304800000004</v>
      </c>
      <c r="D33" s="672">
        <f t="shared" si="0"/>
        <v>5.5522776986442812E-2</v>
      </c>
      <c r="E33" s="673">
        <v>332.51865100000003</v>
      </c>
      <c r="F33" s="673">
        <v>329.16074300000002</v>
      </c>
      <c r="G33" s="672">
        <f t="shared" si="1"/>
        <v>-1.0098404976387365E-2</v>
      </c>
      <c r="H33" s="659" t="s">
        <v>32</v>
      </c>
      <c r="I33" s="964">
        <v>871.28586341248263</v>
      </c>
      <c r="J33" s="683">
        <v>52.340409962961054</v>
      </c>
      <c r="K33" s="969">
        <v>47.659590037038946</v>
      </c>
      <c r="L33" s="958">
        <v>806.5886030042393</v>
      </c>
      <c r="M33" s="683">
        <v>77.52256045916144</v>
      </c>
      <c r="N33" s="683">
        <v>22.47743954083856</v>
      </c>
      <c r="O33" s="655"/>
    </row>
    <row r="34" spans="1:15" ht="15" customHeight="1">
      <c r="A34" s="526" t="s">
        <v>33</v>
      </c>
      <c r="B34" s="674">
        <v>126.18037</v>
      </c>
      <c r="C34" s="674">
        <v>147.43486100000001</v>
      </c>
      <c r="D34" s="193">
        <f t="shared" si="0"/>
        <v>0.16844530571593674</v>
      </c>
      <c r="E34" s="676">
        <v>142.36838599999999</v>
      </c>
      <c r="F34" s="676">
        <v>124.479373</v>
      </c>
      <c r="G34" s="193">
        <f t="shared" si="1"/>
        <v>-0.12565298731419206</v>
      </c>
      <c r="H34" s="526" t="s">
        <v>33</v>
      </c>
      <c r="I34" s="965">
        <v>651.13927287502327</v>
      </c>
      <c r="J34" s="684">
        <v>66.457103384795801</v>
      </c>
      <c r="K34" s="970">
        <v>33.542896615204185</v>
      </c>
      <c r="L34" s="959">
        <v>549.75741743439357</v>
      </c>
      <c r="M34" s="684">
        <v>81.198766963583608</v>
      </c>
      <c r="N34" s="684">
        <v>18.801233036416402</v>
      </c>
      <c r="O34" s="15"/>
    </row>
    <row r="35" spans="1:15" s="656" customFormat="1" ht="15" customHeight="1">
      <c r="A35" s="659" t="s">
        <v>34</v>
      </c>
      <c r="B35" s="671">
        <v>404.37531100000001</v>
      </c>
      <c r="C35" s="671">
        <v>373.04928200000001</v>
      </c>
      <c r="D35" s="672">
        <f t="shared" si="0"/>
        <v>-7.7467709199486756E-2</v>
      </c>
      <c r="E35" s="673">
        <v>326.043722</v>
      </c>
      <c r="F35" s="673">
        <v>415.59240199999999</v>
      </c>
      <c r="G35" s="672">
        <f t="shared" si="1"/>
        <v>0.27465236702211371</v>
      </c>
      <c r="H35" s="659" t="s">
        <v>34</v>
      </c>
      <c r="I35" s="964">
        <v>926.83281697594271</v>
      </c>
      <c r="J35" s="683">
        <v>48.41559083874607</v>
      </c>
      <c r="K35" s="969">
        <v>51.58440916125393</v>
      </c>
      <c r="L35" s="958">
        <v>1032.5302721248997</v>
      </c>
      <c r="M35" s="683">
        <v>56.604219631522525</v>
      </c>
      <c r="N35" s="683">
        <v>43.395780368477475</v>
      </c>
      <c r="O35" s="655"/>
    </row>
    <row r="36" spans="1:15" ht="15" customHeight="1">
      <c r="A36" s="526" t="s">
        <v>35</v>
      </c>
      <c r="B36" s="674">
        <v>678.57405700000004</v>
      </c>
      <c r="C36" s="674">
        <v>814.55752799999993</v>
      </c>
      <c r="D36" s="193">
        <f t="shared" si="0"/>
        <v>0.20039591787694877</v>
      </c>
      <c r="E36" s="676">
        <v>662.39838499999996</v>
      </c>
      <c r="F36" s="676">
        <v>753.35844200000008</v>
      </c>
      <c r="G36" s="193">
        <f t="shared" si="1"/>
        <v>0.13731926142905704</v>
      </c>
      <c r="H36" s="526" t="s">
        <v>35</v>
      </c>
      <c r="I36" s="965">
        <v>987.30057270297618</v>
      </c>
      <c r="J36" s="684">
        <v>45.668189319097422</v>
      </c>
      <c r="K36" s="970">
        <v>54.331810680902578</v>
      </c>
      <c r="L36" s="959">
        <v>913.12300932687708</v>
      </c>
      <c r="M36" s="684">
        <v>67.587544469303225</v>
      </c>
      <c r="N36" s="684">
        <v>32.412455530696768</v>
      </c>
      <c r="O36" s="15"/>
    </row>
    <row r="37" spans="1:15" s="656" customFormat="1" ht="15" customHeight="1">
      <c r="A37" s="707" t="s">
        <v>130</v>
      </c>
      <c r="B37" s="708">
        <v>1545.9894019999999</v>
      </c>
      <c r="C37" s="708">
        <v>1690.6047189999999</v>
      </c>
      <c r="D37" s="709">
        <f t="shared" si="0"/>
        <v>9.3542243441588679E-2</v>
      </c>
      <c r="E37" s="710">
        <v>1463.3291439999998</v>
      </c>
      <c r="F37" s="710">
        <v>1622.59096</v>
      </c>
      <c r="G37" s="709">
        <f t="shared" si="1"/>
        <v>0.10883526556756684</v>
      </c>
      <c r="H37" s="707" t="s">
        <v>130</v>
      </c>
      <c r="I37" s="967">
        <v>907.92659649311247</v>
      </c>
      <c r="J37" s="711">
        <v>49.490680677557009</v>
      </c>
      <c r="K37" s="972">
        <v>50.509319322442991</v>
      </c>
      <c r="L37" s="961">
        <v>871.40031685507904</v>
      </c>
      <c r="M37" s="711">
        <v>67.834031319883621</v>
      </c>
      <c r="N37" s="711">
        <v>32.1659686801164</v>
      </c>
      <c r="O37" s="655"/>
    </row>
    <row r="38" spans="1:15" s="18" customFormat="1" ht="15" customHeight="1">
      <c r="A38" s="670" t="s">
        <v>129</v>
      </c>
      <c r="B38" s="680">
        <v>26972.048584</v>
      </c>
      <c r="C38" s="680">
        <v>27392.596821000003</v>
      </c>
      <c r="D38" s="681">
        <f t="shared" si="0"/>
        <v>1.5592002056880272E-2</v>
      </c>
      <c r="E38" s="682">
        <v>27070.098838999995</v>
      </c>
      <c r="F38" s="682">
        <v>27593.623002</v>
      </c>
      <c r="G38" s="681">
        <f t="shared" si="1"/>
        <v>1.9339573383668762E-2</v>
      </c>
      <c r="H38" s="670" t="s">
        <v>129</v>
      </c>
      <c r="I38" s="968">
        <v>416.58256325458984</v>
      </c>
      <c r="J38" s="686">
        <v>62.969496560385998</v>
      </c>
      <c r="K38" s="973">
        <v>37.030503439613994</v>
      </c>
      <c r="L38" s="962">
        <v>419.63973969936052</v>
      </c>
      <c r="M38" s="686">
        <v>81.707531205184068</v>
      </c>
      <c r="N38" s="686">
        <v>18.292468794815925</v>
      </c>
      <c r="O38" s="17"/>
    </row>
    <row r="39" spans="1:15" ht="12" customHeight="1">
      <c r="A39" s="20" t="s">
        <v>295</v>
      </c>
      <c r="B39" s="21"/>
      <c r="C39" s="21"/>
      <c r="H39" s="20" t="s">
        <v>296</v>
      </c>
      <c r="I39" s="41"/>
      <c r="J39" s="41"/>
      <c r="K39" s="575"/>
      <c r="L39" s="575"/>
      <c r="M39" s="578"/>
      <c r="N39" s="41"/>
      <c r="O39" s="22"/>
    </row>
    <row r="40" spans="1:15" ht="12" customHeight="1">
      <c r="A40" s="549"/>
      <c r="B40" s="24"/>
      <c r="C40" s="481"/>
      <c r="D40" s="24"/>
      <c r="E40" s="482"/>
      <c r="F40" s="24"/>
      <c r="G40" s="24"/>
      <c r="H40" s="1083" t="s">
        <v>365</v>
      </c>
      <c r="I40" s="1083"/>
      <c r="J40" s="1083"/>
      <c r="K40" s="1083"/>
      <c r="L40" s="1083"/>
      <c r="M40" s="1083"/>
      <c r="N40" s="1083"/>
    </row>
    <row r="41" spans="1:15" ht="12" customHeight="1">
      <c r="A41" s="25"/>
      <c r="B41" s="26"/>
      <c r="C41" s="26"/>
      <c r="D41" s="26"/>
      <c r="E41" s="7"/>
      <c r="F41" s="24"/>
      <c r="G41" s="24"/>
      <c r="H41" s="1083"/>
      <c r="I41" s="1083"/>
      <c r="J41" s="1083"/>
      <c r="K41" s="1083"/>
      <c r="L41" s="1083"/>
      <c r="M41" s="1083"/>
      <c r="N41" s="1083"/>
      <c r="O41" s="22"/>
    </row>
    <row r="42" spans="1:15" ht="12" customHeight="1">
      <c r="A42" s="25"/>
      <c r="B42" s="26"/>
      <c r="C42" s="26"/>
      <c r="D42" s="26"/>
      <c r="E42" s="7"/>
      <c r="F42" s="24"/>
      <c r="G42" s="24"/>
      <c r="H42" s="868"/>
      <c r="I42" s="868"/>
      <c r="J42" s="868"/>
      <c r="K42" s="868"/>
      <c r="L42" s="868"/>
      <c r="M42" s="868"/>
      <c r="N42" s="868"/>
      <c r="O42" s="22"/>
    </row>
    <row r="43" spans="1:15" s="486" customFormat="1" ht="12.75" customHeight="1">
      <c r="A43" s="485"/>
      <c r="C43" s="487"/>
      <c r="D43" s="488"/>
      <c r="E43" s="488"/>
      <c r="F43" s="473"/>
      <c r="G43" s="424"/>
      <c r="H43" s="654" t="s">
        <v>180</v>
      </c>
      <c r="I43" s="571"/>
      <c r="J43" s="572"/>
      <c r="L43" s="573"/>
      <c r="M43" s="572"/>
      <c r="N43" s="573"/>
      <c r="O43" s="489"/>
    </row>
    <row r="44" spans="1:15" s="486" customFormat="1" ht="12.75" customHeight="1">
      <c r="A44" s="485"/>
      <c r="C44" s="487"/>
      <c r="D44" s="488"/>
      <c r="E44" s="488"/>
      <c r="F44" s="473"/>
      <c r="G44" s="424"/>
      <c r="H44" s="654"/>
      <c r="I44" s="571"/>
      <c r="J44" s="572"/>
      <c r="L44" s="573"/>
      <c r="M44" s="572"/>
      <c r="N44" s="573"/>
      <c r="O44" s="489"/>
    </row>
    <row r="45" spans="1:15" ht="15.75" customHeight="1">
      <c r="A45" s="321"/>
      <c r="B45" s="24"/>
      <c r="C45" s="669"/>
      <c r="D45" s="94"/>
      <c r="F45" s="2"/>
      <c r="H45" s="657" t="s">
        <v>36</v>
      </c>
      <c r="I45" s="4"/>
      <c r="J45" s="36"/>
      <c r="L45" s="13"/>
      <c r="M45" s="37"/>
      <c r="N45" s="13"/>
      <c r="O45" s="33"/>
    </row>
    <row r="46" spans="1:15" ht="15.75" customHeight="1">
      <c r="A46" s="321"/>
      <c r="B46" s="24"/>
      <c r="C46" s="669"/>
      <c r="D46" s="94"/>
      <c r="F46" s="2"/>
      <c r="H46" s="658" t="s">
        <v>297</v>
      </c>
      <c r="I46" s="649"/>
      <c r="J46" s="36"/>
      <c r="L46" s="13"/>
      <c r="M46" s="37"/>
      <c r="N46" s="13"/>
      <c r="O46" s="33"/>
    </row>
    <row r="47" spans="1:15" ht="12" customHeight="1">
      <c r="A47" s="7"/>
      <c r="B47" s="24"/>
      <c r="C47" s="24"/>
      <c r="H47" s="522" t="s">
        <v>366</v>
      </c>
      <c r="I47" s="38"/>
      <c r="J47" s="39"/>
      <c r="K47" s="40"/>
      <c r="L47" s="39"/>
      <c r="M47" s="39"/>
      <c r="N47" s="40"/>
      <c r="O47" s="41"/>
    </row>
    <row r="48" spans="1:15" ht="12" customHeight="1">
      <c r="A48" s="24"/>
      <c r="B48" s="24"/>
      <c r="C48" s="24"/>
      <c r="H48" s="43"/>
      <c r="I48" s="44"/>
      <c r="J48" s="28"/>
      <c r="K48" s="45"/>
      <c r="L48" s="28"/>
      <c r="M48" s="28"/>
      <c r="N48" s="12"/>
      <c r="O48" s="46"/>
    </row>
    <row r="49" spans="8:14" ht="12" customHeight="1">
      <c r="H49" s="4"/>
      <c r="I49" s="36"/>
      <c r="J49" s="47"/>
      <c r="K49" s="48"/>
      <c r="L49" s="36"/>
      <c r="M49" s="47"/>
      <c r="N49" s="49"/>
    </row>
    <row r="50" spans="8:14" ht="12" customHeight="1">
      <c r="H50" s="50"/>
      <c r="I50" s="36"/>
      <c r="J50" s="47"/>
      <c r="K50" s="49"/>
      <c r="L50" s="36"/>
      <c r="M50" s="47"/>
      <c r="N50" s="49"/>
    </row>
    <row r="51" spans="8:14" ht="12" customHeight="1">
      <c r="H51" s="51"/>
      <c r="I51" s="52"/>
      <c r="J51" s="52"/>
      <c r="K51" s="53"/>
      <c r="L51" s="52"/>
      <c r="M51" s="52"/>
      <c r="N51" s="53"/>
    </row>
    <row r="52" spans="8:14" ht="12" customHeight="1">
      <c r="H52" s="55"/>
      <c r="I52" s="56"/>
      <c r="J52" s="56"/>
      <c r="K52" s="57"/>
      <c r="L52" s="56"/>
      <c r="M52" s="59"/>
      <c r="N52" s="57"/>
    </row>
    <row r="53" spans="8:14" ht="12" customHeight="1">
      <c r="H53" s="55"/>
      <c r="I53" s="56"/>
      <c r="J53" s="56"/>
      <c r="K53" s="57"/>
      <c r="L53" s="56"/>
      <c r="M53" s="59"/>
      <c r="N53" s="57"/>
    </row>
    <row r="54" spans="8:14" ht="12" customHeight="1">
      <c r="H54" s="55"/>
      <c r="I54" s="56"/>
      <c r="J54" s="56"/>
      <c r="K54" s="57"/>
      <c r="L54" s="56"/>
      <c r="M54" s="59"/>
      <c r="N54" s="57"/>
    </row>
    <row r="55" spans="8:14" ht="12" customHeight="1">
      <c r="H55" s="55"/>
      <c r="I55" s="56"/>
      <c r="J55" s="56"/>
      <c r="K55" s="57"/>
      <c r="L55" s="56"/>
      <c r="M55" s="59"/>
      <c r="N55" s="57"/>
    </row>
    <row r="56" spans="8:14" ht="12" customHeight="1">
      <c r="H56" s="55"/>
      <c r="I56" s="56"/>
      <c r="J56" s="56"/>
      <c r="K56" s="57"/>
      <c r="L56" s="56"/>
      <c r="M56" s="59"/>
      <c r="N56" s="57"/>
    </row>
    <row r="57" spans="8:14" ht="12" customHeight="1">
      <c r="H57" s="55"/>
      <c r="I57" s="56"/>
      <c r="J57" s="56"/>
      <c r="K57" s="57"/>
      <c r="L57" s="56"/>
      <c r="M57" s="59"/>
      <c r="N57" s="57"/>
    </row>
    <row r="58" spans="8:14" ht="12" customHeight="1">
      <c r="H58" s="55"/>
      <c r="I58" s="56"/>
      <c r="J58" s="56"/>
      <c r="K58" s="57"/>
      <c r="L58" s="56"/>
      <c r="M58" s="59"/>
      <c r="N58" s="57"/>
    </row>
    <row r="59" spans="8:14" ht="12" customHeight="1">
      <c r="H59" s="55"/>
      <c r="I59" s="56"/>
      <c r="J59" s="56"/>
      <c r="K59" s="57"/>
      <c r="L59" s="56"/>
      <c r="M59" s="59"/>
      <c r="N59" s="57"/>
    </row>
    <row r="60" spans="8:14" ht="12" customHeight="1">
      <c r="H60" s="55"/>
      <c r="I60" s="56"/>
      <c r="J60" s="56"/>
      <c r="K60" s="57"/>
      <c r="L60" s="56"/>
      <c r="M60" s="59"/>
      <c r="N60" s="57"/>
    </row>
    <row r="61" spans="8:14" ht="12" customHeight="1">
      <c r="H61" s="55"/>
      <c r="I61" s="56"/>
      <c r="J61" s="56"/>
      <c r="K61" s="57"/>
      <c r="L61" s="56"/>
      <c r="M61" s="59"/>
      <c r="N61" s="57"/>
    </row>
    <row r="62" spans="8:14" ht="12" customHeight="1">
      <c r="H62" s="55"/>
      <c r="I62" s="56"/>
      <c r="J62" s="56"/>
      <c r="K62" s="57"/>
      <c r="L62" s="56"/>
      <c r="M62" s="59"/>
      <c r="N62" s="57"/>
    </row>
    <row r="63" spans="8:14" ht="12" customHeight="1">
      <c r="H63" s="60"/>
      <c r="I63" s="61"/>
      <c r="J63" s="62"/>
      <c r="L63" s="63"/>
      <c r="M63" s="64"/>
      <c r="N63" s="9"/>
    </row>
    <row r="64" spans="8:14" ht="12" customHeight="1">
      <c r="H64" s="65"/>
      <c r="I64" s="55"/>
      <c r="J64" s="66"/>
      <c r="L64" s="66"/>
      <c r="M64" s="66"/>
      <c r="N64" s="67"/>
    </row>
    <row r="65" spans="1:16" ht="12" customHeight="1">
      <c r="H65" s="68"/>
      <c r="I65" s="69"/>
      <c r="J65" s="70"/>
      <c r="K65" s="71"/>
      <c r="L65" s="56"/>
      <c r="M65" s="59"/>
      <c r="N65" s="57"/>
    </row>
    <row r="66" spans="1:16" ht="12" customHeight="1">
      <c r="H66" s="55"/>
      <c r="I66" s="56"/>
      <c r="J66" s="56"/>
      <c r="K66" s="57"/>
      <c r="L66" s="56"/>
      <c r="M66" s="59"/>
      <c r="N66" s="57"/>
    </row>
    <row r="67" spans="1:16" ht="12" customHeight="1">
      <c r="H67" s="55"/>
      <c r="I67" s="56"/>
      <c r="J67" s="56"/>
      <c r="K67" s="57"/>
      <c r="L67" s="56"/>
      <c r="M67" s="59"/>
      <c r="N67" s="57"/>
    </row>
    <row r="68" spans="1:16" ht="12" customHeight="1">
      <c r="H68" s="55"/>
      <c r="I68" s="56"/>
      <c r="J68" s="56"/>
      <c r="K68" s="57"/>
      <c r="L68" s="56"/>
      <c r="M68" s="59"/>
      <c r="N68" s="57"/>
    </row>
    <row r="69" spans="1:16" ht="12" customHeight="1">
      <c r="H69" s="55"/>
      <c r="I69" s="56"/>
      <c r="J69" s="56"/>
      <c r="K69" s="57"/>
      <c r="L69" s="56"/>
      <c r="M69" s="59"/>
      <c r="N69" s="57"/>
    </row>
    <row r="70" spans="1:16" ht="12" customHeight="1">
      <c r="H70" s="55"/>
      <c r="I70" s="56"/>
      <c r="J70" s="56"/>
      <c r="K70" s="57"/>
      <c r="L70" s="56"/>
      <c r="M70" s="59"/>
      <c r="N70" s="57"/>
    </row>
    <row r="71" spans="1:16" ht="12" customHeight="1">
      <c r="H71" s="55"/>
      <c r="I71" s="56"/>
      <c r="J71" s="56"/>
      <c r="K71" s="57"/>
      <c r="L71" s="56"/>
      <c r="M71" s="59"/>
      <c r="N71" s="57"/>
    </row>
    <row r="72" spans="1:16" s="74" customFormat="1" ht="12" customHeight="1">
      <c r="A72" s="72"/>
      <c r="B72" s="72"/>
      <c r="C72" s="72"/>
      <c r="D72" s="72"/>
      <c r="E72" s="72"/>
      <c r="F72" s="72"/>
      <c r="G72" s="72"/>
      <c r="H72" s="55"/>
      <c r="I72" s="56"/>
      <c r="J72" s="56"/>
      <c r="K72" s="57"/>
      <c r="L72" s="56"/>
      <c r="M72" s="59"/>
      <c r="N72" s="57"/>
      <c r="O72" s="73"/>
    </row>
    <row r="73" spans="1:16" ht="12" customHeight="1">
      <c r="H73" s="75"/>
      <c r="I73" s="76"/>
      <c r="J73" s="76"/>
      <c r="K73" s="77"/>
      <c r="L73" s="76"/>
      <c r="M73" s="79"/>
      <c r="N73" s="77"/>
    </row>
    <row r="74" spans="1:16" ht="12" customHeight="1">
      <c r="H74" s="55"/>
      <c r="I74" s="56"/>
      <c r="J74" s="56"/>
      <c r="K74" s="57"/>
      <c r="L74" s="56"/>
      <c r="M74" s="59"/>
      <c r="N74" s="57"/>
    </row>
    <row r="75" spans="1:16" ht="12" customHeight="1">
      <c r="H75" s="75"/>
      <c r="I75" s="76"/>
      <c r="J75" s="76"/>
      <c r="K75" s="77"/>
      <c r="L75" s="76"/>
      <c r="M75" s="79"/>
      <c r="N75" s="77"/>
    </row>
    <row r="76" spans="1:16" ht="12" customHeight="1">
      <c r="H76" s="55"/>
      <c r="I76" s="56"/>
      <c r="J76" s="56"/>
      <c r="K76" s="57"/>
      <c r="L76" s="56"/>
      <c r="M76" s="59"/>
      <c r="N76" s="57"/>
    </row>
    <row r="77" spans="1:16" ht="12" customHeight="1">
      <c r="F77" s="4"/>
      <c r="I77" s="76"/>
      <c r="J77" s="76"/>
      <c r="K77" s="77"/>
      <c r="L77" s="76"/>
      <c r="M77" s="79"/>
      <c r="N77" s="77"/>
    </row>
    <row r="78" spans="1:16" ht="12" customHeight="1">
      <c r="A78" s="80"/>
      <c r="H78" s="522"/>
      <c r="I78" s="66"/>
      <c r="J78" s="81"/>
      <c r="K78" s="66"/>
      <c r="L78" s="4"/>
      <c r="M78" s="66"/>
      <c r="N78" s="66"/>
    </row>
    <row r="79" spans="1:16">
      <c r="H79" s="75"/>
      <c r="I79" s="90"/>
      <c r="J79" s="91"/>
      <c r="K79" s="90"/>
      <c r="L79" s="93"/>
      <c r="M79" s="92"/>
      <c r="N79" s="91"/>
    </row>
    <row r="80" spans="1:16">
      <c r="H80" s="23"/>
      <c r="I80" s="2"/>
      <c r="J80" s="2"/>
      <c r="K80" s="23"/>
      <c r="L80" s="23"/>
      <c r="P80" s="3"/>
    </row>
    <row r="81" spans="1:16">
      <c r="H81" s="1"/>
      <c r="I81" s="1"/>
      <c r="J81" s="1"/>
      <c r="K81" s="1"/>
      <c r="L81" s="1"/>
      <c r="M81" s="443"/>
      <c r="N81" s="444"/>
      <c r="O81" s="445"/>
      <c r="P81" s="445"/>
    </row>
    <row r="82" spans="1:16">
      <c r="M82" s="359"/>
    </row>
    <row r="83" spans="1:16">
      <c r="A83" s="443"/>
      <c r="B83" s="443"/>
      <c r="H83" s="561" t="s">
        <v>56</v>
      </c>
      <c r="I83" s="444" t="s">
        <v>182</v>
      </c>
      <c r="J83" s="445" t="s">
        <v>183</v>
      </c>
      <c r="K83" s="445" t="s">
        <v>181</v>
      </c>
      <c r="L83" s="1"/>
      <c r="M83" s="359"/>
    </row>
    <row r="84" spans="1:16">
      <c r="D84" s="361"/>
      <c r="H84" s="604" t="s">
        <v>18</v>
      </c>
      <c r="I84" s="559">
        <v>385.30061690984843</v>
      </c>
      <c r="J84" s="559">
        <v>145.66047967914929</v>
      </c>
      <c r="K84" s="559">
        <f t="shared" ref="K84:K104" si="2">SUM(I84:J84)</f>
        <v>530.96109658899775</v>
      </c>
      <c r="M84" s="359"/>
    </row>
    <row r="85" spans="1:16">
      <c r="B85" s="361"/>
      <c r="H85" s="604" t="s">
        <v>10</v>
      </c>
      <c r="I85" s="559">
        <v>291.8411924745073</v>
      </c>
      <c r="J85" s="559">
        <v>170.87761404065844</v>
      </c>
      <c r="K85" s="559">
        <f t="shared" si="2"/>
        <v>462.71880651516574</v>
      </c>
      <c r="M85" s="359"/>
    </row>
    <row r="86" spans="1:16">
      <c r="H86" s="604" t="s">
        <v>21</v>
      </c>
      <c r="I86" s="559">
        <v>290.44251549642684</v>
      </c>
      <c r="J86" s="559">
        <v>154.88282073483828</v>
      </c>
      <c r="K86" s="559">
        <f t="shared" si="2"/>
        <v>445.32533623126511</v>
      </c>
      <c r="M86" s="560"/>
    </row>
    <row r="87" spans="1:16">
      <c r="H87" s="604" t="s">
        <v>14</v>
      </c>
      <c r="I87" s="559">
        <v>307.50860126204651</v>
      </c>
      <c r="J87" s="559">
        <v>128.10469404855601</v>
      </c>
      <c r="K87" s="559">
        <f t="shared" si="2"/>
        <v>435.61329531060255</v>
      </c>
      <c r="M87" s="359"/>
    </row>
    <row r="88" spans="1:16">
      <c r="H88" s="94" t="s">
        <v>11</v>
      </c>
      <c r="I88" s="559">
        <v>291.60397643132819</v>
      </c>
      <c r="J88" s="559">
        <v>134.51838742406082</v>
      </c>
      <c r="K88" s="559">
        <f t="shared" si="2"/>
        <v>426.12236385538904</v>
      </c>
      <c r="M88" s="359"/>
    </row>
    <row r="89" spans="1:16">
      <c r="A89" s="361"/>
      <c r="B89" s="361"/>
      <c r="C89" s="361"/>
      <c r="D89" s="361"/>
      <c r="E89" s="361"/>
      <c r="F89" s="361"/>
      <c r="H89" s="604" t="s">
        <v>25</v>
      </c>
      <c r="I89" s="559">
        <v>302.73041033249967</v>
      </c>
      <c r="J89" s="559">
        <v>116.74677237028467</v>
      </c>
      <c r="K89" s="559">
        <f t="shared" si="2"/>
        <v>419.47718270278438</v>
      </c>
      <c r="M89" s="359"/>
    </row>
    <row r="90" spans="1:16">
      <c r="H90" s="604" t="s">
        <v>17</v>
      </c>
      <c r="I90" s="559">
        <v>243.69836329449305</v>
      </c>
      <c r="J90" s="559">
        <v>173.75612105817947</v>
      </c>
      <c r="K90" s="559">
        <f t="shared" si="2"/>
        <v>417.45448435267252</v>
      </c>
      <c r="M90" s="359"/>
    </row>
    <row r="91" spans="1:16">
      <c r="H91" s="604" t="s">
        <v>27</v>
      </c>
      <c r="I91" s="559">
        <v>260.338190462113</v>
      </c>
      <c r="J91" s="559">
        <v>152.65921325051761</v>
      </c>
      <c r="K91" s="559">
        <f t="shared" si="2"/>
        <v>412.99740371263061</v>
      </c>
      <c r="M91" s="359"/>
    </row>
    <row r="92" spans="1:16">
      <c r="H92" s="604" t="s">
        <v>22</v>
      </c>
      <c r="I92" s="559">
        <v>271.61925750216648</v>
      </c>
      <c r="J92" s="559">
        <v>140.3635452822829</v>
      </c>
      <c r="K92" s="559">
        <f t="shared" si="2"/>
        <v>411.9828027844494</v>
      </c>
      <c r="M92" s="359"/>
    </row>
    <row r="93" spans="1:16">
      <c r="H93" s="604" t="s">
        <v>16</v>
      </c>
      <c r="I93" s="559">
        <v>277.95679185545151</v>
      </c>
      <c r="J93" s="559">
        <v>125.04033092208917</v>
      </c>
      <c r="K93" s="559">
        <f t="shared" si="2"/>
        <v>402.99712277754065</v>
      </c>
      <c r="M93" s="359"/>
    </row>
    <row r="94" spans="1:16">
      <c r="H94" s="94" t="s">
        <v>9</v>
      </c>
      <c r="I94" s="559">
        <v>220.30768369039612</v>
      </c>
      <c r="J94" s="559">
        <v>178.57710892094263</v>
      </c>
      <c r="K94" s="559">
        <f t="shared" si="2"/>
        <v>398.88479261133875</v>
      </c>
      <c r="M94" s="359"/>
    </row>
    <row r="95" spans="1:16">
      <c r="H95" s="94" t="s">
        <v>30</v>
      </c>
      <c r="I95" s="559">
        <v>224.55554969929167</v>
      </c>
      <c r="J95" s="559">
        <v>163.34069780041813</v>
      </c>
      <c r="K95" s="559">
        <f t="shared" si="2"/>
        <v>387.89624749970983</v>
      </c>
      <c r="M95" s="359"/>
      <c r="N95" s="1"/>
    </row>
    <row r="96" spans="1:16">
      <c r="H96" s="604" t="s">
        <v>8</v>
      </c>
      <c r="I96" s="559">
        <v>260.0917800360204</v>
      </c>
      <c r="J96" s="559">
        <v>126.72366483049065</v>
      </c>
      <c r="K96" s="559">
        <f t="shared" si="2"/>
        <v>386.81544486651103</v>
      </c>
      <c r="M96" s="359"/>
    </row>
    <row r="97" spans="8:14">
      <c r="H97" s="604" t="s">
        <v>19</v>
      </c>
      <c r="I97" s="559">
        <v>281.83578086043917</v>
      </c>
      <c r="J97" s="559">
        <v>102.45783134533684</v>
      </c>
      <c r="K97" s="559">
        <f t="shared" si="2"/>
        <v>384.29361220577601</v>
      </c>
      <c r="M97" s="359"/>
    </row>
    <row r="98" spans="8:14">
      <c r="H98" s="604" t="s">
        <v>13</v>
      </c>
      <c r="I98" s="559">
        <v>250.1130141841526</v>
      </c>
      <c r="J98" s="559">
        <v>133.43572108970218</v>
      </c>
      <c r="K98" s="559">
        <f t="shared" si="2"/>
        <v>383.54873527385479</v>
      </c>
      <c r="M98" s="359"/>
    </row>
    <row r="99" spans="8:14">
      <c r="H99" s="604" t="s">
        <v>24</v>
      </c>
      <c r="I99" s="559">
        <v>208.31508728816209</v>
      </c>
      <c r="J99" s="559">
        <v>167.98325226847101</v>
      </c>
      <c r="K99" s="559">
        <f t="shared" si="2"/>
        <v>376.2983395566331</v>
      </c>
      <c r="M99" s="359"/>
    </row>
    <row r="100" spans="8:14">
      <c r="H100" s="604" t="s">
        <v>20</v>
      </c>
      <c r="I100" s="559">
        <v>235.48899668054386</v>
      </c>
      <c r="J100" s="559">
        <v>133.72113070057065</v>
      </c>
      <c r="K100" s="559">
        <f t="shared" si="2"/>
        <v>369.21012738111449</v>
      </c>
      <c r="M100" s="359"/>
    </row>
    <row r="101" spans="8:14">
      <c r="H101" s="604" t="s">
        <v>23</v>
      </c>
      <c r="I101" s="559">
        <v>244.26414280105661</v>
      </c>
      <c r="J101" s="559">
        <v>123.61847189683058</v>
      </c>
      <c r="K101" s="559">
        <f t="shared" si="2"/>
        <v>367.88261469788722</v>
      </c>
      <c r="M101" s="359"/>
    </row>
    <row r="102" spans="8:14">
      <c r="H102" s="604" t="s">
        <v>28</v>
      </c>
      <c r="I102" s="559">
        <v>253.1290804719076</v>
      </c>
      <c r="J102" s="559">
        <v>109.45337579102318</v>
      </c>
      <c r="K102" s="559">
        <f t="shared" si="2"/>
        <v>362.5824562629308</v>
      </c>
      <c r="M102" s="359"/>
    </row>
    <row r="103" spans="8:14">
      <c r="H103" s="604" t="s">
        <v>12</v>
      </c>
      <c r="I103" s="559">
        <v>218.97069830249856</v>
      </c>
      <c r="J103" s="559">
        <v>131.39331039481212</v>
      </c>
      <c r="K103" s="559">
        <f t="shared" si="2"/>
        <v>350.36400869731068</v>
      </c>
      <c r="N103" s="1"/>
    </row>
    <row r="104" spans="8:14">
      <c r="H104" s="604" t="s">
        <v>26</v>
      </c>
      <c r="I104" s="559">
        <v>252.20708133686429</v>
      </c>
      <c r="J104" s="559">
        <v>95.636088809703892</v>
      </c>
      <c r="K104" s="559">
        <f t="shared" si="2"/>
        <v>347.84317014656818</v>
      </c>
    </row>
    <row r="105" spans="8:14">
      <c r="H105" s="561"/>
      <c r="I105" s="444"/>
      <c r="J105" s="445"/>
      <c r="K105" s="445"/>
    </row>
    <row r="106" spans="8:14">
      <c r="H106" s="604" t="s">
        <v>8</v>
      </c>
      <c r="I106" s="559">
        <v>260.0917800360204</v>
      </c>
      <c r="J106" s="559">
        <v>126.72366483049065</v>
      </c>
      <c r="K106" s="558"/>
    </row>
    <row r="107" spans="8:14">
      <c r="H107" s="604" t="s">
        <v>9</v>
      </c>
      <c r="I107" s="559">
        <v>220.30768369039612</v>
      </c>
      <c r="J107" s="559">
        <v>178.57710892094263</v>
      </c>
      <c r="K107" s="558"/>
    </row>
    <row r="108" spans="8:14">
      <c r="H108" s="94" t="s">
        <v>10</v>
      </c>
      <c r="I108" s="559">
        <v>291.8411924745073</v>
      </c>
      <c r="J108" s="559">
        <v>170.87761404065844</v>
      </c>
      <c r="K108" s="558"/>
    </row>
    <row r="109" spans="8:14">
      <c r="H109" s="604" t="s">
        <v>11</v>
      </c>
      <c r="I109" s="559">
        <v>291.60397643132819</v>
      </c>
      <c r="J109" s="559">
        <v>134.51838742406082</v>
      </c>
      <c r="K109" s="558"/>
    </row>
    <row r="110" spans="8:14">
      <c r="H110" s="604" t="s">
        <v>12</v>
      </c>
      <c r="I110" s="559">
        <v>218.97069830249856</v>
      </c>
      <c r="J110" s="559">
        <v>131.39331039481212</v>
      </c>
      <c r="K110" s="558"/>
    </row>
    <row r="111" spans="8:14">
      <c r="H111" s="604" t="s">
        <v>13</v>
      </c>
      <c r="I111" s="559">
        <v>250.1130141841526</v>
      </c>
      <c r="J111" s="559">
        <v>133.43572108970218</v>
      </c>
      <c r="K111" s="558"/>
    </row>
    <row r="112" spans="8:14">
      <c r="H112" s="604" t="s">
        <v>14</v>
      </c>
      <c r="I112" s="559">
        <v>307.50860126204651</v>
      </c>
      <c r="J112" s="559">
        <v>128.10469404855601</v>
      </c>
      <c r="K112" s="558"/>
    </row>
    <row r="113" spans="8:11">
      <c r="H113" s="604" t="s">
        <v>16</v>
      </c>
      <c r="I113" s="559">
        <v>277.95679185545151</v>
      </c>
      <c r="J113" s="559">
        <v>125.04033092208917</v>
      </c>
      <c r="K113" s="558"/>
    </row>
    <row r="114" spans="8:11">
      <c r="H114" s="604" t="s">
        <v>17</v>
      </c>
      <c r="I114" s="559">
        <v>243.69836329449305</v>
      </c>
      <c r="J114" s="559">
        <v>173.75612105817947</v>
      </c>
      <c r="K114" s="558"/>
    </row>
    <row r="115" spans="8:11">
      <c r="H115" s="604" t="s">
        <v>18</v>
      </c>
      <c r="I115" s="559">
        <v>385.30061690984843</v>
      </c>
      <c r="J115" s="559">
        <v>145.66047967914929</v>
      </c>
      <c r="K115" s="558"/>
    </row>
    <row r="116" spans="8:11">
      <c r="H116" s="604" t="s">
        <v>19</v>
      </c>
      <c r="I116" s="559">
        <v>281.83578086043917</v>
      </c>
      <c r="J116" s="559">
        <v>102.45783134533684</v>
      </c>
      <c r="K116" s="558"/>
    </row>
    <row r="117" spans="8:11">
      <c r="H117" s="604" t="s">
        <v>20</v>
      </c>
      <c r="I117" s="559">
        <v>235.48899668054386</v>
      </c>
      <c r="J117" s="559">
        <v>133.72113070057065</v>
      </c>
      <c r="K117" s="558"/>
    </row>
    <row r="118" spans="8:11">
      <c r="H118" s="604" t="s">
        <v>21</v>
      </c>
      <c r="I118" s="559">
        <v>290.44251549642684</v>
      </c>
      <c r="J118" s="559">
        <v>154.88282073483828</v>
      </c>
      <c r="K118" s="558"/>
    </row>
    <row r="119" spans="8:11">
      <c r="H119" s="604" t="s">
        <v>22</v>
      </c>
      <c r="I119" s="559">
        <v>271.61925750216648</v>
      </c>
      <c r="J119" s="559">
        <v>140.3635452822829</v>
      </c>
      <c r="K119" s="558"/>
    </row>
    <row r="120" spans="8:11">
      <c r="H120" s="604" t="s">
        <v>23</v>
      </c>
      <c r="I120" s="559">
        <v>244.26414280105661</v>
      </c>
      <c r="J120" s="559">
        <v>123.61847189683058</v>
      </c>
      <c r="K120" s="558"/>
    </row>
    <row r="121" spans="8:11">
      <c r="H121" s="604" t="s">
        <v>24</v>
      </c>
      <c r="I121" s="559">
        <v>208.31508728816209</v>
      </c>
      <c r="J121" s="559">
        <v>167.98325226847101</v>
      </c>
      <c r="K121" s="558"/>
    </row>
    <row r="122" spans="8:11">
      <c r="H122" s="94" t="s">
        <v>25</v>
      </c>
      <c r="I122" s="559">
        <v>302.73041033249967</v>
      </c>
      <c r="J122" s="559">
        <v>116.74677237028467</v>
      </c>
      <c r="K122" s="558"/>
    </row>
    <row r="123" spans="8:11">
      <c r="H123" s="604" t="s">
        <v>26</v>
      </c>
      <c r="I123" s="559">
        <v>252.20708133686429</v>
      </c>
      <c r="J123" s="559">
        <v>95.636088809703892</v>
      </c>
      <c r="K123" s="558"/>
    </row>
    <row r="124" spans="8:11">
      <c r="H124" s="604" t="s">
        <v>27</v>
      </c>
      <c r="I124" s="559">
        <v>260.338190462113</v>
      </c>
      <c r="J124" s="559">
        <v>152.65921325051761</v>
      </c>
      <c r="K124" s="558"/>
    </row>
    <row r="125" spans="8:11">
      <c r="H125" s="94" t="s">
        <v>28</v>
      </c>
      <c r="I125" s="559">
        <v>253.1290804719076</v>
      </c>
      <c r="J125" s="559">
        <v>109.45337579102318</v>
      </c>
    </row>
    <row r="126" spans="8:11">
      <c r="H126" s="3" t="s">
        <v>30</v>
      </c>
      <c r="I126" s="559">
        <v>224.55554969929167</v>
      </c>
      <c r="J126" s="559">
        <v>163.34069780041813</v>
      </c>
    </row>
  </sheetData>
  <sortState ref="H84:K104">
    <sortCondition descending="1" ref="K84:K104"/>
  </sortState>
  <mergeCells count="10">
    <mergeCell ref="A7:A8"/>
    <mergeCell ref="H7:H8"/>
    <mergeCell ref="I7:K7"/>
    <mergeCell ref="B7:D7"/>
    <mergeCell ref="E7:G7"/>
    <mergeCell ref="H3:N4"/>
    <mergeCell ref="J8:K8"/>
    <mergeCell ref="M8:N8"/>
    <mergeCell ref="H40:N41"/>
    <mergeCell ref="L7:N7"/>
  </mergeCells>
  <phoneticPr fontId="0" type="noConversion"/>
  <hyperlinks>
    <hyperlink ref="G1" location="Sommaire!A1" display="Retour sommaire"/>
    <hyperlink ref="N1" location="Sommaire!A1" display="Retour sommaire"/>
  </hyperlinks>
  <pageMargins left="0.78740157480314965" right="0.78740157480314965" top="1.1811023622047245" bottom="0.98425196850393704" header="0.51181102362204722" footer="0.51181102362204722"/>
  <pageSetup paperSize="9" scale="65"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7" max="1048575" man="1"/>
  </colBreaks>
  <drawing r:id="rId2"/>
  <legacyDrawingHF r:id="rId3"/>
</worksheet>
</file>

<file path=xl/worksheets/sheet3.xml><?xml version="1.0" encoding="utf-8"?>
<worksheet xmlns="http://schemas.openxmlformats.org/spreadsheetml/2006/main" xmlns:r="http://schemas.openxmlformats.org/officeDocument/2006/relationships">
  <sheetPr>
    <tabColor rgb="FF92D050"/>
  </sheetPr>
  <dimension ref="A1:IK106"/>
  <sheetViews>
    <sheetView view="pageBreakPreview" zoomScaleNormal="80" zoomScaleSheetLayoutView="100" workbookViewId="0">
      <selection activeCell="B1" sqref="B1"/>
    </sheetView>
  </sheetViews>
  <sheetFormatPr baseColWidth="10" defaultColWidth="0" defaultRowHeight="12.75"/>
  <cols>
    <col min="1" max="1" width="29.85546875" style="95" customWidth="1"/>
    <col min="2" max="4" width="15.42578125" style="95" customWidth="1"/>
    <col min="5" max="5" width="15.42578125" style="4" customWidth="1"/>
    <col min="6" max="7" width="15.42578125" style="95" customWidth="1"/>
    <col min="8" max="8" width="6.42578125" style="95" customWidth="1"/>
    <col min="9" max="9" width="10.7109375" style="82" customWidth="1"/>
    <col min="10" max="10" width="11" style="82" customWidth="1"/>
    <col min="11" max="18" width="10.7109375" style="82" customWidth="1"/>
    <col min="19" max="23" width="10.7109375" style="66" customWidth="1"/>
    <col min="24" max="25" width="10.7109375" style="4" customWidth="1"/>
    <col min="26" max="27" width="10.7109375" style="66" customWidth="1"/>
    <col min="28" max="29" width="10.7109375" style="4" customWidth="1"/>
    <col min="30" max="30" width="10.7109375" style="95" customWidth="1"/>
    <col min="31" max="31" width="10.7109375" style="4" customWidth="1"/>
    <col min="32" max="32" width="10.7109375" style="95" customWidth="1"/>
    <col min="33" max="33" width="10.7109375" style="4" customWidth="1"/>
    <col min="34" max="35" width="10.7109375" style="95" customWidth="1"/>
    <col min="36" max="36" width="10.7109375" style="4" customWidth="1"/>
    <col min="37" max="72" width="10.7109375" style="95" customWidth="1"/>
    <col min="73" max="74" width="10.7109375" style="4" customWidth="1"/>
    <col min="75" max="76" width="10.7109375" style="95" customWidth="1"/>
    <col min="77" max="79" width="10.7109375" style="4" customWidth="1"/>
    <col min="80" max="111" width="10.7109375" style="95" customWidth="1"/>
    <col min="112" max="112" width="10.7109375" style="4" customWidth="1"/>
    <col min="113" max="115" width="10.7109375" style="95" customWidth="1"/>
    <col min="116" max="116" width="10.7109375" style="96" customWidth="1"/>
    <col min="117" max="118" width="10.7109375" style="95" customWidth="1"/>
    <col min="119" max="119" width="10.7109375" style="4" customWidth="1"/>
    <col min="120" max="121" width="10.7109375" style="95" customWidth="1"/>
    <col min="122" max="122" width="10.7109375" style="4" customWidth="1"/>
    <col min="123" max="132" width="10.7109375" style="95" customWidth="1"/>
    <col min="133" max="133" width="10.7109375" style="4" customWidth="1"/>
    <col min="134" max="146" width="10.7109375" style="95" customWidth="1"/>
    <col min="147" max="147" width="10.7109375" style="4" customWidth="1"/>
    <col min="148" max="149" width="10.7109375" style="95" customWidth="1"/>
    <col min="150" max="150" width="10.7109375" style="4" customWidth="1"/>
    <col min="151" max="153" width="10.7109375" style="95" customWidth="1"/>
    <col min="154" max="154" width="10.7109375" style="4" customWidth="1"/>
    <col min="155" max="156" width="10.7109375" style="95" customWidth="1"/>
    <col min="157" max="157" width="10.7109375" style="4" customWidth="1"/>
    <col min="158" max="168" width="10.7109375" style="95" customWidth="1"/>
    <col min="169" max="169" width="10.7109375" style="97" customWidth="1"/>
    <col min="170" max="170" width="11.85546875" style="97" customWidth="1"/>
    <col min="171" max="185" width="11.42578125" style="97" customWidth="1"/>
    <col min="186" max="186" width="12.42578125" style="4" customWidth="1"/>
    <col min="187" max="187" width="3.7109375" style="4" hidden="1" customWidth="1"/>
    <col min="188" max="207" width="0" style="4" hidden="1" customWidth="1"/>
    <col min="208" max="212" width="3.7109375" style="4" hidden="1" customWidth="1"/>
    <col min="213" max="217" width="0" style="4" hidden="1" customWidth="1"/>
    <col min="218" max="223" width="3.7109375" style="4" hidden="1" customWidth="1"/>
    <col min="224" max="224" width="0" style="4" hidden="1" customWidth="1"/>
    <col min="225" max="234" width="3.7109375" style="4" hidden="1" customWidth="1"/>
    <col min="235" max="235" width="0" style="4" hidden="1" customWidth="1"/>
    <col min="236" max="245" width="3.7109375" style="4" hidden="1" customWidth="1"/>
    <col min="246" max="16384" width="3.7109375" style="2" hidden="1"/>
  </cols>
  <sheetData>
    <row r="1" spans="1:245" s="110" customFormat="1" ht="18.75" customHeight="1">
      <c r="A1" s="638" t="s">
        <v>292</v>
      </c>
      <c r="B1" s="692"/>
      <c r="C1" s="692"/>
      <c r="D1" s="692"/>
      <c r="E1" s="640"/>
      <c r="F1" s="640"/>
      <c r="G1" s="641" t="s">
        <v>116</v>
      </c>
      <c r="H1" s="98"/>
      <c r="I1" s="99"/>
      <c r="J1" s="490"/>
      <c r="K1" s="99"/>
      <c r="L1" s="99"/>
      <c r="M1" s="99"/>
      <c r="N1" s="99"/>
      <c r="O1" s="99"/>
      <c r="P1" s="99"/>
      <c r="Q1" s="99"/>
      <c r="R1" s="99"/>
      <c r="S1" s="98"/>
      <c r="T1" s="98"/>
      <c r="U1" s="98"/>
      <c r="V1" s="98"/>
      <c r="W1" s="98"/>
      <c r="X1" s="6"/>
      <c r="Y1" s="6"/>
      <c r="Z1" s="98"/>
      <c r="AA1" s="98"/>
      <c r="AB1" s="490"/>
      <c r="AC1" s="6"/>
      <c r="AD1" s="103"/>
      <c r="AE1" s="6"/>
      <c r="AF1" s="103"/>
      <c r="AG1" s="6"/>
      <c r="AH1" s="103"/>
      <c r="AI1" s="103"/>
      <c r="AJ1" s="6"/>
      <c r="AK1" s="103"/>
      <c r="AL1" s="103"/>
      <c r="AM1" s="490"/>
      <c r="AN1" s="103"/>
      <c r="AO1" s="103"/>
      <c r="AP1" s="103"/>
      <c r="AQ1" s="103"/>
      <c r="AR1" s="103"/>
      <c r="AS1" s="103"/>
      <c r="AT1" s="103"/>
      <c r="AU1" s="103"/>
      <c r="AV1" s="490"/>
      <c r="AW1" s="103"/>
      <c r="AX1" s="103"/>
      <c r="AY1" s="103"/>
      <c r="AZ1" s="103"/>
      <c r="BA1" s="103"/>
      <c r="BB1" s="103"/>
      <c r="BC1" s="103"/>
      <c r="BD1" s="103"/>
      <c r="BE1" s="103"/>
      <c r="BF1" s="103"/>
      <c r="BG1" s="103"/>
      <c r="BH1" s="103"/>
      <c r="BI1" s="490"/>
      <c r="BJ1" s="103"/>
      <c r="BK1" s="103"/>
      <c r="BL1" s="103"/>
      <c r="BM1" s="103"/>
      <c r="BN1" s="103"/>
      <c r="BO1" s="103"/>
      <c r="BP1" s="103"/>
      <c r="BQ1" s="103"/>
      <c r="BR1" s="103"/>
      <c r="BS1" s="103"/>
      <c r="BT1" s="490"/>
      <c r="BU1" s="6"/>
      <c r="BV1" s="6"/>
      <c r="BW1" s="103"/>
      <c r="BX1" s="103"/>
      <c r="BY1" s="6"/>
      <c r="BZ1" s="6"/>
      <c r="CA1" s="6"/>
      <c r="CB1" s="103"/>
      <c r="CC1" s="103"/>
      <c r="CD1" s="490"/>
      <c r="CE1" s="103"/>
      <c r="CF1" s="103"/>
      <c r="CG1" s="103"/>
      <c r="CH1" s="103"/>
      <c r="CI1" s="103"/>
      <c r="CJ1" s="103"/>
      <c r="CK1" s="103"/>
      <c r="CL1" s="103"/>
      <c r="CM1" s="103"/>
      <c r="CN1" s="490"/>
      <c r="CO1" s="6"/>
      <c r="CP1" s="6"/>
      <c r="CQ1" s="6"/>
      <c r="CR1" s="103"/>
      <c r="CS1" s="6"/>
      <c r="CT1" s="6"/>
      <c r="CU1" s="6"/>
      <c r="CV1" s="6"/>
      <c r="CW1" s="103"/>
      <c r="CX1" s="490"/>
      <c r="CY1" s="103"/>
      <c r="CZ1" s="103"/>
      <c r="DA1" s="103"/>
      <c r="DB1" s="103"/>
      <c r="DC1" s="103"/>
      <c r="DD1" s="103"/>
      <c r="DE1" s="103"/>
      <c r="DF1" s="103"/>
      <c r="DG1" s="103"/>
      <c r="DH1" s="490"/>
      <c r="DI1" s="103"/>
      <c r="DJ1" s="103"/>
      <c r="DK1" s="103"/>
      <c r="DL1" s="104"/>
      <c r="DM1" s="103"/>
      <c r="DN1" s="103"/>
      <c r="DO1" s="6"/>
      <c r="DP1" s="103"/>
      <c r="DQ1" s="103"/>
      <c r="DR1" s="6"/>
      <c r="DS1" s="491"/>
      <c r="DT1" s="103"/>
      <c r="DU1" s="103"/>
      <c r="DV1" s="490"/>
      <c r="DW1" s="103"/>
      <c r="DX1" s="103"/>
      <c r="DY1" s="103"/>
      <c r="DZ1" s="103"/>
      <c r="EA1" s="103"/>
      <c r="EB1" s="103"/>
      <c r="EC1" s="490"/>
      <c r="ED1" s="103"/>
      <c r="EE1" s="103"/>
      <c r="EF1" s="103"/>
      <c r="EG1" s="103"/>
      <c r="EH1" s="103"/>
      <c r="EI1" s="103"/>
      <c r="EJ1" s="490"/>
      <c r="EK1" s="103"/>
      <c r="EL1" s="103"/>
      <c r="EM1" s="103"/>
      <c r="EN1" s="103"/>
      <c r="EO1" s="103"/>
      <c r="EP1" s="103"/>
      <c r="EQ1" s="6"/>
      <c r="ER1" s="103"/>
      <c r="ES1" s="103"/>
      <c r="ET1" s="490"/>
      <c r="EU1" s="103"/>
      <c r="EV1" s="103"/>
      <c r="EW1" s="103"/>
      <c r="EX1" s="6"/>
      <c r="EY1" s="103"/>
      <c r="EZ1" s="103"/>
      <c r="FA1" s="6"/>
      <c r="FB1" s="103"/>
      <c r="FC1" s="103"/>
      <c r="FD1" s="490"/>
      <c r="FE1" s="490"/>
      <c r="FF1" s="490"/>
      <c r="FG1" s="490"/>
      <c r="FH1" s="490"/>
      <c r="FI1" s="490"/>
      <c r="FJ1" s="103"/>
      <c r="FK1" s="103"/>
      <c r="FL1" s="103"/>
      <c r="FM1" s="492"/>
      <c r="FN1" s="490"/>
      <c r="FO1" s="103"/>
      <c r="FP1" s="103"/>
      <c r="FQ1" s="103"/>
      <c r="FR1" s="103"/>
      <c r="FS1" s="103"/>
      <c r="FT1" s="103"/>
      <c r="FU1" s="6"/>
      <c r="FV1" s="103"/>
      <c r="FW1" s="492"/>
      <c r="FX1" s="492"/>
      <c r="FY1" s="492"/>
      <c r="FZ1" s="492"/>
      <c r="GA1" s="492"/>
      <c r="GB1" s="492"/>
      <c r="GC1" s="492"/>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row>
    <row r="2" spans="1:245" s="110" customFormat="1" ht="18.75" customHeight="1">
      <c r="A2" s="638"/>
      <c r="B2" s="692"/>
      <c r="C2" s="692"/>
      <c r="D2" s="692"/>
      <c r="E2" s="640"/>
      <c r="F2" s="640"/>
      <c r="G2" s="641"/>
      <c r="H2" s="98"/>
      <c r="I2" s="99"/>
      <c r="J2" s="490"/>
      <c r="K2" s="99"/>
      <c r="L2" s="99"/>
      <c r="M2" s="99"/>
      <c r="N2" s="99"/>
      <c r="O2" s="99"/>
      <c r="P2" s="99"/>
      <c r="Q2" s="99"/>
      <c r="R2" s="99"/>
      <c r="S2" s="98"/>
      <c r="T2" s="98"/>
      <c r="U2" s="98"/>
      <c r="V2" s="98"/>
      <c r="W2" s="98"/>
      <c r="X2" s="6"/>
      <c r="Y2" s="6"/>
      <c r="Z2" s="98"/>
      <c r="AA2" s="98"/>
      <c r="AB2" s="490"/>
      <c r="AC2" s="6"/>
      <c r="AD2" s="103"/>
      <c r="AE2" s="6"/>
      <c r="AF2" s="103"/>
      <c r="AG2" s="6"/>
      <c r="AH2" s="103"/>
      <c r="AI2" s="103"/>
      <c r="AJ2" s="6"/>
      <c r="AK2" s="103"/>
      <c r="AL2" s="103"/>
      <c r="AM2" s="490"/>
      <c r="AN2" s="103"/>
      <c r="AO2" s="103"/>
      <c r="AP2" s="103"/>
      <c r="AQ2" s="103"/>
      <c r="AR2" s="103"/>
      <c r="AS2" s="103"/>
      <c r="AT2" s="103"/>
      <c r="AU2" s="103"/>
      <c r="AV2" s="490"/>
      <c r="AW2" s="103"/>
      <c r="AX2" s="103"/>
      <c r="AY2" s="103"/>
      <c r="AZ2" s="103"/>
      <c r="BA2" s="103"/>
      <c r="BB2" s="103"/>
      <c r="BC2" s="103"/>
      <c r="BD2" s="103"/>
      <c r="BE2" s="103"/>
      <c r="BF2" s="103"/>
      <c r="BG2" s="103"/>
      <c r="BH2" s="103"/>
      <c r="BI2" s="490"/>
      <c r="BJ2" s="103"/>
      <c r="BK2" s="103"/>
      <c r="BL2" s="103"/>
      <c r="BM2" s="103"/>
      <c r="BN2" s="103"/>
      <c r="BO2" s="103"/>
      <c r="BP2" s="103"/>
      <c r="BQ2" s="103"/>
      <c r="BR2" s="103"/>
      <c r="BS2" s="103"/>
      <c r="BT2" s="490"/>
      <c r="BU2" s="6"/>
      <c r="BV2" s="6"/>
      <c r="BW2" s="103"/>
      <c r="BX2" s="103"/>
      <c r="BY2" s="6"/>
      <c r="BZ2" s="6"/>
      <c r="CA2" s="6"/>
      <c r="CB2" s="103"/>
      <c r="CC2" s="103"/>
      <c r="CD2" s="490"/>
      <c r="CE2" s="103"/>
      <c r="CF2" s="103"/>
      <c r="CG2" s="103"/>
      <c r="CH2" s="103"/>
      <c r="CI2" s="103"/>
      <c r="CJ2" s="103"/>
      <c r="CK2" s="103"/>
      <c r="CL2" s="103"/>
      <c r="CM2" s="103"/>
      <c r="CN2" s="490"/>
      <c r="CO2" s="6"/>
      <c r="CP2" s="6"/>
      <c r="CQ2" s="6"/>
      <c r="CR2" s="103"/>
      <c r="CS2" s="6"/>
      <c r="CT2" s="6"/>
      <c r="CU2" s="6"/>
      <c r="CV2" s="6"/>
      <c r="CW2" s="103"/>
      <c r="CX2" s="490"/>
      <c r="CY2" s="103"/>
      <c r="CZ2" s="103"/>
      <c r="DA2" s="103"/>
      <c r="DB2" s="103"/>
      <c r="DC2" s="103"/>
      <c r="DD2" s="103"/>
      <c r="DE2" s="103"/>
      <c r="DF2" s="103"/>
      <c r="DG2" s="103"/>
      <c r="DH2" s="490"/>
      <c r="DI2" s="103"/>
      <c r="DJ2" s="103"/>
      <c r="DK2" s="103"/>
      <c r="DL2" s="104"/>
      <c r="DM2" s="103"/>
      <c r="DN2" s="103"/>
      <c r="DO2" s="6"/>
      <c r="DP2" s="103"/>
      <c r="DQ2" s="103"/>
      <c r="DR2" s="6"/>
      <c r="DS2" s="491"/>
      <c r="DT2" s="103"/>
      <c r="DU2" s="103"/>
      <c r="DV2" s="490"/>
      <c r="DW2" s="103"/>
      <c r="DX2" s="103"/>
      <c r="DY2" s="103"/>
      <c r="DZ2" s="103"/>
      <c r="EA2" s="103"/>
      <c r="EB2" s="103"/>
      <c r="EC2" s="490"/>
      <c r="ED2" s="103"/>
      <c r="EE2" s="103"/>
      <c r="EF2" s="103"/>
      <c r="EG2" s="103"/>
      <c r="EH2" s="103"/>
      <c r="EI2" s="103"/>
      <c r="EJ2" s="490"/>
      <c r="EK2" s="103"/>
      <c r="EL2" s="103"/>
      <c r="EM2" s="103"/>
      <c r="EN2" s="103"/>
      <c r="EO2" s="103"/>
      <c r="EP2" s="103"/>
      <c r="EQ2" s="6"/>
      <c r="ER2" s="103"/>
      <c r="ES2" s="103"/>
      <c r="ET2" s="490"/>
      <c r="EU2" s="103"/>
      <c r="EV2" s="103"/>
      <c r="EW2" s="103"/>
      <c r="EX2" s="6"/>
      <c r="EY2" s="103"/>
      <c r="EZ2" s="103"/>
      <c r="FA2" s="6"/>
      <c r="FB2" s="103"/>
      <c r="FC2" s="103"/>
      <c r="FD2" s="490"/>
      <c r="FE2" s="490"/>
      <c r="FF2" s="490"/>
      <c r="FG2" s="490"/>
      <c r="FH2" s="490"/>
      <c r="FI2" s="490"/>
      <c r="FJ2" s="103"/>
      <c r="FK2" s="103"/>
      <c r="FL2" s="103"/>
      <c r="FM2" s="492"/>
      <c r="FN2" s="490"/>
      <c r="FO2" s="103"/>
      <c r="FP2" s="103"/>
      <c r="FQ2" s="103"/>
      <c r="FR2" s="103"/>
      <c r="FS2" s="103"/>
      <c r="FT2" s="103"/>
      <c r="FU2" s="6"/>
      <c r="FV2" s="103"/>
      <c r="FW2" s="492"/>
      <c r="FX2" s="492"/>
      <c r="FY2" s="492"/>
      <c r="FZ2" s="492"/>
      <c r="GA2" s="492"/>
      <c r="GB2" s="492"/>
      <c r="GC2" s="492"/>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s="110" customFormat="1" ht="18.75" customHeight="1">
      <c r="A3" s="644" t="s">
        <v>299</v>
      </c>
      <c r="B3" s="652"/>
      <c r="C3" s="652"/>
      <c r="D3" s="652"/>
      <c r="E3" s="648"/>
      <c r="F3" s="648"/>
      <c r="G3" s="652"/>
      <c r="H3" s="98"/>
      <c r="I3" s="99"/>
      <c r="J3" s="100"/>
      <c r="K3" s="95"/>
      <c r="L3" s="95"/>
      <c r="M3" s="101"/>
      <c r="N3" s="101"/>
      <c r="O3" s="101"/>
      <c r="P3" s="101"/>
      <c r="Q3" s="4"/>
      <c r="R3" s="99"/>
      <c r="S3" s="6"/>
      <c r="T3" s="6"/>
      <c r="U3" s="6"/>
      <c r="V3" s="6"/>
      <c r="W3" s="6"/>
      <c r="X3" s="6"/>
      <c r="Y3" s="6"/>
      <c r="Z3" s="6"/>
      <c r="AA3" s="6"/>
      <c r="AB3" s="102"/>
      <c r="AC3" s="6"/>
      <c r="AD3" s="103"/>
      <c r="AE3" s="6"/>
      <c r="AF3" s="103"/>
      <c r="AG3" s="6"/>
      <c r="AH3" s="103"/>
      <c r="AI3" s="103"/>
      <c r="AJ3" s="6"/>
      <c r="AK3" s="103"/>
      <c r="AL3" s="103"/>
      <c r="AM3" s="102"/>
      <c r="AN3" s="103"/>
      <c r="AO3" s="103"/>
      <c r="AP3" s="103"/>
      <c r="AQ3" s="103"/>
      <c r="AR3" s="103"/>
      <c r="AS3" s="103"/>
      <c r="AT3" s="103"/>
      <c r="AU3" s="103"/>
      <c r="AV3" s="102"/>
      <c r="AW3" s="103"/>
      <c r="AX3" s="103"/>
      <c r="AY3" s="103"/>
      <c r="AZ3" s="103"/>
      <c r="BA3" s="103"/>
      <c r="BB3" s="103"/>
      <c r="BC3" s="103"/>
      <c r="BD3" s="103"/>
      <c r="BE3" s="103"/>
      <c r="BF3" s="103"/>
      <c r="BG3" s="103"/>
      <c r="BH3" s="103"/>
      <c r="BI3" s="102"/>
      <c r="BJ3" s="103"/>
      <c r="BK3" s="103"/>
      <c r="BL3" s="103"/>
      <c r="BM3" s="103"/>
      <c r="BN3" s="103"/>
      <c r="BO3" s="103"/>
      <c r="BP3" s="103"/>
      <c r="BQ3" s="103"/>
      <c r="BR3" s="103"/>
      <c r="BS3" s="103"/>
      <c r="BT3" s="102"/>
      <c r="BU3" s="6"/>
      <c r="BV3" s="6"/>
      <c r="BW3" s="103"/>
      <c r="BX3" s="103"/>
      <c r="BY3" s="6"/>
      <c r="BZ3" s="6"/>
      <c r="CA3" s="6"/>
      <c r="CB3" s="103"/>
      <c r="CC3" s="103"/>
      <c r="CD3" s="102"/>
      <c r="CE3" s="103"/>
      <c r="CF3" s="103"/>
      <c r="CG3" s="103"/>
      <c r="CH3" s="103"/>
      <c r="CI3" s="103"/>
      <c r="CJ3" s="103"/>
      <c r="CK3" s="103"/>
      <c r="CL3" s="103"/>
      <c r="CM3" s="103"/>
      <c r="CN3" s="102"/>
      <c r="CO3" s="6"/>
      <c r="CP3" s="6"/>
      <c r="CQ3" s="6"/>
      <c r="CR3" s="103"/>
      <c r="CS3" s="6"/>
      <c r="CT3" s="6"/>
      <c r="CU3" s="6"/>
      <c r="CV3" s="6"/>
      <c r="CW3" s="103"/>
      <c r="CX3" s="102"/>
      <c r="CY3" s="103"/>
      <c r="CZ3" s="103"/>
      <c r="DA3" s="103"/>
      <c r="DB3" s="103"/>
      <c r="DC3" s="103"/>
      <c r="DD3" s="103"/>
      <c r="DE3" s="103"/>
      <c r="DF3" s="103"/>
      <c r="DG3" s="103"/>
      <c r="DH3" s="102"/>
      <c r="DI3" s="103"/>
      <c r="DJ3" s="103"/>
      <c r="DK3" s="103"/>
      <c r="DL3" s="104"/>
      <c r="DM3" s="103"/>
      <c r="DN3" s="103"/>
      <c r="DO3" s="6"/>
      <c r="DP3" s="103"/>
      <c r="DQ3" s="103"/>
      <c r="DR3" s="6"/>
      <c r="DS3" s="103"/>
      <c r="DT3" s="103"/>
      <c r="DU3" s="103"/>
      <c r="DV3" s="105"/>
      <c r="DW3" s="106"/>
      <c r="DX3" s="106"/>
      <c r="DY3" s="107"/>
      <c r="DZ3" s="107"/>
      <c r="EA3" s="32"/>
      <c r="EB3" s="103"/>
      <c r="EC3" s="102"/>
      <c r="ED3" s="103"/>
      <c r="EE3" s="103"/>
      <c r="EF3" s="103"/>
      <c r="EG3" s="103"/>
      <c r="EH3" s="103"/>
      <c r="EI3" s="103"/>
      <c r="EJ3" s="108"/>
      <c r="EK3" s="109"/>
      <c r="EL3" s="109"/>
      <c r="EM3" s="109"/>
      <c r="EN3" s="109"/>
      <c r="EO3" s="109"/>
      <c r="EP3" s="109"/>
      <c r="EQ3" s="109"/>
      <c r="ER3" s="103"/>
      <c r="ES3" s="103"/>
      <c r="ET3" s="102"/>
      <c r="EU3" s="103"/>
      <c r="EV3" s="103"/>
      <c r="EW3" s="103"/>
      <c r="EX3" s="6"/>
      <c r="EY3" s="103"/>
      <c r="EZ3" s="103"/>
      <c r="FA3" s="6"/>
      <c r="FB3" s="103"/>
      <c r="FC3" s="103"/>
      <c r="FD3" s="102"/>
      <c r="FE3" s="102"/>
      <c r="FF3" s="102"/>
      <c r="FG3" s="102"/>
      <c r="FH3" s="102"/>
      <c r="FI3" s="102"/>
      <c r="FJ3" s="103"/>
      <c r="FK3" s="103"/>
      <c r="FL3" s="103"/>
      <c r="FM3" s="103"/>
      <c r="FN3" s="108"/>
      <c r="FO3" s="109"/>
      <c r="FP3" s="109"/>
      <c r="FQ3" s="109"/>
      <c r="FR3" s="109"/>
      <c r="FS3" s="109"/>
      <c r="FT3" s="109"/>
      <c r="FU3" s="109"/>
      <c r="FV3" s="103"/>
      <c r="FW3" s="108"/>
      <c r="FX3" s="109"/>
      <c r="FY3" s="109"/>
      <c r="FZ3" s="109"/>
      <c r="GA3" s="109"/>
      <c r="GB3" s="109"/>
      <c r="GC3" s="109"/>
      <c r="GD3" s="109"/>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s="110" customFormat="1" ht="18.75" customHeight="1">
      <c r="A4" s="644"/>
      <c r="B4" s="652"/>
      <c r="C4" s="652"/>
      <c r="D4" s="652"/>
      <c r="E4" s="648"/>
      <c r="F4" s="648"/>
      <c r="G4" s="652"/>
      <c r="H4" s="98"/>
      <c r="I4" s="99"/>
      <c r="J4" s="100"/>
      <c r="K4" s="95"/>
      <c r="L4" s="95"/>
      <c r="M4" s="689"/>
      <c r="N4" s="689"/>
      <c r="O4" s="689"/>
      <c r="P4" s="689"/>
      <c r="Q4" s="4"/>
      <c r="R4" s="99"/>
      <c r="S4" s="6"/>
      <c r="T4" s="6"/>
      <c r="U4" s="6"/>
      <c r="V4" s="6"/>
      <c r="W4" s="6"/>
      <c r="X4" s="6"/>
      <c r="Y4" s="6"/>
      <c r="Z4" s="6"/>
      <c r="AA4" s="6"/>
      <c r="AB4" s="102"/>
      <c r="AC4" s="6"/>
      <c r="AD4" s="103"/>
      <c r="AE4" s="6"/>
      <c r="AF4" s="103"/>
      <c r="AG4" s="6"/>
      <c r="AH4" s="103"/>
      <c r="AI4" s="103"/>
      <c r="AJ4" s="6"/>
      <c r="AK4" s="103"/>
      <c r="AL4" s="103"/>
      <c r="AM4" s="102"/>
      <c r="AN4" s="103"/>
      <c r="AO4" s="103"/>
      <c r="AP4" s="103"/>
      <c r="AQ4" s="103"/>
      <c r="AR4" s="103"/>
      <c r="AS4" s="103"/>
      <c r="AT4" s="103"/>
      <c r="AU4" s="103"/>
      <c r="AV4" s="102"/>
      <c r="AW4" s="103"/>
      <c r="AX4" s="103"/>
      <c r="AY4" s="103"/>
      <c r="AZ4" s="103"/>
      <c r="BA4" s="103"/>
      <c r="BB4" s="103"/>
      <c r="BC4" s="103"/>
      <c r="BD4" s="103"/>
      <c r="BE4" s="103"/>
      <c r="BF4" s="103"/>
      <c r="BG4" s="103"/>
      <c r="BH4" s="103"/>
      <c r="BI4" s="102"/>
      <c r="BJ4" s="103"/>
      <c r="BK4" s="103"/>
      <c r="BL4" s="103"/>
      <c r="BM4" s="103"/>
      <c r="BN4" s="103"/>
      <c r="BO4" s="103"/>
      <c r="BP4" s="103"/>
      <c r="BQ4" s="103"/>
      <c r="BR4" s="103"/>
      <c r="BS4" s="103"/>
      <c r="BT4" s="102"/>
      <c r="BU4" s="6"/>
      <c r="BV4" s="6"/>
      <c r="BW4" s="103"/>
      <c r="BX4" s="103"/>
      <c r="BY4" s="6"/>
      <c r="BZ4" s="6"/>
      <c r="CA4" s="6"/>
      <c r="CB4" s="103"/>
      <c r="CC4" s="103"/>
      <c r="CD4" s="102"/>
      <c r="CE4" s="103"/>
      <c r="CF4" s="103"/>
      <c r="CG4" s="103"/>
      <c r="CH4" s="103"/>
      <c r="CI4" s="103"/>
      <c r="CJ4" s="103"/>
      <c r="CK4" s="103"/>
      <c r="CL4" s="103"/>
      <c r="CM4" s="103"/>
      <c r="CN4" s="102"/>
      <c r="CO4" s="6"/>
      <c r="CP4" s="6"/>
      <c r="CQ4" s="6"/>
      <c r="CR4" s="103"/>
      <c r="CS4" s="6"/>
      <c r="CT4" s="6"/>
      <c r="CU4" s="6"/>
      <c r="CV4" s="6"/>
      <c r="CW4" s="103"/>
      <c r="CX4" s="102"/>
      <c r="CY4" s="103"/>
      <c r="CZ4" s="103"/>
      <c r="DA4" s="103"/>
      <c r="DB4" s="103"/>
      <c r="DC4" s="103"/>
      <c r="DD4" s="103"/>
      <c r="DE4" s="103"/>
      <c r="DF4" s="103"/>
      <c r="DG4" s="103"/>
      <c r="DH4" s="102"/>
      <c r="DI4" s="103"/>
      <c r="DJ4" s="103"/>
      <c r="DK4" s="103"/>
      <c r="DL4" s="104"/>
      <c r="DM4" s="103"/>
      <c r="DN4" s="103"/>
      <c r="DO4" s="6"/>
      <c r="DP4" s="103"/>
      <c r="DQ4" s="103"/>
      <c r="DR4" s="6"/>
      <c r="DS4" s="103"/>
      <c r="DT4" s="103"/>
      <c r="DU4" s="103"/>
      <c r="DV4" s="105"/>
      <c r="DW4" s="106"/>
      <c r="DX4" s="106"/>
      <c r="DY4" s="107"/>
      <c r="DZ4" s="107"/>
      <c r="EA4" s="32"/>
      <c r="EB4" s="103"/>
      <c r="EC4" s="102"/>
      <c r="ED4" s="103"/>
      <c r="EE4" s="103"/>
      <c r="EF4" s="103"/>
      <c r="EG4" s="103"/>
      <c r="EH4" s="103"/>
      <c r="EI4" s="103"/>
      <c r="EJ4" s="690"/>
      <c r="EK4" s="691"/>
      <c r="EL4" s="691"/>
      <c r="EM4" s="691"/>
      <c r="EN4" s="691"/>
      <c r="EO4" s="691"/>
      <c r="EP4" s="691"/>
      <c r="EQ4" s="691"/>
      <c r="ER4" s="103"/>
      <c r="ES4" s="103"/>
      <c r="ET4" s="102"/>
      <c r="EU4" s="103"/>
      <c r="EV4" s="103"/>
      <c r="EW4" s="103"/>
      <c r="EX4" s="6"/>
      <c r="EY4" s="103"/>
      <c r="EZ4" s="103"/>
      <c r="FA4" s="6"/>
      <c r="FB4" s="103"/>
      <c r="FC4" s="103"/>
      <c r="FD4" s="102"/>
      <c r="FE4" s="102"/>
      <c r="FF4" s="102"/>
      <c r="FG4" s="102"/>
      <c r="FH4" s="102"/>
      <c r="FI4" s="102"/>
      <c r="FJ4" s="103"/>
      <c r="FK4" s="103"/>
      <c r="FL4" s="103"/>
      <c r="FM4" s="103"/>
      <c r="FN4" s="690"/>
      <c r="FO4" s="691"/>
      <c r="FP4" s="691"/>
      <c r="FQ4" s="691"/>
      <c r="FR4" s="691"/>
      <c r="FS4" s="691"/>
      <c r="FT4" s="691"/>
      <c r="FU4" s="691"/>
      <c r="FV4" s="103"/>
      <c r="FW4" s="690"/>
      <c r="FX4" s="691"/>
      <c r="FY4" s="691"/>
      <c r="FZ4" s="691"/>
      <c r="GA4" s="691"/>
      <c r="GB4" s="691"/>
      <c r="GC4" s="691"/>
      <c r="GD4" s="691"/>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5.75">
      <c r="A5" s="657" t="s">
        <v>3</v>
      </c>
      <c r="B5" s="2"/>
      <c r="C5" s="2"/>
      <c r="D5" s="2"/>
      <c r="E5" s="2"/>
      <c r="F5" s="2"/>
      <c r="G5" s="2"/>
      <c r="H5" s="111"/>
      <c r="I5" s="4"/>
      <c r="J5" s="112"/>
      <c r="K5" s="113"/>
      <c r="L5" s="114"/>
      <c r="M5" s="111"/>
      <c r="N5" s="111"/>
      <c r="O5" s="111"/>
      <c r="P5" s="4"/>
      <c r="Q5" s="4"/>
      <c r="R5" s="46"/>
      <c r="AB5" s="18"/>
      <c r="AC5" s="115"/>
      <c r="AD5" s="18"/>
      <c r="AE5" s="115"/>
      <c r="AF5" s="116"/>
      <c r="AG5" s="115"/>
      <c r="AH5" s="116"/>
      <c r="AI5" s="116"/>
      <c r="AK5" s="4"/>
      <c r="AL5" s="4"/>
      <c r="AM5" s="4"/>
      <c r="AN5" s="4"/>
      <c r="AO5" s="4"/>
      <c r="AP5" s="4"/>
      <c r="AQ5" s="4"/>
      <c r="AR5" s="4"/>
      <c r="AS5" s="4"/>
      <c r="AT5" s="4"/>
      <c r="AU5" s="4"/>
      <c r="AV5" s="117"/>
      <c r="AW5" s="117"/>
      <c r="AX5" s="117"/>
      <c r="AY5" s="117"/>
      <c r="AZ5" s="117"/>
      <c r="BA5" s="117"/>
      <c r="BB5" s="118"/>
      <c r="BC5" s="117"/>
      <c r="BD5" s="117"/>
      <c r="BE5" s="117"/>
      <c r="BF5" s="117"/>
      <c r="BG5" s="117"/>
      <c r="BH5" s="118"/>
      <c r="BI5" s="18"/>
      <c r="BJ5" s="4"/>
      <c r="BK5" s="4"/>
      <c r="BL5" s="4"/>
      <c r="BM5" s="4"/>
      <c r="BN5" s="4"/>
      <c r="BO5" s="4"/>
      <c r="BP5" s="4"/>
      <c r="BQ5" s="4"/>
      <c r="BR5" s="4"/>
      <c r="BS5" s="4"/>
      <c r="BT5" s="119"/>
      <c r="BW5" s="4"/>
      <c r="BX5" s="4"/>
      <c r="CB5" s="4"/>
      <c r="CC5" s="4"/>
      <c r="CD5" s="4"/>
      <c r="CE5" s="4"/>
      <c r="CF5" s="4"/>
      <c r="CI5" s="4"/>
      <c r="CJ5" s="4"/>
      <c r="CK5" s="4"/>
      <c r="CN5" s="4"/>
      <c r="CO5" s="4"/>
      <c r="CP5" s="4"/>
      <c r="CQ5" s="4"/>
      <c r="CR5" s="4"/>
      <c r="CS5" s="4"/>
      <c r="CT5" s="4"/>
      <c r="CU5" s="4"/>
      <c r="CV5" s="4"/>
      <c r="CW5" s="4"/>
      <c r="CX5" s="4"/>
      <c r="CY5" s="4"/>
      <c r="CZ5" s="4"/>
      <c r="DA5" s="4"/>
      <c r="DB5" s="4"/>
      <c r="DC5" s="4"/>
      <c r="DD5" s="4"/>
      <c r="DE5" s="4"/>
      <c r="DF5" s="4"/>
      <c r="DH5" s="18"/>
      <c r="DI5" s="4"/>
      <c r="DJ5" s="4"/>
      <c r="DK5" s="4"/>
      <c r="DM5" s="4"/>
      <c r="DN5" s="4"/>
      <c r="DP5" s="4"/>
      <c r="DQ5" s="4"/>
      <c r="DS5" s="4"/>
      <c r="DT5" s="4"/>
      <c r="DU5" s="4"/>
      <c r="DV5" s="120"/>
      <c r="DW5" s="46"/>
      <c r="DX5" s="46"/>
      <c r="EB5" s="4"/>
      <c r="EC5" s="121"/>
      <c r="ED5" s="4"/>
      <c r="EE5" s="4"/>
      <c r="EF5" s="111"/>
      <c r="EG5" s="111"/>
      <c r="EH5" s="4"/>
      <c r="EI5" s="111"/>
      <c r="EJ5" s="4"/>
      <c r="EK5" s="4"/>
      <c r="EL5" s="4"/>
      <c r="EM5" s="111"/>
      <c r="EN5" s="4"/>
      <c r="EO5" s="4"/>
      <c r="ER5" s="4"/>
      <c r="ES5" s="4"/>
      <c r="ET5" s="18"/>
      <c r="EU5" s="4"/>
      <c r="EV5" s="4"/>
      <c r="EW5" s="4"/>
      <c r="EY5" s="4"/>
      <c r="EZ5" s="4"/>
      <c r="FB5" s="4"/>
      <c r="FC5" s="4"/>
      <c r="FD5" s="100"/>
      <c r="FH5" s="4"/>
      <c r="FJ5" s="4"/>
      <c r="FK5" s="4"/>
      <c r="FL5" s="4"/>
      <c r="FM5" s="95"/>
      <c r="FN5" s="4"/>
      <c r="FO5" s="4"/>
      <c r="FP5" s="18"/>
      <c r="FQ5" s="111"/>
      <c r="FR5" s="4"/>
      <c r="FS5" s="4"/>
      <c r="FT5" s="95"/>
      <c r="FU5" s="4"/>
      <c r="FV5" s="4"/>
      <c r="FW5" s="4"/>
      <c r="FX5" s="4"/>
      <c r="FY5" s="4"/>
      <c r="FZ5" s="4"/>
      <c r="GA5" s="4"/>
      <c r="GB5" s="4"/>
      <c r="GC5" s="4"/>
    </row>
    <row r="6" spans="1:245" s="110" customFormat="1" ht="15" customHeight="1">
      <c r="A6" s="658" t="s">
        <v>4</v>
      </c>
      <c r="B6" s="403"/>
      <c r="C6" s="424"/>
      <c r="D6" s="473"/>
      <c r="E6" s="424"/>
      <c r="F6" s="424"/>
      <c r="G6" s="484"/>
      <c r="H6" s="98"/>
      <c r="I6" s="493"/>
      <c r="J6" s="6"/>
      <c r="K6" s="494"/>
      <c r="L6" s="495"/>
      <c r="M6" s="495"/>
      <c r="N6" s="496"/>
      <c r="O6" s="497"/>
      <c r="P6" s="494"/>
      <c r="Q6" s="496"/>
      <c r="R6" s="496"/>
      <c r="S6" s="98"/>
      <c r="T6" s="98"/>
      <c r="U6" s="98"/>
      <c r="V6" s="98"/>
      <c r="W6" s="98"/>
      <c r="X6" s="6"/>
      <c r="Y6" s="6"/>
      <c r="Z6" s="98"/>
      <c r="AA6" s="98"/>
      <c r="AB6" s="498"/>
      <c r="AC6" s="499"/>
      <c r="AD6" s="500"/>
      <c r="AE6" s="501"/>
      <c r="AF6" s="502"/>
      <c r="AG6" s="501"/>
      <c r="AH6" s="502"/>
      <c r="AI6" s="502"/>
      <c r="AJ6" s="501"/>
      <c r="AK6" s="484"/>
      <c r="AL6" s="6"/>
      <c r="AM6" s="102"/>
      <c r="AN6" s="6"/>
      <c r="AO6" s="6"/>
      <c r="AP6" s="6"/>
      <c r="AQ6" s="6"/>
      <c r="AR6" s="103"/>
      <c r="AS6" s="6"/>
      <c r="AT6" s="6"/>
      <c r="AU6" s="6"/>
      <c r="AV6" s="498"/>
      <c r="AW6" s="499"/>
      <c r="AX6" s="103"/>
      <c r="AY6" s="103"/>
      <c r="AZ6" s="103"/>
      <c r="BA6" s="103"/>
      <c r="BB6" s="103"/>
      <c r="BC6" s="103"/>
      <c r="BD6" s="103"/>
      <c r="BE6" s="103"/>
      <c r="BF6" s="103"/>
      <c r="BG6" s="484"/>
      <c r="BH6" s="6"/>
      <c r="BI6" s="102"/>
      <c r="BJ6" s="6"/>
      <c r="BK6" s="6"/>
      <c r="BL6" s="6"/>
      <c r="BM6" s="103"/>
      <c r="BN6" s="103"/>
      <c r="BO6" s="6"/>
      <c r="BP6" s="103"/>
      <c r="BQ6" s="6"/>
      <c r="BR6" s="6"/>
      <c r="BS6" s="6"/>
      <c r="BT6" s="498"/>
      <c r="BU6" s="499"/>
      <c r="BV6" s="501"/>
      <c r="BW6" s="6"/>
      <c r="BX6" s="501"/>
      <c r="BY6" s="501"/>
      <c r="BZ6" s="6"/>
      <c r="CA6" s="503"/>
      <c r="CB6" s="484"/>
      <c r="CC6" s="6"/>
      <c r="CD6" s="102"/>
      <c r="CE6" s="501"/>
      <c r="CF6" s="501"/>
      <c r="CG6" s="6"/>
      <c r="CH6" s="501"/>
      <c r="CI6" s="501"/>
      <c r="CJ6" s="503"/>
      <c r="CK6" s="6"/>
      <c r="CL6" s="6"/>
      <c r="CM6" s="103"/>
      <c r="CN6" s="498"/>
      <c r="CO6" s="6"/>
      <c r="CP6" s="501"/>
      <c r="CQ6" s="501"/>
      <c r="CR6" s="501"/>
      <c r="CS6" s="501"/>
      <c r="CT6" s="501"/>
      <c r="CU6" s="503"/>
      <c r="CV6" s="484"/>
      <c r="CW6" s="6"/>
      <c r="CX6" s="102"/>
      <c r="CY6" s="486"/>
      <c r="CZ6" s="486"/>
      <c r="DA6" s="486"/>
      <c r="DB6" s="486"/>
      <c r="DC6" s="486"/>
      <c r="DD6" s="6"/>
      <c r="DE6" s="103"/>
      <c r="DF6" s="484"/>
      <c r="DG6" s="103"/>
      <c r="DH6" s="498"/>
      <c r="DI6" s="6"/>
      <c r="DJ6" s="6"/>
      <c r="DK6" s="6"/>
      <c r="DL6" s="504"/>
      <c r="DM6" s="6"/>
      <c r="DN6" s="6"/>
      <c r="DO6" s="6"/>
      <c r="DP6" s="6"/>
      <c r="DQ6" s="6"/>
      <c r="DR6" s="505"/>
      <c r="DS6" s="484"/>
      <c r="DT6" s="6"/>
      <c r="DU6" s="6"/>
      <c r="DV6" s="108"/>
      <c r="DW6" s="496"/>
      <c r="DX6" s="6"/>
      <c r="DY6" s="103"/>
      <c r="DZ6" s="103"/>
      <c r="EA6" s="103"/>
      <c r="EB6" s="103"/>
      <c r="EC6" s="498"/>
      <c r="ED6" s="6"/>
      <c r="EE6" s="6"/>
      <c r="EF6" s="497"/>
      <c r="EG6" s="497"/>
      <c r="EH6" s="484"/>
      <c r="EI6" s="497"/>
      <c r="EJ6" s="498"/>
      <c r="EK6" s="6"/>
      <c r="EL6" s="6"/>
      <c r="EM6" s="497"/>
      <c r="EN6" s="506"/>
      <c r="EO6" s="6"/>
      <c r="EP6" s="103"/>
      <c r="EQ6" s="506"/>
      <c r="ER6" s="484"/>
      <c r="ES6" s="6"/>
      <c r="ET6" s="498"/>
      <c r="EU6" s="6"/>
      <c r="EV6" s="6"/>
      <c r="EW6" s="6"/>
      <c r="EX6" s="501"/>
      <c r="EY6" s="6"/>
      <c r="EZ6" s="6"/>
      <c r="FA6" s="505"/>
      <c r="FB6" s="484"/>
      <c r="FC6" s="6"/>
      <c r="FD6" s="498"/>
      <c r="FE6" s="496"/>
      <c r="FF6" s="103"/>
      <c r="FG6" s="103"/>
      <c r="FH6" s="6"/>
      <c r="FI6" s="103"/>
      <c r="FJ6" s="6"/>
      <c r="FK6" s="6"/>
      <c r="FL6" s="484"/>
      <c r="FM6" s="492"/>
      <c r="FN6" s="498"/>
      <c r="FO6" s="6"/>
      <c r="FP6" s="6"/>
      <c r="FQ6" s="497"/>
      <c r="FR6" s="506"/>
      <c r="FS6" s="6"/>
      <c r="FT6" s="103"/>
      <c r="FU6" s="506"/>
      <c r="FV6" s="484"/>
      <c r="FW6" s="492"/>
      <c r="FX6" s="492"/>
      <c r="FY6" s="492"/>
      <c r="FZ6" s="492"/>
      <c r="GA6" s="492"/>
      <c r="GB6" s="492"/>
      <c r="GC6" s="492"/>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17.25" customHeight="1">
      <c r="A7" s="1092" t="s">
        <v>7</v>
      </c>
      <c r="B7" s="1090" t="s">
        <v>37</v>
      </c>
      <c r="C7" s="1091"/>
      <c r="D7" s="1091"/>
      <c r="E7" s="1090" t="s">
        <v>38</v>
      </c>
      <c r="F7" s="1091"/>
      <c r="G7" s="1091"/>
      <c r="H7" s="119"/>
      <c r="I7" s="42"/>
      <c r="J7" s="50"/>
      <c r="K7" s="119"/>
      <c r="L7" s="119"/>
      <c r="M7" s="119"/>
      <c r="N7" s="46"/>
      <c r="O7" s="119"/>
      <c r="P7" s="119"/>
      <c r="Q7" s="119"/>
      <c r="R7" s="46"/>
      <c r="AB7" s="47"/>
      <c r="AC7" s="131"/>
      <c r="AD7" s="132"/>
      <c r="AE7" s="131"/>
      <c r="AF7" s="133"/>
      <c r="AG7" s="131"/>
      <c r="AH7" s="133"/>
      <c r="AI7" s="133"/>
      <c r="AJ7" s="131"/>
      <c r="AK7" s="133"/>
      <c r="AL7" s="134"/>
      <c r="AM7" s="135"/>
      <c r="AN7" s="119"/>
      <c r="AO7" s="136"/>
      <c r="AP7" s="136"/>
      <c r="AQ7" s="136"/>
      <c r="AR7" s="125"/>
      <c r="AS7" s="136"/>
      <c r="AT7" s="136"/>
      <c r="AU7" s="4"/>
      <c r="AV7" s="50"/>
      <c r="AW7" s="119"/>
      <c r="AX7" s="137"/>
      <c r="AZ7" s="18"/>
      <c r="BA7" s="47"/>
      <c r="BB7" s="47"/>
      <c r="BC7" s="119"/>
      <c r="BD7" s="46"/>
      <c r="BE7" s="46"/>
      <c r="BF7" s="46"/>
      <c r="BG7" s="46"/>
      <c r="BH7" s="134"/>
      <c r="BI7" s="4"/>
      <c r="BJ7" s="119"/>
      <c r="BK7" s="136"/>
      <c r="BL7" s="136"/>
      <c r="BM7" s="136"/>
      <c r="BN7" s="134"/>
      <c r="BO7" s="134"/>
      <c r="BP7" s="134"/>
      <c r="BQ7" s="138"/>
      <c r="BR7" s="139"/>
      <c r="BS7" s="4"/>
      <c r="BT7" s="47"/>
      <c r="BU7" s="135"/>
      <c r="BV7" s="135"/>
      <c r="BW7" s="135"/>
      <c r="BX7" s="135"/>
      <c r="BY7" s="135"/>
      <c r="BZ7" s="135"/>
      <c r="CA7" s="135"/>
      <c r="CB7" s="135"/>
      <c r="CC7" s="4"/>
      <c r="CD7" s="47"/>
      <c r="CE7" s="135"/>
      <c r="CF7" s="135"/>
      <c r="CG7" s="135"/>
      <c r="CH7" s="135"/>
      <c r="CI7" s="135"/>
      <c r="CJ7" s="135"/>
      <c r="CK7" s="135"/>
      <c r="CL7" s="135"/>
      <c r="CN7" s="47"/>
      <c r="CO7" s="135"/>
      <c r="CP7" s="135"/>
      <c r="CQ7" s="135"/>
      <c r="CR7" s="135"/>
      <c r="CS7" s="135"/>
      <c r="CT7" s="135"/>
      <c r="CU7" s="135"/>
      <c r="CV7" s="135"/>
      <c r="CW7" s="4"/>
      <c r="CX7" s="47"/>
      <c r="CY7" s="135"/>
      <c r="CZ7" s="135"/>
      <c r="DA7" s="135"/>
      <c r="DB7" s="135"/>
      <c r="DC7" s="135"/>
      <c r="DD7" s="135"/>
      <c r="DE7" s="135"/>
      <c r="DF7" s="135"/>
      <c r="DH7" s="46"/>
      <c r="DI7" s="119"/>
      <c r="DJ7" s="125"/>
      <c r="DK7" s="125"/>
      <c r="DL7" s="140"/>
      <c r="DM7" s="141"/>
      <c r="DN7" s="119"/>
      <c r="DO7" s="119"/>
      <c r="DP7" s="119"/>
      <c r="DQ7" s="125"/>
      <c r="DR7" s="125"/>
      <c r="DS7" s="135"/>
      <c r="DT7" s="47"/>
      <c r="DU7" s="118"/>
      <c r="DV7" s="46"/>
      <c r="DW7" s="142"/>
      <c r="DX7" s="54"/>
      <c r="DY7" s="54"/>
      <c r="DZ7" s="54"/>
      <c r="EA7" s="54"/>
      <c r="EB7" s="119"/>
      <c r="ED7" s="4"/>
      <c r="EE7" s="4"/>
      <c r="EF7" s="4"/>
      <c r="EG7" s="136"/>
      <c r="EH7" s="136"/>
      <c r="EI7" s="136"/>
      <c r="EJ7" s="4"/>
      <c r="EK7" s="119"/>
      <c r="EL7" s="101"/>
      <c r="EM7" s="101"/>
      <c r="EN7" s="101"/>
      <c r="EO7" s="101"/>
      <c r="EP7" s="101"/>
      <c r="EQ7" s="101"/>
      <c r="ER7" s="101"/>
      <c r="ES7" s="46"/>
      <c r="ET7" s="46"/>
      <c r="EU7" s="135"/>
      <c r="EV7" s="47"/>
      <c r="EW7" s="47"/>
      <c r="EX7" s="135"/>
      <c r="EY7" s="47"/>
      <c r="EZ7" s="47"/>
      <c r="FA7" s="135"/>
      <c r="FB7" s="47"/>
      <c r="FC7" s="4"/>
      <c r="FD7" s="46"/>
      <c r="FE7" s="119"/>
      <c r="FG7" s="4"/>
      <c r="FH7" s="119"/>
      <c r="FI7" s="54"/>
      <c r="FJ7" s="47"/>
      <c r="FK7" s="135"/>
      <c r="FL7" s="47"/>
      <c r="FN7" s="4"/>
      <c r="FO7" s="119"/>
      <c r="FP7" s="101"/>
      <c r="FQ7" s="101"/>
      <c r="FR7" s="101"/>
      <c r="FS7" s="101"/>
      <c r="FT7" s="101"/>
      <c r="FU7" s="101"/>
      <c r="FV7" s="101"/>
      <c r="GD7" s="119"/>
    </row>
    <row r="8" spans="1:245" ht="17.25" customHeight="1">
      <c r="A8" s="1086"/>
      <c r="B8" s="666">
        <v>2011</v>
      </c>
      <c r="C8" s="666">
        <v>2012</v>
      </c>
      <c r="D8" s="667" t="s">
        <v>294</v>
      </c>
      <c r="E8" s="666">
        <v>2011</v>
      </c>
      <c r="F8" s="666">
        <v>2012</v>
      </c>
      <c r="G8" s="667" t="s">
        <v>294</v>
      </c>
      <c r="H8" s="119"/>
      <c r="I8" s="111"/>
      <c r="J8" s="143"/>
      <c r="K8" s="119"/>
      <c r="L8" s="119"/>
      <c r="M8" s="119"/>
      <c r="N8" s="46"/>
      <c r="O8" s="119"/>
      <c r="P8" s="119"/>
      <c r="Q8" s="119"/>
      <c r="R8" s="46"/>
      <c r="AB8" s="50"/>
      <c r="AC8" s="131"/>
      <c r="AD8" s="133"/>
      <c r="AE8" s="131"/>
      <c r="AF8" s="133"/>
      <c r="AG8" s="131"/>
      <c r="AH8" s="133"/>
      <c r="AI8" s="144"/>
      <c r="AJ8" s="131"/>
      <c r="AK8" s="133"/>
      <c r="AL8" s="134"/>
      <c r="AM8" s="145"/>
      <c r="AN8" s="142"/>
      <c r="AO8" s="146"/>
      <c r="AP8" s="142"/>
      <c r="AQ8" s="147"/>
      <c r="AR8" s="142"/>
      <c r="AS8" s="148"/>
      <c r="AT8" s="148"/>
      <c r="AU8" s="4"/>
      <c r="AV8" s="50"/>
      <c r="AW8" s="119"/>
      <c r="AX8" s="137"/>
      <c r="AZ8" s="145"/>
      <c r="BA8" s="50"/>
      <c r="BB8" s="47"/>
      <c r="BC8" s="135"/>
      <c r="BD8" s="47"/>
      <c r="BF8" s="135"/>
      <c r="BG8" s="47"/>
      <c r="BH8" s="149"/>
      <c r="BI8" s="50"/>
      <c r="BJ8" s="149"/>
      <c r="BK8" s="149"/>
      <c r="BL8" s="149"/>
      <c r="BM8" s="149"/>
      <c r="BN8" s="149"/>
      <c r="BO8" s="149"/>
      <c r="BP8" s="149"/>
      <c r="BQ8" s="149"/>
      <c r="BR8" s="150"/>
      <c r="BS8" s="4"/>
      <c r="BT8" s="50"/>
      <c r="BU8" s="135"/>
      <c r="BV8" s="135"/>
      <c r="BW8" s="135"/>
      <c r="BX8" s="135"/>
      <c r="BY8" s="135"/>
      <c r="BZ8" s="135"/>
      <c r="CA8" s="135"/>
      <c r="CB8" s="135"/>
      <c r="CC8" s="4"/>
      <c r="CD8" s="50"/>
      <c r="CE8" s="135"/>
      <c r="CF8" s="135"/>
      <c r="CG8" s="135"/>
      <c r="CH8" s="135"/>
      <c r="CI8" s="135"/>
      <c r="CJ8" s="135"/>
      <c r="CK8" s="135"/>
      <c r="CL8" s="135"/>
      <c r="CN8" s="50"/>
      <c r="CO8" s="135"/>
      <c r="CP8" s="135"/>
      <c r="CQ8" s="135"/>
      <c r="CR8" s="135"/>
      <c r="CS8" s="135"/>
      <c r="CT8" s="135"/>
      <c r="CU8" s="135"/>
      <c r="CV8" s="135"/>
      <c r="CW8" s="4"/>
      <c r="CX8" s="50"/>
      <c r="CY8" s="135"/>
      <c r="CZ8" s="135"/>
      <c r="DA8" s="135"/>
      <c r="DB8" s="135"/>
      <c r="DC8" s="135"/>
      <c r="DD8" s="135"/>
      <c r="DE8" s="135"/>
      <c r="DF8" s="135"/>
      <c r="DH8" s="50"/>
      <c r="DI8" s="4"/>
      <c r="DJ8" s="4"/>
      <c r="DK8" s="151"/>
      <c r="DL8" s="128"/>
      <c r="DM8" s="4"/>
      <c r="DN8" s="119"/>
      <c r="DO8" s="125"/>
      <c r="DP8" s="4"/>
      <c r="DQ8" s="4"/>
      <c r="DR8" s="151"/>
      <c r="DS8" s="152"/>
      <c r="DT8" s="4"/>
      <c r="DU8" s="118"/>
      <c r="DV8" s="50"/>
      <c r="DW8" s="142"/>
      <c r="DX8" s="117"/>
      <c r="DY8" s="145"/>
      <c r="DZ8" s="4"/>
      <c r="EA8" s="142"/>
      <c r="EB8" s="125"/>
      <c r="EC8" s="50"/>
      <c r="ED8" s="153"/>
      <c r="EE8" s="52"/>
      <c r="EF8" s="52"/>
      <c r="EG8" s="119"/>
      <c r="EH8" s="136"/>
      <c r="EI8" s="136"/>
      <c r="EJ8" s="50"/>
      <c r="EK8" s="52"/>
      <c r="EL8" s="119"/>
      <c r="EM8" s="46"/>
      <c r="EN8" s="46"/>
      <c r="EP8" s="119"/>
      <c r="EQ8" s="46"/>
      <c r="ER8" s="136"/>
      <c r="ES8" s="46"/>
      <c r="ET8" s="50"/>
      <c r="EU8" s="4"/>
      <c r="EV8" s="4"/>
      <c r="EW8" s="151"/>
      <c r="EY8" s="4"/>
      <c r="EZ8" s="154"/>
      <c r="FA8" s="126"/>
      <c r="FB8" s="4"/>
      <c r="FC8" s="4"/>
      <c r="FD8" s="50"/>
      <c r="FE8" s="155"/>
      <c r="FF8" s="145"/>
      <c r="FG8" s="142"/>
      <c r="FH8" s="119"/>
      <c r="FI8" s="54"/>
      <c r="FJ8" s="4"/>
      <c r="FK8" s="156"/>
      <c r="FL8" s="4"/>
      <c r="FN8" s="50"/>
      <c r="FO8" s="52"/>
      <c r="FP8" s="119"/>
      <c r="FQ8" s="46"/>
      <c r="FR8" s="46"/>
      <c r="FS8" s="95"/>
      <c r="FT8" s="119"/>
      <c r="FU8" s="46"/>
      <c r="FV8" s="136"/>
      <c r="FX8" s="119"/>
      <c r="FY8" s="46"/>
      <c r="FZ8" s="46"/>
      <c r="GA8" s="95"/>
      <c r="GB8" s="119"/>
      <c r="GC8" s="46"/>
      <c r="GD8" s="136"/>
    </row>
    <row r="9" spans="1:245" ht="14.25" customHeight="1">
      <c r="A9" s="659" t="s">
        <v>8</v>
      </c>
      <c r="B9" s="671">
        <v>505.27256699999998</v>
      </c>
      <c r="C9" s="671">
        <v>488.26275599999997</v>
      </c>
      <c r="D9" s="672">
        <f>C9/B9-1</f>
        <v>-3.3664624028559298E-2</v>
      </c>
      <c r="E9" s="673">
        <v>233.38495099999997</v>
      </c>
      <c r="F9" s="673">
        <v>237.89466099999999</v>
      </c>
      <c r="G9" s="672">
        <f>F9/E9-1</f>
        <v>1.9323053953037572E-2</v>
      </c>
      <c r="H9" s="126"/>
      <c r="I9" s="181"/>
      <c r="J9" s="55"/>
      <c r="K9" s="159"/>
      <c r="L9" s="160"/>
      <c r="M9" s="161"/>
      <c r="N9" s="162"/>
      <c r="O9" s="159"/>
      <c r="P9" s="160"/>
      <c r="Q9" s="163"/>
      <c r="R9" s="15"/>
      <c r="AB9" s="55"/>
      <c r="AC9" s="56"/>
      <c r="AD9" s="57"/>
      <c r="AE9" s="56"/>
      <c r="AF9" s="57"/>
      <c r="AG9" s="56"/>
      <c r="AH9" s="57"/>
      <c r="AI9" s="182"/>
      <c r="AJ9" s="56"/>
      <c r="AK9" s="57"/>
      <c r="AL9" s="118"/>
      <c r="AM9" s="55"/>
      <c r="AN9" s="163"/>
      <c r="AO9" s="163"/>
      <c r="AP9" s="163"/>
      <c r="AQ9" s="163"/>
      <c r="AR9" s="163"/>
      <c r="AS9" s="183"/>
      <c r="AT9" s="183"/>
      <c r="AU9" s="4"/>
      <c r="AV9" s="55"/>
      <c r="AW9" s="184"/>
      <c r="AX9" s="57"/>
      <c r="AY9" s="182"/>
      <c r="AZ9" s="184"/>
      <c r="BA9" s="57"/>
      <c r="BC9" s="184"/>
      <c r="BD9" s="57"/>
      <c r="BF9" s="184"/>
      <c r="BG9" s="57"/>
      <c r="BH9" s="183"/>
      <c r="BI9" s="55"/>
      <c r="BJ9" s="162"/>
      <c r="BK9" s="162"/>
      <c r="BL9" s="162"/>
      <c r="BM9" s="185"/>
      <c r="BN9" s="183"/>
      <c r="BO9" s="183"/>
      <c r="BP9" s="183"/>
      <c r="BQ9" s="183"/>
      <c r="BR9" s="183"/>
      <c r="BS9" s="4"/>
      <c r="BT9" s="55"/>
      <c r="BU9" s="184"/>
      <c r="BV9" s="184"/>
      <c r="BW9" s="186"/>
      <c r="BX9" s="184"/>
      <c r="BY9" s="184"/>
      <c r="BZ9" s="184"/>
      <c r="CA9" s="184"/>
      <c r="CB9" s="184"/>
      <c r="CC9" s="4"/>
      <c r="CD9" s="55"/>
      <c r="CE9" s="58"/>
      <c r="CF9" s="58"/>
      <c r="CG9" s="58"/>
      <c r="CH9" s="58"/>
      <c r="CI9" s="58"/>
      <c r="CJ9" s="58"/>
      <c r="CK9" s="58"/>
      <c r="CL9" s="58"/>
      <c r="CM9" s="187"/>
      <c r="CN9" s="55"/>
      <c r="CO9" s="56"/>
      <c r="CP9" s="188"/>
      <c r="CQ9" s="56"/>
      <c r="CR9" s="56"/>
      <c r="CS9" s="56"/>
      <c r="CT9" s="56"/>
      <c r="CU9" s="56"/>
      <c r="CV9" s="189"/>
      <c r="CW9" s="4"/>
      <c r="CX9" s="55"/>
      <c r="CY9" s="190"/>
      <c r="CZ9" s="190"/>
      <c r="DA9" s="190"/>
      <c r="DB9" s="190"/>
      <c r="DC9" s="190"/>
      <c r="DD9" s="190"/>
      <c r="DE9" s="190"/>
      <c r="DF9" s="190"/>
      <c r="DG9" s="187"/>
      <c r="DH9" s="55"/>
      <c r="DI9" s="184"/>
      <c r="DJ9" s="57"/>
      <c r="DK9" s="182"/>
      <c r="DL9" s="191"/>
      <c r="DM9" s="57"/>
      <c r="DN9" s="184"/>
      <c r="DO9" s="192"/>
      <c r="DP9" s="184"/>
      <c r="DQ9" s="57"/>
      <c r="DR9" s="57"/>
      <c r="DS9" s="184"/>
      <c r="DT9" s="193"/>
      <c r="DU9" s="194"/>
      <c r="DV9" s="55"/>
      <c r="DW9" s="194"/>
      <c r="DX9" s="194"/>
      <c r="DY9" s="194"/>
      <c r="DZ9" s="194"/>
      <c r="EA9" s="194"/>
      <c r="EB9" s="192"/>
      <c r="EC9" s="55"/>
      <c r="ED9" s="56"/>
      <c r="EE9" s="195"/>
      <c r="EF9" s="195"/>
      <c r="EG9" s="196"/>
      <c r="EH9" s="196"/>
      <c r="EI9" s="196"/>
      <c r="EJ9" s="55"/>
      <c r="EK9" s="197"/>
      <c r="EL9" s="184"/>
      <c r="EM9" s="184"/>
      <c r="EN9" s="184"/>
      <c r="EO9" s="189"/>
      <c r="EP9" s="189"/>
      <c r="EQ9" s="184"/>
      <c r="ER9" s="184"/>
      <c r="ES9" s="198"/>
      <c r="ET9" s="55"/>
      <c r="EU9" s="184"/>
      <c r="EV9" s="57"/>
      <c r="EW9" s="192"/>
      <c r="EX9" s="184"/>
      <c r="EY9" s="57"/>
      <c r="EZ9" s="57"/>
      <c r="FA9" s="184"/>
      <c r="FB9" s="57"/>
      <c r="FC9" s="4"/>
      <c r="FD9" s="55"/>
      <c r="FE9" s="199"/>
      <c r="FF9" s="199"/>
      <c r="FG9" s="195"/>
      <c r="FH9" s="194"/>
      <c r="FI9" s="194"/>
      <c r="FJ9" s="118"/>
      <c r="FK9" s="184"/>
      <c r="FL9" s="200"/>
      <c r="FN9" s="55"/>
      <c r="FO9" s="197"/>
      <c r="FP9" s="184"/>
      <c r="FQ9" s="184"/>
      <c r="FR9" s="184"/>
      <c r="FS9" s="189"/>
      <c r="FT9" s="189"/>
      <c r="FU9" s="184"/>
      <c r="FV9" s="184"/>
      <c r="FW9" s="55"/>
      <c r="FX9" s="201"/>
      <c r="FY9" s="201"/>
      <c r="FZ9" s="201"/>
      <c r="GA9" s="201"/>
      <c r="GB9" s="201"/>
      <c r="GC9" s="201"/>
      <c r="GD9" s="201"/>
    </row>
    <row r="10" spans="1:245" ht="14.25" customHeight="1">
      <c r="A10" s="526" t="s">
        <v>9</v>
      </c>
      <c r="B10" s="674">
        <v>704.30866000000003</v>
      </c>
      <c r="C10" s="674">
        <v>725.67412300000001</v>
      </c>
      <c r="D10" s="675">
        <f t="shared" ref="D10:D38" si="0">C10/B10-1</f>
        <v>3.0335368870801682E-2</v>
      </c>
      <c r="E10" s="676">
        <v>563.69669500000009</v>
      </c>
      <c r="F10" s="676">
        <v>588.21728199999995</v>
      </c>
      <c r="G10" s="675">
        <f t="shared" ref="G10:G38" si="1">F10/E10-1</f>
        <v>4.3499611080742406E-2</v>
      </c>
      <c r="H10" s="126"/>
      <c r="I10" s="181"/>
      <c r="J10" s="55"/>
      <c r="K10" s="159"/>
      <c r="L10" s="160"/>
      <c r="M10" s="161"/>
      <c r="N10" s="162"/>
      <c r="O10" s="159"/>
      <c r="P10" s="160"/>
      <c r="Q10" s="163"/>
      <c r="R10" s="15"/>
      <c r="AB10" s="55"/>
      <c r="AC10" s="56"/>
      <c r="AD10" s="57"/>
      <c r="AE10" s="56"/>
      <c r="AF10" s="57"/>
      <c r="AG10" s="56"/>
      <c r="AH10" s="57"/>
      <c r="AI10" s="182"/>
      <c r="AJ10" s="56"/>
      <c r="AK10" s="57"/>
      <c r="AL10" s="202"/>
      <c r="AM10" s="55"/>
      <c r="AN10" s="163"/>
      <c r="AO10" s="163"/>
      <c r="AP10" s="163"/>
      <c r="AQ10" s="163"/>
      <c r="AR10" s="163"/>
      <c r="AS10" s="203"/>
      <c r="AT10" s="203"/>
      <c r="AV10" s="55"/>
      <c r="AW10" s="184"/>
      <c r="AX10" s="57"/>
      <c r="AY10" s="182"/>
      <c r="AZ10" s="184"/>
      <c r="BA10" s="57"/>
      <c r="BC10" s="184"/>
      <c r="BD10" s="57"/>
      <c r="BF10" s="184"/>
      <c r="BG10" s="57"/>
      <c r="BH10" s="183"/>
      <c r="BI10" s="55"/>
      <c r="BJ10" s="162"/>
      <c r="BK10" s="162"/>
      <c r="BL10" s="162"/>
      <c r="BM10" s="185"/>
      <c r="BN10" s="183"/>
      <c r="BO10" s="203"/>
      <c r="BP10" s="203"/>
      <c r="BQ10" s="148"/>
      <c r="BR10" s="183"/>
      <c r="BT10" s="55"/>
      <c r="BU10" s="184"/>
      <c r="BV10" s="184"/>
      <c r="BW10" s="186"/>
      <c r="BX10" s="184"/>
      <c r="BY10" s="184"/>
      <c r="BZ10" s="184"/>
      <c r="CA10" s="184"/>
      <c r="CB10" s="184"/>
      <c r="CD10" s="55"/>
      <c r="CE10" s="58"/>
      <c r="CF10" s="58"/>
      <c r="CG10" s="58"/>
      <c r="CH10" s="58"/>
      <c r="CI10" s="58"/>
      <c r="CJ10" s="58"/>
      <c r="CK10" s="58"/>
      <c r="CL10" s="58"/>
      <c r="CM10" s="187"/>
      <c r="CN10" s="55"/>
      <c r="CO10" s="56"/>
      <c r="CP10" s="188"/>
      <c r="CQ10" s="56"/>
      <c r="CR10" s="56"/>
      <c r="CS10" s="56"/>
      <c r="CT10" s="56"/>
      <c r="CU10" s="56"/>
      <c r="CV10" s="189"/>
      <c r="CX10" s="55"/>
      <c r="CY10" s="190"/>
      <c r="CZ10" s="190"/>
      <c r="DA10" s="190"/>
      <c r="DB10" s="190"/>
      <c r="DC10" s="190"/>
      <c r="DD10" s="190"/>
      <c r="DE10" s="190"/>
      <c r="DF10" s="190"/>
      <c r="DG10" s="187"/>
      <c r="DH10" s="55"/>
      <c r="DI10" s="184"/>
      <c r="DJ10" s="57"/>
      <c r="DK10" s="204"/>
      <c r="DL10" s="191"/>
      <c r="DM10" s="57"/>
      <c r="DN10" s="205"/>
      <c r="DO10" s="206"/>
      <c r="DP10" s="184"/>
      <c r="DQ10" s="57"/>
      <c r="DR10" s="57"/>
      <c r="DS10" s="184"/>
      <c r="DT10" s="193"/>
      <c r="DU10" s="194"/>
      <c r="DV10" s="55"/>
      <c r="DW10" s="194"/>
      <c r="DX10" s="194"/>
      <c r="DY10" s="194"/>
      <c r="DZ10" s="194"/>
      <c r="EA10" s="194"/>
      <c r="EB10" s="206"/>
      <c r="EC10" s="55"/>
      <c r="ED10" s="56"/>
      <c r="EE10" s="195"/>
      <c r="EF10" s="195"/>
      <c r="EG10" s="196"/>
      <c r="EH10" s="196"/>
      <c r="EI10" s="196"/>
      <c r="EJ10" s="55"/>
      <c r="EK10" s="197"/>
      <c r="EL10" s="184"/>
      <c r="EM10" s="184"/>
      <c r="EN10" s="184"/>
      <c r="EO10" s="189"/>
      <c r="EP10" s="189"/>
      <c r="EQ10" s="184"/>
      <c r="ER10" s="184"/>
      <c r="ES10" s="198"/>
      <c r="ET10" s="55"/>
      <c r="EU10" s="184"/>
      <c r="EV10" s="57"/>
      <c r="EW10" s="206"/>
      <c r="EX10" s="184"/>
      <c r="EY10" s="57"/>
      <c r="EZ10" s="207"/>
      <c r="FA10" s="184"/>
      <c r="FB10" s="57"/>
      <c r="FD10" s="55"/>
      <c r="FE10" s="199"/>
      <c r="FF10" s="199"/>
      <c r="FG10" s="195"/>
      <c r="FH10" s="194"/>
      <c r="FI10" s="194"/>
      <c r="FJ10" s="118"/>
      <c r="FK10" s="184"/>
      <c r="FL10" s="200"/>
      <c r="FN10" s="55"/>
      <c r="FO10" s="197"/>
      <c r="FP10" s="184"/>
      <c r="FQ10" s="184"/>
      <c r="FR10" s="184"/>
      <c r="FS10" s="189"/>
      <c r="FT10" s="189"/>
      <c r="FU10" s="184"/>
      <c r="FV10" s="184"/>
      <c r="FW10" s="55"/>
      <c r="FX10" s="201"/>
      <c r="FY10" s="201"/>
      <c r="FZ10" s="201"/>
      <c r="GA10" s="201"/>
      <c r="GB10" s="201"/>
      <c r="GC10" s="201"/>
      <c r="GD10" s="201"/>
    </row>
    <row r="11" spans="1:245" ht="14.25" customHeight="1">
      <c r="A11" s="659" t="s">
        <v>10</v>
      </c>
      <c r="B11" s="671">
        <v>378.09128100000004</v>
      </c>
      <c r="C11" s="671">
        <v>404.40142200000003</v>
      </c>
      <c r="D11" s="672">
        <f t="shared" si="0"/>
        <v>6.9586743525037686E-2</v>
      </c>
      <c r="E11" s="673">
        <v>252.124067</v>
      </c>
      <c r="F11" s="673">
        <v>236.78340100000003</v>
      </c>
      <c r="G11" s="672">
        <f t="shared" si="1"/>
        <v>-6.0845702604027774E-2</v>
      </c>
      <c r="H11" s="126"/>
      <c r="I11" s="181"/>
      <c r="J11" s="55"/>
      <c r="K11" s="159"/>
      <c r="L11" s="160"/>
      <c r="M11" s="161"/>
      <c r="N11" s="162"/>
      <c r="O11" s="159"/>
      <c r="P11" s="160"/>
      <c r="Q11" s="163"/>
      <c r="R11" s="15"/>
      <c r="AB11" s="55"/>
      <c r="AC11" s="56"/>
      <c r="AD11" s="57"/>
      <c r="AE11" s="56"/>
      <c r="AF11" s="57"/>
      <c r="AG11" s="56"/>
      <c r="AH11" s="57"/>
      <c r="AI11" s="182"/>
      <c r="AJ11" s="56"/>
      <c r="AK11" s="57"/>
      <c r="AL11" s="202"/>
      <c r="AM11" s="55"/>
      <c r="AN11" s="163"/>
      <c r="AO11" s="163"/>
      <c r="AP11" s="163"/>
      <c r="AQ11" s="163"/>
      <c r="AR11" s="163"/>
      <c r="AS11" s="183"/>
      <c r="AT11" s="183"/>
      <c r="AV11" s="55"/>
      <c r="AW11" s="184"/>
      <c r="AX11" s="57"/>
      <c r="AY11" s="182"/>
      <c r="AZ11" s="184"/>
      <c r="BA11" s="57"/>
      <c r="BC11" s="184"/>
      <c r="BD11" s="57"/>
      <c r="BF11" s="184"/>
      <c r="BG11" s="57"/>
      <c r="BH11" s="183"/>
      <c r="BI11" s="55"/>
      <c r="BJ11" s="162"/>
      <c r="BK11" s="162"/>
      <c r="BL11" s="162"/>
      <c r="BM11" s="185"/>
      <c r="BN11" s="183"/>
      <c r="BO11" s="183"/>
      <c r="BP11" s="183"/>
      <c r="BQ11" s="183"/>
      <c r="BR11" s="183"/>
      <c r="BT11" s="55"/>
      <c r="BU11" s="184"/>
      <c r="BV11" s="184"/>
      <c r="BW11" s="186"/>
      <c r="BX11" s="184"/>
      <c r="BY11" s="184"/>
      <c r="BZ11" s="184"/>
      <c r="CA11" s="184"/>
      <c r="CB11" s="184"/>
      <c r="CD11" s="55"/>
      <c r="CE11" s="58"/>
      <c r="CF11" s="58"/>
      <c r="CG11" s="58"/>
      <c r="CH11" s="58"/>
      <c r="CI11" s="58"/>
      <c r="CJ11" s="58"/>
      <c r="CK11" s="58"/>
      <c r="CL11" s="58"/>
      <c r="CM11" s="187"/>
      <c r="CN11" s="55"/>
      <c r="CO11" s="56"/>
      <c r="CP11" s="188"/>
      <c r="CQ11" s="56"/>
      <c r="CR11" s="56"/>
      <c r="CS11" s="56"/>
      <c r="CT11" s="56"/>
      <c r="CU11" s="56"/>
      <c r="CV11" s="189"/>
      <c r="CX11" s="55"/>
      <c r="CY11" s="190"/>
      <c r="CZ11" s="190"/>
      <c r="DA11" s="190"/>
      <c r="DB11" s="190"/>
      <c r="DC11" s="190"/>
      <c r="DD11" s="190"/>
      <c r="DE11" s="190"/>
      <c r="DF11" s="190"/>
      <c r="DG11" s="187"/>
      <c r="DH11" s="55"/>
      <c r="DI11" s="184"/>
      <c r="DJ11" s="57"/>
      <c r="DK11" s="204"/>
      <c r="DL11" s="191"/>
      <c r="DM11" s="57"/>
      <c r="DN11" s="205"/>
      <c r="DO11" s="206"/>
      <c r="DP11" s="184"/>
      <c r="DQ11" s="57"/>
      <c r="DR11" s="57"/>
      <c r="DS11" s="184"/>
      <c r="DT11" s="193"/>
      <c r="DU11" s="194"/>
      <c r="DV11" s="55"/>
      <c r="DW11" s="194"/>
      <c r="DX11" s="194"/>
      <c r="DY11" s="194"/>
      <c r="DZ11" s="194"/>
      <c r="EA11" s="194"/>
      <c r="EB11" s="206"/>
      <c r="EC11" s="55"/>
      <c r="ED11" s="56"/>
      <c r="EE11" s="195"/>
      <c r="EF11" s="195"/>
      <c r="EG11" s="196"/>
      <c r="EH11" s="196"/>
      <c r="EI11" s="196"/>
      <c r="EJ11" s="55"/>
      <c r="EK11" s="197"/>
      <c r="EL11" s="184"/>
      <c r="EM11" s="184"/>
      <c r="EN11" s="184"/>
      <c r="EO11" s="189"/>
      <c r="EP11" s="189"/>
      <c r="EQ11" s="184"/>
      <c r="ER11" s="184"/>
      <c r="ES11" s="198"/>
      <c r="ET11" s="55"/>
      <c r="EU11" s="184"/>
      <c r="EV11" s="57"/>
      <c r="EW11" s="206"/>
      <c r="EX11" s="184"/>
      <c r="EY11" s="57"/>
      <c r="EZ11" s="207"/>
      <c r="FA11" s="184"/>
      <c r="FB11" s="57"/>
      <c r="FD11" s="55"/>
      <c r="FE11" s="199"/>
      <c r="FF11" s="199"/>
      <c r="FG11" s="195"/>
      <c r="FH11" s="194"/>
      <c r="FI11" s="194"/>
      <c r="FJ11" s="118"/>
      <c r="FK11" s="184"/>
      <c r="FL11" s="200"/>
      <c r="FN11" s="55"/>
      <c r="FO11" s="197"/>
      <c r="FP11" s="184"/>
      <c r="FQ11" s="184"/>
      <c r="FR11" s="184"/>
      <c r="FS11" s="189"/>
      <c r="FT11" s="189"/>
      <c r="FU11" s="184"/>
      <c r="FV11" s="184"/>
      <c r="FW11" s="55"/>
      <c r="FX11" s="201"/>
      <c r="FY11" s="201"/>
      <c r="FZ11" s="201"/>
      <c r="GA11" s="201"/>
      <c r="GB11" s="201"/>
      <c r="GC11" s="201"/>
      <c r="GD11" s="201"/>
    </row>
    <row r="12" spans="1:245" ht="14.25" customHeight="1">
      <c r="A12" s="526" t="s">
        <v>11</v>
      </c>
      <c r="B12" s="674">
        <v>502.07204100000001</v>
      </c>
      <c r="C12" s="674">
        <v>494.05965999999995</v>
      </c>
      <c r="D12" s="675">
        <f t="shared" si="0"/>
        <v>-1.595862813639537E-2</v>
      </c>
      <c r="E12" s="676">
        <v>223.97751199999999</v>
      </c>
      <c r="F12" s="676">
        <v>227.912217</v>
      </c>
      <c r="G12" s="675">
        <f t="shared" si="1"/>
        <v>1.7567410964007824E-2</v>
      </c>
      <c r="H12" s="126"/>
      <c r="I12" s="181"/>
      <c r="J12" s="55"/>
      <c r="K12" s="159"/>
      <c r="L12" s="160"/>
      <c r="M12" s="161"/>
      <c r="N12" s="162"/>
      <c r="O12" s="159"/>
      <c r="P12" s="160"/>
      <c r="Q12" s="163"/>
      <c r="R12" s="15"/>
      <c r="AB12" s="55"/>
      <c r="AC12" s="56"/>
      <c r="AD12" s="57"/>
      <c r="AE12" s="56"/>
      <c r="AF12" s="57"/>
      <c r="AG12" s="56"/>
      <c r="AH12" s="57"/>
      <c r="AI12" s="182"/>
      <c r="AJ12" s="56"/>
      <c r="AK12" s="57"/>
      <c r="AL12" s="202"/>
      <c r="AM12" s="55"/>
      <c r="AN12" s="163"/>
      <c r="AO12" s="163"/>
      <c r="AP12" s="163"/>
      <c r="AQ12" s="163"/>
      <c r="AR12" s="163"/>
      <c r="AS12" s="183"/>
      <c r="AT12" s="183"/>
      <c r="AV12" s="55"/>
      <c r="AW12" s="184"/>
      <c r="AX12" s="57"/>
      <c r="AY12" s="182"/>
      <c r="AZ12" s="184"/>
      <c r="BA12" s="57"/>
      <c r="BC12" s="184"/>
      <c r="BD12" s="57"/>
      <c r="BF12" s="184"/>
      <c r="BG12" s="57"/>
      <c r="BH12" s="183"/>
      <c r="BI12" s="55"/>
      <c r="BJ12" s="162"/>
      <c r="BK12" s="162"/>
      <c r="BL12" s="162"/>
      <c r="BM12" s="185"/>
      <c r="BN12" s="183"/>
      <c r="BO12" s="183"/>
      <c r="BP12" s="183"/>
      <c r="BQ12" s="183"/>
      <c r="BR12" s="183"/>
      <c r="BT12" s="55"/>
      <c r="BU12" s="184"/>
      <c r="BV12" s="184"/>
      <c r="BW12" s="186"/>
      <c r="BX12" s="184"/>
      <c r="BY12" s="184"/>
      <c r="BZ12" s="184"/>
      <c r="CA12" s="184"/>
      <c r="CB12" s="184"/>
      <c r="CD12" s="55"/>
      <c r="CE12" s="58"/>
      <c r="CF12" s="58"/>
      <c r="CG12" s="58"/>
      <c r="CH12" s="58"/>
      <c r="CI12" s="58"/>
      <c r="CJ12" s="58"/>
      <c r="CK12" s="58"/>
      <c r="CL12" s="58"/>
      <c r="CM12" s="187"/>
      <c r="CN12" s="55"/>
      <c r="CO12" s="56"/>
      <c r="CP12" s="188"/>
      <c r="CQ12" s="56"/>
      <c r="CR12" s="56"/>
      <c r="CS12" s="56"/>
      <c r="CT12" s="56"/>
      <c r="CU12" s="56"/>
      <c r="CV12" s="189"/>
      <c r="CX12" s="55"/>
      <c r="CY12" s="190"/>
      <c r="CZ12" s="190"/>
      <c r="DA12" s="190"/>
      <c r="DB12" s="190"/>
      <c r="DC12" s="190"/>
      <c r="DD12" s="190"/>
      <c r="DE12" s="190"/>
      <c r="DF12" s="190"/>
      <c r="DG12" s="187"/>
      <c r="DH12" s="55"/>
      <c r="DI12" s="184"/>
      <c r="DJ12" s="57"/>
      <c r="DK12" s="204"/>
      <c r="DL12" s="191"/>
      <c r="DM12" s="57"/>
      <c r="DN12" s="205"/>
      <c r="DO12" s="206"/>
      <c r="DP12" s="184"/>
      <c r="DQ12" s="57"/>
      <c r="DR12" s="57"/>
      <c r="DS12" s="184"/>
      <c r="DT12" s="193"/>
      <c r="DU12" s="194"/>
      <c r="DV12" s="55"/>
      <c r="DW12" s="194"/>
      <c r="DX12" s="194"/>
      <c r="DY12" s="194"/>
      <c r="DZ12" s="194"/>
      <c r="EA12" s="194"/>
      <c r="EB12" s="206"/>
      <c r="EC12" s="55"/>
      <c r="ED12" s="56"/>
      <c r="EE12" s="195"/>
      <c r="EF12" s="195"/>
      <c r="EG12" s="196"/>
      <c r="EH12" s="196"/>
      <c r="EI12" s="196"/>
      <c r="EJ12" s="55"/>
      <c r="EK12" s="197"/>
      <c r="EL12" s="184"/>
      <c r="EM12" s="184"/>
      <c r="EN12" s="184"/>
      <c r="EO12" s="189"/>
      <c r="EP12" s="189"/>
      <c r="EQ12" s="184"/>
      <c r="ER12" s="184"/>
      <c r="ES12" s="198"/>
      <c r="ET12" s="55"/>
      <c r="EU12" s="184"/>
      <c r="EV12" s="57"/>
      <c r="EW12" s="206"/>
      <c r="EX12" s="184"/>
      <c r="EY12" s="57"/>
      <c r="EZ12" s="207"/>
      <c r="FA12" s="184"/>
      <c r="FB12" s="57"/>
      <c r="FD12" s="55"/>
      <c r="FE12" s="199"/>
      <c r="FF12" s="199"/>
      <c r="FG12" s="195"/>
      <c r="FH12" s="194"/>
      <c r="FI12" s="194"/>
      <c r="FJ12" s="118"/>
      <c r="FK12" s="184"/>
      <c r="FL12" s="200"/>
      <c r="FN12" s="55"/>
      <c r="FO12" s="197"/>
      <c r="FP12" s="184"/>
      <c r="FQ12" s="184"/>
      <c r="FR12" s="184"/>
      <c r="FS12" s="189"/>
      <c r="FT12" s="189"/>
      <c r="FU12" s="184"/>
      <c r="FV12" s="184"/>
      <c r="FW12" s="55"/>
      <c r="FX12" s="201"/>
      <c r="FY12" s="201"/>
      <c r="FZ12" s="201"/>
      <c r="GA12" s="201"/>
      <c r="GB12" s="201"/>
      <c r="GC12" s="201"/>
      <c r="GD12" s="201"/>
    </row>
    <row r="13" spans="1:245" ht="14.25" customHeight="1">
      <c r="A13" s="659" t="s">
        <v>12</v>
      </c>
      <c r="B13" s="671">
        <v>700.85361499999999</v>
      </c>
      <c r="C13" s="671">
        <v>718.70952399999999</v>
      </c>
      <c r="D13" s="672">
        <f t="shared" si="0"/>
        <v>2.5477373046010499E-2</v>
      </c>
      <c r="E13" s="673">
        <v>360.82690200000002</v>
      </c>
      <c r="F13" s="673">
        <v>430.55945399999996</v>
      </c>
      <c r="G13" s="672">
        <f t="shared" si="1"/>
        <v>0.1932576302196003</v>
      </c>
      <c r="H13" s="126"/>
      <c r="I13" s="181"/>
      <c r="J13" s="55"/>
      <c r="K13" s="159"/>
      <c r="L13" s="160"/>
      <c r="M13" s="161"/>
      <c r="N13" s="162"/>
      <c r="O13" s="159"/>
      <c r="P13" s="160"/>
      <c r="Q13" s="163"/>
      <c r="R13" s="15"/>
      <c r="AB13" s="55"/>
      <c r="AC13" s="56"/>
      <c r="AD13" s="57"/>
      <c r="AE13" s="56"/>
      <c r="AF13" s="57"/>
      <c r="AG13" s="56"/>
      <c r="AH13" s="57"/>
      <c r="AI13" s="182"/>
      <c r="AJ13" s="56"/>
      <c r="AK13" s="57"/>
      <c r="AL13" s="202"/>
      <c r="AM13" s="55"/>
      <c r="AN13" s="163"/>
      <c r="AO13" s="163"/>
      <c r="AP13" s="163"/>
      <c r="AQ13" s="163"/>
      <c r="AR13" s="163"/>
      <c r="AS13" s="183"/>
      <c r="AT13" s="183"/>
      <c r="AV13" s="55"/>
      <c r="AW13" s="184"/>
      <c r="AX13" s="57"/>
      <c r="AY13" s="182"/>
      <c r="AZ13" s="184"/>
      <c r="BA13" s="57"/>
      <c r="BC13" s="184"/>
      <c r="BD13" s="57"/>
      <c r="BF13" s="184"/>
      <c r="BG13" s="57"/>
      <c r="BH13" s="183"/>
      <c r="BI13" s="55"/>
      <c r="BJ13" s="162"/>
      <c r="BK13" s="162"/>
      <c r="BL13" s="162"/>
      <c r="BM13" s="185"/>
      <c r="BN13" s="183"/>
      <c r="BO13" s="183"/>
      <c r="BP13" s="183"/>
      <c r="BQ13" s="183"/>
      <c r="BR13" s="183"/>
      <c r="BT13" s="55"/>
      <c r="BU13" s="184"/>
      <c r="BV13" s="184"/>
      <c r="BW13" s="186"/>
      <c r="BX13" s="184"/>
      <c r="BY13" s="184"/>
      <c r="BZ13" s="184"/>
      <c r="CA13" s="184"/>
      <c r="CB13" s="184"/>
      <c r="CD13" s="55"/>
      <c r="CE13" s="58"/>
      <c r="CF13" s="58"/>
      <c r="CG13" s="58"/>
      <c r="CH13" s="58"/>
      <c r="CI13" s="58"/>
      <c r="CJ13" s="58"/>
      <c r="CK13" s="58"/>
      <c r="CL13" s="58"/>
      <c r="CM13" s="187"/>
      <c r="CN13" s="55"/>
      <c r="CO13" s="56"/>
      <c r="CP13" s="188"/>
      <c r="CQ13" s="56"/>
      <c r="CR13" s="56"/>
      <c r="CS13" s="56"/>
      <c r="CT13" s="56"/>
      <c r="CU13" s="56"/>
      <c r="CV13" s="189"/>
      <c r="CX13" s="55"/>
      <c r="CY13" s="190"/>
      <c r="CZ13" s="190"/>
      <c r="DA13" s="190"/>
      <c r="DB13" s="190"/>
      <c r="DC13" s="190"/>
      <c r="DD13" s="190"/>
      <c r="DE13" s="190"/>
      <c r="DF13" s="190"/>
      <c r="DG13" s="187"/>
      <c r="DH13" s="55"/>
      <c r="DI13" s="184"/>
      <c r="DJ13" s="57"/>
      <c r="DK13" s="204"/>
      <c r="DL13" s="191"/>
      <c r="DM13" s="57"/>
      <c r="DN13" s="205"/>
      <c r="DO13" s="206"/>
      <c r="DP13" s="184"/>
      <c r="DQ13" s="57"/>
      <c r="DR13" s="57"/>
      <c r="DS13" s="184"/>
      <c r="DT13" s="193"/>
      <c r="DU13" s="194"/>
      <c r="DV13" s="55"/>
      <c r="DW13" s="194"/>
      <c r="DX13" s="194"/>
      <c r="DY13" s="194"/>
      <c r="DZ13" s="194"/>
      <c r="EA13" s="194"/>
      <c r="EB13" s="206"/>
      <c r="EC13" s="55"/>
      <c r="ED13" s="56"/>
      <c r="EE13" s="195"/>
      <c r="EF13" s="195"/>
      <c r="EG13" s="196"/>
      <c r="EH13" s="196"/>
      <c r="EI13" s="196"/>
      <c r="EJ13" s="55"/>
      <c r="EK13" s="197"/>
      <c r="EL13" s="184"/>
      <c r="EM13" s="184"/>
      <c r="EN13" s="184"/>
      <c r="EO13" s="189"/>
      <c r="EP13" s="189"/>
      <c r="EQ13" s="184"/>
      <c r="ER13" s="184"/>
      <c r="ES13" s="198"/>
      <c r="ET13" s="55"/>
      <c r="EU13" s="184"/>
      <c r="EV13" s="57"/>
      <c r="EW13" s="206"/>
      <c r="EX13" s="184"/>
      <c r="EY13" s="57"/>
      <c r="EZ13" s="207"/>
      <c r="FA13" s="184"/>
      <c r="FB13" s="57"/>
      <c r="FD13" s="55"/>
      <c r="FE13" s="199"/>
      <c r="FF13" s="199"/>
      <c r="FG13" s="195"/>
      <c r="FH13" s="194"/>
      <c r="FI13" s="194"/>
      <c r="FJ13" s="118"/>
      <c r="FK13" s="184"/>
      <c r="FL13" s="200"/>
      <c r="FN13" s="55"/>
      <c r="FO13" s="197"/>
      <c r="FP13" s="184"/>
      <c r="FQ13" s="184"/>
      <c r="FR13" s="184"/>
      <c r="FS13" s="189"/>
      <c r="FT13" s="189"/>
      <c r="FU13" s="184"/>
      <c r="FV13" s="184"/>
      <c r="FW13" s="55"/>
      <c r="FX13" s="201"/>
      <c r="FY13" s="201"/>
      <c r="FZ13" s="201"/>
      <c r="GA13" s="201"/>
      <c r="GB13" s="201"/>
      <c r="GC13" s="201"/>
      <c r="GD13" s="201"/>
    </row>
    <row r="14" spans="1:245" ht="14.25" customHeight="1">
      <c r="A14" s="526" t="s">
        <v>13</v>
      </c>
      <c r="B14" s="674">
        <v>639.14544100000001</v>
      </c>
      <c r="C14" s="674">
        <v>652.74844599999994</v>
      </c>
      <c r="D14" s="675">
        <f t="shared" si="0"/>
        <v>2.1283113556621602E-2</v>
      </c>
      <c r="E14" s="676">
        <v>377.08333300000004</v>
      </c>
      <c r="F14" s="676">
        <v>348.242413</v>
      </c>
      <c r="G14" s="675">
        <f t="shared" si="1"/>
        <v>-7.6484207802417048E-2</v>
      </c>
      <c r="H14" s="126"/>
      <c r="I14" s="181"/>
      <c r="J14" s="55"/>
      <c r="K14" s="159"/>
      <c r="L14" s="160"/>
      <c r="M14" s="161"/>
      <c r="N14" s="162"/>
      <c r="O14" s="159"/>
      <c r="P14" s="160"/>
      <c r="Q14" s="163"/>
      <c r="R14" s="15"/>
      <c r="AB14" s="55"/>
      <c r="AC14" s="56"/>
      <c r="AD14" s="57"/>
      <c r="AE14" s="56"/>
      <c r="AF14" s="57"/>
      <c r="AG14" s="56"/>
      <c r="AH14" s="57"/>
      <c r="AI14" s="182"/>
      <c r="AJ14" s="56"/>
      <c r="AK14" s="57"/>
      <c r="AL14" s="202"/>
      <c r="AM14" s="55"/>
      <c r="AN14" s="163"/>
      <c r="AO14" s="163"/>
      <c r="AP14" s="163"/>
      <c r="AQ14" s="163"/>
      <c r="AR14" s="163"/>
      <c r="AS14" s="183"/>
      <c r="AT14" s="183"/>
      <c r="AV14" s="55"/>
      <c r="AW14" s="184"/>
      <c r="AX14" s="57"/>
      <c r="AY14" s="182"/>
      <c r="AZ14" s="184"/>
      <c r="BA14" s="57"/>
      <c r="BC14" s="184"/>
      <c r="BD14" s="57"/>
      <c r="BF14" s="184"/>
      <c r="BG14" s="57"/>
      <c r="BH14" s="183"/>
      <c r="BI14" s="55"/>
      <c r="BJ14" s="162"/>
      <c r="BK14" s="162"/>
      <c r="BL14" s="162"/>
      <c r="BM14" s="185"/>
      <c r="BN14" s="183"/>
      <c r="BO14" s="183"/>
      <c r="BP14" s="183"/>
      <c r="BQ14" s="183"/>
      <c r="BR14" s="183"/>
      <c r="BT14" s="55"/>
      <c r="BU14" s="184"/>
      <c r="BV14" s="184"/>
      <c r="BW14" s="186"/>
      <c r="BX14" s="184"/>
      <c r="BY14" s="184"/>
      <c r="BZ14" s="184"/>
      <c r="CA14" s="184"/>
      <c r="CB14" s="184"/>
      <c r="CD14" s="55"/>
      <c r="CE14" s="58"/>
      <c r="CF14" s="58"/>
      <c r="CG14" s="58"/>
      <c r="CH14" s="58"/>
      <c r="CI14" s="58"/>
      <c r="CJ14" s="58"/>
      <c r="CK14" s="58"/>
      <c r="CL14" s="58"/>
      <c r="CM14" s="187"/>
      <c r="CN14" s="55"/>
      <c r="CO14" s="56"/>
      <c r="CP14" s="188"/>
      <c r="CQ14" s="56"/>
      <c r="CR14" s="56"/>
      <c r="CS14" s="56"/>
      <c r="CT14" s="56"/>
      <c r="CU14" s="56"/>
      <c r="CV14" s="189"/>
      <c r="CX14" s="55"/>
      <c r="CY14" s="190"/>
      <c r="CZ14" s="190"/>
      <c r="DA14" s="190"/>
      <c r="DB14" s="190"/>
      <c r="DC14" s="190"/>
      <c r="DD14" s="190"/>
      <c r="DE14" s="190"/>
      <c r="DF14" s="190"/>
      <c r="DG14" s="187"/>
      <c r="DH14" s="55"/>
      <c r="DI14" s="184"/>
      <c r="DJ14" s="57"/>
      <c r="DK14" s="204"/>
      <c r="DL14" s="191"/>
      <c r="DM14" s="57"/>
      <c r="DN14" s="205"/>
      <c r="DO14" s="206"/>
      <c r="DP14" s="184"/>
      <c r="DQ14" s="57"/>
      <c r="DR14" s="57"/>
      <c r="DS14" s="184"/>
      <c r="DT14" s="193"/>
      <c r="DU14" s="194"/>
      <c r="DV14" s="55"/>
      <c r="DW14" s="194"/>
      <c r="DX14" s="194"/>
      <c r="DY14" s="194"/>
      <c r="DZ14" s="194"/>
      <c r="EA14" s="194"/>
      <c r="EB14" s="206"/>
      <c r="EC14" s="55"/>
      <c r="ED14" s="56"/>
      <c r="EE14" s="195"/>
      <c r="EF14" s="195"/>
      <c r="EG14" s="196"/>
      <c r="EH14" s="196"/>
      <c r="EI14" s="196"/>
      <c r="EJ14" s="55"/>
      <c r="EK14" s="197"/>
      <c r="EL14" s="184"/>
      <c r="EM14" s="184"/>
      <c r="EN14" s="184"/>
      <c r="EO14" s="189"/>
      <c r="EP14" s="189"/>
      <c r="EQ14" s="184"/>
      <c r="ER14" s="184"/>
      <c r="ES14" s="198"/>
      <c r="ET14" s="55"/>
      <c r="EU14" s="184"/>
      <c r="EV14" s="57"/>
      <c r="EW14" s="206"/>
      <c r="EX14" s="184"/>
      <c r="EY14" s="57"/>
      <c r="EZ14" s="207"/>
      <c r="FA14" s="184"/>
      <c r="FB14" s="57"/>
      <c r="FD14" s="55"/>
      <c r="FE14" s="199"/>
      <c r="FF14" s="199"/>
      <c r="FG14" s="195"/>
      <c r="FH14" s="194"/>
      <c r="FI14" s="194"/>
      <c r="FJ14" s="118"/>
      <c r="FK14" s="184"/>
      <c r="FL14" s="200"/>
      <c r="FN14" s="55"/>
      <c r="FO14" s="197"/>
      <c r="FP14" s="184"/>
      <c r="FQ14" s="184"/>
      <c r="FR14" s="184"/>
      <c r="FS14" s="189"/>
      <c r="FT14" s="189"/>
      <c r="FU14" s="184"/>
      <c r="FV14" s="184"/>
      <c r="FW14" s="55"/>
      <c r="FX14" s="201"/>
      <c r="FY14" s="201"/>
      <c r="FZ14" s="201"/>
      <c r="GA14" s="201"/>
      <c r="GB14" s="201"/>
      <c r="GC14" s="201"/>
      <c r="GD14" s="201"/>
    </row>
    <row r="15" spans="1:245" ht="14.25" customHeight="1">
      <c r="A15" s="659" t="s">
        <v>14</v>
      </c>
      <c r="B15" s="671">
        <v>409.07826699999998</v>
      </c>
      <c r="C15" s="671">
        <v>424.73629100000005</v>
      </c>
      <c r="D15" s="672">
        <f t="shared" si="0"/>
        <v>3.8276352627650168E-2</v>
      </c>
      <c r="E15" s="673">
        <v>168.98477400000002</v>
      </c>
      <c r="F15" s="673">
        <v>176.27449299999998</v>
      </c>
      <c r="G15" s="672">
        <f t="shared" si="1"/>
        <v>4.3138318485427263E-2</v>
      </c>
      <c r="H15" s="126"/>
      <c r="I15" s="181"/>
      <c r="J15" s="55"/>
      <c r="K15" s="159"/>
      <c r="L15" s="160"/>
      <c r="M15" s="161"/>
      <c r="N15" s="162"/>
      <c r="O15" s="159"/>
      <c r="P15" s="160"/>
      <c r="Q15" s="163"/>
      <c r="R15" s="15"/>
      <c r="AB15" s="55"/>
      <c r="AC15" s="56"/>
      <c r="AD15" s="57"/>
      <c r="AE15" s="56"/>
      <c r="AF15" s="57"/>
      <c r="AG15" s="56"/>
      <c r="AH15" s="57"/>
      <c r="AI15" s="182"/>
      <c r="AJ15" s="56"/>
      <c r="AK15" s="57"/>
      <c r="AL15" s="202"/>
      <c r="AM15" s="55"/>
      <c r="AN15" s="163"/>
      <c r="AO15" s="163"/>
      <c r="AP15" s="163"/>
      <c r="AQ15" s="163"/>
      <c r="AR15" s="163"/>
      <c r="AS15" s="183"/>
      <c r="AT15" s="183"/>
      <c r="AV15" s="55"/>
      <c r="AW15" s="184"/>
      <c r="AX15" s="57"/>
      <c r="AY15" s="182"/>
      <c r="AZ15" s="184"/>
      <c r="BA15" s="57"/>
      <c r="BC15" s="184"/>
      <c r="BD15" s="57"/>
      <c r="BF15" s="184"/>
      <c r="BG15" s="57"/>
      <c r="BH15" s="183"/>
      <c r="BI15" s="55"/>
      <c r="BJ15" s="162"/>
      <c r="BK15" s="162"/>
      <c r="BL15" s="162"/>
      <c r="BM15" s="185"/>
      <c r="BN15" s="183"/>
      <c r="BO15" s="183"/>
      <c r="BP15" s="183"/>
      <c r="BQ15" s="183"/>
      <c r="BR15" s="183"/>
      <c r="BT15" s="55"/>
      <c r="BU15" s="184"/>
      <c r="BV15" s="184"/>
      <c r="BW15" s="186"/>
      <c r="BX15" s="184"/>
      <c r="BY15" s="184"/>
      <c r="BZ15" s="184"/>
      <c r="CA15" s="184"/>
      <c r="CB15" s="184"/>
      <c r="CD15" s="55"/>
      <c r="CE15" s="58"/>
      <c r="CF15" s="58"/>
      <c r="CG15" s="58"/>
      <c r="CH15" s="58"/>
      <c r="CI15" s="58"/>
      <c r="CJ15" s="58"/>
      <c r="CK15" s="58"/>
      <c r="CL15" s="58"/>
      <c r="CM15" s="187"/>
      <c r="CN15" s="55"/>
      <c r="CO15" s="56"/>
      <c r="CP15" s="188"/>
      <c r="CQ15" s="56"/>
      <c r="CR15" s="56"/>
      <c r="CS15" s="56"/>
      <c r="CT15" s="56"/>
      <c r="CU15" s="56"/>
      <c r="CV15" s="189"/>
      <c r="CX15" s="55"/>
      <c r="CY15" s="190"/>
      <c r="CZ15" s="190"/>
      <c r="DA15" s="190"/>
      <c r="DB15" s="190"/>
      <c r="DC15" s="190"/>
      <c r="DD15" s="190"/>
      <c r="DE15" s="190"/>
      <c r="DF15" s="190"/>
      <c r="DG15" s="187"/>
      <c r="DH15" s="55"/>
      <c r="DI15" s="184"/>
      <c r="DJ15" s="57"/>
      <c r="DK15" s="204"/>
      <c r="DL15" s="191"/>
      <c r="DM15" s="57"/>
      <c r="DN15" s="205"/>
      <c r="DO15" s="206"/>
      <c r="DP15" s="184"/>
      <c r="DQ15" s="57"/>
      <c r="DR15" s="57"/>
      <c r="DS15" s="184"/>
      <c r="DT15" s="208"/>
      <c r="DU15" s="194"/>
      <c r="DV15" s="55"/>
      <c r="DW15" s="194"/>
      <c r="DX15" s="194"/>
      <c r="DY15" s="194"/>
      <c r="DZ15" s="194"/>
      <c r="EA15" s="194"/>
      <c r="EB15" s="206"/>
      <c r="EC15" s="55"/>
      <c r="ED15" s="56"/>
      <c r="EE15" s="195"/>
      <c r="EF15" s="195"/>
      <c r="EG15" s="196"/>
      <c r="EH15" s="196"/>
      <c r="EI15" s="196"/>
      <c r="EJ15" s="55"/>
      <c r="EK15" s="197"/>
      <c r="EL15" s="184"/>
      <c r="EM15" s="184"/>
      <c r="EN15" s="184"/>
      <c r="EO15" s="189"/>
      <c r="EP15" s="189"/>
      <c r="EQ15" s="184"/>
      <c r="ER15" s="184"/>
      <c r="ES15" s="198"/>
      <c r="ET15" s="55"/>
      <c r="EU15" s="184"/>
      <c r="EV15" s="57"/>
      <c r="EW15" s="206"/>
      <c r="EX15" s="184"/>
      <c r="EY15" s="57"/>
      <c r="EZ15" s="207"/>
      <c r="FA15" s="184"/>
      <c r="FB15" s="57"/>
      <c r="FD15" s="55"/>
      <c r="FE15" s="199"/>
      <c r="FF15" s="199"/>
      <c r="FG15" s="195"/>
      <c r="FH15" s="194"/>
      <c r="FI15" s="194"/>
      <c r="FJ15" s="118"/>
      <c r="FK15" s="184"/>
      <c r="FL15" s="200"/>
      <c r="FN15" s="55"/>
      <c r="FO15" s="197"/>
      <c r="FP15" s="184"/>
      <c r="FQ15" s="184"/>
      <c r="FR15" s="184"/>
      <c r="FS15" s="189"/>
      <c r="FT15" s="189"/>
      <c r="FU15" s="184"/>
      <c r="FV15" s="184"/>
      <c r="FW15" s="55"/>
      <c r="FX15" s="201"/>
      <c r="FY15" s="201"/>
      <c r="FZ15" s="201"/>
      <c r="GA15" s="201"/>
      <c r="GB15" s="201"/>
      <c r="GC15" s="201"/>
      <c r="GD15" s="201"/>
      <c r="GE15" s="18"/>
    </row>
    <row r="16" spans="1:245" ht="14.25" customHeight="1">
      <c r="A16" s="526" t="s">
        <v>15</v>
      </c>
      <c r="B16" s="674">
        <v>406.92174699999998</v>
      </c>
      <c r="C16" s="674">
        <v>420.08606199999997</v>
      </c>
      <c r="D16" s="675">
        <f t="shared" si="0"/>
        <v>3.2350974350849881E-2</v>
      </c>
      <c r="E16" s="676">
        <v>210.23515499999999</v>
      </c>
      <c r="F16" s="676">
        <v>192.88675199999997</v>
      </c>
      <c r="G16" s="193">
        <f t="shared" si="1"/>
        <v>-8.2519039215872447E-2</v>
      </c>
      <c r="H16" s="126"/>
      <c r="I16" s="181"/>
      <c r="J16" s="55"/>
      <c r="K16" s="159"/>
      <c r="L16" s="160"/>
      <c r="M16" s="161"/>
      <c r="N16" s="162"/>
      <c r="O16" s="159"/>
      <c r="P16" s="160"/>
      <c r="Q16" s="163"/>
      <c r="R16" s="15"/>
      <c r="AB16" s="55"/>
      <c r="AC16" s="56"/>
      <c r="AD16" s="57"/>
      <c r="AE16" s="56"/>
      <c r="AF16" s="57"/>
      <c r="AG16" s="56"/>
      <c r="AH16" s="57"/>
      <c r="AI16" s="182"/>
      <c r="AJ16" s="56"/>
      <c r="AK16" s="57"/>
      <c r="AL16" s="202"/>
      <c r="AM16" s="55"/>
      <c r="AN16" s="163"/>
      <c r="AO16" s="163"/>
      <c r="AP16" s="163"/>
      <c r="AQ16" s="163"/>
      <c r="AR16" s="163"/>
      <c r="AS16" s="183"/>
      <c r="AT16" s="183"/>
      <c r="AV16" s="55"/>
      <c r="AW16" s="184"/>
      <c r="AX16" s="57"/>
      <c r="AY16" s="182"/>
      <c r="AZ16" s="184"/>
      <c r="BA16" s="57"/>
      <c r="BC16" s="184"/>
      <c r="BD16" s="57"/>
      <c r="BF16" s="184"/>
      <c r="BG16" s="57"/>
      <c r="BH16" s="183"/>
      <c r="BI16" s="55"/>
      <c r="BJ16" s="162"/>
      <c r="BK16" s="162"/>
      <c r="BL16" s="162"/>
      <c r="BM16" s="185"/>
      <c r="BN16" s="183"/>
      <c r="BO16" s="183"/>
      <c r="BP16" s="183"/>
      <c r="BQ16" s="183"/>
      <c r="BR16" s="183"/>
      <c r="BT16" s="55"/>
      <c r="BU16" s="184"/>
      <c r="BV16" s="184"/>
      <c r="BW16" s="186"/>
      <c r="BX16" s="184"/>
      <c r="BY16" s="184"/>
      <c r="BZ16" s="184"/>
      <c r="CA16" s="184"/>
      <c r="CB16" s="184"/>
      <c r="CD16" s="55"/>
      <c r="CE16" s="58"/>
      <c r="CF16" s="58"/>
      <c r="CG16" s="58"/>
      <c r="CH16" s="58"/>
      <c r="CI16" s="58"/>
      <c r="CJ16" s="58"/>
      <c r="CK16" s="58"/>
      <c r="CL16" s="58"/>
      <c r="CM16" s="187"/>
      <c r="CN16" s="55"/>
      <c r="CO16" s="56"/>
      <c r="CP16" s="188"/>
      <c r="CQ16" s="56"/>
      <c r="CR16" s="56"/>
      <c r="CS16" s="56"/>
      <c r="CT16" s="56"/>
      <c r="CU16" s="56"/>
      <c r="CV16" s="189"/>
      <c r="CX16" s="55"/>
      <c r="CY16" s="190"/>
      <c r="CZ16" s="190"/>
      <c r="DA16" s="190"/>
      <c r="DB16" s="190"/>
      <c r="DC16" s="190"/>
      <c r="DD16" s="190"/>
      <c r="DE16" s="190"/>
      <c r="DF16" s="190"/>
      <c r="DG16" s="187"/>
      <c r="DH16" s="55"/>
      <c r="DI16" s="184"/>
      <c r="DJ16" s="57"/>
      <c r="DK16" s="204"/>
      <c r="DL16" s="191"/>
      <c r="DM16" s="57"/>
      <c r="DN16" s="205"/>
      <c r="DO16" s="206"/>
      <c r="DP16" s="184"/>
      <c r="DQ16" s="57"/>
      <c r="DR16" s="57"/>
      <c r="DS16" s="184"/>
      <c r="DT16" s="209"/>
      <c r="DU16" s="194"/>
      <c r="DV16" s="55"/>
      <c r="DW16" s="194"/>
      <c r="DX16" s="194"/>
      <c r="DY16" s="194"/>
      <c r="DZ16" s="194"/>
      <c r="EA16" s="194"/>
      <c r="EB16" s="206"/>
      <c r="EC16" s="55"/>
      <c r="ED16" s="56"/>
      <c r="EE16" s="195"/>
      <c r="EF16" s="195"/>
      <c r="EG16" s="196"/>
      <c r="EH16" s="196"/>
      <c r="EI16" s="196"/>
      <c r="EJ16" s="55"/>
      <c r="EK16" s="197"/>
      <c r="EL16" s="184"/>
      <c r="EM16" s="184"/>
      <c r="EN16" s="184"/>
      <c r="EO16" s="189"/>
      <c r="EP16" s="189"/>
      <c r="EQ16" s="184"/>
      <c r="ER16" s="184"/>
      <c r="ES16" s="198"/>
      <c r="ET16" s="55"/>
      <c r="EU16" s="184"/>
      <c r="EV16" s="57"/>
      <c r="EW16" s="206"/>
      <c r="EX16" s="184"/>
      <c r="EY16" s="57"/>
      <c r="EZ16" s="207"/>
      <c r="FA16" s="184"/>
      <c r="FB16" s="57"/>
      <c r="FD16" s="55"/>
      <c r="FE16" s="199"/>
      <c r="FF16" s="199"/>
      <c r="FG16" s="195"/>
      <c r="FH16" s="194"/>
      <c r="FI16" s="194"/>
      <c r="FJ16" s="118"/>
      <c r="FK16" s="82"/>
      <c r="FL16" s="200"/>
      <c r="FN16" s="55"/>
      <c r="FO16" s="197"/>
      <c r="FP16" s="184"/>
      <c r="FQ16" s="184"/>
      <c r="FR16" s="184"/>
      <c r="FS16" s="189"/>
      <c r="FT16" s="189"/>
      <c r="FU16" s="184"/>
      <c r="FV16" s="184"/>
      <c r="FW16" s="55"/>
      <c r="FX16" s="201"/>
      <c r="FY16" s="201"/>
      <c r="FZ16" s="201"/>
      <c r="GA16" s="201"/>
      <c r="GB16" s="201"/>
      <c r="GC16" s="201"/>
      <c r="GD16" s="201"/>
      <c r="GE16" s="18"/>
    </row>
    <row r="17" spans="1:245" ht="14.25" customHeight="1">
      <c r="A17" s="659" t="s">
        <v>16</v>
      </c>
      <c r="B17" s="671">
        <v>331.01858099999998</v>
      </c>
      <c r="C17" s="671">
        <v>334.83620200000001</v>
      </c>
      <c r="D17" s="672">
        <f t="shared" si="0"/>
        <v>1.1532950774144179E-2</v>
      </c>
      <c r="E17" s="673">
        <v>154.08626199999998</v>
      </c>
      <c r="F17" s="673">
        <v>150.62783399999998</v>
      </c>
      <c r="G17" s="672">
        <f t="shared" si="1"/>
        <v>-2.2444752407583257E-2</v>
      </c>
      <c r="H17" s="126"/>
      <c r="I17" s="181"/>
      <c r="J17" s="55"/>
      <c r="K17" s="159"/>
      <c r="L17" s="160"/>
      <c r="M17" s="161"/>
      <c r="N17" s="162"/>
      <c r="O17" s="159"/>
      <c r="P17" s="160"/>
      <c r="Q17" s="163"/>
      <c r="R17" s="15"/>
      <c r="AB17" s="55"/>
      <c r="AC17" s="56"/>
      <c r="AD17" s="57"/>
      <c r="AE17" s="56"/>
      <c r="AF17" s="57"/>
      <c r="AG17" s="56"/>
      <c r="AH17" s="57"/>
      <c r="AI17" s="182"/>
      <c r="AJ17" s="56"/>
      <c r="AK17" s="57"/>
      <c r="AL17" s="202"/>
      <c r="AM17" s="55"/>
      <c r="AN17" s="163"/>
      <c r="AO17" s="163"/>
      <c r="AP17" s="163"/>
      <c r="AQ17" s="163"/>
      <c r="AR17" s="163"/>
      <c r="AS17" s="183"/>
      <c r="AT17" s="183"/>
      <c r="AV17" s="55"/>
      <c r="AW17" s="184"/>
      <c r="AX17" s="57"/>
      <c r="AY17" s="182"/>
      <c r="AZ17" s="184"/>
      <c r="BA17" s="57"/>
      <c r="BC17" s="184"/>
      <c r="BD17" s="57"/>
      <c r="BF17" s="184"/>
      <c r="BG17" s="57"/>
      <c r="BH17" s="183"/>
      <c r="BI17" s="55"/>
      <c r="BJ17" s="162"/>
      <c r="BK17" s="162"/>
      <c r="BL17" s="162"/>
      <c r="BM17" s="185"/>
      <c r="BN17" s="183"/>
      <c r="BO17" s="183"/>
      <c r="BP17" s="183"/>
      <c r="BQ17" s="183"/>
      <c r="BR17" s="183"/>
      <c r="BT17" s="55"/>
      <c r="BU17" s="184"/>
      <c r="BV17" s="184"/>
      <c r="BW17" s="186"/>
      <c r="BX17" s="184"/>
      <c r="BY17" s="184"/>
      <c r="BZ17" s="184"/>
      <c r="CA17" s="184"/>
      <c r="CB17" s="184"/>
      <c r="CD17" s="55"/>
      <c r="CE17" s="58"/>
      <c r="CF17" s="58"/>
      <c r="CG17" s="58"/>
      <c r="CH17" s="58"/>
      <c r="CI17" s="58"/>
      <c r="CJ17" s="58"/>
      <c r="CK17" s="58"/>
      <c r="CL17" s="58"/>
      <c r="CM17" s="187"/>
      <c r="CN17" s="55"/>
      <c r="CO17" s="56"/>
      <c r="CP17" s="188"/>
      <c r="CQ17" s="56"/>
      <c r="CR17" s="56"/>
      <c r="CS17" s="56"/>
      <c r="CT17" s="56"/>
      <c r="CU17" s="56"/>
      <c r="CV17" s="189"/>
      <c r="CX17" s="55"/>
      <c r="CY17" s="190"/>
      <c r="CZ17" s="190"/>
      <c r="DA17" s="190"/>
      <c r="DB17" s="190"/>
      <c r="DC17" s="190"/>
      <c r="DD17" s="190"/>
      <c r="DE17" s="190"/>
      <c r="DF17" s="190"/>
      <c r="DG17" s="187"/>
      <c r="DH17" s="55"/>
      <c r="DI17" s="184"/>
      <c r="DJ17" s="57"/>
      <c r="DK17" s="204"/>
      <c r="DL17" s="191"/>
      <c r="DM17" s="57"/>
      <c r="DN17" s="205"/>
      <c r="DO17" s="206"/>
      <c r="DP17" s="184"/>
      <c r="DQ17" s="57"/>
      <c r="DR17" s="57"/>
      <c r="DS17" s="184"/>
      <c r="DT17" s="193"/>
      <c r="DU17" s="194"/>
      <c r="DV17" s="55"/>
      <c r="DW17" s="194"/>
      <c r="DX17" s="194"/>
      <c r="DY17" s="194"/>
      <c r="DZ17" s="194"/>
      <c r="EA17" s="194"/>
      <c r="EB17" s="206"/>
      <c r="EC17" s="55"/>
      <c r="ED17" s="56"/>
      <c r="EE17" s="195"/>
      <c r="EF17" s="195"/>
      <c r="EG17" s="196"/>
      <c r="EH17" s="196"/>
      <c r="EI17" s="196"/>
      <c r="EJ17" s="55"/>
      <c r="EK17" s="197"/>
      <c r="EL17" s="184"/>
      <c r="EM17" s="184"/>
      <c r="EN17" s="184"/>
      <c r="EO17" s="189"/>
      <c r="EP17" s="189"/>
      <c r="EQ17" s="184"/>
      <c r="ER17" s="184"/>
      <c r="ES17" s="198"/>
      <c r="ET17" s="55"/>
      <c r="EU17" s="184"/>
      <c r="EV17" s="57"/>
      <c r="EW17" s="206"/>
      <c r="EX17" s="184"/>
      <c r="EY17" s="57"/>
      <c r="EZ17" s="207"/>
      <c r="FA17" s="184"/>
      <c r="FB17" s="57"/>
      <c r="FD17" s="55"/>
      <c r="FE17" s="199"/>
      <c r="FF17" s="199"/>
      <c r="FG17" s="195"/>
      <c r="FH17" s="194"/>
      <c r="FI17" s="194"/>
      <c r="FJ17" s="118"/>
      <c r="FK17" s="184"/>
      <c r="FL17" s="200"/>
      <c r="FN17" s="55"/>
      <c r="FO17" s="197"/>
      <c r="FP17" s="184"/>
      <c r="FQ17" s="184"/>
      <c r="FR17" s="184"/>
      <c r="FS17" s="189"/>
      <c r="FT17" s="189"/>
      <c r="FU17" s="184"/>
      <c r="FV17" s="184"/>
      <c r="FW17" s="55"/>
      <c r="FX17" s="201"/>
      <c r="FY17" s="201"/>
      <c r="FZ17" s="201"/>
      <c r="GA17" s="201"/>
      <c r="GB17" s="201"/>
      <c r="GC17" s="201"/>
      <c r="GD17" s="201"/>
      <c r="GE17" s="18"/>
    </row>
    <row r="18" spans="1:245" ht="14.25" customHeight="1">
      <c r="A18" s="526" t="s">
        <v>17</v>
      </c>
      <c r="B18" s="674">
        <v>639.74960999999996</v>
      </c>
      <c r="C18" s="674">
        <v>650.10827500000005</v>
      </c>
      <c r="D18" s="675">
        <f t="shared" si="0"/>
        <v>1.6191748831234198E-2</v>
      </c>
      <c r="E18" s="676">
        <v>447.66146700000007</v>
      </c>
      <c r="F18" s="676">
        <v>463.52503400000001</v>
      </c>
      <c r="G18" s="675">
        <f t="shared" si="1"/>
        <v>3.543652552074561E-2</v>
      </c>
      <c r="H18" s="126"/>
      <c r="I18" s="181"/>
      <c r="J18" s="55"/>
      <c r="K18" s="159"/>
      <c r="L18" s="160"/>
      <c r="M18" s="161"/>
      <c r="N18" s="162"/>
      <c r="O18" s="159"/>
      <c r="P18" s="160"/>
      <c r="Q18" s="163"/>
      <c r="R18" s="15"/>
      <c r="AB18" s="55"/>
      <c r="AC18" s="56"/>
      <c r="AD18" s="57"/>
      <c r="AE18" s="56"/>
      <c r="AF18" s="57"/>
      <c r="AG18" s="56"/>
      <c r="AH18" s="57"/>
      <c r="AI18" s="182"/>
      <c r="AJ18" s="56"/>
      <c r="AK18" s="57"/>
      <c r="AL18" s="202"/>
      <c r="AM18" s="55"/>
      <c r="AN18" s="163"/>
      <c r="AO18" s="163"/>
      <c r="AP18" s="163"/>
      <c r="AQ18" s="163"/>
      <c r="AR18" s="163"/>
      <c r="AS18" s="183"/>
      <c r="AT18" s="183"/>
      <c r="AV18" s="55"/>
      <c r="AW18" s="184"/>
      <c r="AX18" s="57"/>
      <c r="AY18" s="182"/>
      <c r="AZ18" s="184"/>
      <c r="BA18" s="57"/>
      <c r="BC18" s="184"/>
      <c r="BD18" s="57"/>
      <c r="BF18" s="184"/>
      <c r="BG18" s="57"/>
      <c r="BH18" s="183"/>
      <c r="BI18" s="55"/>
      <c r="BJ18" s="162"/>
      <c r="BK18" s="162"/>
      <c r="BL18" s="162"/>
      <c r="BM18" s="185"/>
      <c r="BN18" s="183"/>
      <c r="BO18" s="183"/>
      <c r="BP18" s="183"/>
      <c r="BQ18" s="183"/>
      <c r="BR18" s="183"/>
      <c r="BT18" s="55"/>
      <c r="BU18" s="184"/>
      <c r="BV18" s="184"/>
      <c r="BW18" s="186"/>
      <c r="BX18" s="184"/>
      <c r="BY18" s="184"/>
      <c r="BZ18" s="184"/>
      <c r="CA18" s="184"/>
      <c r="CB18" s="184"/>
      <c r="CD18" s="55"/>
      <c r="CE18" s="58"/>
      <c r="CF18" s="58"/>
      <c r="CG18" s="58"/>
      <c r="CH18" s="58"/>
      <c r="CI18" s="58"/>
      <c r="CJ18" s="58"/>
      <c r="CK18" s="58"/>
      <c r="CL18" s="58"/>
      <c r="CM18" s="187"/>
      <c r="CN18" s="55"/>
      <c r="CO18" s="56"/>
      <c r="CP18" s="188"/>
      <c r="CQ18" s="56"/>
      <c r="CR18" s="56"/>
      <c r="CS18" s="56"/>
      <c r="CT18" s="56"/>
      <c r="CU18" s="56"/>
      <c r="CV18" s="189"/>
      <c r="CX18" s="55"/>
      <c r="CY18" s="190"/>
      <c r="CZ18" s="190"/>
      <c r="DA18" s="190"/>
      <c r="DB18" s="190"/>
      <c r="DC18" s="190"/>
      <c r="DD18" s="190"/>
      <c r="DE18" s="190"/>
      <c r="DF18" s="190"/>
      <c r="DG18" s="187"/>
      <c r="DH18" s="55"/>
      <c r="DI18" s="184"/>
      <c r="DJ18" s="57"/>
      <c r="DK18" s="204"/>
      <c r="DL18" s="191"/>
      <c r="DM18" s="57"/>
      <c r="DN18" s="205"/>
      <c r="DO18" s="206"/>
      <c r="DP18" s="184"/>
      <c r="DQ18" s="57"/>
      <c r="DR18" s="57"/>
      <c r="DS18" s="184"/>
      <c r="DT18" s="193"/>
      <c r="DU18" s="194"/>
      <c r="DV18" s="55"/>
      <c r="DW18" s="194"/>
      <c r="DX18" s="194"/>
      <c r="DY18" s="194"/>
      <c r="DZ18" s="194"/>
      <c r="EA18" s="194"/>
      <c r="EB18" s="206"/>
      <c r="EC18" s="55"/>
      <c r="ED18" s="56"/>
      <c r="EE18" s="195"/>
      <c r="EF18" s="195"/>
      <c r="EG18" s="196"/>
      <c r="EH18" s="196"/>
      <c r="EI18" s="196"/>
      <c r="EJ18" s="55"/>
      <c r="EK18" s="197"/>
      <c r="EL18" s="184"/>
      <c r="EM18" s="184"/>
      <c r="EN18" s="184"/>
      <c r="EO18" s="189"/>
      <c r="EP18" s="189"/>
      <c r="EQ18" s="184"/>
      <c r="ER18" s="184"/>
      <c r="ES18" s="198"/>
      <c r="ET18" s="55"/>
      <c r="EU18" s="184"/>
      <c r="EV18" s="57"/>
      <c r="EW18" s="206"/>
      <c r="EX18" s="184"/>
      <c r="EY18" s="57"/>
      <c r="EZ18" s="207"/>
      <c r="FA18" s="184"/>
      <c r="FB18" s="57"/>
      <c r="FD18" s="55"/>
      <c r="FE18" s="199"/>
      <c r="FF18" s="199"/>
      <c r="FG18" s="195"/>
      <c r="FH18" s="194"/>
      <c r="FI18" s="194"/>
      <c r="FJ18" s="118"/>
      <c r="FK18" s="184"/>
      <c r="FL18" s="200"/>
      <c r="FN18" s="55"/>
      <c r="FO18" s="197"/>
      <c r="FP18" s="184"/>
      <c r="FQ18" s="184"/>
      <c r="FR18" s="184"/>
      <c r="FS18" s="189"/>
      <c r="FT18" s="189"/>
      <c r="FU18" s="184"/>
      <c r="FV18" s="184"/>
      <c r="FW18" s="55"/>
      <c r="FX18" s="201"/>
      <c r="FY18" s="201"/>
      <c r="FZ18" s="201"/>
      <c r="GA18" s="201"/>
      <c r="GB18" s="201"/>
      <c r="GC18" s="201"/>
      <c r="GD18" s="201"/>
    </row>
    <row r="19" spans="1:245" ht="14.25" customHeight="1">
      <c r="A19" s="659" t="s">
        <v>18</v>
      </c>
      <c r="B19" s="671">
        <v>284.67649299999999</v>
      </c>
      <c r="C19" s="671">
        <v>294.35772700000001</v>
      </c>
      <c r="D19" s="672">
        <f t="shared" si="0"/>
        <v>3.4007844827567135E-2</v>
      </c>
      <c r="E19" s="673">
        <v>119.72137299999999</v>
      </c>
      <c r="F19" s="673">
        <v>111.28009100000001</v>
      </c>
      <c r="G19" s="672">
        <f t="shared" si="1"/>
        <v>-7.0507727972681788E-2</v>
      </c>
      <c r="H19" s="126"/>
      <c r="I19" s="181"/>
      <c r="J19" s="55"/>
      <c r="K19" s="159"/>
      <c r="L19" s="160"/>
      <c r="M19" s="161"/>
      <c r="N19" s="162"/>
      <c r="O19" s="159"/>
      <c r="P19" s="160"/>
      <c r="Q19" s="163"/>
      <c r="R19" s="15"/>
      <c r="AB19" s="55"/>
      <c r="AC19" s="56"/>
      <c r="AD19" s="57"/>
      <c r="AE19" s="56"/>
      <c r="AF19" s="57"/>
      <c r="AG19" s="56"/>
      <c r="AH19" s="57"/>
      <c r="AI19" s="182"/>
      <c r="AJ19" s="56"/>
      <c r="AK19" s="57"/>
      <c r="AL19" s="202"/>
      <c r="AM19" s="55"/>
      <c r="AN19" s="163"/>
      <c r="AO19" s="163"/>
      <c r="AP19" s="163"/>
      <c r="AQ19" s="163"/>
      <c r="AR19" s="163"/>
      <c r="AS19" s="183"/>
      <c r="AT19" s="183"/>
      <c r="AV19" s="55"/>
      <c r="AW19" s="184"/>
      <c r="AX19" s="57"/>
      <c r="AY19" s="182"/>
      <c r="AZ19" s="184"/>
      <c r="BA19" s="57"/>
      <c r="BC19" s="184"/>
      <c r="BD19" s="57"/>
      <c r="BF19" s="184"/>
      <c r="BG19" s="57"/>
      <c r="BH19" s="183"/>
      <c r="BI19" s="55"/>
      <c r="BJ19" s="162"/>
      <c r="BK19" s="162"/>
      <c r="BL19" s="162"/>
      <c r="BM19" s="185"/>
      <c r="BN19" s="183"/>
      <c r="BO19" s="183"/>
      <c r="BP19" s="183"/>
      <c r="BQ19" s="183"/>
      <c r="BR19" s="183"/>
      <c r="BT19" s="55"/>
      <c r="BU19" s="184"/>
      <c r="BV19" s="184"/>
      <c r="BW19" s="186"/>
      <c r="BX19" s="184"/>
      <c r="BY19" s="184"/>
      <c r="BZ19" s="184"/>
      <c r="CA19" s="184"/>
      <c r="CB19" s="184"/>
      <c r="CD19" s="55"/>
      <c r="CE19" s="58"/>
      <c r="CF19" s="58"/>
      <c r="CG19" s="58"/>
      <c r="CH19" s="58"/>
      <c r="CI19" s="58"/>
      <c r="CJ19" s="58"/>
      <c r="CK19" s="58"/>
      <c r="CL19" s="58"/>
      <c r="CM19" s="187"/>
      <c r="CN19" s="55"/>
      <c r="CO19" s="56"/>
      <c r="CP19" s="188"/>
      <c r="CQ19" s="56"/>
      <c r="CR19" s="56"/>
      <c r="CS19" s="56"/>
      <c r="CT19" s="56"/>
      <c r="CU19" s="56"/>
      <c r="CV19" s="189"/>
      <c r="CX19" s="55"/>
      <c r="CY19" s="190"/>
      <c r="CZ19" s="190"/>
      <c r="DA19" s="190"/>
      <c r="DB19" s="190"/>
      <c r="DC19" s="190"/>
      <c r="DD19" s="190"/>
      <c r="DE19" s="190"/>
      <c r="DF19" s="190"/>
      <c r="DG19" s="187"/>
      <c r="DH19" s="55"/>
      <c r="DI19" s="184"/>
      <c r="DJ19" s="57"/>
      <c r="DK19" s="204"/>
      <c r="DL19" s="191"/>
      <c r="DM19" s="57"/>
      <c r="DN19" s="205"/>
      <c r="DO19" s="206"/>
      <c r="DP19" s="184"/>
      <c r="DQ19" s="57"/>
      <c r="DR19" s="57"/>
      <c r="DS19" s="184"/>
      <c r="DT19" s="193"/>
      <c r="DU19" s="194"/>
      <c r="DV19" s="55"/>
      <c r="DW19" s="194"/>
      <c r="DX19" s="194"/>
      <c r="DY19" s="194"/>
      <c r="DZ19" s="194"/>
      <c r="EA19" s="194"/>
      <c r="EB19" s="206"/>
      <c r="EC19" s="55"/>
      <c r="ED19" s="56"/>
      <c r="EE19" s="195"/>
      <c r="EF19" s="195"/>
      <c r="EG19" s="196"/>
      <c r="EH19" s="196"/>
      <c r="EI19" s="196"/>
      <c r="EJ19" s="55"/>
      <c r="EK19" s="197"/>
      <c r="EL19" s="184"/>
      <c r="EM19" s="184"/>
      <c r="EN19" s="184"/>
      <c r="EO19" s="189"/>
      <c r="EP19" s="189"/>
      <c r="EQ19" s="184"/>
      <c r="ER19" s="184"/>
      <c r="ES19" s="198"/>
      <c r="ET19" s="55"/>
      <c r="EU19" s="184"/>
      <c r="EV19" s="57"/>
      <c r="EW19" s="206"/>
      <c r="EX19" s="184"/>
      <c r="EY19" s="57"/>
      <c r="EZ19" s="207"/>
      <c r="FA19" s="184"/>
      <c r="FB19" s="57"/>
      <c r="FD19" s="55"/>
      <c r="FE19" s="199"/>
      <c r="FF19" s="199"/>
      <c r="FG19" s="195"/>
      <c r="FH19" s="194"/>
      <c r="FI19" s="194"/>
      <c r="FJ19" s="118"/>
      <c r="FK19" s="184"/>
      <c r="FL19" s="200"/>
      <c r="FN19" s="55"/>
      <c r="FO19" s="197"/>
      <c r="FP19" s="184"/>
      <c r="FQ19" s="184"/>
      <c r="FR19" s="184"/>
      <c r="FS19" s="189"/>
      <c r="FT19" s="189"/>
      <c r="FU19" s="184"/>
      <c r="FV19" s="184"/>
      <c r="FW19" s="55"/>
      <c r="FX19" s="201"/>
      <c r="FY19" s="201"/>
      <c r="FZ19" s="201"/>
      <c r="GA19" s="201"/>
      <c r="GB19" s="201"/>
      <c r="GC19" s="201"/>
      <c r="GD19" s="201"/>
      <c r="GE19" s="210"/>
    </row>
    <row r="20" spans="1:245" ht="14.25" customHeight="1">
      <c r="A20" s="526" t="s">
        <v>19</v>
      </c>
      <c r="B20" s="674">
        <v>665.98063100000002</v>
      </c>
      <c r="C20" s="674">
        <v>677.91454099999999</v>
      </c>
      <c r="D20" s="675">
        <f t="shared" si="0"/>
        <v>1.7919304923448953E-2</v>
      </c>
      <c r="E20" s="676">
        <v>264.59048799999999</v>
      </c>
      <c r="F20" s="676">
        <v>246.44725200000002</v>
      </c>
      <c r="G20" s="675">
        <f t="shared" si="1"/>
        <v>-6.857100622604384E-2</v>
      </c>
      <c r="H20" s="126"/>
      <c r="I20" s="181"/>
      <c r="J20" s="55"/>
      <c r="K20" s="159"/>
      <c r="L20" s="160"/>
      <c r="M20" s="161"/>
      <c r="N20" s="162"/>
      <c r="O20" s="159"/>
      <c r="P20" s="160"/>
      <c r="Q20" s="163"/>
      <c r="R20" s="15"/>
      <c r="AB20" s="55"/>
      <c r="AC20" s="56"/>
      <c r="AD20" s="57"/>
      <c r="AE20" s="56"/>
      <c r="AF20" s="57"/>
      <c r="AG20" s="56"/>
      <c r="AH20" s="57"/>
      <c r="AI20" s="182"/>
      <c r="AJ20" s="56"/>
      <c r="AK20" s="57"/>
      <c r="AL20" s="202"/>
      <c r="AM20" s="55"/>
      <c r="AN20" s="163"/>
      <c r="AO20" s="163"/>
      <c r="AP20" s="163"/>
      <c r="AQ20" s="163"/>
      <c r="AR20" s="163"/>
      <c r="AS20" s="183"/>
      <c r="AT20" s="183"/>
      <c r="AV20" s="55"/>
      <c r="AW20" s="184"/>
      <c r="AX20" s="57"/>
      <c r="AY20" s="182"/>
      <c r="AZ20" s="184"/>
      <c r="BA20" s="57"/>
      <c r="BC20" s="184"/>
      <c r="BD20" s="57"/>
      <c r="BF20" s="184"/>
      <c r="BG20" s="57"/>
      <c r="BH20" s="183"/>
      <c r="BI20" s="55"/>
      <c r="BJ20" s="162"/>
      <c r="BK20" s="162"/>
      <c r="BL20" s="162"/>
      <c r="BM20" s="185"/>
      <c r="BN20" s="183"/>
      <c r="BO20" s="183"/>
      <c r="BP20" s="183"/>
      <c r="BQ20" s="183"/>
      <c r="BR20" s="183"/>
      <c r="BT20" s="55"/>
      <c r="BU20" s="184"/>
      <c r="BV20" s="184"/>
      <c r="BW20" s="186"/>
      <c r="BX20" s="184"/>
      <c r="BY20" s="184"/>
      <c r="BZ20" s="184"/>
      <c r="CA20" s="184"/>
      <c r="CB20" s="184"/>
      <c r="CD20" s="55"/>
      <c r="CE20" s="58"/>
      <c r="CF20" s="58"/>
      <c r="CG20" s="58"/>
      <c r="CH20" s="58"/>
      <c r="CI20" s="58"/>
      <c r="CJ20" s="58"/>
      <c r="CK20" s="58"/>
      <c r="CL20" s="58"/>
      <c r="CM20" s="187"/>
      <c r="CN20" s="55"/>
      <c r="CO20" s="56"/>
      <c r="CP20" s="188"/>
      <c r="CQ20" s="56"/>
      <c r="CR20" s="56"/>
      <c r="CS20" s="56"/>
      <c r="CT20" s="56"/>
      <c r="CU20" s="56"/>
      <c r="CV20" s="189"/>
      <c r="CX20" s="55"/>
      <c r="CY20" s="190"/>
      <c r="CZ20" s="190"/>
      <c r="DA20" s="190"/>
      <c r="DB20" s="190"/>
      <c r="DC20" s="190"/>
      <c r="DD20" s="190"/>
      <c r="DE20" s="190"/>
      <c r="DF20" s="190"/>
      <c r="DG20" s="187"/>
      <c r="DH20" s="55"/>
      <c r="DI20" s="184"/>
      <c r="DJ20" s="57"/>
      <c r="DK20" s="204"/>
      <c r="DL20" s="191"/>
      <c r="DM20" s="57"/>
      <c r="DN20" s="205"/>
      <c r="DO20" s="206"/>
      <c r="DP20" s="184"/>
      <c r="DQ20" s="57"/>
      <c r="DR20" s="57"/>
      <c r="DS20" s="184"/>
      <c r="DT20" s="193"/>
      <c r="DU20" s="194"/>
      <c r="DV20" s="55"/>
      <c r="DW20" s="194"/>
      <c r="DX20" s="194"/>
      <c r="DY20" s="194"/>
      <c r="DZ20" s="194"/>
      <c r="EA20" s="194"/>
      <c r="EB20" s="206"/>
      <c r="EC20" s="55"/>
      <c r="ED20" s="56"/>
      <c r="EE20" s="195"/>
      <c r="EF20" s="195"/>
      <c r="EG20" s="196"/>
      <c r="EH20" s="196"/>
      <c r="EI20" s="196"/>
      <c r="EJ20" s="55"/>
      <c r="EK20" s="197"/>
      <c r="EL20" s="184"/>
      <c r="EM20" s="184"/>
      <c r="EN20" s="184"/>
      <c r="EO20" s="189"/>
      <c r="EP20" s="189"/>
      <c r="EQ20" s="184"/>
      <c r="ER20" s="184"/>
      <c r="ES20" s="198"/>
      <c r="ET20" s="55"/>
      <c r="EU20" s="184"/>
      <c r="EV20" s="57"/>
      <c r="EW20" s="206"/>
      <c r="EX20" s="184"/>
      <c r="EY20" s="57"/>
      <c r="EZ20" s="207"/>
      <c r="FA20" s="184"/>
      <c r="FB20" s="57"/>
      <c r="FD20" s="55"/>
      <c r="FE20" s="199"/>
      <c r="FF20" s="199"/>
      <c r="FG20" s="195"/>
      <c r="FH20" s="194"/>
      <c r="FI20" s="194"/>
      <c r="FJ20" s="118"/>
      <c r="FK20" s="184"/>
      <c r="FL20" s="200"/>
      <c r="FN20" s="55"/>
      <c r="FO20" s="197"/>
      <c r="FP20" s="184"/>
      <c r="FQ20" s="184"/>
      <c r="FR20" s="184"/>
      <c r="FS20" s="189"/>
      <c r="FT20" s="189"/>
      <c r="FU20" s="184"/>
      <c r="FV20" s="184"/>
      <c r="FW20" s="55"/>
      <c r="FX20" s="201"/>
      <c r="FY20" s="201"/>
      <c r="FZ20" s="201"/>
      <c r="GA20" s="201"/>
      <c r="GB20" s="201"/>
      <c r="GC20" s="201"/>
      <c r="GD20" s="201"/>
      <c r="GE20" s="210"/>
    </row>
    <row r="21" spans="1:245" ht="14.25" customHeight="1">
      <c r="A21" s="659" t="s">
        <v>20</v>
      </c>
      <c r="B21" s="671">
        <v>675.05273699999998</v>
      </c>
      <c r="C21" s="671">
        <v>693.31657799999994</v>
      </c>
      <c r="D21" s="672">
        <f t="shared" si="0"/>
        <v>2.7055428411661975E-2</v>
      </c>
      <c r="E21" s="673">
        <v>348.881283</v>
      </c>
      <c r="F21" s="673">
        <v>393.69600300000002</v>
      </c>
      <c r="G21" s="672">
        <f t="shared" si="1"/>
        <v>0.12845263470324952</v>
      </c>
      <c r="H21" s="126"/>
      <c r="I21" s="181"/>
      <c r="J21" s="55"/>
      <c r="K21" s="159"/>
      <c r="L21" s="160"/>
      <c r="M21" s="161"/>
      <c r="N21" s="162"/>
      <c r="O21" s="159"/>
      <c r="P21" s="160"/>
      <c r="Q21" s="163"/>
      <c r="R21" s="15"/>
      <c r="AB21" s="55"/>
      <c r="AC21" s="56"/>
      <c r="AD21" s="57"/>
      <c r="AE21" s="56"/>
      <c r="AF21" s="57"/>
      <c r="AG21" s="56"/>
      <c r="AH21" s="57"/>
      <c r="AI21" s="182"/>
      <c r="AJ21" s="56"/>
      <c r="AK21" s="57"/>
      <c r="AL21" s="202"/>
      <c r="AM21" s="55"/>
      <c r="AN21" s="163"/>
      <c r="AO21" s="163"/>
      <c r="AP21" s="163"/>
      <c r="AQ21" s="163"/>
      <c r="AR21" s="163"/>
      <c r="AS21" s="183"/>
      <c r="AT21" s="183"/>
      <c r="AV21" s="55"/>
      <c r="AW21" s="184"/>
      <c r="AX21" s="57"/>
      <c r="AY21" s="182"/>
      <c r="AZ21" s="184"/>
      <c r="BA21" s="57"/>
      <c r="BC21" s="184"/>
      <c r="BD21" s="57"/>
      <c r="BF21" s="184"/>
      <c r="BG21" s="57"/>
      <c r="BH21" s="183"/>
      <c r="BI21" s="55"/>
      <c r="BJ21" s="162"/>
      <c r="BK21" s="162"/>
      <c r="BL21" s="162"/>
      <c r="BM21" s="185"/>
      <c r="BN21" s="183"/>
      <c r="BO21" s="183"/>
      <c r="BP21" s="183"/>
      <c r="BQ21" s="183"/>
      <c r="BR21" s="183"/>
      <c r="BT21" s="55"/>
      <c r="BU21" s="184"/>
      <c r="BV21" s="184"/>
      <c r="BW21" s="186"/>
      <c r="BX21" s="184"/>
      <c r="BY21" s="184"/>
      <c r="BZ21" s="184"/>
      <c r="CA21" s="184"/>
      <c r="CB21" s="184"/>
      <c r="CD21" s="55"/>
      <c r="CE21" s="58"/>
      <c r="CF21" s="58"/>
      <c r="CG21" s="58"/>
      <c r="CH21" s="58"/>
      <c r="CI21" s="58"/>
      <c r="CJ21" s="58"/>
      <c r="CK21" s="58"/>
      <c r="CL21" s="58"/>
      <c r="CM21" s="187"/>
      <c r="CN21" s="55"/>
      <c r="CO21" s="56"/>
      <c r="CP21" s="188"/>
      <c r="CQ21" s="56"/>
      <c r="CR21" s="56"/>
      <c r="CS21" s="56"/>
      <c r="CT21" s="56"/>
      <c r="CU21" s="56"/>
      <c r="CV21" s="189"/>
      <c r="CX21" s="55"/>
      <c r="CY21" s="190"/>
      <c r="CZ21" s="190"/>
      <c r="DA21" s="190"/>
      <c r="DB21" s="190"/>
      <c r="DC21" s="190"/>
      <c r="DD21" s="190"/>
      <c r="DE21" s="190"/>
      <c r="DF21" s="190"/>
      <c r="DG21" s="187"/>
      <c r="DH21" s="55"/>
      <c r="DI21" s="184"/>
      <c r="DJ21" s="57"/>
      <c r="DK21" s="204"/>
      <c r="DL21" s="191"/>
      <c r="DM21" s="57"/>
      <c r="DN21" s="205"/>
      <c r="DO21" s="206"/>
      <c r="DP21" s="184"/>
      <c r="DQ21" s="57"/>
      <c r="DR21" s="57"/>
      <c r="DS21" s="184"/>
      <c r="DT21" s="208"/>
      <c r="DU21" s="194"/>
      <c r="DV21" s="55"/>
      <c r="DW21" s="194"/>
      <c r="DX21" s="194"/>
      <c r="DY21" s="194"/>
      <c r="DZ21" s="194"/>
      <c r="EA21" s="194"/>
      <c r="EB21" s="206"/>
      <c r="EC21" s="55"/>
      <c r="ED21" s="56"/>
      <c r="EE21" s="195"/>
      <c r="EF21" s="195"/>
      <c r="EG21" s="196"/>
      <c r="EH21" s="196"/>
      <c r="EI21" s="196"/>
      <c r="EJ21" s="55"/>
      <c r="EK21" s="197"/>
      <c r="EL21" s="184"/>
      <c r="EM21" s="184"/>
      <c r="EN21" s="184"/>
      <c r="EO21" s="189"/>
      <c r="EP21" s="189"/>
      <c r="EQ21" s="184"/>
      <c r="ER21" s="184"/>
      <c r="ES21" s="198"/>
      <c r="ET21" s="55"/>
      <c r="EU21" s="184"/>
      <c r="EV21" s="57"/>
      <c r="EW21" s="206"/>
      <c r="EX21" s="184"/>
      <c r="EY21" s="57"/>
      <c r="EZ21" s="207"/>
      <c r="FA21" s="184"/>
      <c r="FB21" s="57"/>
      <c r="FD21" s="55"/>
      <c r="FE21" s="199"/>
      <c r="FF21" s="199"/>
      <c r="FG21" s="195"/>
      <c r="FH21" s="194"/>
      <c r="FI21" s="194"/>
      <c r="FJ21" s="118"/>
      <c r="FK21" s="184"/>
      <c r="FL21" s="200"/>
      <c r="FN21" s="55"/>
      <c r="FO21" s="197"/>
      <c r="FP21" s="184"/>
      <c r="FQ21" s="184"/>
      <c r="FR21" s="184"/>
      <c r="FS21" s="189"/>
      <c r="FT21" s="189"/>
      <c r="FU21" s="184"/>
      <c r="FV21" s="184"/>
      <c r="FW21" s="55"/>
      <c r="FX21" s="201"/>
      <c r="FY21" s="201"/>
      <c r="FZ21" s="201"/>
      <c r="GA21" s="201"/>
      <c r="GB21" s="201"/>
      <c r="GC21" s="201"/>
      <c r="GD21" s="201"/>
    </row>
    <row r="22" spans="1:245" ht="14.25" customHeight="1">
      <c r="A22" s="526" t="s">
        <v>21</v>
      </c>
      <c r="B22" s="674">
        <v>1160.2917460000001</v>
      </c>
      <c r="C22" s="674">
        <v>1191.463743</v>
      </c>
      <c r="D22" s="675">
        <f t="shared" si="0"/>
        <v>2.6865654355865631E-2</v>
      </c>
      <c r="E22" s="676">
        <v>713.29224399999998</v>
      </c>
      <c r="F22" s="676">
        <v>635.36588300000005</v>
      </c>
      <c r="G22" s="675">
        <f t="shared" si="1"/>
        <v>-0.10924885508778914</v>
      </c>
      <c r="H22" s="126"/>
      <c r="I22" s="181"/>
      <c r="J22" s="55"/>
      <c r="K22" s="159"/>
      <c r="L22" s="160"/>
      <c r="M22" s="161"/>
      <c r="N22" s="162"/>
      <c r="O22" s="159"/>
      <c r="P22" s="160"/>
      <c r="Q22" s="163"/>
      <c r="R22" s="15"/>
      <c r="AB22" s="55"/>
      <c r="AC22" s="56"/>
      <c r="AD22" s="57"/>
      <c r="AE22" s="56"/>
      <c r="AF22" s="57"/>
      <c r="AG22" s="56"/>
      <c r="AH22" s="57"/>
      <c r="AI22" s="182"/>
      <c r="AJ22" s="56"/>
      <c r="AK22" s="57"/>
      <c r="AL22" s="202"/>
      <c r="AM22" s="55"/>
      <c r="AN22" s="163"/>
      <c r="AO22" s="163"/>
      <c r="AP22" s="163"/>
      <c r="AQ22" s="163"/>
      <c r="AR22" s="163"/>
      <c r="AS22" s="183"/>
      <c r="AT22" s="183"/>
      <c r="AV22" s="55"/>
      <c r="AW22" s="184"/>
      <c r="AX22" s="57"/>
      <c r="AY22" s="182"/>
      <c r="AZ22" s="184"/>
      <c r="BA22" s="57"/>
      <c r="BC22" s="184"/>
      <c r="BD22" s="57"/>
      <c r="BF22" s="184"/>
      <c r="BG22" s="57"/>
      <c r="BH22" s="183"/>
      <c r="BI22" s="55"/>
      <c r="BJ22" s="162"/>
      <c r="BK22" s="162"/>
      <c r="BL22" s="162"/>
      <c r="BM22" s="185"/>
      <c r="BN22" s="183"/>
      <c r="BO22" s="183"/>
      <c r="BP22" s="183"/>
      <c r="BQ22" s="183"/>
      <c r="BR22" s="183"/>
      <c r="BT22" s="55"/>
      <c r="BU22" s="184"/>
      <c r="BV22" s="184"/>
      <c r="BW22" s="186"/>
      <c r="BX22" s="184"/>
      <c r="BY22" s="184"/>
      <c r="BZ22" s="184"/>
      <c r="CA22" s="184"/>
      <c r="CB22" s="184"/>
      <c r="CD22" s="55"/>
      <c r="CE22" s="58"/>
      <c r="CF22" s="58"/>
      <c r="CG22" s="58"/>
      <c r="CH22" s="58"/>
      <c r="CI22" s="58"/>
      <c r="CJ22" s="58"/>
      <c r="CK22" s="58"/>
      <c r="CL22" s="58"/>
      <c r="CM22" s="187"/>
      <c r="CN22" s="55"/>
      <c r="CO22" s="56"/>
      <c r="CP22" s="188"/>
      <c r="CQ22" s="56"/>
      <c r="CR22" s="56"/>
      <c r="CS22" s="56"/>
      <c r="CT22" s="56"/>
      <c r="CU22" s="56"/>
      <c r="CV22" s="189"/>
      <c r="CX22" s="55"/>
      <c r="CY22" s="190"/>
      <c r="CZ22" s="190"/>
      <c r="DA22" s="190"/>
      <c r="DB22" s="190"/>
      <c r="DC22" s="190"/>
      <c r="DD22" s="190"/>
      <c r="DE22" s="190"/>
      <c r="DF22" s="190"/>
      <c r="DG22" s="187"/>
      <c r="DH22" s="55"/>
      <c r="DI22" s="184"/>
      <c r="DJ22" s="57"/>
      <c r="DK22" s="204"/>
      <c r="DL22" s="191"/>
      <c r="DM22" s="57"/>
      <c r="DN22" s="205"/>
      <c r="DO22" s="206"/>
      <c r="DP22" s="184"/>
      <c r="DQ22" s="57"/>
      <c r="DR22" s="57"/>
      <c r="DS22" s="184"/>
      <c r="DT22" s="193"/>
      <c r="DU22" s="194"/>
      <c r="DV22" s="55"/>
      <c r="DW22" s="194"/>
      <c r="DX22" s="194"/>
      <c r="DY22" s="194"/>
      <c r="DZ22" s="194"/>
      <c r="EA22" s="194"/>
      <c r="EB22" s="206"/>
      <c r="EC22" s="55"/>
      <c r="ED22" s="56"/>
      <c r="EE22" s="195"/>
      <c r="EF22" s="195"/>
      <c r="EG22" s="196"/>
      <c r="EH22" s="196"/>
      <c r="EI22" s="196"/>
      <c r="EJ22" s="55"/>
      <c r="EK22" s="197"/>
      <c r="EL22" s="184"/>
      <c r="EM22" s="184"/>
      <c r="EN22" s="184"/>
      <c r="EO22" s="189"/>
      <c r="EP22" s="189"/>
      <c r="EQ22" s="184"/>
      <c r="ER22" s="184"/>
      <c r="ES22" s="198"/>
      <c r="ET22" s="55"/>
      <c r="EU22" s="184"/>
      <c r="EV22" s="57"/>
      <c r="EW22" s="206"/>
      <c r="EX22" s="184"/>
      <c r="EY22" s="57"/>
      <c r="EZ22" s="207"/>
      <c r="FA22" s="184"/>
      <c r="FB22" s="57"/>
      <c r="FD22" s="55"/>
      <c r="FE22" s="199"/>
      <c r="FF22" s="199"/>
      <c r="FG22" s="195"/>
      <c r="FH22" s="194"/>
      <c r="FI22" s="194"/>
      <c r="FJ22" s="118"/>
      <c r="FK22" s="184"/>
      <c r="FL22" s="200"/>
      <c r="FN22" s="55"/>
      <c r="FO22" s="197"/>
      <c r="FP22" s="184"/>
      <c r="FQ22" s="184"/>
      <c r="FR22" s="184"/>
      <c r="FS22" s="189"/>
      <c r="FT22" s="189"/>
      <c r="FU22" s="184"/>
      <c r="FV22" s="184"/>
      <c r="FW22" s="55"/>
      <c r="FX22" s="201"/>
      <c r="FY22" s="201"/>
      <c r="FZ22" s="201"/>
      <c r="GA22" s="201"/>
      <c r="GB22" s="201"/>
      <c r="GC22" s="201"/>
      <c r="GD22" s="201"/>
    </row>
    <row r="23" spans="1:245" ht="14.25" customHeight="1">
      <c r="A23" s="659" t="s">
        <v>22</v>
      </c>
      <c r="B23" s="671">
        <v>413.470033</v>
      </c>
      <c r="C23" s="671">
        <v>411.53821399999998</v>
      </c>
      <c r="D23" s="672">
        <f t="shared" si="0"/>
        <v>-4.6722104283674071E-3</v>
      </c>
      <c r="E23" s="673">
        <v>204.77639499999998</v>
      </c>
      <c r="F23" s="673">
        <v>212.66887800000001</v>
      </c>
      <c r="G23" s="672">
        <f t="shared" si="1"/>
        <v>3.8541956947723444E-2</v>
      </c>
      <c r="H23" s="126"/>
      <c r="I23" s="181"/>
      <c r="J23" s="55"/>
      <c r="K23" s="159"/>
      <c r="L23" s="160"/>
      <c r="M23" s="161"/>
      <c r="N23" s="162"/>
      <c r="O23" s="159"/>
      <c r="P23" s="160"/>
      <c r="Q23" s="163"/>
      <c r="R23" s="15"/>
      <c r="AB23" s="55"/>
      <c r="AC23" s="56"/>
      <c r="AD23" s="57"/>
      <c r="AE23" s="56"/>
      <c r="AF23" s="57"/>
      <c r="AG23" s="56"/>
      <c r="AH23" s="57"/>
      <c r="AI23" s="182"/>
      <c r="AJ23" s="56"/>
      <c r="AK23" s="57"/>
      <c r="AL23" s="202"/>
      <c r="AM23" s="55"/>
      <c r="AN23" s="163"/>
      <c r="AO23" s="163"/>
      <c r="AP23" s="163"/>
      <c r="AQ23" s="163"/>
      <c r="AR23" s="163"/>
      <c r="AS23" s="183"/>
      <c r="AT23" s="183"/>
      <c r="AV23" s="55"/>
      <c r="AW23" s="184"/>
      <c r="AX23" s="57"/>
      <c r="AY23" s="182"/>
      <c r="AZ23" s="184"/>
      <c r="BA23" s="57"/>
      <c r="BC23" s="184"/>
      <c r="BD23" s="57"/>
      <c r="BF23" s="184"/>
      <c r="BG23" s="57"/>
      <c r="BH23" s="183"/>
      <c r="BI23" s="55"/>
      <c r="BJ23" s="162"/>
      <c r="BK23" s="162"/>
      <c r="BL23" s="162"/>
      <c r="BM23" s="185"/>
      <c r="BN23" s="183"/>
      <c r="BO23" s="183"/>
      <c r="BP23" s="183"/>
      <c r="BQ23" s="183"/>
      <c r="BR23" s="183"/>
      <c r="BT23" s="55"/>
      <c r="BU23" s="184"/>
      <c r="BV23" s="184"/>
      <c r="BW23" s="186"/>
      <c r="BX23" s="184"/>
      <c r="BY23" s="184"/>
      <c r="BZ23" s="184"/>
      <c r="CA23" s="184"/>
      <c r="CB23" s="184"/>
      <c r="CD23" s="55"/>
      <c r="CE23" s="58"/>
      <c r="CF23" s="58"/>
      <c r="CG23" s="58"/>
      <c r="CH23" s="58"/>
      <c r="CI23" s="58"/>
      <c r="CJ23" s="58"/>
      <c r="CK23" s="58"/>
      <c r="CL23" s="58"/>
      <c r="CM23" s="187"/>
      <c r="CN23" s="55"/>
      <c r="CO23" s="56"/>
      <c r="CP23" s="188"/>
      <c r="CQ23" s="56"/>
      <c r="CR23" s="56"/>
      <c r="CS23" s="56"/>
      <c r="CT23" s="56"/>
      <c r="CU23" s="56"/>
      <c r="CV23" s="189"/>
      <c r="CX23" s="55"/>
      <c r="CY23" s="190"/>
      <c r="CZ23" s="190"/>
      <c r="DA23" s="190"/>
      <c r="DB23" s="190"/>
      <c r="DC23" s="190"/>
      <c r="DD23" s="190"/>
      <c r="DE23" s="190"/>
      <c r="DF23" s="190"/>
      <c r="DG23" s="187"/>
      <c r="DH23" s="55"/>
      <c r="DI23" s="184"/>
      <c r="DJ23" s="57"/>
      <c r="DK23" s="204"/>
      <c r="DL23" s="191"/>
      <c r="DM23" s="57"/>
      <c r="DN23" s="205"/>
      <c r="DO23" s="206"/>
      <c r="DP23" s="184"/>
      <c r="DQ23" s="57"/>
      <c r="DR23" s="57"/>
      <c r="DS23" s="184"/>
      <c r="DT23" s="208"/>
      <c r="DU23" s="194"/>
      <c r="DV23" s="55"/>
      <c r="DW23" s="194"/>
      <c r="DX23" s="194"/>
      <c r="DY23" s="194"/>
      <c r="DZ23" s="194"/>
      <c r="EA23" s="194"/>
      <c r="EB23" s="206"/>
      <c r="EC23" s="55"/>
      <c r="ED23" s="56"/>
      <c r="EE23" s="195"/>
      <c r="EF23" s="195"/>
      <c r="EG23" s="196"/>
      <c r="EH23" s="196"/>
      <c r="EI23" s="196"/>
      <c r="EJ23" s="55"/>
      <c r="EK23" s="197"/>
      <c r="EL23" s="184"/>
      <c r="EM23" s="184"/>
      <c r="EN23" s="184"/>
      <c r="EO23" s="189"/>
      <c r="EP23" s="189"/>
      <c r="EQ23" s="184"/>
      <c r="ER23" s="184"/>
      <c r="ES23" s="198"/>
      <c r="ET23" s="55"/>
      <c r="EU23" s="184"/>
      <c r="EV23" s="57"/>
      <c r="EW23" s="206"/>
      <c r="EX23" s="184"/>
      <c r="EY23" s="57"/>
      <c r="EZ23" s="207"/>
      <c r="FA23" s="184"/>
      <c r="FB23" s="57"/>
      <c r="FD23" s="55"/>
      <c r="FE23" s="199"/>
      <c r="FF23" s="199"/>
      <c r="FG23" s="195"/>
      <c r="FH23" s="194"/>
      <c r="FI23" s="194"/>
      <c r="FJ23" s="118"/>
      <c r="FK23" s="184"/>
      <c r="FL23" s="200"/>
      <c r="FN23" s="55"/>
      <c r="FO23" s="197"/>
      <c r="FP23" s="184"/>
      <c r="FQ23" s="184"/>
      <c r="FR23" s="184"/>
      <c r="FS23" s="189"/>
      <c r="FT23" s="189"/>
      <c r="FU23" s="184"/>
      <c r="FV23" s="184"/>
      <c r="FW23" s="55"/>
      <c r="FX23" s="201"/>
      <c r="FY23" s="201"/>
      <c r="FZ23" s="201"/>
      <c r="GA23" s="201"/>
      <c r="GB23" s="201"/>
      <c r="GC23" s="201"/>
      <c r="GD23" s="201"/>
    </row>
    <row r="24" spans="1:245" ht="14.25" customHeight="1">
      <c r="A24" s="526" t="s">
        <v>23</v>
      </c>
      <c r="B24" s="674">
        <v>461.69282299999998</v>
      </c>
      <c r="C24" s="674">
        <v>457.91319500000003</v>
      </c>
      <c r="D24" s="675">
        <f t="shared" si="0"/>
        <v>-8.1864560411413212E-3</v>
      </c>
      <c r="E24" s="676">
        <v>251.33865400000005</v>
      </c>
      <c r="F24" s="676">
        <v>231.74309900000003</v>
      </c>
      <c r="G24" s="675">
        <f t="shared" si="1"/>
        <v>-7.7964748709126175E-2</v>
      </c>
      <c r="H24" s="126"/>
      <c r="I24" s="181"/>
      <c r="J24" s="55"/>
      <c r="K24" s="159"/>
      <c r="L24" s="160"/>
      <c r="M24" s="161"/>
      <c r="N24" s="162"/>
      <c r="O24" s="159"/>
      <c r="P24" s="160"/>
      <c r="Q24" s="163"/>
      <c r="R24" s="15"/>
      <c r="AB24" s="55"/>
      <c r="AC24" s="56"/>
      <c r="AD24" s="57"/>
      <c r="AE24" s="56"/>
      <c r="AF24" s="57"/>
      <c r="AG24" s="56"/>
      <c r="AH24" s="57"/>
      <c r="AI24" s="182"/>
      <c r="AJ24" s="56"/>
      <c r="AK24" s="57"/>
      <c r="AL24" s="202"/>
      <c r="AM24" s="55"/>
      <c r="AN24" s="163"/>
      <c r="AO24" s="163"/>
      <c r="AP24" s="163"/>
      <c r="AQ24" s="163"/>
      <c r="AR24" s="163"/>
      <c r="AS24" s="183"/>
      <c r="AT24" s="183"/>
      <c r="AV24" s="55"/>
      <c r="AW24" s="184"/>
      <c r="AX24" s="57"/>
      <c r="AY24" s="182"/>
      <c r="AZ24" s="184"/>
      <c r="BA24" s="57"/>
      <c r="BC24" s="184"/>
      <c r="BD24" s="57"/>
      <c r="BF24" s="184"/>
      <c r="BG24" s="57"/>
      <c r="BH24" s="183"/>
      <c r="BI24" s="55"/>
      <c r="BJ24" s="162"/>
      <c r="BK24" s="162"/>
      <c r="BL24" s="162"/>
      <c r="BM24" s="185"/>
      <c r="BN24" s="183"/>
      <c r="BO24" s="183"/>
      <c r="BP24" s="183"/>
      <c r="BQ24" s="183"/>
      <c r="BR24" s="183"/>
      <c r="BT24" s="55"/>
      <c r="BU24" s="184"/>
      <c r="BV24" s="184"/>
      <c r="BW24" s="186"/>
      <c r="BX24" s="184"/>
      <c r="BY24" s="184"/>
      <c r="BZ24" s="184"/>
      <c r="CA24" s="184"/>
      <c r="CB24" s="184"/>
      <c r="CD24" s="55"/>
      <c r="CE24" s="58"/>
      <c r="CF24" s="58"/>
      <c r="CG24" s="58"/>
      <c r="CH24" s="58"/>
      <c r="CI24" s="58"/>
      <c r="CJ24" s="58"/>
      <c r="CK24" s="58"/>
      <c r="CL24" s="58"/>
      <c r="CM24" s="187"/>
      <c r="CN24" s="55"/>
      <c r="CO24" s="56"/>
      <c r="CP24" s="188"/>
      <c r="CQ24" s="56"/>
      <c r="CR24" s="56"/>
      <c r="CS24" s="56"/>
      <c r="CT24" s="56"/>
      <c r="CU24" s="56"/>
      <c r="CV24" s="189"/>
      <c r="CX24" s="55"/>
      <c r="CY24" s="190"/>
      <c r="CZ24" s="190"/>
      <c r="DA24" s="190"/>
      <c r="DB24" s="190"/>
      <c r="DC24" s="190"/>
      <c r="DD24" s="190"/>
      <c r="DE24" s="190"/>
      <c r="DF24" s="190"/>
      <c r="DG24" s="187"/>
      <c r="DH24" s="55"/>
      <c r="DI24" s="184"/>
      <c r="DJ24" s="57"/>
      <c r="DK24" s="204"/>
      <c r="DL24" s="191"/>
      <c r="DM24" s="57"/>
      <c r="DN24" s="205"/>
      <c r="DO24" s="206"/>
      <c r="DP24" s="184"/>
      <c r="DQ24" s="57"/>
      <c r="DR24" s="57"/>
      <c r="DS24" s="184"/>
      <c r="DT24" s="193"/>
      <c r="DU24" s="194"/>
      <c r="DV24" s="55"/>
      <c r="DW24" s="194"/>
      <c r="DX24" s="194"/>
      <c r="DY24" s="194"/>
      <c r="DZ24" s="194"/>
      <c r="EA24" s="194"/>
      <c r="EB24" s="206"/>
      <c r="EC24" s="55"/>
      <c r="ED24" s="56"/>
      <c r="EE24" s="195"/>
      <c r="EF24" s="195"/>
      <c r="EG24" s="196"/>
      <c r="EH24" s="196"/>
      <c r="EI24" s="196"/>
      <c r="EJ24" s="55"/>
      <c r="EK24" s="197"/>
      <c r="EL24" s="184"/>
      <c r="EM24" s="184"/>
      <c r="EN24" s="184"/>
      <c r="EO24" s="189"/>
      <c r="EP24" s="189"/>
      <c r="EQ24" s="184"/>
      <c r="ER24" s="184"/>
      <c r="ES24" s="198"/>
      <c r="ET24" s="55"/>
      <c r="EU24" s="184"/>
      <c r="EV24" s="57"/>
      <c r="EW24" s="206"/>
      <c r="EX24" s="184"/>
      <c r="EY24" s="57"/>
      <c r="EZ24" s="207"/>
      <c r="FA24" s="184"/>
      <c r="FB24" s="57"/>
      <c r="FD24" s="55"/>
      <c r="FE24" s="199"/>
      <c r="FF24" s="199"/>
      <c r="FG24" s="195"/>
      <c r="FH24" s="194"/>
      <c r="FI24" s="194"/>
      <c r="FJ24" s="118"/>
      <c r="FK24" s="184"/>
      <c r="FL24" s="200"/>
      <c r="FN24" s="55"/>
      <c r="FO24" s="197"/>
      <c r="FP24" s="184"/>
      <c r="FQ24" s="184"/>
      <c r="FR24" s="184"/>
      <c r="FS24" s="189"/>
      <c r="FT24" s="189"/>
      <c r="FU24" s="184"/>
      <c r="FV24" s="184"/>
      <c r="FW24" s="55"/>
      <c r="FX24" s="201"/>
      <c r="FY24" s="201"/>
      <c r="FZ24" s="201"/>
      <c r="GA24" s="201"/>
      <c r="GB24" s="201"/>
      <c r="GC24" s="201"/>
      <c r="GD24" s="201"/>
    </row>
    <row r="25" spans="1:245" ht="14.25" customHeight="1">
      <c r="A25" s="659" t="s">
        <v>24</v>
      </c>
      <c r="B25" s="671">
        <v>728.60784000000001</v>
      </c>
      <c r="C25" s="671">
        <v>758.84228399999995</v>
      </c>
      <c r="D25" s="672">
        <f t="shared" si="0"/>
        <v>4.1496182637837054E-2</v>
      </c>
      <c r="E25" s="673">
        <v>514.78835699999991</v>
      </c>
      <c r="F25" s="673">
        <v>611.92300799999998</v>
      </c>
      <c r="G25" s="672">
        <f t="shared" si="1"/>
        <v>0.18868851573502088</v>
      </c>
      <c r="H25" s="126"/>
      <c r="I25" s="181"/>
      <c r="J25" s="55"/>
      <c r="K25" s="159"/>
      <c r="L25" s="160"/>
      <c r="M25" s="161"/>
      <c r="N25" s="162"/>
      <c r="O25" s="159"/>
      <c r="P25" s="160"/>
      <c r="Q25" s="163"/>
      <c r="R25" s="15"/>
      <c r="AB25" s="55"/>
      <c r="AC25" s="56"/>
      <c r="AD25" s="57"/>
      <c r="AE25" s="56"/>
      <c r="AF25" s="57"/>
      <c r="AG25" s="56"/>
      <c r="AH25" s="57"/>
      <c r="AI25" s="182"/>
      <c r="AJ25" s="56"/>
      <c r="AK25" s="57"/>
      <c r="AL25" s="202"/>
      <c r="AM25" s="55"/>
      <c r="AN25" s="163"/>
      <c r="AO25" s="163"/>
      <c r="AP25" s="163"/>
      <c r="AQ25" s="163"/>
      <c r="AR25" s="163"/>
      <c r="AS25" s="183"/>
      <c r="AT25" s="183"/>
      <c r="AV25" s="55"/>
      <c r="AW25" s="184"/>
      <c r="AX25" s="57"/>
      <c r="AY25" s="182"/>
      <c r="AZ25" s="184"/>
      <c r="BA25" s="57"/>
      <c r="BC25" s="184"/>
      <c r="BD25" s="57"/>
      <c r="BF25" s="184"/>
      <c r="BG25" s="57"/>
      <c r="BH25" s="183"/>
      <c r="BI25" s="55"/>
      <c r="BJ25" s="162"/>
      <c r="BK25" s="162"/>
      <c r="BL25" s="162"/>
      <c r="BM25" s="185"/>
      <c r="BN25" s="183"/>
      <c r="BO25" s="183"/>
      <c r="BP25" s="183"/>
      <c r="BQ25" s="183"/>
      <c r="BR25" s="183"/>
      <c r="BT25" s="55"/>
      <c r="BU25" s="184"/>
      <c r="BV25" s="184"/>
      <c r="BW25" s="186"/>
      <c r="BX25" s="184"/>
      <c r="BY25" s="184"/>
      <c r="BZ25" s="184"/>
      <c r="CA25" s="184"/>
      <c r="CB25" s="184"/>
      <c r="CD25" s="55"/>
      <c r="CE25" s="58"/>
      <c r="CF25" s="58"/>
      <c r="CG25" s="58"/>
      <c r="CH25" s="58"/>
      <c r="CI25" s="58"/>
      <c r="CJ25" s="58"/>
      <c r="CK25" s="58"/>
      <c r="CL25" s="58"/>
      <c r="CM25" s="187"/>
      <c r="CN25" s="55"/>
      <c r="CO25" s="56"/>
      <c r="CP25" s="188"/>
      <c r="CQ25" s="56"/>
      <c r="CR25" s="56"/>
      <c r="CS25" s="56"/>
      <c r="CT25" s="56"/>
      <c r="CU25" s="56"/>
      <c r="CV25" s="189"/>
      <c r="CX25" s="55"/>
      <c r="CY25" s="190"/>
      <c r="CZ25" s="190"/>
      <c r="DA25" s="190"/>
      <c r="DB25" s="190"/>
      <c r="DC25" s="190"/>
      <c r="DD25" s="190"/>
      <c r="DE25" s="190"/>
      <c r="DF25" s="190"/>
      <c r="DG25" s="187"/>
      <c r="DH25" s="55"/>
      <c r="DI25" s="184"/>
      <c r="DJ25" s="57"/>
      <c r="DK25" s="204"/>
      <c r="DL25" s="191"/>
      <c r="DM25" s="57"/>
      <c r="DN25" s="205"/>
      <c r="DO25" s="206"/>
      <c r="DP25" s="184"/>
      <c r="DQ25" s="57"/>
      <c r="DR25" s="57"/>
      <c r="DS25" s="184"/>
      <c r="DT25" s="193"/>
      <c r="DU25" s="194"/>
      <c r="DV25" s="55"/>
      <c r="DW25" s="194"/>
      <c r="DX25" s="194"/>
      <c r="DY25" s="194"/>
      <c r="DZ25" s="194"/>
      <c r="EA25" s="194"/>
      <c r="EB25" s="206"/>
      <c r="EC25" s="55"/>
      <c r="ED25" s="56"/>
      <c r="EE25" s="195"/>
      <c r="EF25" s="195"/>
      <c r="EG25" s="196"/>
      <c r="EH25" s="196"/>
      <c r="EI25" s="196"/>
      <c r="EJ25" s="55"/>
      <c r="EK25" s="197"/>
      <c r="EL25" s="184"/>
      <c r="EM25" s="184"/>
      <c r="EN25" s="184"/>
      <c r="EO25" s="189"/>
      <c r="EP25" s="189"/>
      <c r="EQ25" s="184"/>
      <c r="ER25" s="184"/>
      <c r="ES25" s="198"/>
      <c r="ET25" s="55"/>
      <c r="EU25" s="184"/>
      <c r="EV25" s="57"/>
      <c r="EW25" s="206"/>
      <c r="EX25" s="184"/>
      <c r="EY25" s="57"/>
      <c r="EZ25" s="207"/>
      <c r="FA25" s="184"/>
      <c r="FB25" s="57"/>
      <c r="FD25" s="55"/>
      <c r="FE25" s="199"/>
      <c r="FF25" s="199"/>
      <c r="FG25" s="195"/>
      <c r="FH25" s="194"/>
      <c r="FI25" s="194"/>
      <c r="FJ25" s="118"/>
      <c r="FK25" s="184"/>
      <c r="FL25" s="200"/>
      <c r="FN25" s="55"/>
      <c r="FO25" s="197"/>
      <c r="FP25" s="184"/>
      <c r="FQ25" s="184"/>
      <c r="FR25" s="184"/>
      <c r="FS25" s="189"/>
      <c r="FT25" s="189"/>
      <c r="FU25" s="184"/>
      <c r="FV25" s="184"/>
      <c r="FW25" s="55"/>
      <c r="FX25" s="201"/>
      <c r="FY25" s="201"/>
      <c r="FZ25" s="201"/>
      <c r="GA25" s="201"/>
      <c r="GB25" s="201"/>
      <c r="GC25" s="201"/>
      <c r="GD25" s="201"/>
    </row>
    <row r="26" spans="1:245" ht="14.25" customHeight="1">
      <c r="A26" s="526" t="s">
        <v>25</v>
      </c>
      <c r="B26" s="674">
        <v>619.597757</v>
      </c>
      <c r="C26" s="674">
        <v>592.91506699999991</v>
      </c>
      <c r="D26" s="675">
        <f t="shared" si="0"/>
        <v>-4.3064536142276677E-2</v>
      </c>
      <c r="E26" s="676">
        <v>253.96194500000001</v>
      </c>
      <c r="F26" s="676">
        <v>228.655325</v>
      </c>
      <c r="G26" s="675">
        <f t="shared" si="1"/>
        <v>-9.9647291644423319E-2</v>
      </c>
      <c r="H26" s="126"/>
      <c r="I26" s="181"/>
      <c r="J26" s="55"/>
      <c r="K26" s="159"/>
      <c r="L26" s="160"/>
      <c r="M26" s="161"/>
      <c r="N26" s="162"/>
      <c r="O26" s="159"/>
      <c r="P26" s="160"/>
      <c r="Q26" s="163"/>
      <c r="R26" s="15"/>
      <c r="AB26" s="55"/>
      <c r="AC26" s="56"/>
      <c r="AD26" s="57"/>
      <c r="AE26" s="56"/>
      <c r="AF26" s="57"/>
      <c r="AG26" s="56"/>
      <c r="AH26" s="57"/>
      <c r="AI26" s="182"/>
      <c r="AJ26" s="56"/>
      <c r="AK26" s="57"/>
      <c r="AL26" s="202"/>
      <c r="AM26" s="55"/>
      <c r="AN26" s="163"/>
      <c r="AO26" s="163"/>
      <c r="AP26" s="163"/>
      <c r="AQ26" s="163"/>
      <c r="AR26" s="163"/>
      <c r="AS26" s="203"/>
      <c r="AT26" s="211"/>
      <c r="AU26" s="212"/>
      <c r="AV26" s="55"/>
      <c r="AW26" s="184"/>
      <c r="AX26" s="57"/>
      <c r="AY26" s="182"/>
      <c r="AZ26" s="184"/>
      <c r="BA26" s="57"/>
      <c r="BC26" s="184"/>
      <c r="BD26" s="57"/>
      <c r="BF26" s="184"/>
      <c r="BG26" s="57"/>
      <c r="BH26" s="183"/>
      <c r="BI26" s="55"/>
      <c r="BJ26" s="162"/>
      <c r="BK26" s="162"/>
      <c r="BL26" s="162"/>
      <c r="BM26" s="185"/>
      <c r="BN26" s="183"/>
      <c r="BO26" s="203"/>
      <c r="BP26" s="203"/>
      <c r="BQ26" s="148"/>
      <c r="BR26" s="183"/>
      <c r="BT26" s="55"/>
      <c r="BU26" s="184"/>
      <c r="BV26" s="184"/>
      <c r="BW26" s="186"/>
      <c r="BX26" s="184"/>
      <c r="BY26" s="184"/>
      <c r="BZ26" s="184"/>
      <c r="CA26" s="184"/>
      <c r="CB26" s="184"/>
      <c r="CD26" s="55"/>
      <c r="CE26" s="58"/>
      <c r="CF26" s="58"/>
      <c r="CG26" s="58"/>
      <c r="CH26" s="58"/>
      <c r="CI26" s="58"/>
      <c r="CJ26" s="58"/>
      <c r="CK26" s="58"/>
      <c r="CL26" s="58"/>
      <c r="CM26" s="187"/>
      <c r="CN26" s="55"/>
      <c r="CO26" s="56"/>
      <c r="CP26" s="188"/>
      <c r="CQ26" s="56"/>
      <c r="CR26" s="56"/>
      <c r="CS26" s="56"/>
      <c r="CT26" s="56"/>
      <c r="CU26" s="56"/>
      <c r="CV26" s="189"/>
      <c r="CX26" s="55"/>
      <c r="CY26" s="190"/>
      <c r="CZ26" s="190"/>
      <c r="DA26" s="190"/>
      <c r="DB26" s="190"/>
      <c r="DC26" s="190"/>
      <c r="DD26" s="190"/>
      <c r="DE26" s="190"/>
      <c r="DF26" s="190"/>
      <c r="DG26" s="187"/>
      <c r="DH26" s="55"/>
      <c r="DI26" s="184"/>
      <c r="DJ26" s="57"/>
      <c r="DK26" s="204"/>
      <c r="DL26" s="191"/>
      <c r="DM26" s="57"/>
      <c r="DN26" s="205"/>
      <c r="DO26" s="206"/>
      <c r="DP26" s="184"/>
      <c r="DQ26" s="57"/>
      <c r="DR26" s="57"/>
      <c r="DS26" s="184"/>
      <c r="DT26" s="193"/>
      <c r="DU26" s="194"/>
      <c r="DV26" s="55"/>
      <c r="DW26" s="194"/>
      <c r="DX26" s="194"/>
      <c r="DY26" s="194"/>
      <c r="DZ26" s="194"/>
      <c r="EA26" s="194"/>
      <c r="EB26" s="206"/>
      <c r="EC26" s="55"/>
      <c r="ED26" s="56"/>
      <c r="EE26" s="195"/>
      <c r="EF26" s="195"/>
      <c r="EG26" s="196"/>
      <c r="EH26" s="196"/>
      <c r="EI26" s="196"/>
      <c r="EJ26" s="55"/>
      <c r="EK26" s="197"/>
      <c r="EL26" s="184"/>
      <c r="EM26" s="184"/>
      <c r="EN26" s="184"/>
      <c r="EO26" s="189"/>
      <c r="EP26" s="189"/>
      <c r="EQ26" s="184"/>
      <c r="ER26" s="184"/>
      <c r="ES26" s="198"/>
      <c r="ET26" s="55"/>
      <c r="EU26" s="184"/>
      <c r="EV26" s="57"/>
      <c r="EW26" s="206"/>
      <c r="EX26" s="184"/>
      <c r="EY26" s="57"/>
      <c r="EZ26" s="207"/>
      <c r="FA26" s="184"/>
      <c r="FB26" s="57"/>
      <c r="FD26" s="55"/>
      <c r="FE26" s="199"/>
      <c r="FF26" s="199"/>
      <c r="FG26" s="195"/>
      <c r="FH26" s="194"/>
      <c r="FI26" s="194"/>
      <c r="FJ26" s="118"/>
      <c r="FK26" s="184"/>
      <c r="FL26" s="200"/>
      <c r="FN26" s="55"/>
      <c r="FO26" s="197"/>
      <c r="FP26" s="184"/>
      <c r="FQ26" s="184"/>
      <c r="FR26" s="184"/>
      <c r="FS26" s="189"/>
      <c r="FT26" s="189"/>
      <c r="FU26" s="184"/>
      <c r="FV26" s="184"/>
      <c r="FW26" s="55"/>
      <c r="FX26" s="201"/>
      <c r="FY26" s="201"/>
      <c r="FZ26" s="201"/>
      <c r="GA26" s="201"/>
      <c r="GB26" s="201"/>
      <c r="GC26" s="201"/>
      <c r="GD26" s="201"/>
    </row>
    <row r="27" spans="1:245" ht="14.25" customHeight="1">
      <c r="A27" s="659" t="s">
        <v>26</v>
      </c>
      <c r="B27" s="671">
        <v>457.25850799999995</v>
      </c>
      <c r="C27" s="671">
        <v>457.51272499999999</v>
      </c>
      <c r="D27" s="672">
        <f t="shared" si="0"/>
        <v>5.5595903750793596E-4</v>
      </c>
      <c r="E27" s="673">
        <v>192.97921700000001</v>
      </c>
      <c r="F27" s="673">
        <v>173.48730800000001</v>
      </c>
      <c r="G27" s="672">
        <f t="shared" si="1"/>
        <v>-0.10100522379049759</v>
      </c>
      <c r="H27" s="126"/>
      <c r="I27" s="181"/>
      <c r="J27" s="55"/>
      <c r="K27" s="159"/>
      <c r="L27" s="160"/>
      <c r="M27" s="161"/>
      <c r="N27" s="162"/>
      <c r="O27" s="159"/>
      <c r="P27" s="160"/>
      <c r="Q27" s="163"/>
      <c r="R27" s="15"/>
      <c r="AB27" s="55"/>
      <c r="AC27" s="56"/>
      <c r="AD27" s="57"/>
      <c r="AE27" s="56"/>
      <c r="AF27" s="57"/>
      <c r="AG27" s="56"/>
      <c r="AH27" s="57"/>
      <c r="AI27" s="182"/>
      <c r="AJ27" s="56"/>
      <c r="AK27" s="57"/>
      <c r="AL27" s="202"/>
      <c r="AM27" s="55"/>
      <c r="AN27" s="163"/>
      <c r="AO27" s="163"/>
      <c r="AP27" s="163"/>
      <c r="AQ27" s="163"/>
      <c r="AR27" s="163"/>
      <c r="AS27" s="183"/>
      <c r="AT27" s="183"/>
      <c r="AV27" s="55"/>
      <c r="AW27" s="184"/>
      <c r="AX27" s="57"/>
      <c r="AY27" s="182"/>
      <c r="AZ27" s="184"/>
      <c r="BA27" s="57"/>
      <c r="BC27" s="184"/>
      <c r="BD27" s="57"/>
      <c r="BF27" s="184"/>
      <c r="BG27" s="57"/>
      <c r="BH27" s="183"/>
      <c r="BI27" s="55"/>
      <c r="BJ27" s="162"/>
      <c r="BK27" s="162"/>
      <c r="BL27" s="162"/>
      <c r="BM27" s="185"/>
      <c r="BN27" s="183"/>
      <c r="BO27" s="183"/>
      <c r="BP27" s="183"/>
      <c r="BQ27" s="183"/>
      <c r="BR27" s="183"/>
      <c r="BT27" s="55"/>
      <c r="BU27" s="184"/>
      <c r="BV27" s="184"/>
      <c r="BW27" s="186"/>
      <c r="BX27" s="184"/>
      <c r="BY27" s="184"/>
      <c r="BZ27" s="184"/>
      <c r="CA27" s="184"/>
      <c r="CB27" s="184"/>
      <c r="CD27" s="55"/>
      <c r="CE27" s="58"/>
      <c r="CF27" s="58"/>
      <c r="CG27" s="58"/>
      <c r="CH27" s="58"/>
      <c r="CI27" s="58"/>
      <c r="CJ27" s="58"/>
      <c r="CK27" s="58"/>
      <c r="CL27" s="58"/>
      <c r="CM27" s="187"/>
      <c r="CN27" s="55"/>
      <c r="CO27" s="56"/>
      <c r="CP27" s="188"/>
      <c r="CQ27" s="56"/>
      <c r="CR27" s="56"/>
      <c r="CS27" s="56"/>
      <c r="CT27" s="56"/>
      <c r="CU27" s="56"/>
      <c r="CV27" s="189"/>
      <c r="CX27" s="55"/>
      <c r="CY27" s="190"/>
      <c r="CZ27" s="190"/>
      <c r="DA27" s="190"/>
      <c r="DB27" s="190"/>
      <c r="DC27" s="190"/>
      <c r="DD27" s="190"/>
      <c r="DE27" s="190"/>
      <c r="DF27" s="190"/>
      <c r="DG27" s="187"/>
      <c r="DH27" s="55"/>
      <c r="DI27" s="184"/>
      <c r="DJ27" s="57"/>
      <c r="DK27" s="204"/>
      <c r="DL27" s="191"/>
      <c r="DM27" s="57"/>
      <c r="DN27" s="205"/>
      <c r="DO27" s="206"/>
      <c r="DP27" s="184"/>
      <c r="DQ27" s="57"/>
      <c r="DR27" s="57"/>
      <c r="DS27" s="184"/>
      <c r="DT27" s="193"/>
      <c r="DU27" s="194"/>
      <c r="DV27" s="55"/>
      <c r="DW27" s="194"/>
      <c r="DX27" s="194"/>
      <c r="DY27" s="194"/>
      <c r="DZ27" s="194"/>
      <c r="EA27" s="194"/>
      <c r="EB27" s="206"/>
      <c r="EC27" s="55"/>
      <c r="ED27" s="56"/>
      <c r="EE27" s="195"/>
      <c r="EF27" s="195"/>
      <c r="EG27" s="196"/>
      <c r="EH27" s="196"/>
      <c r="EI27" s="196"/>
      <c r="EJ27" s="55"/>
      <c r="EK27" s="197"/>
      <c r="EL27" s="184"/>
      <c r="EM27" s="184"/>
      <c r="EN27" s="184"/>
      <c r="EO27" s="189"/>
      <c r="EP27" s="189"/>
      <c r="EQ27" s="184"/>
      <c r="ER27" s="184"/>
      <c r="ES27" s="198"/>
      <c r="ET27" s="55"/>
      <c r="EU27" s="184"/>
      <c r="EV27" s="57"/>
      <c r="EW27" s="206"/>
      <c r="EX27" s="184"/>
      <c r="EY27" s="57"/>
      <c r="EZ27" s="207"/>
      <c r="FA27" s="184"/>
      <c r="FB27" s="57"/>
      <c r="FD27" s="55"/>
      <c r="FE27" s="199"/>
      <c r="FF27" s="199"/>
      <c r="FG27" s="195"/>
      <c r="FH27" s="194"/>
      <c r="FI27" s="194"/>
      <c r="FJ27" s="118"/>
      <c r="FK27" s="184"/>
      <c r="FL27" s="200"/>
      <c r="FN27" s="55"/>
      <c r="FO27" s="197"/>
      <c r="FP27" s="184"/>
      <c r="FQ27" s="184"/>
      <c r="FR27" s="184"/>
      <c r="FS27" s="189"/>
      <c r="FT27" s="189"/>
      <c r="FU27" s="184"/>
      <c r="FV27" s="184"/>
      <c r="FW27" s="55"/>
      <c r="FX27" s="201"/>
      <c r="FY27" s="201"/>
      <c r="FZ27" s="201"/>
      <c r="GA27" s="201"/>
      <c r="GB27" s="201"/>
      <c r="GC27" s="201"/>
      <c r="GD27" s="201"/>
    </row>
    <row r="28" spans="1:245" ht="14.25" customHeight="1">
      <c r="A28" s="526" t="s">
        <v>27</v>
      </c>
      <c r="B28" s="674">
        <v>1248.8956860000001</v>
      </c>
      <c r="C28" s="674">
        <v>1294.5277469999999</v>
      </c>
      <c r="D28" s="675">
        <f t="shared" si="0"/>
        <v>3.65379282765812E-2</v>
      </c>
      <c r="E28" s="676">
        <v>620.488246</v>
      </c>
      <c r="F28" s="676">
        <v>759.0956480000001</v>
      </c>
      <c r="G28" s="193">
        <f t="shared" si="1"/>
        <v>0.22338441202317316</v>
      </c>
      <c r="H28" s="126"/>
      <c r="I28" s="181"/>
      <c r="J28" s="55"/>
      <c r="K28" s="159"/>
      <c r="L28" s="160"/>
      <c r="M28" s="161"/>
      <c r="N28" s="162"/>
      <c r="O28" s="159"/>
      <c r="P28" s="160"/>
      <c r="Q28" s="163"/>
      <c r="R28" s="15"/>
      <c r="AB28" s="55"/>
      <c r="AC28" s="56"/>
      <c r="AD28" s="57"/>
      <c r="AE28" s="56"/>
      <c r="AF28" s="57"/>
      <c r="AG28" s="56"/>
      <c r="AH28" s="57"/>
      <c r="AI28" s="182"/>
      <c r="AJ28" s="56"/>
      <c r="AK28" s="57"/>
      <c r="AL28" s="202"/>
      <c r="AM28" s="55"/>
      <c r="AN28" s="163"/>
      <c r="AO28" s="163"/>
      <c r="AP28" s="163"/>
      <c r="AQ28" s="163"/>
      <c r="AR28" s="163"/>
      <c r="AS28" s="183"/>
      <c r="AT28" s="183"/>
      <c r="AV28" s="55"/>
      <c r="AW28" s="184"/>
      <c r="AX28" s="57"/>
      <c r="AY28" s="182"/>
      <c r="AZ28" s="184"/>
      <c r="BA28" s="57"/>
      <c r="BC28" s="184"/>
      <c r="BD28" s="57"/>
      <c r="BF28" s="184"/>
      <c r="BG28" s="57"/>
      <c r="BH28" s="183"/>
      <c r="BI28" s="55"/>
      <c r="BJ28" s="162"/>
      <c r="BK28" s="162"/>
      <c r="BL28" s="162"/>
      <c r="BM28" s="185"/>
      <c r="BN28" s="183"/>
      <c r="BO28" s="183"/>
      <c r="BP28" s="183"/>
      <c r="BQ28" s="183"/>
      <c r="BR28" s="183"/>
      <c r="BT28" s="55"/>
      <c r="BU28" s="184"/>
      <c r="BV28" s="184"/>
      <c r="BW28" s="186"/>
      <c r="BX28" s="184"/>
      <c r="BY28" s="184"/>
      <c r="BZ28" s="184"/>
      <c r="CA28" s="184"/>
      <c r="CB28" s="184"/>
      <c r="CD28" s="55"/>
      <c r="CE28" s="58"/>
      <c r="CF28" s="58"/>
      <c r="CG28" s="58"/>
      <c r="CH28" s="58"/>
      <c r="CI28" s="58"/>
      <c r="CJ28" s="58"/>
      <c r="CK28" s="58"/>
      <c r="CL28" s="58"/>
      <c r="CM28" s="187"/>
      <c r="CN28" s="55"/>
      <c r="CO28" s="56"/>
      <c r="CP28" s="188"/>
      <c r="CQ28" s="56"/>
      <c r="CR28" s="56"/>
      <c r="CS28" s="56"/>
      <c r="CT28" s="56"/>
      <c r="CU28" s="56"/>
      <c r="CV28" s="189"/>
      <c r="CX28" s="55"/>
      <c r="CY28" s="190"/>
      <c r="CZ28" s="190"/>
      <c r="DA28" s="190"/>
      <c r="DB28" s="190"/>
      <c r="DC28" s="190"/>
      <c r="DD28" s="190"/>
      <c r="DE28" s="190"/>
      <c r="DF28" s="190"/>
      <c r="DG28" s="187"/>
      <c r="DH28" s="55"/>
      <c r="DI28" s="184"/>
      <c r="DJ28" s="57"/>
      <c r="DK28" s="204"/>
      <c r="DL28" s="191"/>
      <c r="DM28" s="57"/>
      <c r="DN28" s="205"/>
      <c r="DO28" s="206"/>
      <c r="DP28" s="184"/>
      <c r="DQ28" s="57"/>
      <c r="DR28" s="57"/>
      <c r="DS28" s="184"/>
      <c r="DT28" s="193"/>
      <c r="DU28" s="194"/>
      <c r="DV28" s="55"/>
      <c r="DW28" s="194"/>
      <c r="DX28" s="194"/>
      <c r="DY28" s="194"/>
      <c r="DZ28" s="194"/>
      <c r="EA28" s="194"/>
      <c r="EB28" s="206"/>
      <c r="EC28" s="55"/>
      <c r="ED28" s="56"/>
      <c r="EE28" s="195"/>
      <c r="EF28" s="195"/>
      <c r="EG28" s="196"/>
      <c r="EH28" s="196"/>
      <c r="EI28" s="196"/>
      <c r="EJ28" s="55"/>
      <c r="EK28" s="197"/>
      <c r="EL28" s="184"/>
      <c r="EM28" s="184"/>
      <c r="EN28" s="184"/>
      <c r="EO28" s="189"/>
      <c r="EP28" s="189"/>
      <c r="EQ28" s="184"/>
      <c r="ER28" s="184"/>
      <c r="ES28" s="198"/>
      <c r="ET28" s="55"/>
      <c r="EU28" s="184"/>
      <c r="EV28" s="57"/>
      <c r="EW28" s="206"/>
      <c r="EX28" s="184"/>
      <c r="EY28" s="57"/>
      <c r="EZ28" s="207"/>
      <c r="FA28" s="184"/>
      <c r="FB28" s="57"/>
      <c r="FD28" s="55"/>
      <c r="FE28" s="199"/>
      <c r="FF28" s="199"/>
      <c r="FG28" s="195"/>
      <c r="FH28" s="194"/>
      <c r="FI28" s="194"/>
      <c r="FJ28" s="118"/>
      <c r="FK28" s="184"/>
      <c r="FL28" s="200"/>
      <c r="FN28" s="55"/>
      <c r="FO28" s="197"/>
      <c r="FP28" s="184"/>
      <c r="FQ28" s="184"/>
      <c r="FR28" s="184"/>
      <c r="FS28" s="189"/>
      <c r="FT28" s="189"/>
      <c r="FU28" s="184"/>
      <c r="FV28" s="184"/>
      <c r="FW28" s="55"/>
      <c r="FX28" s="201"/>
      <c r="FY28" s="201"/>
      <c r="FZ28" s="201"/>
      <c r="GA28" s="201"/>
      <c r="GB28" s="201"/>
      <c r="GC28" s="201"/>
      <c r="GD28" s="201"/>
    </row>
    <row r="29" spans="1:245" ht="14.25" customHeight="1">
      <c r="A29" s="659" t="s">
        <v>28</v>
      </c>
      <c r="B29" s="671">
        <v>1541.5045270000001</v>
      </c>
      <c r="C29" s="671">
        <v>1601.2905130000001</v>
      </c>
      <c r="D29" s="672">
        <f t="shared" si="0"/>
        <v>3.8784178024019678E-2</v>
      </c>
      <c r="E29" s="673">
        <v>691.03540800000007</v>
      </c>
      <c r="F29" s="673">
        <v>692.40030400000001</v>
      </c>
      <c r="G29" s="672">
        <f t="shared" si="1"/>
        <v>1.9751462576285128E-3</v>
      </c>
      <c r="H29" s="126"/>
      <c r="I29" s="181"/>
      <c r="J29" s="75"/>
      <c r="K29" s="213"/>
      <c r="L29" s="214"/>
      <c r="M29" s="215"/>
      <c r="N29" s="216"/>
      <c r="O29" s="213"/>
      <c r="P29" s="214"/>
      <c r="Q29" s="217"/>
      <c r="R29" s="15"/>
      <c r="AB29" s="55"/>
      <c r="AC29" s="56"/>
      <c r="AD29" s="57"/>
      <c r="AE29" s="56"/>
      <c r="AF29" s="57"/>
      <c r="AG29" s="56"/>
      <c r="AH29" s="57"/>
      <c r="AI29" s="182"/>
      <c r="AJ29" s="56"/>
      <c r="AK29" s="57"/>
      <c r="AL29" s="202"/>
      <c r="AM29" s="55"/>
      <c r="AN29" s="163"/>
      <c r="AO29" s="163"/>
      <c r="AP29" s="163"/>
      <c r="AQ29" s="163"/>
      <c r="AR29" s="163"/>
      <c r="AS29" s="183"/>
      <c r="AT29" s="183"/>
      <c r="AV29" s="55"/>
      <c r="AW29" s="184"/>
      <c r="AX29" s="57"/>
      <c r="AY29" s="182"/>
      <c r="AZ29" s="184"/>
      <c r="BA29" s="57"/>
      <c r="BC29" s="184"/>
      <c r="BD29" s="57"/>
      <c r="BF29" s="184"/>
      <c r="BG29" s="57"/>
      <c r="BH29" s="183"/>
      <c r="BI29" s="55"/>
      <c r="BJ29" s="162"/>
      <c r="BK29" s="162"/>
      <c r="BL29" s="162"/>
      <c r="BM29" s="185"/>
      <c r="BN29" s="183"/>
      <c r="BO29" s="183"/>
      <c r="BP29" s="183"/>
      <c r="BQ29" s="183"/>
      <c r="BR29" s="183"/>
      <c r="BT29" s="55"/>
      <c r="BU29" s="184"/>
      <c r="BV29" s="184"/>
      <c r="BW29" s="186"/>
      <c r="BX29" s="184"/>
      <c r="BY29" s="184"/>
      <c r="BZ29" s="184"/>
      <c r="CA29" s="184"/>
      <c r="CB29" s="184"/>
      <c r="CD29" s="55"/>
      <c r="CE29" s="58"/>
      <c r="CF29" s="58"/>
      <c r="CG29" s="58"/>
      <c r="CH29" s="58"/>
      <c r="CI29" s="58"/>
      <c r="CJ29" s="58"/>
      <c r="CK29" s="58"/>
      <c r="CL29" s="58"/>
      <c r="CM29" s="187"/>
      <c r="CN29" s="55"/>
      <c r="CO29" s="56"/>
      <c r="CP29" s="188"/>
      <c r="CQ29" s="56"/>
      <c r="CR29" s="56"/>
      <c r="CS29" s="56"/>
      <c r="CT29" s="56"/>
      <c r="CU29" s="56"/>
      <c r="CV29" s="189"/>
      <c r="CX29" s="55"/>
      <c r="CY29" s="190"/>
      <c r="CZ29" s="190"/>
      <c r="DA29" s="190"/>
      <c r="DB29" s="190"/>
      <c r="DC29" s="190"/>
      <c r="DD29" s="190"/>
      <c r="DE29" s="190"/>
      <c r="DF29" s="190"/>
      <c r="DG29" s="187"/>
      <c r="DH29" s="55"/>
      <c r="DI29" s="184"/>
      <c r="DJ29" s="57"/>
      <c r="DK29" s="204"/>
      <c r="DL29" s="191"/>
      <c r="DM29" s="57"/>
      <c r="DN29" s="205"/>
      <c r="DO29" s="206"/>
      <c r="DP29" s="184"/>
      <c r="DQ29" s="57"/>
      <c r="DR29" s="57"/>
      <c r="DS29" s="184"/>
      <c r="DT29" s="193"/>
      <c r="DU29" s="194"/>
      <c r="DV29" s="55"/>
      <c r="DW29" s="194"/>
      <c r="DX29" s="194"/>
      <c r="DY29" s="194"/>
      <c r="DZ29" s="194"/>
      <c r="EA29" s="194"/>
      <c r="EB29" s="206"/>
      <c r="EC29" s="55"/>
      <c r="ED29" s="56"/>
      <c r="EE29" s="195"/>
      <c r="EF29" s="195"/>
      <c r="EG29" s="196"/>
      <c r="EH29" s="196"/>
      <c r="EI29" s="196"/>
      <c r="EJ29" s="55"/>
      <c r="EK29" s="197"/>
      <c r="EL29" s="184"/>
      <c r="EM29" s="184"/>
      <c r="EN29" s="184"/>
      <c r="EO29" s="189"/>
      <c r="EP29" s="189"/>
      <c r="EQ29" s="184"/>
      <c r="ER29" s="184"/>
      <c r="ES29" s="198"/>
      <c r="ET29" s="55"/>
      <c r="EU29" s="184"/>
      <c r="EV29" s="57"/>
      <c r="EW29" s="206"/>
      <c r="EX29" s="184"/>
      <c r="EY29" s="57"/>
      <c r="EZ29" s="207"/>
      <c r="FA29" s="184"/>
      <c r="FB29" s="57"/>
      <c r="FD29" s="55"/>
      <c r="FE29" s="199"/>
      <c r="FF29" s="199"/>
      <c r="FG29" s="195"/>
      <c r="FH29" s="194"/>
      <c r="FI29" s="194"/>
      <c r="FJ29" s="118"/>
      <c r="FK29" s="184"/>
      <c r="FL29" s="200"/>
      <c r="FN29" s="55"/>
      <c r="FO29" s="197"/>
      <c r="FP29" s="184"/>
      <c r="FQ29" s="184"/>
      <c r="FR29" s="184"/>
      <c r="FS29" s="189"/>
      <c r="FT29" s="189"/>
      <c r="FU29" s="184"/>
      <c r="FV29" s="184"/>
      <c r="FW29" s="55"/>
      <c r="FX29" s="201"/>
      <c r="FY29" s="201"/>
      <c r="FZ29" s="201"/>
      <c r="GA29" s="201"/>
      <c r="GB29" s="201"/>
      <c r="GC29" s="201"/>
      <c r="GD29" s="201"/>
    </row>
    <row r="30" spans="1:245" s="237" customFormat="1" ht="14.25" customHeight="1">
      <c r="A30" s="668" t="s">
        <v>29</v>
      </c>
      <c r="B30" s="677">
        <v>13473.540591000003</v>
      </c>
      <c r="C30" s="677">
        <v>13745.215095000001</v>
      </c>
      <c r="D30" s="678">
        <f t="shared" si="0"/>
        <v>2.0163557022381484E-2</v>
      </c>
      <c r="E30" s="679">
        <v>7167.9147279999997</v>
      </c>
      <c r="F30" s="679">
        <v>7349.6863400000002</v>
      </c>
      <c r="G30" s="678">
        <f t="shared" si="1"/>
        <v>2.5359064511460527E-2</v>
      </c>
      <c r="H30" s="218"/>
      <c r="I30" s="181"/>
      <c r="J30" s="55"/>
      <c r="K30" s="159"/>
      <c r="L30" s="693"/>
      <c r="M30" s="161"/>
      <c r="N30" s="162"/>
      <c r="O30" s="159"/>
      <c r="P30" s="160"/>
      <c r="Q30" s="163"/>
      <c r="R30" s="17"/>
      <c r="S30" s="18"/>
      <c r="T30" s="18"/>
      <c r="U30" s="18"/>
      <c r="V30" s="18"/>
      <c r="W30" s="18"/>
      <c r="X30" s="18"/>
      <c r="Y30" s="18"/>
      <c r="Z30" s="18"/>
      <c r="AA30" s="18"/>
      <c r="AB30" s="75"/>
      <c r="AC30" s="76"/>
      <c r="AD30" s="77"/>
      <c r="AE30" s="76"/>
      <c r="AF30" s="77"/>
      <c r="AG30" s="76"/>
      <c r="AH30" s="77"/>
      <c r="AI30" s="219"/>
      <c r="AJ30" s="76"/>
      <c r="AK30" s="77"/>
      <c r="AL30" s="117"/>
      <c r="AM30" s="75"/>
      <c r="AN30" s="217"/>
      <c r="AO30" s="217"/>
      <c r="AP30" s="217"/>
      <c r="AQ30" s="217"/>
      <c r="AR30" s="217"/>
      <c r="AS30" s="220"/>
      <c r="AT30" s="220"/>
      <c r="AU30" s="18"/>
      <c r="AV30" s="75"/>
      <c r="AW30" s="221"/>
      <c r="AX30" s="77"/>
      <c r="AY30" s="219"/>
      <c r="AZ30" s="221"/>
      <c r="BA30" s="77"/>
      <c r="BB30" s="18"/>
      <c r="BC30" s="221"/>
      <c r="BD30" s="77"/>
      <c r="BE30" s="74"/>
      <c r="BF30" s="221"/>
      <c r="BG30" s="77"/>
      <c r="BH30" s="220"/>
      <c r="BI30" s="75"/>
      <c r="BJ30" s="216"/>
      <c r="BK30" s="216"/>
      <c r="BL30" s="216"/>
      <c r="BM30" s="212"/>
      <c r="BN30" s="220"/>
      <c r="BO30" s="220"/>
      <c r="BP30" s="220"/>
      <c r="BQ30" s="220"/>
      <c r="BR30" s="220"/>
      <c r="BS30" s="18"/>
      <c r="BT30" s="75"/>
      <c r="BU30" s="221"/>
      <c r="BV30" s="221"/>
      <c r="BW30" s="222"/>
      <c r="BX30" s="221"/>
      <c r="BY30" s="221"/>
      <c r="BZ30" s="221"/>
      <c r="CA30" s="221"/>
      <c r="CB30" s="221"/>
      <c r="CC30" s="18"/>
      <c r="CD30" s="75"/>
      <c r="CE30" s="78"/>
      <c r="CF30" s="78"/>
      <c r="CG30" s="78"/>
      <c r="CH30" s="78"/>
      <c r="CI30" s="78"/>
      <c r="CJ30" s="78"/>
      <c r="CK30" s="78"/>
      <c r="CL30" s="78"/>
      <c r="CM30" s="223"/>
      <c r="CN30" s="75"/>
      <c r="CO30" s="76"/>
      <c r="CP30" s="224"/>
      <c r="CQ30" s="76"/>
      <c r="CR30" s="76"/>
      <c r="CS30" s="76"/>
      <c r="CT30" s="76"/>
      <c r="CU30" s="76"/>
      <c r="CV30" s="225"/>
      <c r="CW30" s="18"/>
      <c r="CX30" s="75"/>
      <c r="CY30" s="226"/>
      <c r="CZ30" s="226"/>
      <c r="DA30" s="226"/>
      <c r="DB30" s="226"/>
      <c r="DC30" s="226"/>
      <c r="DD30" s="226"/>
      <c r="DE30" s="226"/>
      <c r="DF30" s="226"/>
      <c r="DG30" s="223"/>
      <c r="DH30" s="75"/>
      <c r="DI30" s="221"/>
      <c r="DJ30" s="77"/>
      <c r="DK30" s="219"/>
      <c r="DL30" s="227"/>
      <c r="DM30" s="77"/>
      <c r="DN30" s="221"/>
      <c r="DO30" s="228"/>
      <c r="DP30" s="221"/>
      <c r="DQ30" s="77"/>
      <c r="DR30" s="77"/>
      <c r="DS30" s="221"/>
      <c r="DT30" s="229"/>
      <c r="DU30" s="230"/>
      <c r="DV30" s="75"/>
      <c r="DW30" s="230"/>
      <c r="DX30" s="230"/>
      <c r="DY30" s="230"/>
      <c r="DZ30" s="230"/>
      <c r="EA30" s="230"/>
      <c r="EB30" s="228"/>
      <c r="EC30" s="75"/>
      <c r="ED30" s="76"/>
      <c r="EE30" s="231"/>
      <c r="EF30" s="231"/>
      <c r="EG30" s="232"/>
      <c r="EH30" s="232"/>
      <c r="EI30" s="232"/>
      <c r="EJ30" s="75"/>
      <c r="EK30" s="233"/>
      <c r="EL30" s="221"/>
      <c r="EM30" s="221"/>
      <c r="EN30" s="221"/>
      <c r="EO30" s="225"/>
      <c r="EP30" s="225"/>
      <c r="EQ30" s="221"/>
      <c r="ER30" s="221"/>
      <c r="ES30" s="198"/>
      <c r="ET30" s="75"/>
      <c r="EU30" s="221"/>
      <c r="EV30" s="77"/>
      <c r="EW30" s="228"/>
      <c r="EX30" s="221"/>
      <c r="EY30" s="77"/>
      <c r="EZ30" s="77"/>
      <c r="FA30" s="221"/>
      <c r="FB30" s="77"/>
      <c r="FC30" s="18"/>
      <c r="FD30" s="75"/>
      <c r="FE30" s="234"/>
      <c r="FF30" s="234"/>
      <c r="FG30" s="231"/>
      <c r="FH30" s="230"/>
      <c r="FI30" s="230"/>
      <c r="FJ30" s="117"/>
      <c r="FK30" s="221"/>
      <c r="FL30" s="235"/>
      <c r="FM30" s="97"/>
      <c r="FN30" s="75"/>
      <c r="FO30" s="233"/>
      <c r="FP30" s="221"/>
      <c r="FQ30" s="221"/>
      <c r="FR30" s="221"/>
      <c r="FS30" s="225"/>
      <c r="FT30" s="225"/>
      <c r="FU30" s="221"/>
      <c r="FV30" s="221"/>
      <c r="FW30" s="75"/>
      <c r="FX30" s="236"/>
      <c r="FY30" s="236"/>
      <c r="FZ30" s="236"/>
      <c r="GA30" s="236"/>
      <c r="GB30" s="236"/>
      <c r="GC30" s="236"/>
      <c r="GD30" s="236"/>
      <c r="GE30" s="4"/>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row>
    <row r="31" spans="1:245" ht="14.25" customHeight="1">
      <c r="A31" s="659" t="s">
        <v>30</v>
      </c>
      <c r="B31" s="671">
        <v>2572.3051959999993</v>
      </c>
      <c r="C31" s="671">
        <v>2667.0734350000007</v>
      </c>
      <c r="D31" s="672">
        <f t="shared" si="0"/>
        <v>3.684175546018742E-2</v>
      </c>
      <c r="E31" s="673">
        <v>2212.298667</v>
      </c>
      <c r="F31" s="673">
        <v>1940.0172319999999</v>
      </c>
      <c r="G31" s="672">
        <f t="shared" si="1"/>
        <v>-0.12307625505611719</v>
      </c>
      <c r="H31" s="126"/>
      <c r="I31" s="181"/>
      <c r="J31" s="75"/>
      <c r="K31" s="213"/>
      <c r="L31" s="214"/>
      <c r="M31" s="215"/>
      <c r="N31" s="216"/>
      <c r="O31" s="213"/>
      <c r="P31" s="214"/>
      <c r="Q31" s="217"/>
      <c r="R31" s="15"/>
      <c r="AB31" s="55"/>
      <c r="AC31" s="56"/>
      <c r="AD31" s="57"/>
      <c r="AE31" s="56"/>
      <c r="AF31" s="57"/>
      <c r="AG31" s="56"/>
      <c r="AH31" s="57"/>
      <c r="AI31" s="182"/>
      <c r="AJ31" s="56"/>
      <c r="AK31" s="57"/>
      <c r="AL31" s="202"/>
      <c r="AM31" s="55"/>
      <c r="AN31" s="163"/>
      <c r="AO31" s="163"/>
      <c r="AP31" s="163"/>
      <c r="AQ31" s="163"/>
      <c r="AR31" s="163"/>
      <c r="AS31" s="183"/>
      <c r="AT31" s="183"/>
      <c r="AV31" s="55"/>
      <c r="AW31" s="184"/>
      <c r="AX31" s="57"/>
      <c r="AY31" s="182"/>
      <c r="AZ31" s="184"/>
      <c r="BA31" s="57"/>
      <c r="BC31" s="184"/>
      <c r="BD31" s="57"/>
      <c r="BF31" s="184"/>
      <c r="BG31" s="57"/>
      <c r="BH31" s="183"/>
      <c r="BI31" s="55"/>
      <c r="BJ31" s="162"/>
      <c r="BK31" s="162"/>
      <c r="BL31" s="162"/>
      <c r="BM31" s="185"/>
      <c r="BN31" s="183"/>
      <c r="BO31" s="183"/>
      <c r="BP31" s="183"/>
      <c r="BQ31" s="183"/>
      <c r="BR31" s="183"/>
      <c r="BT31" s="55"/>
      <c r="BU31" s="184"/>
      <c r="BV31" s="184"/>
      <c r="BW31" s="186"/>
      <c r="BX31" s="184"/>
      <c r="BY31" s="184"/>
      <c r="BZ31" s="184"/>
      <c r="CA31" s="184"/>
      <c r="CB31" s="184"/>
      <c r="CD31" s="55"/>
      <c r="CE31" s="58"/>
      <c r="CF31" s="58"/>
      <c r="CG31" s="58"/>
      <c r="CH31" s="58"/>
      <c r="CI31" s="58"/>
      <c r="CJ31" s="58"/>
      <c r="CK31" s="58"/>
      <c r="CL31" s="58"/>
      <c r="CM31" s="187"/>
      <c r="CN31" s="55"/>
      <c r="CO31" s="56"/>
      <c r="CP31" s="188"/>
      <c r="CQ31" s="56"/>
      <c r="CR31" s="56"/>
      <c r="CS31" s="56"/>
      <c r="CT31" s="56"/>
      <c r="CU31" s="56"/>
      <c r="CV31" s="189"/>
      <c r="CX31" s="55"/>
      <c r="CY31" s="190"/>
      <c r="CZ31" s="190"/>
      <c r="DA31" s="190"/>
      <c r="DB31" s="190"/>
      <c r="DC31" s="190"/>
      <c r="DD31" s="190"/>
      <c r="DE31" s="190"/>
      <c r="DF31" s="190"/>
      <c r="DG31" s="187"/>
      <c r="DH31" s="55"/>
      <c r="DI31" s="184"/>
      <c r="DJ31" s="57"/>
      <c r="DK31" s="204"/>
      <c r="DL31" s="191"/>
      <c r="DM31" s="57"/>
      <c r="DN31" s="205"/>
      <c r="DO31" s="206"/>
      <c r="DP31" s="184"/>
      <c r="DQ31" s="57"/>
      <c r="DR31" s="57"/>
      <c r="DS31" s="184"/>
      <c r="DT31" s="193"/>
      <c r="DU31" s="194"/>
      <c r="DV31" s="55"/>
      <c r="DW31" s="194"/>
      <c r="DX31" s="194"/>
      <c r="DY31" s="238"/>
      <c r="DZ31" s="194"/>
      <c r="EA31" s="194"/>
      <c r="EB31" s="206"/>
      <c r="EC31" s="55"/>
      <c r="ED31" s="56"/>
      <c r="EE31" s="195"/>
      <c r="EF31" s="195"/>
      <c r="EG31" s="196"/>
      <c r="EH31" s="196"/>
      <c r="EI31" s="196"/>
      <c r="EJ31" s="55"/>
      <c r="EK31" s="197"/>
      <c r="EL31" s="184"/>
      <c r="EM31" s="184"/>
      <c r="EN31" s="184"/>
      <c r="EO31" s="189"/>
      <c r="EP31" s="189"/>
      <c r="EQ31" s="184"/>
      <c r="ER31" s="184"/>
      <c r="ES31" s="198"/>
      <c r="ET31" s="55"/>
      <c r="EU31" s="184"/>
      <c r="EV31" s="57"/>
      <c r="EW31" s="206"/>
      <c r="EX31" s="184"/>
      <c r="EY31" s="57"/>
      <c r="EZ31" s="207"/>
      <c r="FA31" s="184"/>
      <c r="FB31" s="57"/>
      <c r="FD31" s="55"/>
      <c r="FE31" s="199"/>
      <c r="FF31" s="199"/>
      <c r="FG31" s="195"/>
      <c r="FH31" s="194"/>
      <c r="FI31" s="194"/>
      <c r="FJ31" s="118"/>
      <c r="FK31" s="184"/>
      <c r="FL31" s="200"/>
      <c r="FN31" s="55"/>
      <c r="FO31" s="197"/>
      <c r="FP31" s="184"/>
      <c r="FQ31" s="184"/>
      <c r="FR31" s="184"/>
      <c r="FS31" s="189"/>
      <c r="FT31" s="189"/>
      <c r="FU31" s="184"/>
      <c r="FV31" s="184"/>
      <c r="FW31" s="55"/>
      <c r="FX31" s="201"/>
      <c r="FY31" s="201"/>
      <c r="FZ31" s="201"/>
      <c r="GA31" s="201"/>
      <c r="GB31" s="201"/>
      <c r="GC31" s="201"/>
      <c r="GD31" s="201"/>
    </row>
    <row r="32" spans="1:245" s="250" customFormat="1" ht="14.25" customHeight="1">
      <c r="A32" s="668" t="s">
        <v>31</v>
      </c>
      <c r="B32" s="677">
        <v>16045.845787000002</v>
      </c>
      <c r="C32" s="677">
        <v>16412.288529999998</v>
      </c>
      <c r="D32" s="678">
        <f t="shared" si="0"/>
        <v>2.2837234500712844E-2</v>
      </c>
      <c r="E32" s="679">
        <v>9380.2133949999989</v>
      </c>
      <c r="F32" s="679">
        <v>9289.7035719999985</v>
      </c>
      <c r="G32" s="678">
        <f t="shared" si="1"/>
        <v>-9.6490153463081318E-3</v>
      </c>
      <c r="H32" s="126"/>
      <c r="I32" s="181"/>
      <c r="J32" s="55"/>
      <c r="K32" s="159"/>
      <c r="L32" s="160"/>
      <c r="M32" s="161"/>
      <c r="N32" s="162"/>
      <c r="O32" s="159"/>
      <c r="P32" s="160"/>
      <c r="Q32" s="163"/>
      <c r="R32" s="17"/>
      <c r="S32" s="19"/>
      <c r="T32" s="19"/>
      <c r="U32" s="19"/>
      <c r="V32" s="19"/>
      <c r="W32" s="19"/>
      <c r="X32" s="19"/>
      <c r="Y32" s="19"/>
      <c r="Z32" s="19"/>
      <c r="AA32" s="19"/>
      <c r="AB32" s="75"/>
      <c r="AC32" s="76"/>
      <c r="AD32" s="77"/>
      <c r="AE32" s="76"/>
      <c r="AF32" s="77"/>
      <c r="AG32" s="76"/>
      <c r="AH32" s="77"/>
      <c r="AI32" s="219"/>
      <c r="AJ32" s="76"/>
      <c r="AK32" s="239"/>
      <c r="AL32" s="146"/>
      <c r="AM32" s="75"/>
      <c r="AN32" s="217"/>
      <c r="AO32" s="217"/>
      <c r="AP32" s="217"/>
      <c r="AQ32" s="217"/>
      <c r="AR32" s="217"/>
      <c r="AS32" s="220"/>
      <c r="AT32" s="220"/>
      <c r="AU32" s="19"/>
      <c r="AV32" s="75"/>
      <c r="AW32" s="221"/>
      <c r="AX32" s="77"/>
      <c r="AY32" s="219"/>
      <c r="AZ32" s="221"/>
      <c r="BA32" s="77"/>
      <c r="BB32" s="19"/>
      <c r="BC32" s="221"/>
      <c r="BD32" s="77"/>
      <c r="BE32" s="95"/>
      <c r="BF32" s="221"/>
      <c r="BG32" s="239"/>
      <c r="BH32" s="240"/>
      <c r="BI32" s="75"/>
      <c r="BJ32" s="216"/>
      <c r="BK32" s="216"/>
      <c r="BL32" s="216"/>
      <c r="BM32" s="212"/>
      <c r="BN32" s="220"/>
      <c r="BO32" s="220"/>
      <c r="BP32" s="220"/>
      <c r="BQ32" s="220"/>
      <c r="BR32" s="220"/>
      <c r="BS32" s="19"/>
      <c r="BT32" s="75"/>
      <c r="BU32" s="221"/>
      <c r="BV32" s="221"/>
      <c r="BW32" s="222"/>
      <c r="BX32" s="221"/>
      <c r="BY32" s="221"/>
      <c r="BZ32" s="221"/>
      <c r="CA32" s="221"/>
      <c r="CB32" s="221"/>
      <c r="CC32" s="19"/>
      <c r="CD32" s="75"/>
      <c r="CE32" s="78"/>
      <c r="CF32" s="241"/>
      <c r="CG32" s="241"/>
      <c r="CH32" s="241"/>
      <c r="CI32" s="78"/>
      <c r="CJ32" s="78"/>
      <c r="CK32" s="241"/>
      <c r="CL32" s="78"/>
      <c r="CM32" s="242"/>
      <c r="CN32" s="75"/>
      <c r="CO32" s="76"/>
      <c r="CP32" s="224"/>
      <c r="CQ32" s="76"/>
      <c r="CR32" s="76"/>
      <c r="CS32" s="76"/>
      <c r="CT32" s="76"/>
      <c r="CU32" s="76"/>
      <c r="CV32" s="225"/>
      <c r="CW32" s="19"/>
      <c r="CX32" s="75"/>
      <c r="CY32" s="226"/>
      <c r="CZ32" s="243"/>
      <c r="DA32" s="243"/>
      <c r="DB32" s="243"/>
      <c r="DC32" s="226"/>
      <c r="DD32" s="226"/>
      <c r="DE32" s="226"/>
      <c r="DF32" s="243"/>
      <c r="DG32" s="242"/>
      <c r="DH32" s="75"/>
      <c r="DI32" s="244"/>
      <c r="DJ32" s="239"/>
      <c r="DK32" s="245"/>
      <c r="DL32" s="227"/>
      <c r="DM32" s="239"/>
      <c r="DN32" s="244"/>
      <c r="DO32" s="246"/>
      <c r="DP32" s="221"/>
      <c r="DQ32" s="239"/>
      <c r="DR32" s="239"/>
      <c r="DS32" s="221"/>
      <c r="DT32" s="229"/>
      <c r="DU32" s="247"/>
      <c r="DV32" s="75"/>
      <c r="DW32" s="230"/>
      <c r="DX32" s="230"/>
      <c r="DY32" s="230"/>
      <c r="DZ32" s="230"/>
      <c r="EA32" s="230"/>
      <c r="EB32" s="246"/>
      <c r="EC32" s="75"/>
      <c r="ED32" s="76"/>
      <c r="EE32" s="231"/>
      <c r="EF32" s="231"/>
      <c r="EG32" s="232"/>
      <c r="EH32" s="232"/>
      <c r="EI32" s="248"/>
      <c r="EJ32" s="75"/>
      <c r="EK32" s="233"/>
      <c r="EL32" s="221"/>
      <c r="EM32" s="221"/>
      <c r="EN32" s="221"/>
      <c r="EO32" s="225"/>
      <c r="EP32" s="225"/>
      <c r="EQ32" s="221"/>
      <c r="ER32" s="221"/>
      <c r="ES32" s="198"/>
      <c r="ET32" s="75"/>
      <c r="EU32" s="244"/>
      <c r="EV32" s="239"/>
      <c r="EW32" s="246"/>
      <c r="EX32" s="221"/>
      <c r="EY32" s="239"/>
      <c r="EZ32" s="239"/>
      <c r="FA32" s="221"/>
      <c r="FB32" s="239"/>
      <c r="FC32" s="19"/>
      <c r="FD32" s="75"/>
      <c r="FE32" s="234"/>
      <c r="FF32" s="234"/>
      <c r="FG32" s="231"/>
      <c r="FH32" s="230"/>
      <c r="FI32" s="230"/>
      <c r="FJ32" s="117"/>
      <c r="FK32" s="221"/>
      <c r="FL32" s="235"/>
      <c r="FM32" s="249"/>
      <c r="FN32" s="75"/>
      <c r="FO32" s="233"/>
      <c r="FP32" s="221"/>
      <c r="FQ32" s="221"/>
      <c r="FR32" s="221"/>
      <c r="FS32" s="225"/>
      <c r="FT32" s="225"/>
      <c r="FU32" s="221"/>
      <c r="FV32" s="221"/>
      <c r="FW32" s="75"/>
      <c r="FX32" s="236"/>
      <c r="FY32" s="236"/>
      <c r="FZ32" s="236"/>
      <c r="GA32" s="236"/>
      <c r="GB32" s="236"/>
      <c r="GC32" s="236"/>
      <c r="GD32" s="236"/>
      <c r="GE32" s="4"/>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row>
    <row r="33" spans="1:245" ht="14.25" customHeight="1">
      <c r="A33" s="659" t="s">
        <v>32</v>
      </c>
      <c r="B33" s="671">
        <v>184.83411600000002</v>
      </c>
      <c r="C33" s="671">
        <v>186.10315700000001</v>
      </c>
      <c r="D33" s="672">
        <f t="shared" si="0"/>
        <v>6.8658374734238414E-3</v>
      </c>
      <c r="E33" s="673">
        <v>152.02554800000001</v>
      </c>
      <c r="F33" s="673">
        <v>169.459891</v>
      </c>
      <c r="G33" s="672">
        <f t="shared" si="1"/>
        <v>0.11468034964754725</v>
      </c>
      <c r="H33" s="126"/>
      <c r="I33" s="181"/>
      <c r="J33" s="55"/>
      <c r="K33" s="159"/>
      <c r="L33" s="160"/>
      <c r="M33" s="161"/>
      <c r="N33" s="162"/>
      <c r="O33" s="159"/>
      <c r="P33" s="160"/>
      <c r="Q33" s="163"/>
      <c r="R33" s="15"/>
      <c r="AB33" s="55"/>
      <c r="AC33" s="56"/>
      <c r="AD33" s="57"/>
      <c r="AE33" s="56"/>
      <c r="AF33" s="57"/>
      <c r="AG33" s="56"/>
      <c r="AH33" s="57"/>
      <c r="AI33" s="182"/>
      <c r="AJ33" s="56"/>
      <c r="AK33" s="57"/>
      <c r="AL33" s="202"/>
      <c r="AM33" s="55"/>
      <c r="AN33" s="163"/>
      <c r="AO33" s="163"/>
      <c r="AP33" s="163"/>
      <c r="AQ33" s="163"/>
      <c r="AR33" s="163"/>
      <c r="AS33" s="183"/>
      <c r="AT33" s="183"/>
      <c r="AV33" s="55"/>
      <c r="AW33" s="184"/>
      <c r="AX33" s="57"/>
      <c r="AY33" s="182"/>
      <c r="AZ33" s="184"/>
      <c r="BA33" s="57"/>
      <c r="BC33" s="184"/>
      <c r="BD33" s="57"/>
      <c r="BF33" s="184"/>
      <c r="BG33" s="57"/>
      <c r="BH33" s="183"/>
      <c r="BI33" s="55"/>
      <c r="BJ33" s="162"/>
      <c r="BK33" s="162"/>
      <c r="BL33" s="162"/>
      <c r="BM33" s="185"/>
      <c r="BN33" s="183"/>
      <c r="BO33" s="183"/>
      <c r="BP33" s="183"/>
      <c r="BQ33" s="183"/>
      <c r="BR33" s="183"/>
      <c r="BT33" s="55"/>
      <c r="BU33" s="184"/>
      <c r="BV33" s="184"/>
      <c r="BW33" s="186"/>
      <c r="BX33" s="184"/>
      <c r="BY33" s="184"/>
      <c r="BZ33" s="184"/>
      <c r="CA33" s="184"/>
      <c r="CB33" s="184"/>
      <c r="CD33" s="55"/>
      <c r="CE33" s="58"/>
      <c r="CF33" s="58"/>
      <c r="CG33" s="58"/>
      <c r="CH33" s="58"/>
      <c r="CI33" s="58"/>
      <c r="CJ33" s="58"/>
      <c r="CK33" s="58"/>
      <c r="CL33" s="58"/>
      <c r="CM33" s="187"/>
      <c r="CN33" s="55"/>
      <c r="CO33" s="56"/>
      <c r="CP33" s="188"/>
      <c r="CQ33" s="56"/>
      <c r="CR33" s="56"/>
      <c r="CS33" s="56"/>
      <c r="CT33" s="56"/>
      <c r="CU33" s="56"/>
      <c r="CV33" s="189"/>
      <c r="CX33" s="55"/>
      <c r="CY33" s="190"/>
      <c r="CZ33" s="190"/>
      <c r="DA33" s="190"/>
      <c r="DB33" s="190"/>
      <c r="DC33" s="190"/>
      <c r="DD33" s="190"/>
      <c r="DE33" s="190"/>
      <c r="DF33" s="190"/>
      <c r="DG33" s="187"/>
      <c r="DH33" s="55"/>
      <c r="DI33" s="184"/>
      <c r="DJ33" s="57"/>
      <c r="DK33" s="204"/>
      <c r="DL33" s="191"/>
      <c r="DM33" s="57"/>
      <c r="DN33" s="205"/>
      <c r="DO33" s="206"/>
      <c r="DP33" s="184"/>
      <c r="DQ33" s="57"/>
      <c r="DR33" s="57"/>
      <c r="DS33" s="184"/>
      <c r="DT33" s="193"/>
      <c r="DU33" s="194"/>
      <c r="DV33" s="55"/>
      <c r="DW33" s="194"/>
      <c r="DX33" s="194"/>
      <c r="DY33" s="194"/>
      <c r="DZ33" s="194"/>
      <c r="EA33" s="194"/>
      <c r="EB33" s="206"/>
      <c r="EC33" s="55"/>
      <c r="ED33" s="56"/>
      <c r="EE33" s="195"/>
      <c r="EF33" s="195"/>
      <c r="EG33" s="196"/>
      <c r="EH33" s="196"/>
      <c r="EI33" s="196"/>
      <c r="EJ33" s="55"/>
      <c r="EK33" s="197"/>
      <c r="EL33" s="184"/>
      <c r="EM33" s="184"/>
      <c r="EN33" s="184"/>
      <c r="EO33" s="189"/>
      <c r="EP33" s="189"/>
      <c r="EQ33" s="184"/>
      <c r="ER33" s="184"/>
      <c r="ES33" s="198"/>
      <c r="ET33" s="55"/>
      <c r="EU33" s="184"/>
      <c r="EV33" s="57"/>
      <c r="EW33" s="206"/>
      <c r="EX33" s="184"/>
      <c r="EY33" s="57"/>
      <c r="EZ33" s="207"/>
      <c r="FA33" s="184"/>
      <c r="FB33" s="57"/>
      <c r="FD33" s="55"/>
      <c r="FE33" s="199"/>
      <c r="FF33" s="199"/>
      <c r="FG33" s="195"/>
      <c r="FH33" s="194"/>
      <c r="FI33" s="194"/>
      <c r="FJ33" s="118"/>
      <c r="FK33" s="184"/>
      <c r="FL33" s="200"/>
      <c r="FN33" s="55"/>
      <c r="FO33" s="197"/>
      <c r="FP33" s="184"/>
      <c r="FQ33" s="184"/>
      <c r="FR33" s="184"/>
      <c r="FS33" s="189"/>
      <c r="FT33" s="189"/>
      <c r="FU33" s="184"/>
      <c r="FV33" s="184"/>
      <c r="FW33" s="55"/>
      <c r="FX33" s="201"/>
      <c r="FY33" s="201"/>
      <c r="FZ33" s="201"/>
      <c r="GA33" s="201"/>
      <c r="GB33" s="201"/>
      <c r="GC33" s="201"/>
      <c r="GD33" s="201"/>
    </row>
    <row r="34" spans="1:245" ht="14.25" customHeight="1">
      <c r="A34" s="526" t="s">
        <v>33</v>
      </c>
      <c r="B34" s="674">
        <v>85.864080000000001</v>
      </c>
      <c r="C34" s="674">
        <v>97.980937999999995</v>
      </c>
      <c r="D34" s="193">
        <f t="shared" si="0"/>
        <v>0.141116727739935</v>
      </c>
      <c r="E34" s="676">
        <v>40.316290000000002</v>
      </c>
      <c r="F34" s="676">
        <v>49.453923000000003</v>
      </c>
      <c r="G34" s="193">
        <f t="shared" si="1"/>
        <v>0.22664865740374429</v>
      </c>
      <c r="H34" s="126"/>
      <c r="I34" s="181"/>
      <c r="J34" s="55"/>
      <c r="K34" s="159"/>
      <c r="L34" s="160"/>
      <c r="M34" s="161"/>
      <c r="N34" s="162"/>
      <c r="O34" s="159"/>
      <c r="P34" s="160"/>
      <c r="Q34" s="163"/>
      <c r="R34" s="15"/>
      <c r="AB34" s="55"/>
      <c r="AC34" s="56"/>
      <c r="AD34" s="57"/>
      <c r="AE34" s="56"/>
      <c r="AF34" s="57"/>
      <c r="AG34" s="56"/>
      <c r="AH34" s="57"/>
      <c r="AI34" s="182"/>
      <c r="AJ34" s="56"/>
      <c r="AK34" s="57"/>
      <c r="AL34" s="202"/>
      <c r="AM34" s="55"/>
      <c r="AN34" s="163"/>
      <c r="AO34" s="163"/>
      <c r="AP34" s="163"/>
      <c r="AQ34" s="163"/>
      <c r="AR34" s="163"/>
      <c r="AS34" s="183"/>
      <c r="AT34" s="183"/>
      <c r="AV34" s="55"/>
      <c r="AW34" s="184"/>
      <c r="AX34" s="57"/>
      <c r="AY34" s="182"/>
      <c r="AZ34" s="184"/>
      <c r="BA34" s="57"/>
      <c r="BC34" s="184"/>
      <c r="BD34" s="57"/>
      <c r="BF34" s="184"/>
      <c r="BG34" s="57"/>
      <c r="BH34" s="183"/>
      <c r="BI34" s="55"/>
      <c r="BJ34" s="162"/>
      <c r="BK34" s="162"/>
      <c r="BL34" s="162"/>
      <c r="BM34" s="185"/>
      <c r="BN34" s="183"/>
      <c r="BO34" s="183"/>
      <c r="BP34" s="183"/>
      <c r="BQ34" s="183"/>
      <c r="BR34" s="183"/>
      <c r="BT34" s="55"/>
      <c r="BU34" s="184"/>
      <c r="BV34" s="184"/>
      <c r="BW34" s="186"/>
      <c r="BX34" s="184"/>
      <c r="BY34" s="184"/>
      <c r="BZ34" s="184"/>
      <c r="CA34" s="184"/>
      <c r="CB34" s="184"/>
      <c r="CD34" s="55"/>
      <c r="CE34" s="58"/>
      <c r="CF34" s="58"/>
      <c r="CG34" s="58"/>
      <c r="CH34" s="58"/>
      <c r="CI34" s="58"/>
      <c r="CJ34" s="58"/>
      <c r="CK34" s="58"/>
      <c r="CL34" s="58"/>
      <c r="CM34" s="187"/>
      <c r="CN34" s="55"/>
      <c r="CO34" s="56"/>
      <c r="CP34" s="188"/>
      <c r="CQ34" s="56"/>
      <c r="CR34" s="56"/>
      <c r="CS34" s="56"/>
      <c r="CT34" s="56"/>
      <c r="CU34" s="56"/>
      <c r="CV34" s="189"/>
      <c r="CX34" s="55"/>
      <c r="CY34" s="190"/>
      <c r="CZ34" s="190"/>
      <c r="DA34" s="190"/>
      <c r="DB34" s="190"/>
      <c r="DC34" s="190"/>
      <c r="DD34" s="190"/>
      <c r="DE34" s="190"/>
      <c r="DF34" s="190"/>
      <c r="DG34" s="187"/>
      <c r="DH34" s="55"/>
      <c r="DI34" s="184"/>
      <c r="DJ34" s="57"/>
      <c r="DK34" s="204"/>
      <c r="DL34" s="191"/>
      <c r="DM34" s="57"/>
      <c r="DN34" s="205"/>
      <c r="DO34" s="206"/>
      <c r="DP34" s="184"/>
      <c r="DQ34" s="57"/>
      <c r="DR34" s="57"/>
      <c r="DS34" s="184"/>
      <c r="DT34" s="193"/>
      <c r="DU34" s="194"/>
      <c r="DV34" s="55"/>
      <c r="DW34" s="194"/>
      <c r="DX34" s="194"/>
      <c r="DY34" s="194"/>
      <c r="DZ34" s="194"/>
      <c r="EA34" s="194"/>
      <c r="EB34" s="206"/>
      <c r="EC34" s="55"/>
      <c r="ED34" s="56"/>
      <c r="EE34" s="195"/>
      <c r="EF34" s="195"/>
      <c r="EG34" s="196"/>
      <c r="EH34" s="196"/>
      <c r="EI34" s="196"/>
      <c r="EJ34" s="55"/>
      <c r="EK34" s="197"/>
      <c r="EL34" s="184"/>
      <c r="EM34" s="184"/>
      <c r="EN34" s="184"/>
      <c r="EO34" s="189"/>
      <c r="EP34" s="189"/>
      <c r="EQ34" s="184"/>
      <c r="ER34" s="184"/>
      <c r="ES34" s="198"/>
      <c r="ET34" s="55"/>
      <c r="EU34" s="184"/>
      <c r="EV34" s="57"/>
      <c r="EW34" s="206"/>
      <c r="EX34" s="184"/>
      <c r="EY34" s="57"/>
      <c r="EZ34" s="207"/>
      <c r="FA34" s="184"/>
      <c r="FB34" s="57"/>
      <c r="FD34" s="55"/>
      <c r="FE34" s="199"/>
      <c r="FF34" s="199"/>
      <c r="FG34" s="195"/>
      <c r="FH34" s="194"/>
      <c r="FI34" s="194"/>
      <c r="FJ34" s="118"/>
      <c r="FK34" s="184"/>
      <c r="FL34" s="200"/>
      <c r="FN34" s="55"/>
      <c r="FO34" s="197"/>
      <c r="FP34" s="184"/>
      <c r="FQ34" s="184"/>
      <c r="FR34" s="184"/>
      <c r="FS34" s="189"/>
      <c r="FT34" s="189"/>
      <c r="FU34" s="184"/>
      <c r="FV34" s="184"/>
      <c r="FW34" s="55"/>
      <c r="FX34" s="201"/>
      <c r="FY34" s="201"/>
      <c r="FZ34" s="201"/>
      <c r="GA34" s="201"/>
      <c r="GB34" s="201"/>
      <c r="GC34" s="201"/>
      <c r="GD34" s="201"/>
    </row>
    <row r="35" spans="1:245" ht="14.25" customHeight="1">
      <c r="A35" s="659" t="s">
        <v>34</v>
      </c>
      <c r="B35" s="671">
        <v>186.59975399999999</v>
      </c>
      <c r="C35" s="671">
        <v>180.614014</v>
      </c>
      <c r="D35" s="672">
        <f t="shared" si="0"/>
        <v>-3.207796297523513E-2</v>
      </c>
      <c r="E35" s="673">
        <v>217.77555699999999</v>
      </c>
      <c r="F35" s="673">
        <v>192.43526800000001</v>
      </c>
      <c r="G35" s="672">
        <f t="shared" si="1"/>
        <v>-0.11635965646961921</v>
      </c>
      <c r="H35" s="126"/>
      <c r="I35" s="181"/>
      <c r="J35" s="55"/>
      <c r="K35" s="159"/>
      <c r="L35" s="160"/>
      <c r="M35" s="161"/>
      <c r="N35" s="162"/>
      <c r="O35" s="159"/>
      <c r="P35" s="160"/>
      <c r="Q35" s="163"/>
      <c r="R35" s="15"/>
      <c r="AB35" s="55"/>
      <c r="AC35" s="56"/>
      <c r="AD35" s="57"/>
      <c r="AE35" s="56"/>
      <c r="AF35" s="57"/>
      <c r="AG35" s="56"/>
      <c r="AH35" s="57"/>
      <c r="AI35" s="182"/>
      <c r="AJ35" s="56"/>
      <c r="AK35" s="57"/>
      <c r="AL35" s="202"/>
      <c r="AM35" s="55"/>
      <c r="AN35" s="163"/>
      <c r="AO35" s="163"/>
      <c r="AP35" s="163"/>
      <c r="AQ35" s="163"/>
      <c r="AR35" s="163"/>
      <c r="AS35" s="183"/>
      <c r="AT35" s="183"/>
      <c r="AV35" s="55"/>
      <c r="AW35" s="184"/>
      <c r="AX35" s="57"/>
      <c r="AY35" s="182"/>
      <c r="AZ35" s="184"/>
      <c r="BA35" s="57"/>
      <c r="BC35" s="184"/>
      <c r="BD35" s="57"/>
      <c r="BF35" s="184"/>
      <c r="BG35" s="57"/>
      <c r="BH35" s="183"/>
      <c r="BI35" s="55"/>
      <c r="BJ35" s="162"/>
      <c r="BK35" s="162"/>
      <c r="BL35" s="162"/>
      <c r="BM35" s="185"/>
      <c r="BN35" s="183"/>
      <c r="BO35" s="183"/>
      <c r="BP35" s="183"/>
      <c r="BQ35" s="183"/>
      <c r="BR35" s="183"/>
      <c r="BT35" s="55"/>
      <c r="BU35" s="184"/>
      <c r="BV35" s="184"/>
      <c r="BW35" s="186"/>
      <c r="BX35" s="184"/>
      <c r="BY35" s="184"/>
      <c r="BZ35" s="184"/>
      <c r="CA35" s="184"/>
      <c r="CB35" s="184"/>
      <c r="CD35" s="55"/>
      <c r="CE35" s="58"/>
      <c r="CF35" s="58"/>
      <c r="CG35" s="58"/>
      <c r="CH35" s="58"/>
      <c r="CI35" s="58"/>
      <c r="CJ35" s="58"/>
      <c r="CK35" s="58"/>
      <c r="CL35" s="58"/>
      <c r="CM35" s="187"/>
      <c r="CN35" s="55"/>
      <c r="CO35" s="56"/>
      <c r="CP35" s="188"/>
      <c r="CQ35" s="56"/>
      <c r="CR35" s="56"/>
      <c r="CS35" s="56"/>
      <c r="CT35" s="56"/>
      <c r="CU35" s="56"/>
      <c r="CV35" s="189"/>
      <c r="CX35" s="55"/>
      <c r="CY35" s="190"/>
      <c r="CZ35" s="190"/>
      <c r="DA35" s="190"/>
      <c r="DB35" s="190"/>
      <c r="DC35" s="190"/>
      <c r="DD35" s="190"/>
      <c r="DE35" s="190"/>
      <c r="DF35" s="190"/>
      <c r="DG35" s="187"/>
      <c r="DH35" s="55"/>
      <c r="DI35" s="184"/>
      <c r="DJ35" s="57"/>
      <c r="DK35" s="204"/>
      <c r="DL35" s="191"/>
      <c r="DM35" s="57"/>
      <c r="DN35" s="205"/>
      <c r="DO35" s="206"/>
      <c r="DP35" s="184"/>
      <c r="DQ35" s="57"/>
      <c r="DR35" s="57"/>
      <c r="DS35" s="184"/>
      <c r="DT35" s="193"/>
      <c r="DU35" s="194"/>
      <c r="DV35" s="55"/>
      <c r="DW35" s="194"/>
      <c r="DX35" s="194"/>
      <c r="DY35" s="194"/>
      <c r="DZ35" s="194"/>
      <c r="EA35" s="194"/>
      <c r="EB35" s="206"/>
      <c r="EC35" s="55"/>
      <c r="ED35" s="56"/>
      <c r="EE35" s="195"/>
      <c r="EF35" s="195"/>
      <c r="EG35" s="196"/>
      <c r="EH35" s="196"/>
      <c r="EI35" s="196"/>
      <c r="EJ35" s="55"/>
      <c r="EK35" s="197"/>
      <c r="EL35" s="184"/>
      <c r="EM35" s="184"/>
      <c r="EN35" s="184"/>
      <c r="EO35" s="189"/>
      <c r="EP35" s="189"/>
      <c r="EQ35" s="184"/>
      <c r="ER35" s="184"/>
      <c r="ES35" s="198"/>
      <c r="ET35" s="55"/>
      <c r="EU35" s="184"/>
      <c r="EV35" s="57"/>
      <c r="EW35" s="206"/>
      <c r="EX35" s="184"/>
      <c r="EY35" s="57"/>
      <c r="EZ35" s="207"/>
      <c r="FA35" s="184"/>
      <c r="FB35" s="57"/>
      <c r="FD35" s="55"/>
      <c r="FE35" s="199"/>
      <c r="FF35" s="199"/>
      <c r="FG35" s="195"/>
      <c r="FH35" s="194"/>
      <c r="FI35" s="194"/>
      <c r="FJ35" s="118"/>
      <c r="FK35" s="184"/>
      <c r="FL35" s="200"/>
      <c r="FN35" s="55"/>
      <c r="FO35" s="197"/>
      <c r="FP35" s="184"/>
      <c r="FQ35" s="184"/>
      <c r="FR35" s="184"/>
      <c r="FS35" s="189"/>
      <c r="FT35" s="189"/>
      <c r="FU35" s="184"/>
      <c r="FV35" s="184"/>
      <c r="FW35" s="55"/>
      <c r="FX35" s="201"/>
      <c r="FY35" s="201"/>
      <c r="FZ35" s="201"/>
      <c r="GA35" s="201"/>
      <c r="GB35" s="201"/>
      <c r="GC35" s="201"/>
      <c r="GD35" s="201"/>
    </row>
    <row r="36" spans="1:245" ht="14.25" customHeight="1">
      <c r="A36" s="526" t="s">
        <v>35</v>
      </c>
      <c r="B36" s="674">
        <v>297.12636499999996</v>
      </c>
      <c r="C36" s="674">
        <v>371.993674</v>
      </c>
      <c r="D36" s="193">
        <f t="shared" si="0"/>
        <v>0.25197127491530424</v>
      </c>
      <c r="E36" s="676">
        <v>381.44769199999996</v>
      </c>
      <c r="F36" s="676">
        <v>442.56385399999999</v>
      </c>
      <c r="G36" s="193">
        <f t="shared" si="1"/>
        <v>0.16022160647913952</v>
      </c>
      <c r="H36" s="126"/>
      <c r="I36" s="181"/>
      <c r="J36" s="18"/>
      <c r="K36" s="213"/>
      <c r="L36" s="214"/>
      <c r="M36" s="215"/>
      <c r="N36" s="216"/>
      <c r="O36" s="213"/>
      <c r="P36" s="214"/>
      <c r="Q36" s="217"/>
      <c r="R36" s="15"/>
      <c r="AB36" s="55"/>
      <c r="AC36" s="56"/>
      <c r="AD36" s="57"/>
      <c r="AE36" s="56"/>
      <c r="AF36" s="57"/>
      <c r="AG36" s="56"/>
      <c r="AH36" s="57"/>
      <c r="AI36" s="182"/>
      <c r="AJ36" s="56"/>
      <c r="AK36" s="57"/>
      <c r="AL36" s="202"/>
      <c r="AM36" s="55"/>
      <c r="AN36" s="163"/>
      <c r="AO36" s="163"/>
      <c r="AP36" s="163"/>
      <c r="AQ36" s="163"/>
      <c r="AR36" s="163"/>
      <c r="AS36" s="183"/>
      <c r="AT36" s="183"/>
      <c r="AV36" s="55"/>
      <c r="AW36" s="184"/>
      <c r="AX36" s="57"/>
      <c r="AY36" s="182"/>
      <c r="AZ36" s="184"/>
      <c r="BA36" s="57"/>
      <c r="BC36" s="184"/>
      <c r="BD36" s="57"/>
      <c r="BF36" s="184"/>
      <c r="BG36" s="57"/>
      <c r="BH36" s="183"/>
      <c r="BI36" s="55"/>
      <c r="BJ36" s="162"/>
      <c r="BK36" s="162"/>
      <c r="BL36" s="162"/>
      <c r="BM36" s="185"/>
      <c r="BN36" s="183"/>
      <c r="BO36" s="183"/>
      <c r="BP36" s="183"/>
      <c r="BQ36" s="183"/>
      <c r="BR36" s="183"/>
      <c r="BT36" s="55"/>
      <c r="BU36" s="184"/>
      <c r="BV36" s="184"/>
      <c r="BW36" s="186"/>
      <c r="BX36" s="184"/>
      <c r="BY36" s="184"/>
      <c r="BZ36" s="184"/>
      <c r="CA36" s="184"/>
      <c r="CB36" s="184"/>
      <c r="CD36" s="55"/>
      <c r="CE36" s="58"/>
      <c r="CF36" s="58"/>
      <c r="CG36" s="58"/>
      <c r="CH36" s="58"/>
      <c r="CI36" s="58"/>
      <c r="CJ36" s="58"/>
      <c r="CK36" s="58"/>
      <c r="CL36" s="58"/>
      <c r="CM36" s="187"/>
      <c r="CN36" s="55"/>
      <c r="CO36" s="56"/>
      <c r="CP36" s="188"/>
      <c r="CQ36" s="56"/>
      <c r="CR36" s="56"/>
      <c r="CS36" s="56"/>
      <c r="CT36" s="56"/>
      <c r="CU36" s="56"/>
      <c r="CV36" s="189"/>
      <c r="CX36" s="55"/>
      <c r="CY36" s="190"/>
      <c r="CZ36" s="190"/>
      <c r="DA36" s="190"/>
      <c r="DB36" s="190"/>
      <c r="DC36" s="190"/>
      <c r="DD36" s="190"/>
      <c r="DE36" s="190"/>
      <c r="DF36" s="190"/>
      <c r="DG36" s="187"/>
      <c r="DH36" s="55"/>
      <c r="DI36" s="184"/>
      <c r="DJ36" s="57"/>
      <c r="DK36" s="204"/>
      <c r="DL36" s="191"/>
      <c r="DM36" s="57"/>
      <c r="DN36" s="205"/>
      <c r="DO36" s="206"/>
      <c r="DP36" s="184"/>
      <c r="DQ36" s="57"/>
      <c r="DR36" s="57"/>
      <c r="DS36" s="184"/>
      <c r="DT36" s="193"/>
      <c r="DU36" s="194"/>
      <c r="DV36" s="55"/>
      <c r="DW36" s="194"/>
      <c r="DX36" s="194"/>
      <c r="DY36" s="194"/>
      <c r="DZ36" s="194"/>
      <c r="EA36" s="194"/>
      <c r="EB36" s="206"/>
      <c r="EC36" s="55"/>
      <c r="ED36" s="56"/>
      <c r="EE36" s="195"/>
      <c r="EF36" s="195"/>
      <c r="EG36" s="196"/>
      <c r="EH36" s="196"/>
      <c r="EI36" s="196"/>
      <c r="EJ36" s="55"/>
      <c r="EK36" s="197"/>
      <c r="EL36" s="184"/>
      <c r="EM36" s="184"/>
      <c r="EN36" s="184"/>
      <c r="EO36" s="189"/>
      <c r="EP36" s="189"/>
      <c r="EQ36" s="184"/>
      <c r="ER36" s="184"/>
      <c r="ES36" s="198"/>
      <c r="ET36" s="55"/>
      <c r="EU36" s="184"/>
      <c r="EV36" s="57"/>
      <c r="EW36" s="206"/>
      <c r="EX36" s="184"/>
      <c r="EY36" s="57"/>
      <c r="EZ36" s="207"/>
      <c r="FA36" s="184"/>
      <c r="FB36" s="57"/>
      <c r="FD36" s="55"/>
      <c r="FE36" s="199"/>
      <c r="FF36" s="199"/>
      <c r="FG36" s="195"/>
      <c r="FH36" s="194"/>
      <c r="FI36" s="194"/>
      <c r="FJ36" s="118"/>
      <c r="FK36" s="184"/>
      <c r="FL36" s="200"/>
      <c r="FN36" s="55"/>
      <c r="FO36" s="197"/>
      <c r="FP36" s="184"/>
      <c r="FQ36" s="184"/>
      <c r="FR36" s="184"/>
      <c r="FS36" s="189"/>
      <c r="FT36" s="189"/>
      <c r="FU36" s="184"/>
      <c r="FV36" s="184"/>
      <c r="FW36" s="55"/>
      <c r="FX36" s="201"/>
      <c r="FY36" s="201"/>
      <c r="FZ36" s="201"/>
      <c r="GA36" s="201"/>
      <c r="GB36" s="201"/>
      <c r="GC36" s="201"/>
      <c r="GD36" s="201"/>
    </row>
    <row r="37" spans="1:245" ht="14.25" customHeight="1">
      <c r="A37" s="707" t="s">
        <v>130</v>
      </c>
      <c r="B37" s="708">
        <v>754.42431499999998</v>
      </c>
      <c r="C37" s="708">
        <v>836.69178299999999</v>
      </c>
      <c r="D37" s="709">
        <f t="shared" si="0"/>
        <v>0.1090466815084028</v>
      </c>
      <c r="E37" s="710">
        <v>791.56508700000006</v>
      </c>
      <c r="F37" s="710">
        <v>853.91293599999995</v>
      </c>
      <c r="G37" s="709">
        <f t="shared" si="1"/>
        <v>7.8765284149021397E-2</v>
      </c>
      <c r="H37" s="126"/>
      <c r="I37" s="181"/>
      <c r="J37" s="75"/>
      <c r="K37" s="213"/>
      <c r="L37" s="214"/>
      <c r="M37" s="215"/>
      <c r="N37" s="216"/>
      <c r="O37" s="213"/>
      <c r="P37" s="214"/>
      <c r="Q37" s="217"/>
      <c r="R37" s="15"/>
      <c r="AB37" s="18"/>
      <c r="AC37" s="76"/>
      <c r="AD37" s="77"/>
      <c r="AE37" s="76"/>
      <c r="AF37" s="77"/>
      <c r="AG37" s="76"/>
      <c r="AH37" s="77"/>
      <c r="AI37" s="219"/>
      <c r="AJ37" s="76"/>
      <c r="AK37" s="77"/>
      <c r="AL37" s="118"/>
      <c r="AM37" s="18"/>
      <c r="AN37" s="217"/>
      <c r="AO37" s="217"/>
      <c r="AP37" s="217"/>
      <c r="AQ37" s="217"/>
      <c r="AR37" s="217"/>
      <c r="AS37" s="183"/>
      <c r="AT37" s="183"/>
      <c r="AU37" s="4"/>
      <c r="AV37" s="18"/>
      <c r="AW37" s="221"/>
      <c r="AX37" s="77"/>
      <c r="AY37" s="219"/>
      <c r="AZ37" s="221"/>
      <c r="BA37" s="77"/>
      <c r="BC37" s="221"/>
      <c r="BD37" s="77"/>
      <c r="BE37" s="74"/>
      <c r="BF37" s="221"/>
      <c r="BG37" s="77"/>
      <c r="BH37" s="183"/>
      <c r="BI37" s="18"/>
      <c r="BJ37" s="216"/>
      <c r="BK37" s="216"/>
      <c r="BL37" s="216"/>
      <c r="BM37" s="212"/>
      <c r="BN37" s="183"/>
      <c r="BO37" s="183"/>
      <c r="BP37" s="183"/>
      <c r="BQ37" s="183"/>
      <c r="BR37" s="183"/>
      <c r="BS37" s="4"/>
      <c r="BT37" s="18"/>
      <c r="BU37" s="221"/>
      <c r="BV37" s="221"/>
      <c r="BW37" s="222"/>
      <c r="BX37" s="221"/>
      <c r="BY37" s="221"/>
      <c r="BZ37" s="221"/>
      <c r="CA37" s="221"/>
      <c r="CB37" s="221"/>
      <c r="CC37" s="4"/>
      <c r="CD37" s="18"/>
      <c r="CE37" s="78"/>
      <c r="CF37" s="78"/>
      <c r="CG37" s="78"/>
      <c r="CH37" s="78"/>
      <c r="CI37" s="78"/>
      <c r="CJ37" s="78"/>
      <c r="CK37" s="78"/>
      <c r="CL37" s="78"/>
      <c r="CM37" s="187"/>
      <c r="CN37" s="18"/>
      <c r="CO37" s="76"/>
      <c r="CP37" s="224"/>
      <c r="CQ37" s="76"/>
      <c r="CR37" s="76"/>
      <c r="CS37" s="76"/>
      <c r="CT37" s="76"/>
      <c r="CU37" s="76"/>
      <c r="CV37" s="225"/>
      <c r="CW37" s="4"/>
      <c r="CX37" s="18"/>
      <c r="CY37" s="226"/>
      <c r="CZ37" s="226"/>
      <c r="DA37" s="226"/>
      <c r="DB37" s="226"/>
      <c r="DC37" s="226"/>
      <c r="DD37" s="226"/>
      <c r="DE37" s="226"/>
      <c r="DF37" s="226"/>
      <c r="DG37" s="187"/>
      <c r="DH37" s="18"/>
      <c r="DI37" s="221"/>
      <c r="DJ37" s="77"/>
      <c r="DK37" s="219"/>
      <c r="DL37" s="227"/>
      <c r="DM37" s="77"/>
      <c r="DN37" s="221"/>
      <c r="DO37" s="228"/>
      <c r="DP37" s="221"/>
      <c r="DQ37" s="77"/>
      <c r="DR37" s="77"/>
      <c r="DS37" s="221"/>
      <c r="DT37" s="229"/>
      <c r="DU37" s="194"/>
      <c r="DV37" s="18"/>
      <c r="DW37" s="230"/>
      <c r="DX37" s="230"/>
      <c r="DY37" s="230"/>
      <c r="DZ37" s="230"/>
      <c r="EA37" s="230"/>
      <c r="EB37" s="228"/>
      <c r="EC37" s="18"/>
      <c r="ED37" s="76"/>
      <c r="EE37" s="231"/>
      <c r="EF37" s="231"/>
      <c r="EG37" s="232"/>
      <c r="EH37" s="232"/>
      <c r="EI37" s="232"/>
      <c r="EJ37" s="18"/>
      <c r="EK37" s="233"/>
      <c r="EL37" s="221"/>
      <c r="EM37" s="221"/>
      <c r="EN37" s="221"/>
      <c r="EO37" s="225"/>
      <c r="EP37" s="225"/>
      <c r="EQ37" s="221"/>
      <c r="ER37" s="221"/>
      <c r="ES37" s="198"/>
      <c r="ET37" s="18"/>
      <c r="EU37" s="221"/>
      <c r="EV37" s="77"/>
      <c r="EW37" s="228"/>
      <c r="EX37" s="221"/>
      <c r="EY37" s="77"/>
      <c r="EZ37" s="77"/>
      <c r="FA37" s="221"/>
      <c r="FB37" s="77"/>
      <c r="FC37" s="4"/>
      <c r="FD37" s="18"/>
      <c r="FE37" s="234"/>
      <c r="FF37" s="234"/>
      <c r="FG37" s="231"/>
      <c r="FH37" s="230"/>
      <c r="FI37" s="230"/>
      <c r="FJ37" s="117"/>
      <c r="FK37" s="221"/>
      <c r="FL37" s="235"/>
      <c r="FN37" s="18"/>
      <c r="FO37" s="233"/>
      <c r="FP37" s="221"/>
      <c r="FQ37" s="221"/>
      <c r="FR37" s="221"/>
      <c r="FS37" s="225"/>
      <c r="FT37" s="225"/>
      <c r="FU37" s="221"/>
      <c r="FV37" s="221"/>
      <c r="FW37" s="18"/>
      <c r="FX37" s="236"/>
      <c r="FY37" s="236"/>
      <c r="FZ37" s="236"/>
      <c r="GA37" s="236"/>
      <c r="GB37" s="236"/>
      <c r="GC37" s="236"/>
      <c r="GD37" s="236"/>
    </row>
    <row r="38" spans="1:245" s="251" customFormat="1" ht="14.25" customHeight="1">
      <c r="A38" s="670" t="s">
        <v>129</v>
      </c>
      <c r="B38" s="680">
        <v>16800.270102000002</v>
      </c>
      <c r="C38" s="680">
        <v>17248.980313</v>
      </c>
      <c r="D38" s="681">
        <f t="shared" si="0"/>
        <v>2.6708511724854889E-2</v>
      </c>
      <c r="E38" s="682">
        <v>10171.778482</v>
      </c>
      <c r="F38" s="682">
        <v>10143.616507999999</v>
      </c>
      <c r="G38" s="681">
        <f t="shared" si="1"/>
        <v>-2.7686381540686922E-3</v>
      </c>
      <c r="H38" s="126"/>
      <c r="I38" s="181"/>
      <c r="J38" s="111"/>
      <c r="K38" s="4"/>
      <c r="L38" s="4"/>
      <c r="M38" s="111"/>
      <c r="N38" s="111"/>
      <c r="O38" s="111"/>
      <c r="P38" s="187"/>
      <c r="Q38" s="4"/>
      <c r="R38" s="17"/>
      <c r="S38" s="18"/>
      <c r="T38" s="18"/>
      <c r="U38" s="18"/>
      <c r="V38" s="18"/>
      <c r="W38" s="18"/>
      <c r="X38" s="18"/>
      <c r="Y38" s="18"/>
      <c r="Z38" s="18"/>
      <c r="AA38" s="18"/>
      <c r="AB38" s="75"/>
      <c r="AC38" s="76"/>
      <c r="AD38" s="77"/>
      <c r="AE38" s="76"/>
      <c r="AF38" s="77"/>
      <c r="AG38" s="76"/>
      <c r="AH38" s="77"/>
      <c r="AI38" s="219"/>
      <c r="AJ38" s="76"/>
      <c r="AK38" s="77"/>
      <c r="AL38" s="117"/>
      <c r="AM38" s="75"/>
      <c r="AN38" s="217"/>
      <c r="AO38" s="217"/>
      <c r="AP38" s="217"/>
      <c r="AQ38" s="217"/>
      <c r="AR38" s="217"/>
      <c r="AS38" s="220"/>
      <c r="AT38" s="220"/>
      <c r="AU38" s="18"/>
      <c r="AV38" s="75"/>
      <c r="AW38" s="221"/>
      <c r="AX38" s="77"/>
      <c r="AY38" s="219"/>
      <c r="AZ38" s="221"/>
      <c r="BA38" s="77"/>
      <c r="BB38" s="18"/>
      <c r="BC38" s="221"/>
      <c r="BD38" s="77"/>
      <c r="BE38" s="95"/>
      <c r="BF38" s="221"/>
      <c r="BG38" s="77"/>
      <c r="BH38" s="220"/>
      <c r="BI38" s="75"/>
      <c r="BJ38" s="216"/>
      <c r="BK38" s="216"/>
      <c r="BL38" s="216"/>
      <c r="BM38" s="212"/>
      <c r="BN38" s="220"/>
      <c r="BO38" s="220"/>
      <c r="BP38" s="220"/>
      <c r="BQ38" s="220"/>
      <c r="BR38" s="220"/>
      <c r="BS38" s="18"/>
      <c r="BT38" s="75"/>
      <c r="BU38" s="221"/>
      <c r="BV38" s="221"/>
      <c r="BW38" s="222"/>
      <c r="BX38" s="221"/>
      <c r="BY38" s="221"/>
      <c r="BZ38" s="221"/>
      <c r="CA38" s="221"/>
      <c r="CB38" s="221"/>
      <c r="CC38" s="18"/>
      <c r="CD38" s="75"/>
      <c r="CE38" s="78"/>
      <c r="CF38" s="78"/>
      <c r="CG38" s="78"/>
      <c r="CH38" s="78"/>
      <c r="CI38" s="78"/>
      <c r="CJ38" s="78"/>
      <c r="CK38" s="78"/>
      <c r="CL38" s="78"/>
      <c r="CM38" s="223"/>
      <c r="CN38" s="75"/>
      <c r="CO38" s="76"/>
      <c r="CP38" s="224"/>
      <c r="CQ38" s="76"/>
      <c r="CR38" s="76"/>
      <c r="CS38" s="76"/>
      <c r="CT38" s="76"/>
      <c r="CU38" s="76"/>
      <c r="CV38" s="225"/>
      <c r="CW38" s="18"/>
      <c r="CX38" s="75"/>
      <c r="CY38" s="226"/>
      <c r="CZ38" s="226"/>
      <c r="DA38" s="226"/>
      <c r="DB38" s="226"/>
      <c r="DC38" s="226"/>
      <c r="DD38" s="226"/>
      <c r="DE38" s="226"/>
      <c r="DF38" s="226"/>
      <c r="DG38" s="223"/>
      <c r="DH38" s="75"/>
      <c r="DI38" s="221"/>
      <c r="DJ38" s="77"/>
      <c r="DK38" s="219"/>
      <c r="DL38" s="227"/>
      <c r="DM38" s="77"/>
      <c r="DN38" s="221"/>
      <c r="DO38" s="228"/>
      <c r="DP38" s="221"/>
      <c r="DQ38" s="77"/>
      <c r="DR38" s="77"/>
      <c r="DS38" s="221"/>
      <c r="DT38" s="229"/>
      <c r="DU38" s="230"/>
      <c r="DV38" s="75"/>
      <c r="DW38" s="230"/>
      <c r="DX38" s="230"/>
      <c r="DY38" s="230"/>
      <c r="DZ38" s="230"/>
      <c r="EA38" s="230"/>
      <c r="EB38" s="228"/>
      <c r="EC38" s="75"/>
      <c r="ED38" s="76"/>
      <c r="EE38" s="231"/>
      <c r="EF38" s="231"/>
      <c r="EG38" s="232"/>
      <c r="EH38" s="232"/>
      <c r="EI38" s="232"/>
      <c r="EJ38" s="75"/>
      <c r="EK38" s="233"/>
      <c r="EL38" s="221"/>
      <c r="EM38" s="221"/>
      <c r="EN38" s="221"/>
      <c r="EO38" s="225"/>
      <c r="EP38" s="225"/>
      <c r="EQ38" s="221"/>
      <c r="ER38" s="221"/>
      <c r="ES38" s="198"/>
      <c r="ET38" s="75"/>
      <c r="EU38" s="221"/>
      <c r="EV38" s="77"/>
      <c r="EW38" s="228"/>
      <c r="EX38" s="221"/>
      <c r="EY38" s="77"/>
      <c r="EZ38" s="77"/>
      <c r="FA38" s="221"/>
      <c r="FB38" s="77"/>
      <c r="FC38" s="18"/>
      <c r="FD38" s="75"/>
      <c r="FE38" s="234"/>
      <c r="FF38" s="234"/>
      <c r="FG38" s="231"/>
      <c r="FH38" s="230"/>
      <c r="FI38" s="230"/>
      <c r="FJ38" s="117"/>
      <c r="FK38" s="221"/>
      <c r="FL38" s="235"/>
      <c r="FM38" s="97"/>
      <c r="FN38" s="75"/>
      <c r="FO38" s="233"/>
      <c r="FP38" s="221"/>
      <c r="FQ38" s="221"/>
      <c r="FR38" s="221"/>
      <c r="FS38" s="225"/>
      <c r="FT38" s="225"/>
      <c r="FU38" s="221"/>
      <c r="FV38" s="221"/>
      <c r="FW38" s="75"/>
      <c r="FX38" s="236"/>
      <c r="FY38" s="236"/>
      <c r="FZ38" s="236"/>
      <c r="GA38" s="236"/>
      <c r="GB38" s="236"/>
      <c r="GC38" s="236"/>
      <c r="GD38" s="236"/>
      <c r="GE38" s="4"/>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row>
    <row r="39" spans="1:245" ht="12" customHeight="1">
      <c r="A39" s="20" t="s">
        <v>295</v>
      </c>
      <c r="B39" s="94"/>
      <c r="C39" s="252"/>
      <c r="D39" s="94"/>
      <c r="E39" s="253"/>
      <c r="F39" s="253"/>
      <c r="G39" s="94"/>
      <c r="H39" s="66"/>
      <c r="AB39" s="111"/>
      <c r="AD39" s="202"/>
      <c r="AM39" s="111"/>
      <c r="AV39" s="254"/>
      <c r="AW39" s="4"/>
      <c r="AX39" s="254"/>
      <c r="AY39" s="4"/>
      <c r="BA39" s="4"/>
      <c r="BC39" s="4"/>
      <c r="BE39" s="4"/>
      <c r="BI39" s="111"/>
      <c r="BT39" s="254"/>
      <c r="BV39" s="254"/>
      <c r="CD39" s="254"/>
      <c r="CE39" s="4"/>
      <c r="CF39" s="254"/>
      <c r="CI39" s="4"/>
      <c r="CJ39" s="4"/>
      <c r="CK39" s="4"/>
      <c r="CN39" s="254"/>
      <c r="CO39" s="4"/>
      <c r="CP39" s="254"/>
      <c r="CQ39" s="4"/>
      <c r="CS39" s="4"/>
      <c r="CT39" s="4"/>
      <c r="CU39" s="4"/>
      <c r="CV39" s="4"/>
      <c r="CX39" s="254"/>
      <c r="CZ39" s="254"/>
      <c r="DH39" s="254"/>
      <c r="DJ39" s="111"/>
      <c r="DV39" s="254"/>
      <c r="DZ39" s="4"/>
      <c r="EC39" s="254"/>
      <c r="ED39" s="255"/>
      <c r="EE39" s="254"/>
      <c r="EF39" s="111"/>
      <c r="EG39" s="111"/>
      <c r="EH39" s="111"/>
      <c r="EI39" s="111"/>
      <c r="EJ39" s="254"/>
      <c r="EK39" s="255"/>
      <c r="EL39" s="254"/>
      <c r="EM39" s="111"/>
      <c r="EN39" s="111"/>
      <c r="EO39" s="111"/>
      <c r="ET39" s="254"/>
      <c r="EV39" s="254"/>
      <c r="FD39" s="254"/>
      <c r="FH39" s="4"/>
      <c r="FN39" s="254"/>
      <c r="FO39" s="255"/>
      <c r="FP39" s="254"/>
      <c r="FQ39" s="111"/>
      <c r="FR39" s="111"/>
      <c r="FS39" s="111"/>
      <c r="FT39" s="95"/>
      <c r="FU39" s="4"/>
      <c r="FV39" s="95"/>
      <c r="GD39" s="97"/>
    </row>
    <row r="40" spans="1:245" ht="12" customHeight="1">
      <c r="A40" s="549"/>
      <c r="B40" s="26"/>
      <c r="C40" s="26"/>
      <c r="D40" s="26"/>
      <c r="E40" s="256"/>
      <c r="F40" s="26"/>
      <c r="G40" s="26"/>
      <c r="H40" s="66"/>
      <c r="AB40" s="257"/>
      <c r="AC40" s="258"/>
      <c r="AD40" s="258"/>
      <c r="AE40" s="258"/>
      <c r="AF40" s="258"/>
      <c r="AG40" s="259"/>
      <c r="AH40" s="258"/>
      <c r="AI40" s="258"/>
      <c r="AJ40" s="258"/>
      <c r="AM40" s="254"/>
      <c r="AV40" s="254"/>
      <c r="AW40" s="4"/>
      <c r="AY40" s="4"/>
      <c r="BA40" s="4"/>
      <c r="BC40" s="4"/>
      <c r="BE40" s="4"/>
      <c r="BI40" s="254"/>
      <c r="BT40" s="254"/>
      <c r="CD40" s="254"/>
      <c r="CG40" s="4"/>
      <c r="CH40" s="4"/>
      <c r="CK40" s="4"/>
      <c r="CL40" s="4"/>
      <c r="CM40" s="4"/>
      <c r="CN40" s="254"/>
      <c r="CO40" s="4"/>
      <c r="CP40" s="4"/>
      <c r="CQ40" s="4"/>
      <c r="CS40" s="4"/>
      <c r="CT40" s="4"/>
      <c r="CU40" s="4"/>
      <c r="CV40" s="4"/>
      <c r="DH40" s="260"/>
      <c r="DJ40" s="254"/>
      <c r="DV40" s="111"/>
      <c r="DZ40" s="4"/>
      <c r="EC40" s="111"/>
      <c r="ED40" s="254"/>
      <c r="EF40" s="4"/>
      <c r="EG40" s="4"/>
      <c r="EH40" s="4"/>
      <c r="EI40" s="4"/>
      <c r="EJ40" s="111"/>
      <c r="EK40" s="254"/>
      <c r="EM40" s="4"/>
      <c r="EN40" s="4"/>
      <c r="EO40" s="4"/>
      <c r="EP40" s="4"/>
      <c r="ER40" s="4"/>
      <c r="FN40" s="111"/>
      <c r="FO40" s="254"/>
      <c r="FP40" s="95"/>
      <c r="FQ40" s="4"/>
      <c r="FR40" s="4"/>
      <c r="FS40" s="4"/>
      <c r="FT40" s="4"/>
      <c r="FU40" s="4"/>
      <c r="FV40" s="4"/>
    </row>
    <row r="41" spans="1:245" s="122" customFormat="1" ht="12.75" customHeight="1">
      <c r="A41" s="29"/>
      <c r="B41" s="29"/>
      <c r="C41" s="29"/>
      <c r="D41" s="29"/>
      <c r="G41" s="29"/>
      <c r="H41" s="31"/>
      <c r="I41" s="261"/>
      <c r="J41" s="262"/>
      <c r="K41" s="30"/>
      <c r="L41" s="32"/>
      <c r="M41" s="263"/>
      <c r="N41" s="32"/>
      <c r="O41" s="264"/>
      <c r="P41" s="32"/>
      <c r="Q41" s="264"/>
      <c r="R41" s="265"/>
      <c r="S41" s="28"/>
      <c r="T41" s="28"/>
      <c r="U41" s="28"/>
      <c r="V41" s="28"/>
      <c r="W41" s="28"/>
      <c r="X41" s="28"/>
      <c r="Y41" s="28"/>
      <c r="Z41" s="28"/>
      <c r="AA41" s="28"/>
      <c r="AB41" s="28"/>
      <c r="AC41" s="28"/>
      <c r="AD41" s="32"/>
      <c r="AE41" s="28"/>
      <c r="AF41" s="32"/>
      <c r="AG41" s="28"/>
      <c r="AH41" s="32"/>
      <c r="AI41" s="266"/>
      <c r="AJ41" s="28"/>
      <c r="AK41" s="32"/>
      <c r="AL41" s="28"/>
      <c r="AM41" s="28"/>
      <c r="AN41" s="267"/>
      <c r="AO41" s="268"/>
      <c r="AP41" s="268"/>
      <c r="AQ41" s="32"/>
      <c r="AR41" s="32"/>
      <c r="AS41" s="32"/>
      <c r="AT41" s="32"/>
      <c r="AU41" s="32"/>
      <c r="AV41" s="32"/>
      <c r="AW41" s="32"/>
      <c r="AX41" s="32"/>
      <c r="AY41" s="32"/>
      <c r="AZ41" s="32"/>
      <c r="BA41" s="32"/>
      <c r="BB41" s="32"/>
      <c r="BC41" s="32"/>
      <c r="BD41" s="32"/>
      <c r="BE41" s="32"/>
      <c r="BF41" s="262"/>
      <c r="BG41" s="32"/>
      <c r="BH41" s="32"/>
      <c r="BI41" s="100"/>
      <c r="BJ41" s="32"/>
      <c r="BK41" s="32"/>
      <c r="BL41" s="32"/>
      <c r="BM41" s="32"/>
      <c r="BN41" s="32"/>
      <c r="BO41" s="32"/>
      <c r="BP41" s="32"/>
      <c r="BQ41" s="32"/>
      <c r="BR41" s="32"/>
      <c r="BS41" s="32"/>
      <c r="BT41" s="32"/>
      <c r="BU41" s="28"/>
      <c r="BV41" s="28"/>
      <c r="BW41" s="32"/>
      <c r="BX41" s="32"/>
      <c r="BY41" s="28"/>
      <c r="BZ41" s="28"/>
      <c r="CA41" s="28"/>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254"/>
      <c r="DK41" s="32"/>
      <c r="DL41" s="269"/>
      <c r="DM41" s="32"/>
      <c r="DN41" s="32"/>
      <c r="DO41" s="28"/>
      <c r="DP41" s="270"/>
      <c r="DQ41" s="271"/>
      <c r="DR41" s="28"/>
      <c r="DS41" s="32"/>
      <c r="DT41" s="32"/>
      <c r="DU41" s="32"/>
      <c r="DV41" s="254"/>
      <c r="DW41" s="28"/>
      <c r="DX41" s="28"/>
      <c r="DY41" s="28"/>
      <c r="DZ41" s="28"/>
      <c r="EA41" s="28"/>
      <c r="EB41" s="28"/>
      <c r="EC41" s="28"/>
      <c r="ED41" s="32"/>
      <c r="EE41" s="32"/>
      <c r="EF41" s="32"/>
      <c r="EG41" s="32"/>
      <c r="EH41" s="32"/>
      <c r="EI41" s="32"/>
      <c r="EJ41" s="32"/>
      <c r="EK41" s="32"/>
      <c r="EL41" s="32"/>
      <c r="EM41" s="32"/>
      <c r="EN41" s="272"/>
      <c r="EO41" s="32"/>
      <c r="EP41" s="32"/>
      <c r="EQ41" s="28"/>
      <c r="ER41" s="32"/>
      <c r="ES41" s="32"/>
      <c r="ET41" s="28"/>
      <c r="EU41" s="32"/>
      <c r="EV41" s="32"/>
      <c r="EW41" s="32"/>
      <c r="EX41" s="28"/>
      <c r="EY41" s="32"/>
      <c r="EZ41" s="32"/>
      <c r="FA41" s="28"/>
      <c r="FB41" s="32"/>
      <c r="FC41" s="32"/>
      <c r="FD41" s="32"/>
      <c r="FE41" s="32"/>
      <c r="FF41" s="32"/>
      <c r="FG41" s="32"/>
      <c r="FH41" s="32"/>
      <c r="FI41" s="32"/>
      <c r="FJ41" s="32"/>
      <c r="FK41" s="32"/>
      <c r="FL41" s="32"/>
      <c r="FM41" s="273"/>
      <c r="FN41" s="32"/>
      <c r="FO41" s="32"/>
      <c r="FP41" s="32"/>
      <c r="FQ41" s="32"/>
      <c r="FR41" s="32"/>
      <c r="FS41" s="32"/>
      <c r="FT41" s="32"/>
      <c r="FU41" s="28"/>
      <c r="FV41" s="32"/>
      <c r="FW41" s="273"/>
      <c r="FX41" s="273"/>
      <c r="FY41" s="273"/>
      <c r="FZ41" s="273"/>
      <c r="GA41" s="273"/>
      <c r="GB41" s="273"/>
      <c r="GC41" s="273"/>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row>
    <row r="42" spans="1:245" ht="15.75" customHeight="1">
      <c r="A42" s="657" t="s">
        <v>3</v>
      </c>
      <c r="B42" s="1"/>
      <c r="C42" s="1"/>
      <c r="D42" s="1"/>
      <c r="E42" s="2"/>
      <c r="F42" s="2"/>
      <c r="G42" s="1"/>
      <c r="H42" s="28"/>
      <c r="I42" s="261"/>
      <c r="J42" s="102"/>
      <c r="K42" s="4"/>
      <c r="L42" s="36"/>
      <c r="M42" s="274"/>
      <c r="N42" s="119"/>
      <c r="O42" s="119"/>
      <c r="P42" s="275"/>
      <c r="Q42" s="119"/>
      <c r="R42" s="265"/>
      <c r="AF42" s="4"/>
      <c r="AH42" s="4"/>
      <c r="AI42" s="4"/>
      <c r="AK42" s="4"/>
      <c r="AL42" s="4"/>
      <c r="AM42" s="276"/>
      <c r="AN42" s="4"/>
      <c r="AO42" s="4"/>
      <c r="AP42" s="4"/>
      <c r="AQ42" s="4"/>
      <c r="AR42" s="4"/>
      <c r="AS42" s="4"/>
      <c r="AT42" s="4"/>
      <c r="AY42" s="28"/>
      <c r="AZ42" s="28"/>
      <c r="BA42" s="28"/>
      <c r="BB42" s="28"/>
      <c r="BC42" s="28"/>
      <c r="BD42" s="28"/>
      <c r="BE42" s="28"/>
      <c r="BF42" s="28"/>
      <c r="BG42" s="28"/>
      <c r="BH42" s="28"/>
      <c r="BI42" s="28"/>
      <c r="BJ42" s="156"/>
      <c r="BK42" s="277"/>
      <c r="BL42" s="277"/>
      <c r="BM42" s="28"/>
      <c r="BN42" s="28"/>
      <c r="BO42" s="28"/>
      <c r="BP42" s="28"/>
      <c r="BQ42" s="28"/>
      <c r="BR42" s="12"/>
      <c r="BS42" s="28"/>
      <c r="CD42" s="278"/>
      <c r="CE42" s="84"/>
      <c r="CF42" s="84"/>
      <c r="CG42" s="84"/>
      <c r="CH42" s="84"/>
      <c r="CI42" s="84"/>
      <c r="CJ42" s="84"/>
      <c r="CK42" s="84"/>
      <c r="CL42" s="84"/>
      <c r="DH42" s="100"/>
      <c r="DL42" s="279"/>
      <c r="DR42" s="95"/>
      <c r="DU42" s="4"/>
      <c r="DV42" s="280"/>
      <c r="DW42" s="281"/>
      <c r="EW42" s="282"/>
      <c r="GE42" s="18"/>
    </row>
    <row r="43" spans="1:245" s="110" customFormat="1" ht="12" customHeight="1">
      <c r="A43" s="660" t="s">
        <v>297</v>
      </c>
      <c r="B43" s="511"/>
      <c r="C43" s="574"/>
      <c r="D43" s="351"/>
      <c r="H43" s="507"/>
      <c r="I43" s="493"/>
      <c r="J43" s="508"/>
      <c r="K43" s="6"/>
      <c r="L43" s="486"/>
      <c r="M43" s="509"/>
      <c r="N43" s="509"/>
      <c r="O43" s="486"/>
      <c r="P43" s="486"/>
      <c r="Q43" s="509"/>
      <c r="R43" s="496"/>
      <c r="S43" s="98"/>
      <c r="T43" s="98"/>
      <c r="U43" s="98"/>
      <c r="V43" s="98"/>
      <c r="W43" s="98"/>
      <c r="X43" s="6"/>
      <c r="Y43" s="6"/>
      <c r="Z43" s="98"/>
      <c r="AA43" s="98"/>
      <c r="AB43" s="498"/>
      <c r="AC43" s="496"/>
      <c r="AD43" s="103"/>
      <c r="AE43" s="6"/>
      <c r="AF43" s="6"/>
      <c r="AG43" s="6"/>
      <c r="AH43" s="6"/>
      <c r="AI43" s="6"/>
      <c r="AJ43" s="510"/>
      <c r="AK43" s="6"/>
      <c r="AL43" s="6"/>
      <c r="AM43" s="6"/>
      <c r="AN43" s="511"/>
      <c r="AO43" s="512"/>
      <c r="AP43" s="512"/>
      <c r="AQ43" s="103"/>
      <c r="AR43" s="6"/>
      <c r="AS43" s="103"/>
      <c r="AT43" s="484"/>
      <c r="AU43" s="6"/>
      <c r="AV43" s="498"/>
      <c r="AW43" s="496"/>
      <c r="AX43" s="103"/>
      <c r="AY43" s="6"/>
      <c r="AZ43" s="500"/>
      <c r="BA43" s="6"/>
      <c r="BB43" s="6"/>
      <c r="BC43" s="6"/>
      <c r="BD43" s="6"/>
      <c r="BE43" s="6"/>
      <c r="BF43" s="510"/>
      <c r="BG43" s="513"/>
      <c r="BH43" s="514"/>
      <c r="BI43" s="6"/>
      <c r="BJ43" s="6"/>
      <c r="BK43" s="6"/>
      <c r="BL43" s="6"/>
      <c r="BM43" s="6"/>
      <c r="BN43" s="6"/>
      <c r="BO43" s="6"/>
      <c r="BP43" s="6"/>
      <c r="BQ43" s="6"/>
      <c r="BR43" s="6"/>
      <c r="BS43" s="6"/>
      <c r="BT43" s="498"/>
      <c r="BU43" s="496"/>
      <c r="BV43" s="103"/>
      <c r="BW43" s="103"/>
      <c r="BX43" s="103"/>
      <c r="BY43" s="6"/>
      <c r="BZ43" s="6"/>
      <c r="CA43" s="6"/>
      <c r="CB43" s="103"/>
      <c r="CC43" s="103"/>
      <c r="CD43" s="103"/>
      <c r="CE43" s="103"/>
      <c r="CF43" s="511"/>
      <c r="CG43" s="512"/>
      <c r="CH43" s="512"/>
      <c r="CI43" s="103"/>
      <c r="CJ43" s="103"/>
      <c r="CK43" s="103"/>
      <c r="CL43" s="103"/>
      <c r="CM43" s="103"/>
      <c r="CN43" s="498"/>
      <c r="CO43" s="496"/>
      <c r="CP43" s="103"/>
      <c r="CQ43" s="103"/>
      <c r="CR43" s="103"/>
      <c r="CS43" s="103"/>
      <c r="CT43" s="103"/>
      <c r="CU43" s="103"/>
      <c r="CV43" s="103"/>
      <c r="CW43" s="103"/>
      <c r="CX43" s="103"/>
      <c r="CY43" s="103"/>
      <c r="CZ43" s="103"/>
      <c r="DA43" s="103"/>
      <c r="DB43" s="103"/>
      <c r="DC43" s="103"/>
      <c r="DD43" s="103"/>
      <c r="DE43" s="103"/>
      <c r="DF43" s="103"/>
      <c r="DG43" s="103"/>
      <c r="DH43" s="498"/>
      <c r="DI43" s="496"/>
      <c r="DJ43" s="103"/>
      <c r="DK43" s="103"/>
      <c r="DL43" s="515"/>
      <c r="DM43" s="103"/>
      <c r="DN43" s="103"/>
      <c r="DO43" s="6"/>
      <c r="DP43" s="103"/>
      <c r="DQ43" s="103"/>
      <c r="DR43" s="103"/>
      <c r="DS43" s="103"/>
      <c r="DT43" s="103"/>
      <c r="DU43" s="103"/>
      <c r="DV43" s="103"/>
      <c r="DW43" s="500"/>
      <c r="DX43" s="103"/>
      <c r="DY43" s="103"/>
      <c r="DZ43" s="103"/>
      <c r="EA43" s="103"/>
      <c r="EB43" s="103"/>
      <c r="EC43" s="498"/>
      <c r="ED43" s="496"/>
      <c r="EE43" s="103"/>
      <c r="EF43" s="103"/>
      <c r="EG43" s="103"/>
      <c r="EH43" s="103"/>
      <c r="EI43" s="103"/>
      <c r="EJ43" s="103"/>
      <c r="EK43" s="103"/>
      <c r="EL43" s="516"/>
      <c r="EM43" s="516"/>
      <c r="EN43" s="517"/>
      <c r="EO43" s="516"/>
      <c r="EP43" s="516"/>
      <c r="EQ43" s="500"/>
      <c r="ER43" s="516"/>
      <c r="ES43" s="103"/>
      <c r="ET43" s="6"/>
      <c r="EU43" s="103"/>
      <c r="EV43" s="103"/>
      <c r="EW43" s="511"/>
      <c r="EX43" s="6"/>
      <c r="EY43" s="103"/>
      <c r="EZ43" s="103"/>
      <c r="FA43" s="6"/>
      <c r="FB43" s="518"/>
      <c r="FC43" s="103"/>
      <c r="FD43" s="498"/>
      <c r="FE43" s="496"/>
      <c r="FF43" s="103"/>
      <c r="FG43" s="512"/>
      <c r="FH43" s="512"/>
      <c r="FI43" s="512"/>
      <c r="FJ43" s="103"/>
      <c r="FK43" s="103"/>
      <c r="FL43" s="103"/>
      <c r="FM43" s="492"/>
      <c r="FN43" s="492"/>
      <c r="FO43" s="492"/>
      <c r="FP43" s="492"/>
      <c r="FQ43" s="492"/>
      <c r="FR43" s="492"/>
      <c r="FS43" s="492"/>
      <c r="FT43" s="492"/>
      <c r="FU43" s="492"/>
      <c r="FV43" s="492"/>
      <c r="FW43" s="492"/>
      <c r="FX43" s="492"/>
      <c r="FY43" s="492"/>
      <c r="FZ43" s="492"/>
      <c r="GA43" s="492"/>
      <c r="GB43" s="492"/>
      <c r="GC43" s="492"/>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row>
    <row r="44" spans="1:245" ht="14.25" customHeight="1">
      <c r="A44" s="1092" t="s">
        <v>7</v>
      </c>
      <c r="B44" s="1084" t="s">
        <v>419</v>
      </c>
      <c r="C44" s="1093"/>
      <c r="D44" s="688"/>
      <c r="E44" s="2"/>
      <c r="F44" s="2"/>
      <c r="G44" s="1"/>
      <c r="H44" s="50"/>
      <c r="I44" s="42"/>
      <c r="J44" s="43"/>
      <c r="K44" s="44"/>
      <c r="L44" s="28"/>
      <c r="M44" s="45"/>
      <c r="N44" s="45"/>
      <c r="O44" s="28"/>
      <c r="P44" s="28"/>
      <c r="Q44" s="12"/>
      <c r="R44" s="46"/>
      <c r="AB44" s="135"/>
      <c r="AC44" s="119"/>
      <c r="AD44" s="135"/>
      <c r="AE44" s="50"/>
      <c r="AG44" s="135"/>
      <c r="AH44" s="135"/>
      <c r="AI44" s="136"/>
      <c r="AJ44" s="136"/>
      <c r="AK44" s="136"/>
      <c r="AL44" s="136"/>
      <c r="AM44" s="136"/>
      <c r="AN44" s="136"/>
      <c r="AO44" s="136"/>
      <c r="AP44" s="136"/>
      <c r="AQ44" s="136"/>
      <c r="AR44" s="119"/>
      <c r="AS44" s="136"/>
      <c r="AU44" s="136"/>
      <c r="AV44" s="4"/>
      <c r="AW44" s="119"/>
      <c r="AX44" s="97"/>
      <c r="AZ44" s="119"/>
      <c r="BA44" s="119"/>
      <c r="BB44" s="97"/>
      <c r="BC44" s="97"/>
      <c r="BD44" s="119"/>
      <c r="BE44" s="136"/>
      <c r="BF44" s="136"/>
      <c r="BG44" s="136"/>
      <c r="BH44" s="119"/>
      <c r="BI44" s="136"/>
      <c r="BJ44" s="136"/>
      <c r="BK44" s="136"/>
      <c r="BL44" s="136"/>
      <c r="BM44" s="136"/>
      <c r="BN44" s="136"/>
      <c r="BO44" s="136"/>
      <c r="BP44" s="136"/>
      <c r="BQ44" s="136"/>
      <c r="BR44" s="136"/>
      <c r="BS44" s="139"/>
      <c r="BT44" s="47"/>
      <c r="BU44" s="135"/>
      <c r="BV44" s="135"/>
      <c r="BW44" s="135"/>
      <c r="BX44" s="135"/>
      <c r="BY44" s="135"/>
      <c r="BZ44" s="135"/>
      <c r="CA44" s="135"/>
      <c r="CB44" s="135"/>
      <c r="CN44" s="47"/>
      <c r="CO44" s="135"/>
      <c r="CP44" s="135"/>
      <c r="CQ44" s="135"/>
      <c r="CR44" s="135"/>
      <c r="CS44" s="135"/>
      <c r="CT44" s="135"/>
      <c r="CU44" s="135"/>
      <c r="CV44" s="135"/>
      <c r="CZ44" s="288"/>
      <c r="DA44" s="288"/>
      <c r="DB44" s="262"/>
      <c r="DC44" s="262"/>
      <c r="DH44" s="46"/>
      <c r="DI44" s="117"/>
      <c r="DJ44" s="117"/>
      <c r="DK44" s="117"/>
      <c r="DL44" s="289"/>
      <c r="DM44" s="155"/>
      <c r="DN44" s="117"/>
      <c r="DS44" s="47"/>
      <c r="DU44" s="118"/>
      <c r="DW44" s="202"/>
      <c r="EB44" s="290"/>
      <c r="ED44" s="153"/>
      <c r="EE44" s="136"/>
      <c r="EF44" s="136"/>
      <c r="EG44" s="136"/>
      <c r="EI44" s="291"/>
      <c r="EM44" s="82"/>
      <c r="EN44" s="82"/>
      <c r="EO44" s="82"/>
      <c r="EW44" s="202"/>
      <c r="EZ44" s="292"/>
      <c r="FB44" s="287"/>
      <c r="FD44" s="46"/>
      <c r="GE44" s="18"/>
    </row>
    <row r="45" spans="1:245" ht="14.25" customHeight="1">
      <c r="A45" s="1086"/>
      <c r="B45" s="957" t="s">
        <v>58</v>
      </c>
      <c r="C45" s="666" t="s">
        <v>59</v>
      </c>
      <c r="D45" s="694"/>
      <c r="E45" s="294"/>
      <c r="F45" s="2"/>
      <c r="G45" s="1"/>
      <c r="H45" s="135"/>
      <c r="J45" s="4"/>
      <c r="K45" s="36"/>
      <c r="L45" s="47"/>
      <c r="M45" s="48"/>
      <c r="N45" s="4"/>
      <c r="O45" s="36"/>
      <c r="P45" s="47"/>
      <c r="Q45" s="49"/>
      <c r="AB45" s="145"/>
      <c r="AC45" s="119"/>
      <c r="AD45" s="135"/>
      <c r="AE45" s="119"/>
      <c r="AF45" s="295"/>
      <c r="AG45" s="119"/>
      <c r="AH45" s="135"/>
      <c r="AI45" s="136"/>
      <c r="AJ45" s="136"/>
      <c r="AK45" s="136"/>
      <c r="AL45" s="136"/>
      <c r="AM45" s="136"/>
      <c r="AN45" s="136"/>
      <c r="AO45" s="136"/>
      <c r="AP45" s="136"/>
      <c r="AQ45" s="136"/>
      <c r="AR45" s="119"/>
      <c r="AS45" s="136"/>
      <c r="AT45" s="136"/>
      <c r="AU45" s="136"/>
      <c r="AV45" s="50"/>
      <c r="AW45" s="119"/>
      <c r="AX45" s="97"/>
      <c r="AZ45" s="119"/>
      <c r="BA45" s="119"/>
      <c r="BB45" s="97"/>
      <c r="BC45" s="97"/>
      <c r="BD45" s="119"/>
      <c r="BE45" s="135"/>
      <c r="BF45" s="135"/>
      <c r="BG45" s="135"/>
      <c r="BH45" s="135"/>
      <c r="BI45" s="4"/>
      <c r="BJ45" s="4"/>
      <c r="BK45" s="4"/>
      <c r="BL45" s="4"/>
      <c r="BM45" s="4"/>
      <c r="BN45" s="4"/>
      <c r="BO45" s="4"/>
      <c r="BP45" s="4"/>
      <c r="BQ45" s="135"/>
      <c r="BR45" s="135"/>
      <c r="BS45" s="150"/>
      <c r="BT45" s="50"/>
      <c r="BU45" s="135"/>
      <c r="BV45" s="135"/>
      <c r="BW45" s="135"/>
      <c r="BX45" s="135"/>
      <c r="BY45" s="135"/>
      <c r="BZ45" s="135"/>
      <c r="CA45" s="135"/>
      <c r="CB45" s="135"/>
      <c r="CN45" s="50"/>
      <c r="CO45" s="135"/>
      <c r="CP45" s="135"/>
      <c r="CQ45" s="135"/>
      <c r="CR45" s="135"/>
      <c r="CS45" s="135"/>
      <c r="CT45" s="135"/>
      <c r="CU45" s="135"/>
      <c r="CV45" s="135"/>
      <c r="DH45" s="50"/>
      <c r="DI45" s="296"/>
      <c r="DJ45" s="146"/>
      <c r="DK45" s="142"/>
      <c r="DL45" s="297"/>
      <c r="DM45" s="155"/>
      <c r="DN45" s="202"/>
      <c r="DR45" s="298"/>
      <c r="DU45" s="118"/>
      <c r="EC45" s="50"/>
      <c r="ED45" s="142"/>
      <c r="EE45" s="119"/>
      <c r="EF45" s="136"/>
      <c r="EG45" s="136"/>
      <c r="EH45" s="136"/>
      <c r="EI45" s="136"/>
      <c r="EZ45" s="292"/>
      <c r="FB45" s="202"/>
      <c r="FD45" s="50"/>
      <c r="FE45" s="142"/>
      <c r="FF45" s="142"/>
    </row>
    <row r="46" spans="1:245" ht="14.25" customHeight="1">
      <c r="A46" s="659" t="s">
        <v>8</v>
      </c>
      <c r="B46" s="927">
        <v>260.0917800360204</v>
      </c>
      <c r="C46" s="712">
        <v>126.72366483049065</v>
      </c>
      <c r="D46" s="66"/>
      <c r="E46" s="301"/>
      <c r="F46" s="2"/>
      <c r="G46" s="302"/>
      <c r="H46" s="87"/>
      <c r="J46" s="51"/>
      <c r="K46" s="52"/>
      <c r="L46" s="52"/>
      <c r="M46" s="53"/>
      <c r="N46" s="54"/>
      <c r="O46" s="52"/>
      <c r="P46" s="52"/>
      <c r="Q46" s="53"/>
      <c r="AB46" s="55"/>
      <c r="AC46" s="159"/>
      <c r="AD46" s="159"/>
      <c r="AE46" s="159"/>
      <c r="AF46" s="303"/>
      <c r="AG46" s="159"/>
      <c r="AH46" s="159"/>
      <c r="AI46" s="161"/>
      <c r="AJ46" s="161"/>
      <c r="AK46" s="161"/>
      <c r="AL46" s="161"/>
      <c r="AM46" s="161"/>
      <c r="AN46" s="161"/>
      <c r="AO46" s="161"/>
      <c r="AP46" s="161"/>
      <c r="AQ46" s="161"/>
      <c r="AR46" s="161"/>
      <c r="AS46" s="161"/>
      <c r="AT46" s="161"/>
      <c r="AU46" s="161"/>
      <c r="AV46" s="55"/>
      <c r="AW46" s="88"/>
      <c r="AX46" s="304"/>
      <c r="AY46" s="304"/>
      <c r="AZ46" s="305"/>
      <c r="BA46" s="305"/>
      <c r="BB46" s="306"/>
      <c r="BC46" s="306"/>
      <c r="BD46" s="88"/>
      <c r="BE46" s="162"/>
      <c r="BF46" s="162"/>
      <c r="BG46" s="162"/>
      <c r="BH46" s="162"/>
      <c r="BI46" s="139"/>
      <c r="BJ46" s="139"/>
      <c r="BK46" s="139"/>
      <c r="BL46" s="139"/>
      <c r="BM46" s="139"/>
      <c r="BN46" s="139"/>
      <c r="BO46" s="139"/>
      <c r="BP46" s="139"/>
      <c r="BQ46" s="162"/>
      <c r="BR46" s="162"/>
      <c r="BS46" s="183"/>
      <c r="BT46" s="55"/>
      <c r="BU46" s="195"/>
      <c r="BV46" s="195"/>
      <c r="BW46" s="195"/>
      <c r="BX46" s="195"/>
      <c r="BY46" s="195"/>
      <c r="BZ46" s="195"/>
      <c r="CA46" s="195"/>
      <c r="CB46" s="195"/>
      <c r="CC46" s="307"/>
      <c r="CD46" s="187"/>
      <c r="CE46" s="187"/>
      <c r="CF46" s="187"/>
      <c r="CG46" s="187"/>
      <c r="CH46" s="187"/>
      <c r="CI46" s="187"/>
      <c r="CJ46" s="187"/>
      <c r="CK46" s="187"/>
      <c r="CL46" s="187"/>
      <c r="CM46" s="187"/>
      <c r="CN46" s="55"/>
      <c r="CO46" s="199"/>
      <c r="CP46" s="199"/>
      <c r="CQ46" s="199"/>
      <c r="CR46" s="199"/>
      <c r="CS46" s="199"/>
      <c r="CT46" s="199"/>
      <c r="CU46" s="199"/>
      <c r="CV46" s="199"/>
      <c r="CX46" s="187"/>
      <c r="CY46" s="187"/>
      <c r="CZ46" s="187"/>
      <c r="DA46" s="187"/>
      <c r="DB46" s="187"/>
      <c r="DC46" s="187"/>
      <c r="DD46" s="187"/>
      <c r="DE46" s="187"/>
      <c r="DF46" s="187"/>
      <c r="DG46" s="187"/>
      <c r="DH46" s="55"/>
      <c r="DI46" s="308"/>
      <c r="DJ46" s="309"/>
      <c r="DK46" s="309"/>
      <c r="DL46" s="310"/>
      <c r="DM46" s="309"/>
      <c r="DN46" s="309"/>
      <c r="DR46" s="95"/>
      <c r="DU46" s="194"/>
      <c r="EB46" s="202"/>
      <c r="EC46" s="55"/>
      <c r="ED46" s="199"/>
      <c r="EE46" s="199"/>
      <c r="EF46" s="199"/>
      <c r="EG46" s="311"/>
      <c r="EH46" s="311"/>
      <c r="EI46" s="311"/>
      <c r="FD46" s="55"/>
      <c r="FE46" s="312"/>
      <c r="FF46" s="312"/>
    </row>
    <row r="47" spans="1:245" ht="14.25" customHeight="1">
      <c r="A47" s="526" t="s">
        <v>9</v>
      </c>
      <c r="B47" s="928">
        <v>220.30768369039612</v>
      </c>
      <c r="C47" s="713">
        <v>178.57710892094263</v>
      </c>
      <c r="D47" s="313"/>
      <c r="E47" s="2"/>
      <c r="F47" s="314"/>
      <c r="G47" s="315"/>
      <c r="H47" s="87"/>
      <c r="J47" s="55"/>
      <c r="K47" s="56"/>
      <c r="L47" s="56"/>
      <c r="M47" s="57"/>
      <c r="N47" s="58"/>
      <c r="O47" s="56"/>
      <c r="P47" s="59"/>
      <c r="Q47" s="57"/>
      <c r="AB47" s="55"/>
      <c r="AC47" s="159"/>
      <c r="AD47" s="159"/>
      <c r="AE47" s="159"/>
      <c r="AF47" s="303"/>
      <c r="AG47" s="159"/>
      <c r="AH47" s="159"/>
      <c r="AI47" s="161"/>
      <c r="AJ47" s="161"/>
      <c r="AK47" s="161"/>
      <c r="AL47" s="161"/>
      <c r="AM47" s="161"/>
      <c r="AN47" s="161"/>
      <c r="AO47" s="161"/>
      <c r="AP47" s="161"/>
      <c r="AQ47" s="161"/>
      <c r="AR47" s="161"/>
      <c r="AS47" s="161"/>
      <c r="AT47" s="161"/>
      <c r="AU47" s="161"/>
      <c r="AV47" s="55"/>
      <c r="AW47" s="88"/>
      <c r="AX47" s="304"/>
      <c r="AY47" s="304"/>
      <c r="AZ47" s="305"/>
      <c r="BA47" s="305"/>
      <c r="BB47" s="306"/>
      <c r="BC47" s="306"/>
      <c r="BD47" s="88"/>
      <c r="BE47" s="162"/>
      <c r="BF47" s="162"/>
      <c r="BG47" s="162"/>
      <c r="BH47" s="162"/>
      <c r="BI47" s="139"/>
      <c r="BJ47" s="139"/>
      <c r="BK47" s="139"/>
      <c r="BL47" s="139"/>
      <c r="BM47" s="139"/>
      <c r="BN47" s="139"/>
      <c r="BO47" s="139"/>
      <c r="BP47" s="139"/>
      <c r="BQ47" s="162"/>
      <c r="BR47" s="162"/>
      <c r="BS47" s="183"/>
      <c r="BT47" s="55"/>
      <c r="BU47" s="195"/>
      <c r="BV47" s="195"/>
      <c r="BW47" s="195"/>
      <c r="BX47" s="195"/>
      <c r="BY47" s="195"/>
      <c r="BZ47" s="195"/>
      <c r="CA47" s="195"/>
      <c r="CB47" s="195"/>
      <c r="CD47" s="187"/>
      <c r="CE47" s="187"/>
      <c r="CF47" s="187"/>
      <c r="CG47" s="187"/>
      <c r="CH47" s="187"/>
      <c r="CI47" s="187"/>
      <c r="CJ47" s="187"/>
      <c r="CK47" s="187"/>
      <c r="CL47" s="187"/>
      <c r="CM47" s="187"/>
      <c r="CN47" s="55"/>
      <c r="CO47" s="199"/>
      <c r="CP47" s="199"/>
      <c r="CQ47" s="199"/>
      <c r="CR47" s="199"/>
      <c r="CS47" s="199"/>
      <c r="CT47" s="199"/>
      <c r="CU47" s="199"/>
      <c r="CV47" s="199"/>
      <c r="CX47" s="187"/>
      <c r="CY47" s="187"/>
      <c r="CZ47" s="187"/>
      <c r="DA47" s="187"/>
      <c r="DB47" s="187"/>
      <c r="DC47" s="187"/>
      <c r="DD47" s="187"/>
      <c r="DE47" s="187"/>
      <c r="DF47" s="187"/>
      <c r="DG47" s="187"/>
      <c r="DH47" s="55"/>
      <c r="DI47" s="309"/>
      <c r="DJ47" s="309"/>
      <c r="DK47" s="309"/>
      <c r="DL47" s="310"/>
      <c r="DM47" s="310"/>
      <c r="DN47" s="309"/>
      <c r="DR47" s="95"/>
      <c r="DU47" s="194"/>
      <c r="EB47" s="194"/>
      <c r="EC47" s="55"/>
      <c r="ED47" s="199"/>
      <c r="EE47" s="199"/>
      <c r="EF47" s="199"/>
      <c r="EG47" s="311"/>
      <c r="EH47" s="311"/>
      <c r="EI47" s="311"/>
      <c r="FD47" s="55"/>
      <c r="FE47" s="312"/>
      <c r="FF47" s="312"/>
      <c r="GE47" s="18"/>
    </row>
    <row r="48" spans="1:245" ht="14.25" customHeight="1">
      <c r="A48" s="659" t="s">
        <v>10</v>
      </c>
      <c r="B48" s="927">
        <v>291.8411924745073</v>
      </c>
      <c r="C48" s="712">
        <v>170.87761404065844</v>
      </c>
      <c r="D48" s="313"/>
      <c r="E48" s="2"/>
      <c r="F48" s="2"/>
      <c r="G48" s="1"/>
      <c r="H48" s="87"/>
      <c r="J48" s="55"/>
      <c r="K48" s="56"/>
      <c r="L48" s="56"/>
      <c r="M48" s="57"/>
      <c r="N48" s="58"/>
      <c r="O48" s="56"/>
      <c r="P48" s="59"/>
      <c r="Q48" s="57"/>
      <c r="AB48" s="55"/>
      <c r="AC48" s="159"/>
      <c r="AD48" s="159"/>
      <c r="AE48" s="159"/>
      <c r="AF48" s="303"/>
      <c r="AG48" s="159"/>
      <c r="AH48" s="159"/>
      <c r="AI48" s="161"/>
      <c r="AJ48" s="161"/>
      <c r="AK48" s="161"/>
      <c r="AL48" s="161"/>
      <c r="AM48" s="161"/>
      <c r="AN48" s="161"/>
      <c r="AO48" s="161"/>
      <c r="AP48" s="161"/>
      <c r="AQ48" s="161"/>
      <c r="AR48" s="161"/>
      <c r="AS48" s="161"/>
      <c r="AT48" s="161"/>
      <c r="AU48" s="161"/>
      <c r="AV48" s="55"/>
      <c r="AW48" s="88"/>
      <c r="AX48" s="304"/>
      <c r="AY48" s="304"/>
      <c r="AZ48" s="305"/>
      <c r="BA48" s="305"/>
      <c r="BB48" s="306"/>
      <c r="BC48" s="306"/>
      <c r="BD48" s="88"/>
      <c r="BE48" s="162"/>
      <c r="BF48" s="162"/>
      <c r="BG48" s="162"/>
      <c r="BH48" s="162"/>
      <c r="BI48" s="139"/>
      <c r="BJ48" s="139"/>
      <c r="BK48" s="139"/>
      <c r="BL48" s="139"/>
      <c r="BM48" s="139"/>
      <c r="BN48" s="139"/>
      <c r="BO48" s="139"/>
      <c r="BP48" s="139"/>
      <c r="BQ48" s="162"/>
      <c r="BR48" s="162"/>
      <c r="BS48" s="183"/>
      <c r="BT48" s="55"/>
      <c r="BU48" s="195"/>
      <c r="BV48" s="195"/>
      <c r="BW48" s="195"/>
      <c r="BX48" s="195"/>
      <c r="BY48" s="195"/>
      <c r="BZ48" s="195"/>
      <c r="CA48" s="195"/>
      <c r="CB48" s="195"/>
      <c r="CD48" s="187"/>
      <c r="CE48" s="187"/>
      <c r="CF48" s="187"/>
      <c r="CG48" s="187"/>
      <c r="CH48" s="187"/>
      <c r="CI48" s="187"/>
      <c r="CJ48" s="187"/>
      <c r="CK48" s="187"/>
      <c r="CL48" s="187"/>
      <c r="CM48" s="187"/>
      <c r="CN48" s="55"/>
      <c r="CO48" s="199"/>
      <c r="CP48" s="199"/>
      <c r="CQ48" s="199"/>
      <c r="CR48" s="199"/>
      <c r="CS48" s="199"/>
      <c r="CT48" s="199"/>
      <c r="CU48" s="199"/>
      <c r="CV48" s="199"/>
      <c r="CX48" s="187"/>
      <c r="CY48" s="187"/>
      <c r="CZ48" s="187"/>
      <c r="DA48" s="187"/>
      <c r="DB48" s="187"/>
      <c r="DC48" s="187"/>
      <c r="DD48" s="187"/>
      <c r="DE48" s="187"/>
      <c r="DF48" s="187"/>
      <c r="DG48" s="187"/>
      <c r="DH48" s="55"/>
      <c r="DI48" s="309"/>
      <c r="DJ48" s="309"/>
      <c r="DK48" s="309"/>
      <c r="DL48" s="310"/>
      <c r="DM48" s="310"/>
      <c r="DN48" s="309"/>
      <c r="DR48" s="95"/>
      <c r="DU48" s="194"/>
      <c r="EB48" s="194"/>
      <c r="EC48" s="55"/>
      <c r="ED48" s="199"/>
      <c r="EE48" s="199"/>
      <c r="EF48" s="199"/>
      <c r="EG48" s="311"/>
      <c r="EH48" s="311"/>
      <c r="EI48" s="311"/>
      <c r="FD48" s="55"/>
      <c r="FE48" s="312"/>
      <c r="FF48" s="312"/>
    </row>
    <row r="49" spans="1:162" ht="14.25" customHeight="1">
      <c r="A49" s="526" t="s">
        <v>11</v>
      </c>
      <c r="B49" s="928">
        <v>291.60397643132819</v>
      </c>
      <c r="C49" s="713">
        <v>134.51838742406082</v>
      </c>
      <c r="D49" s="396"/>
      <c r="E49" s="316"/>
      <c r="F49" s="316"/>
      <c r="G49" s="316"/>
      <c r="H49" s="87"/>
      <c r="J49" s="55"/>
      <c r="K49" s="56"/>
      <c r="L49" s="56"/>
      <c r="M49" s="57"/>
      <c r="N49" s="58"/>
      <c r="O49" s="56"/>
      <c r="P49" s="59"/>
      <c r="Q49" s="57"/>
      <c r="AB49" s="55"/>
      <c r="AC49" s="159"/>
      <c r="AD49" s="159"/>
      <c r="AE49" s="159"/>
      <c r="AF49" s="303"/>
      <c r="AG49" s="159"/>
      <c r="AH49" s="159"/>
      <c r="AI49" s="161"/>
      <c r="AJ49" s="161"/>
      <c r="AK49" s="161"/>
      <c r="AL49" s="161"/>
      <c r="AM49" s="161"/>
      <c r="AN49" s="161"/>
      <c r="AO49" s="161"/>
      <c r="AP49" s="161"/>
      <c r="AQ49" s="161"/>
      <c r="AR49" s="161"/>
      <c r="AS49" s="161"/>
      <c r="AT49" s="161"/>
      <c r="AU49" s="161"/>
      <c r="AV49" s="55"/>
      <c r="AW49" s="88"/>
      <c r="AX49" s="304"/>
      <c r="AY49" s="304"/>
      <c r="AZ49" s="305"/>
      <c r="BA49" s="305"/>
      <c r="BB49" s="306"/>
      <c r="BC49" s="306"/>
      <c r="BD49" s="88"/>
      <c r="BE49" s="162"/>
      <c r="BF49" s="162"/>
      <c r="BG49" s="162"/>
      <c r="BH49" s="162"/>
      <c r="BI49" s="139"/>
      <c r="BJ49" s="139"/>
      <c r="BK49" s="139"/>
      <c r="BL49" s="139"/>
      <c r="BM49" s="139"/>
      <c r="BN49" s="139"/>
      <c r="BO49" s="139"/>
      <c r="BP49" s="139"/>
      <c r="BQ49" s="162"/>
      <c r="BR49" s="162"/>
      <c r="BS49" s="183"/>
      <c r="BT49" s="55"/>
      <c r="BU49" s="195"/>
      <c r="BV49" s="195"/>
      <c r="BW49" s="195"/>
      <c r="BX49" s="195"/>
      <c r="BY49" s="195"/>
      <c r="BZ49" s="195"/>
      <c r="CA49" s="195"/>
      <c r="CB49" s="195"/>
      <c r="CD49" s="187"/>
      <c r="CE49" s="187"/>
      <c r="CF49" s="187"/>
      <c r="CG49" s="187"/>
      <c r="CH49" s="187"/>
      <c r="CI49" s="187"/>
      <c r="CJ49" s="187"/>
      <c r="CK49" s="187"/>
      <c r="CL49" s="187"/>
      <c r="CM49" s="187"/>
      <c r="CN49" s="55"/>
      <c r="CO49" s="199"/>
      <c r="CP49" s="199"/>
      <c r="CQ49" s="199"/>
      <c r="CR49" s="199"/>
      <c r="CS49" s="199"/>
      <c r="CT49" s="199"/>
      <c r="CU49" s="199"/>
      <c r="CV49" s="199"/>
      <c r="CX49" s="187"/>
      <c r="CY49" s="187"/>
      <c r="CZ49" s="187"/>
      <c r="DA49" s="187"/>
      <c r="DB49" s="187"/>
      <c r="DC49" s="187"/>
      <c r="DD49" s="187"/>
      <c r="DE49" s="187"/>
      <c r="DF49" s="187"/>
      <c r="DG49" s="187"/>
      <c r="DH49" s="55"/>
      <c r="DI49" s="309"/>
      <c r="DJ49" s="309"/>
      <c r="DK49" s="309"/>
      <c r="DL49" s="310"/>
      <c r="DM49" s="310"/>
      <c r="DN49" s="309"/>
      <c r="DR49" s="95"/>
      <c r="DU49" s="194"/>
      <c r="EB49" s="194"/>
      <c r="EC49" s="55"/>
      <c r="ED49" s="199"/>
      <c r="EE49" s="199"/>
      <c r="EF49" s="199"/>
      <c r="EG49" s="311"/>
      <c r="EH49" s="311"/>
      <c r="EI49" s="311"/>
      <c r="FD49" s="55"/>
      <c r="FE49" s="312"/>
      <c r="FF49" s="312"/>
    </row>
    <row r="50" spans="1:162" ht="14.25" customHeight="1">
      <c r="A50" s="659" t="s">
        <v>12</v>
      </c>
      <c r="B50" s="927">
        <v>219.32772046538241</v>
      </c>
      <c r="C50" s="712">
        <v>131.39331039481212</v>
      </c>
      <c r="D50" s="1"/>
      <c r="E50" s="2"/>
      <c r="F50" s="2"/>
      <c r="G50" s="1"/>
      <c r="H50" s="87"/>
      <c r="J50" s="55"/>
      <c r="K50" s="56"/>
      <c r="L50" s="56"/>
      <c r="M50" s="57"/>
      <c r="N50" s="58"/>
      <c r="O50" s="56"/>
      <c r="P50" s="59"/>
      <c r="Q50" s="57"/>
      <c r="AB50" s="55"/>
      <c r="AC50" s="159"/>
      <c r="AD50" s="159"/>
      <c r="AE50" s="159"/>
      <c r="AF50" s="303"/>
      <c r="AG50" s="159"/>
      <c r="AH50" s="159"/>
      <c r="AI50" s="161"/>
      <c r="AJ50" s="161"/>
      <c r="AK50" s="161"/>
      <c r="AL50" s="161"/>
      <c r="AM50" s="161"/>
      <c r="AN50" s="161"/>
      <c r="AO50" s="161"/>
      <c r="AP50" s="161"/>
      <c r="AQ50" s="161"/>
      <c r="AR50" s="161"/>
      <c r="AS50" s="161"/>
      <c r="AT50" s="161"/>
      <c r="AU50" s="161"/>
      <c r="AV50" s="55"/>
      <c r="AW50" s="88"/>
      <c r="AX50" s="304"/>
      <c r="AY50" s="304"/>
      <c r="AZ50" s="305"/>
      <c r="BA50" s="305"/>
      <c r="BB50" s="306"/>
      <c r="BC50" s="306"/>
      <c r="BD50" s="88"/>
      <c r="BE50" s="162"/>
      <c r="BF50" s="162"/>
      <c r="BG50" s="162"/>
      <c r="BH50" s="162"/>
      <c r="BI50" s="139"/>
      <c r="BJ50" s="139"/>
      <c r="BK50" s="139"/>
      <c r="BL50" s="139"/>
      <c r="BM50" s="139"/>
      <c r="BN50" s="139"/>
      <c r="BO50" s="139"/>
      <c r="BP50" s="139"/>
      <c r="BQ50" s="162"/>
      <c r="BR50" s="162"/>
      <c r="BS50" s="183"/>
      <c r="BT50" s="55"/>
      <c r="BU50" s="195"/>
      <c r="BV50" s="195"/>
      <c r="BW50" s="195"/>
      <c r="BX50" s="195"/>
      <c r="BY50" s="195"/>
      <c r="BZ50" s="195"/>
      <c r="CA50" s="195"/>
      <c r="CB50" s="195"/>
      <c r="CD50" s="187"/>
      <c r="CE50" s="187"/>
      <c r="CF50" s="187"/>
      <c r="CG50" s="187"/>
      <c r="CH50" s="187"/>
      <c r="CI50" s="187"/>
      <c r="CJ50" s="187"/>
      <c r="CK50" s="187"/>
      <c r="CL50" s="187"/>
      <c r="CM50" s="187"/>
      <c r="CN50" s="55"/>
      <c r="CO50" s="199"/>
      <c r="CP50" s="199"/>
      <c r="CQ50" s="199"/>
      <c r="CR50" s="199"/>
      <c r="CS50" s="199"/>
      <c r="CT50" s="199"/>
      <c r="CU50" s="199"/>
      <c r="CV50" s="199"/>
      <c r="CX50" s="187"/>
      <c r="CY50" s="187"/>
      <c r="CZ50" s="187"/>
      <c r="DA50" s="187"/>
      <c r="DB50" s="187"/>
      <c r="DC50" s="187"/>
      <c r="DD50" s="187"/>
      <c r="DE50" s="187"/>
      <c r="DF50" s="187"/>
      <c r="DG50" s="187"/>
      <c r="DH50" s="55"/>
      <c r="DI50" s="309"/>
      <c r="DJ50" s="309"/>
      <c r="DK50" s="309"/>
      <c r="DL50" s="310"/>
      <c r="DM50" s="310"/>
      <c r="DN50" s="309"/>
      <c r="DR50" s="95"/>
      <c r="DU50" s="194"/>
      <c r="EB50" s="194"/>
      <c r="EC50" s="55"/>
      <c r="ED50" s="199"/>
      <c r="EE50" s="199"/>
      <c r="EF50" s="199"/>
      <c r="EG50" s="311"/>
      <c r="EH50" s="311"/>
      <c r="EI50" s="311"/>
      <c r="FD50" s="55"/>
      <c r="FE50" s="312"/>
      <c r="FF50" s="312"/>
    </row>
    <row r="51" spans="1:162" ht="14.25" customHeight="1">
      <c r="A51" s="526" t="s">
        <v>13</v>
      </c>
      <c r="B51" s="928">
        <v>250.1130141841526</v>
      </c>
      <c r="C51" s="713">
        <v>133.43572108970218</v>
      </c>
      <c r="D51" s="313"/>
      <c r="E51" s="2"/>
      <c r="F51" s="2"/>
      <c r="G51" s="1"/>
      <c r="H51" s="87"/>
      <c r="J51" s="55"/>
      <c r="K51" s="56"/>
      <c r="L51" s="56"/>
      <c r="M51" s="57"/>
      <c r="N51" s="58"/>
      <c r="O51" s="56"/>
      <c r="P51" s="59"/>
      <c r="Q51" s="57"/>
      <c r="AB51" s="55"/>
      <c r="AC51" s="159"/>
      <c r="AD51" s="159"/>
      <c r="AE51" s="159"/>
      <c r="AF51" s="303"/>
      <c r="AG51" s="159"/>
      <c r="AH51" s="159"/>
      <c r="AI51" s="161"/>
      <c r="AJ51" s="161"/>
      <c r="AK51" s="161"/>
      <c r="AL51" s="161"/>
      <c r="AM51" s="161"/>
      <c r="AN51" s="161"/>
      <c r="AO51" s="161"/>
      <c r="AP51" s="161"/>
      <c r="AQ51" s="161"/>
      <c r="AR51" s="161"/>
      <c r="AS51" s="161"/>
      <c r="AT51" s="161"/>
      <c r="AU51" s="161"/>
      <c r="AV51" s="55"/>
      <c r="AW51" s="88"/>
      <c r="AX51" s="304"/>
      <c r="AY51" s="304"/>
      <c r="AZ51" s="305"/>
      <c r="BA51" s="305"/>
      <c r="BB51" s="306"/>
      <c r="BC51" s="306"/>
      <c r="BD51" s="88"/>
      <c r="BE51" s="162"/>
      <c r="BF51" s="162"/>
      <c r="BG51" s="162"/>
      <c r="BH51" s="162"/>
      <c r="BI51" s="139"/>
      <c r="BJ51" s="139"/>
      <c r="BK51" s="139"/>
      <c r="BL51" s="139"/>
      <c r="BM51" s="139"/>
      <c r="BN51" s="139"/>
      <c r="BO51" s="139"/>
      <c r="BP51" s="139"/>
      <c r="BQ51" s="162"/>
      <c r="BR51" s="162"/>
      <c r="BS51" s="183"/>
      <c r="BT51" s="55"/>
      <c r="BU51" s="195"/>
      <c r="BV51" s="195"/>
      <c r="BW51" s="195"/>
      <c r="BX51" s="195"/>
      <c r="BY51" s="195"/>
      <c r="BZ51" s="195"/>
      <c r="CA51" s="195"/>
      <c r="CB51" s="195"/>
      <c r="CD51" s="187"/>
      <c r="CE51" s="187"/>
      <c r="CF51" s="187"/>
      <c r="CG51" s="187"/>
      <c r="CH51" s="187"/>
      <c r="CI51" s="187"/>
      <c r="CJ51" s="187"/>
      <c r="CK51" s="187"/>
      <c r="CL51" s="187"/>
      <c r="CM51" s="187"/>
      <c r="CN51" s="55"/>
      <c r="CO51" s="199"/>
      <c r="CP51" s="199"/>
      <c r="CQ51" s="199"/>
      <c r="CR51" s="199"/>
      <c r="CS51" s="199"/>
      <c r="CT51" s="199"/>
      <c r="CU51" s="199"/>
      <c r="CV51" s="199"/>
      <c r="CX51" s="187"/>
      <c r="CY51" s="187"/>
      <c r="CZ51" s="187"/>
      <c r="DA51" s="187"/>
      <c r="DB51" s="187"/>
      <c r="DC51" s="187"/>
      <c r="DD51" s="187"/>
      <c r="DE51" s="187"/>
      <c r="DF51" s="187"/>
      <c r="DG51" s="187"/>
      <c r="DH51" s="55"/>
      <c r="DI51" s="309"/>
      <c r="DJ51" s="309"/>
      <c r="DK51" s="309"/>
      <c r="DL51" s="310"/>
      <c r="DM51" s="310"/>
      <c r="DN51" s="309"/>
      <c r="DR51" s="95"/>
      <c r="DU51" s="194"/>
      <c r="EB51" s="194"/>
      <c r="EC51" s="55"/>
      <c r="ED51" s="199"/>
      <c r="EE51" s="199"/>
      <c r="EF51" s="199"/>
      <c r="EG51" s="311"/>
      <c r="EH51" s="311"/>
      <c r="EI51" s="311"/>
      <c r="EK51" s="202"/>
      <c r="FD51" s="55"/>
      <c r="FE51" s="312"/>
      <c r="FF51" s="312"/>
    </row>
    <row r="52" spans="1:162" ht="14.25" customHeight="1">
      <c r="A52" s="659" t="s">
        <v>14</v>
      </c>
      <c r="B52" s="927">
        <v>308.67036792369873</v>
      </c>
      <c r="C52" s="712">
        <v>128.10469404855601</v>
      </c>
      <c r="D52" s="313"/>
      <c r="E52" s="2"/>
      <c r="F52" s="2"/>
      <c r="G52" s="1"/>
      <c r="H52" s="87"/>
      <c r="J52" s="55"/>
      <c r="K52" s="56"/>
      <c r="L52" s="56"/>
      <c r="M52" s="57"/>
      <c r="N52" s="58"/>
      <c r="O52" s="56"/>
      <c r="P52" s="59"/>
      <c r="Q52" s="57"/>
      <c r="AB52" s="55"/>
      <c r="AC52" s="159"/>
      <c r="AD52" s="159"/>
      <c r="AE52" s="159"/>
      <c r="AF52" s="303"/>
      <c r="AG52" s="159"/>
      <c r="AH52" s="159"/>
      <c r="AI52" s="161"/>
      <c r="AJ52" s="161"/>
      <c r="AK52" s="317"/>
      <c r="AL52" s="161"/>
      <c r="AM52" s="161"/>
      <c r="AN52" s="161"/>
      <c r="AO52" s="161"/>
      <c r="AP52" s="161"/>
      <c r="AQ52" s="161"/>
      <c r="AR52" s="161"/>
      <c r="AS52" s="161"/>
      <c r="AT52" s="161"/>
      <c r="AU52" s="161"/>
      <c r="AV52" s="55"/>
      <c r="AW52" s="88"/>
      <c r="AX52" s="304"/>
      <c r="AY52" s="304"/>
      <c r="AZ52" s="305"/>
      <c r="BA52" s="305"/>
      <c r="BB52" s="306"/>
      <c r="BC52" s="306"/>
      <c r="BD52" s="88"/>
      <c r="BE52" s="162"/>
      <c r="BF52" s="162"/>
      <c r="BG52" s="162"/>
      <c r="BH52" s="162"/>
      <c r="BI52" s="139"/>
      <c r="BJ52" s="139"/>
      <c r="BK52" s="139"/>
      <c r="BL52" s="139"/>
      <c r="BM52" s="139"/>
      <c r="BN52" s="139"/>
      <c r="BO52" s="139"/>
      <c r="BP52" s="139"/>
      <c r="BQ52" s="162"/>
      <c r="BR52" s="162"/>
      <c r="BS52" s="183"/>
      <c r="BT52" s="55"/>
      <c r="BU52" s="195"/>
      <c r="BV52" s="195"/>
      <c r="BW52" s="195"/>
      <c r="BX52" s="195"/>
      <c r="BY52" s="195"/>
      <c r="BZ52" s="195"/>
      <c r="CA52" s="195"/>
      <c r="CB52" s="195"/>
      <c r="CD52" s="187"/>
      <c r="CE52" s="187"/>
      <c r="CF52" s="187"/>
      <c r="CG52" s="187"/>
      <c r="CH52" s="187"/>
      <c r="CI52" s="187"/>
      <c r="CJ52" s="187"/>
      <c r="CK52" s="187"/>
      <c r="CL52" s="187"/>
      <c r="CM52" s="187"/>
      <c r="CN52" s="55"/>
      <c r="CO52" s="199"/>
      <c r="CP52" s="199"/>
      <c r="CQ52" s="199"/>
      <c r="CR52" s="199"/>
      <c r="CS52" s="199"/>
      <c r="CT52" s="199"/>
      <c r="CU52" s="199"/>
      <c r="CV52" s="199"/>
      <c r="CX52" s="187"/>
      <c r="CY52" s="187"/>
      <c r="CZ52" s="187"/>
      <c r="DA52" s="187"/>
      <c r="DB52" s="187"/>
      <c r="DC52" s="187"/>
      <c r="DD52" s="187"/>
      <c r="DE52" s="187"/>
      <c r="DF52" s="187"/>
      <c r="DG52" s="187"/>
      <c r="DH52" s="55"/>
      <c r="DI52" s="309"/>
      <c r="DJ52" s="309"/>
      <c r="DK52" s="309"/>
      <c r="DL52" s="310"/>
      <c r="DM52" s="310"/>
      <c r="DN52" s="309"/>
      <c r="DR52" s="95"/>
      <c r="DU52" s="194"/>
      <c r="EB52" s="194"/>
      <c r="EC52" s="55"/>
      <c r="ED52" s="199"/>
      <c r="EE52" s="199"/>
      <c r="EF52" s="199"/>
      <c r="EG52" s="311"/>
      <c r="EH52" s="311"/>
      <c r="EI52" s="311"/>
      <c r="EK52" s="202"/>
      <c r="FD52" s="55"/>
      <c r="FE52" s="312"/>
      <c r="FF52" s="312"/>
    </row>
    <row r="53" spans="1:162" ht="14.25" customHeight="1">
      <c r="A53" s="893" t="s">
        <v>147</v>
      </c>
      <c r="B53" s="928">
        <v>1351.5108468698022</v>
      </c>
      <c r="C53" s="713">
        <v>620.55983553552289</v>
      </c>
      <c r="D53" s="313"/>
      <c r="E53" s="318"/>
      <c r="F53" s="318"/>
      <c r="G53" s="318"/>
      <c r="H53" s="87"/>
      <c r="J53" s="55"/>
      <c r="K53" s="56"/>
      <c r="L53" s="56"/>
      <c r="M53" s="57"/>
      <c r="N53" s="58"/>
      <c r="O53" s="56"/>
      <c r="P53" s="59"/>
      <c r="Q53" s="57"/>
      <c r="AB53" s="55"/>
      <c r="AC53" s="159"/>
      <c r="AD53" s="159"/>
      <c r="AE53" s="159"/>
      <c r="AF53" s="303"/>
      <c r="AG53" s="159"/>
      <c r="AH53" s="159"/>
      <c r="AI53" s="161"/>
      <c r="AJ53" s="161"/>
      <c r="AK53" s="161"/>
      <c r="AL53" s="161"/>
      <c r="AM53" s="161"/>
      <c r="AN53" s="161"/>
      <c r="AO53" s="161"/>
      <c r="AP53" s="161"/>
      <c r="AQ53" s="161"/>
      <c r="AR53" s="161"/>
      <c r="AS53" s="161"/>
      <c r="AT53" s="161"/>
      <c r="AU53" s="161"/>
      <c r="AV53" s="55"/>
      <c r="AW53" s="88"/>
      <c r="AX53" s="304"/>
      <c r="AY53" s="304"/>
      <c r="AZ53" s="305"/>
      <c r="BA53" s="305"/>
      <c r="BB53" s="306"/>
      <c r="BC53" s="306"/>
      <c r="BD53" s="88"/>
      <c r="BE53" s="162"/>
      <c r="BF53" s="162"/>
      <c r="BG53" s="162"/>
      <c r="BH53" s="162"/>
      <c r="BI53" s="139"/>
      <c r="BJ53" s="139"/>
      <c r="BK53" s="139"/>
      <c r="BL53" s="139"/>
      <c r="BM53" s="139"/>
      <c r="BN53" s="139"/>
      <c r="BO53" s="139"/>
      <c r="BP53" s="139"/>
      <c r="BQ53" s="162"/>
      <c r="BR53" s="162"/>
      <c r="BS53" s="183"/>
      <c r="BT53" s="55"/>
      <c r="BU53" s="195"/>
      <c r="BV53" s="195"/>
      <c r="BW53" s="195"/>
      <c r="BX53" s="195"/>
      <c r="BY53" s="195"/>
      <c r="BZ53" s="195"/>
      <c r="CA53" s="195"/>
      <c r="CB53" s="195"/>
      <c r="CD53" s="187"/>
      <c r="CE53" s="187"/>
      <c r="CF53" s="187"/>
      <c r="CG53" s="187"/>
      <c r="CH53" s="187"/>
      <c r="CI53" s="187"/>
      <c r="CJ53" s="187"/>
      <c r="CK53" s="187"/>
      <c r="CL53" s="187"/>
      <c r="CM53" s="187"/>
      <c r="CN53" s="55"/>
      <c r="CO53" s="199"/>
      <c r="CP53" s="199"/>
      <c r="CQ53" s="199"/>
      <c r="CR53" s="199"/>
      <c r="CS53" s="199"/>
      <c r="CT53" s="199"/>
      <c r="CU53" s="199"/>
      <c r="CV53" s="199"/>
      <c r="CX53" s="187"/>
      <c r="CY53" s="187"/>
      <c r="CZ53" s="187"/>
      <c r="DA53" s="187"/>
      <c r="DB53" s="187"/>
      <c r="DC53" s="187"/>
      <c r="DD53" s="187"/>
      <c r="DE53" s="187"/>
      <c r="DF53" s="187"/>
      <c r="DG53" s="187"/>
      <c r="DH53" s="55"/>
      <c r="DI53" s="309"/>
      <c r="DJ53" s="309"/>
      <c r="DK53" s="309"/>
      <c r="DL53" s="310"/>
      <c r="DM53" s="310"/>
      <c r="DN53" s="309"/>
      <c r="DR53" s="95"/>
      <c r="DU53" s="194"/>
      <c r="EB53" s="194"/>
      <c r="EC53" s="55"/>
      <c r="ED53" s="199"/>
      <c r="EE53" s="199"/>
      <c r="EF53" s="199"/>
      <c r="EG53" s="311"/>
      <c r="EH53" s="311"/>
      <c r="EI53" s="311"/>
      <c r="EK53" s="202"/>
      <c r="FD53" s="55"/>
      <c r="FE53" s="312"/>
      <c r="FF53" s="312"/>
    </row>
    <row r="54" spans="1:162" ht="14.25" customHeight="1">
      <c r="A54" s="659" t="s">
        <v>16</v>
      </c>
      <c r="B54" s="927">
        <v>277.95679185545151</v>
      </c>
      <c r="C54" s="712">
        <v>125.04033092208917</v>
      </c>
      <c r="D54" s="313"/>
      <c r="E54" s="318"/>
      <c r="F54" s="318"/>
      <c r="G54" s="318"/>
      <c r="H54" s="87"/>
      <c r="J54" s="55"/>
      <c r="K54" s="56"/>
      <c r="L54" s="56"/>
      <c r="M54" s="57"/>
      <c r="N54" s="58"/>
      <c r="O54" s="56"/>
      <c r="P54" s="59"/>
      <c r="Q54" s="57"/>
      <c r="AB54" s="55"/>
      <c r="AC54" s="159"/>
      <c r="AD54" s="159"/>
      <c r="AE54" s="159"/>
      <c r="AF54" s="303"/>
      <c r="AG54" s="159"/>
      <c r="AH54" s="159"/>
      <c r="AI54" s="161"/>
      <c r="AJ54" s="161"/>
      <c r="AK54" s="161"/>
      <c r="AL54" s="161"/>
      <c r="AM54" s="161"/>
      <c r="AN54" s="161"/>
      <c r="AO54" s="161"/>
      <c r="AP54" s="161"/>
      <c r="AQ54" s="161"/>
      <c r="AR54" s="161"/>
      <c r="AS54" s="161"/>
      <c r="AT54" s="161"/>
      <c r="AU54" s="161"/>
      <c r="AV54" s="55"/>
      <c r="AW54" s="88"/>
      <c r="AX54" s="304"/>
      <c r="AY54" s="304"/>
      <c r="AZ54" s="305"/>
      <c r="BA54" s="305"/>
      <c r="BB54" s="306"/>
      <c r="BC54" s="306"/>
      <c r="BD54" s="88"/>
      <c r="BE54" s="162"/>
      <c r="BF54" s="162"/>
      <c r="BG54" s="162"/>
      <c r="BH54" s="162"/>
      <c r="BI54" s="139"/>
      <c r="BJ54" s="139"/>
      <c r="BK54" s="139"/>
      <c r="BL54" s="139"/>
      <c r="BM54" s="139"/>
      <c r="BN54" s="139"/>
      <c r="BO54" s="139"/>
      <c r="BP54" s="139"/>
      <c r="BQ54" s="162"/>
      <c r="BR54" s="162"/>
      <c r="BS54" s="183"/>
      <c r="BT54" s="55"/>
      <c r="BU54" s="195"/>
      <c r="BV54" s="195"/>
      <c r="BW54" s="195"/>
      <c r="BX54" s="195"/>
      <c r="BY54" s="195"/>
      <c r="BZ54" s="195"/>
      <c r="CA54" s="195"/>
      <c r="CB54" s="195"/>
      <c r="CD54" s="187"/>
      <c r="CE54" s="187"/>
      <c r="CF54" s="187"/>
      <c r="CG54" s="187"/>
      <c r="CH54" s="187"/>
      <c r="CI54" s="187"/>
      <c r="CJ54" s="187"/>
      <c r="CK54" s="187"/>
      <c r="CL54" s="187"/>
      <c r="CM54" s="187"/>
      <c r="CN54" s="55"/>
      <c r="CO54" s="199"/>
      <c r="CP54" s="199"/>
      <c r="CQ54" s="199"/>
      <c r="CR54" s="199"/>
      <c r="CS54" s="199"/>
      <c r="CT54" s="199"/>
      <c r="CU54" s="199"/>
      <c r="CV54" s="199"/>
      <c r="CX54" s="187"/>
      <c r="CY54" s="187"/>
      <c r="CZ54" s="187"/>
      <c r="DA54" s="187"/>
      <c r="DB54" s="187"/>
      <c r="DC54" s="187"/>
      <c r="DD54" s="187"/>
      <c r="DE54" s="187"/>
      <c r="DF54" s="187"/>
      <c r="DG54" s="187"/>
      <c r="DH54" s="55"/>
      <c r="DI54" s="309"/>
      <c r="DJ54" s="309"/>
      <c r="DK54" s="309"/>
      <c r="DL54" s="310"/>
      <c r="DM54" s="310"/>
      <c r="DN54" s="309"/>
      <c r="DR54" s="95"/>
      <c r="DU54" s="194"/>
      <c r="EB54" s="194"/>
      <c r="EC54" s="55"/>
      <c r="ED54" s="199"/>
      <c r="EE54" s="199"/>
      <c r="EF54" s="199"/>
      <c r="EG54" s="311"/>
      <c r="EH54" s="311"/>
      <c r="EI54" s="311"/>
      <c r="EM54" s="319"/>
      <c r="EO54" s="101"/>
      <c r="EP54" s="101"/>
      <c r="EQ54" s="101"/>
      <c r="ER54" s="101"/>
      <c r="ES54" s="101"/>
      <c r="FD54" s="55"/>
      <c r="FE54" s="312"/>
      <c r="FF54" s="312"/>
    </row>
    <row r="55" spans="1:162" ht="14.25" customHeight="1">
      <c r="A55" s="526" t="s">
        <v>17</v>
      </c>
      <c r="B55" s="928">
        <v>243.69836329449305</v>
      </c>
      <c r="C55" s="713">
        <v>173.75612105817947</v>
      </c>
      <c r="D55" s="313"/>
      <c r="E55" s="318"/>
      <c r="F55" s="318"/>
      <c r="G55" s="318"/>
      <c r="H55" s="87"/>
      <c r="J55" s="55"/>
      <c r="K55" s="56"/>
      <c r="L55" s="56"/>
      <c r="M55" s="57"/>
      <c r="N55" s="58"/>
      <c r="O55" s="56"/>
      <c r="P55" s="59"/>
      <c r="Q55" s="57"/>
      <c r="AB55" s="55"/>
      <c r="AC55" s="159"/>
      <c r="AD55" s="159"/>
      <c r="AE55" s="159"/>
      <c r="AF55" s="303"/>
      <c r="AG55" s="159"/>
      <c r="AH55" s="159"/>
      <c r="AI55" s="161"/>
      <c r="AJ55" s="161"/>
      <c r="AK55" s="161"/>
      <c r="AL55" s="161"/>
      <c r="AM55" s="161"/>
      <c r="AN55" s="161"/>
      <c r="AO55" s="161"/>
      <c r="AP55" s="161"/>
      <c r="AQ55" s="161"/>
      <c r="AR55" s="161"/>
      <c r="AS55" s="161"/>
      <c r="AT55" s="161"/>
      <c r="AU55" s="161"/>
      <c r="AV55" s="55"/>
      <c r="AW55" s="88"/>
      <c r="AX55" s="304"/>
      <c r="AY55" s="304"/>
      <c r="AZ55" s="305"/>
      <c r="BA55" s="305"/>
      <c r="BB55" s="306"/>
      <c r="BC55" s="306"/>
      <c r="BD55" s="88"/>
      <c r="BE55" s="162"/>
      <c r="BF55" s="162"/>
      <c r="BG55" s="162"/>
      <c r="BH55" s="162"/>
      <c r="BI55" s="139"/>
      <c r="BJ55" s="139"/>
      <c r="BK55" s="139"/>
      <c r="BL55" s="139"/>
      <c r="BM55" s="139"/>
      <c r="BN55" s="139"/>
      <c r="BO55" s="139"/>
      <c r="BP55" s="139"/>
      <c r="BQ55" s="162"/>
      <c r="BR55" s="162"/>
      <c r="BS55" s="183"/>
      <c r="BT55" s="55"/>
      <c r="BU55" s="195"/>
      <c r="BV55" s="195"/>
      <c r="BW55" s="195"/>
      <c r="BX55" s="195"/>
      <c r="BY55" s="195"/>
      <c r="BZ55" s="195"/>
      <c r="CA55" s="195"/>
      <c r="CB55" s="195"/>
      <c r="CD55" s="187"/>
      <c r="CE55" s="187"/>
      <c r="CF55" s="187"/>
      <c r="CG55" s="187"/>
      <c r="CH55" s="187"/>
      <c r="CI55" s="187"/>
      <c r="CJ55" s="187"/>
      <c r="CK55" s="187"/>
      <c r="CL55" s="187"/>
      <c r="CM55" s="187"/>
      <c r="CN55" s="55"/>
      <c r="CO55" s="199"/>
      <c r="CP55" s="199"/>
      <c r="CQ55" s="199"/>
      <c r="CR55" s="199"/>
      <c r="CS55" s="199"/>
      <c r="CT55" s="199"/>
      <c r="CU55" s="199"/>
      <c r="CV55" s="199"/>
      <c r="CX55" s="187"/>
      <c r="CY55" s="187"/>
      <c r="CZ55" s="187"/>
      <c r="DA55" s="187"/>
      <c r="DB55" s="187"/>
      <c r="DC55" s="187"/>
      <c r="DD55" s="187"/>
      <c r="DE55" s="187"/>
      <c r="DF55" s="187"/>
      <c r="DG55" s="187"/>
      <c r="DH55" s="55"/>
      <c r="DI55" s="309"/>
      <c r="DJ55" s="309"/>
      <c r="DK55" s="309"/>
      <c r="DL55" s="310"/>
      <c r="DM55" s="310"/>
      <c r="DN55" s="309"/>
      <c r="DR55" s="95"/>
      <c r="DU55" s="194"/>
      <c r="EB55" s="194"/>
      <c r="EC55" s="55"/>
      <c r="ED55" s="199"/>
      <c r="EE55" s="199"/>
      <c r="EF55" s="199"/>
      <c r="EG55" s="311"/>
      <c r="EH55" s="311"/>
      <c r="EI55" s="311"/>
      <c r="FD55" s="55"/>
      <c r="FE55" s="312"/>
      <c r="FF55" s="312"/>
    </row>
    <row r="56" spans="1:162" ht="14.25" customHeight="1">
      <c r="A56" s="659" t="s">
        <v>18</v>
      </c>
      <c r="B56" s="927">
        <v>385.30061690984843</v>
      </c>
      <c r="C56" s="712">
        <v>145.66047967914929</v>
      </c>
      <c r="D56" s="313"/>
      <c r="E56" s="318"/>
      <c r="F56" s="318"/>
      <c r="G56" s="318"/>
      <c r="H56" s="87"/>
      <c r="J56" s="55"/>
      <c r="K56" s="56"/>
      <c r="L56" s="56"/>
      <c r="M56" s="57"/>
      <c r="N56" s="58"/>
      <c r="O56" s="56"/>
      <c r="P56" s="59"/>
      <c r="Q56" s="57"/>
      <c r="AB56" s="55"/>
      <c r="AC56" s="159"/>
      <c r="AD56" s="159"/>
      <c r="AE56" s="159"/>
      <c r="AF56" s="303"/>
      <c r="AG56" s="159"/>
      <c r="AH56" s="159"/>
      <c r="AI56" s="161"/>
      <c r="AJ56" s="161"/>
      <c r="AK56" s="161"/>
      <c r="AL56" s="161"/>
      <c r="AM56" s="161"/>
      <c r="AN56" s="161"/>
      <c r="AO56" s="161"/>
      <c r="AP56" s="161"/>
      <c r="AQ56" s="161"/>
      <c r="AR56" s="161"/>
      <c r="AS56" s="161"/>
      <c r="AT56" s="161"/>
      <c r="AU56" s="161"/>
      <c r="AV56" s="55"/>
      <c r="AW56" s="88"/>
      <c r="AX56" s="304"/>
      <c r="AY56" s="304"/>
      <c r="AZ56" s="305"/>
      <c r="BA56" s="305"/>
      <c r="BB56" s="306"/>
      <c r="BC56" s="306"/>
      <c r="BD56" s="88"/>
      <c r="BE56" s="162"/>
      <c r="BF56" s="162"/>
      <c r="BG56" s="162"/>
      <c r="BH56" s="162"/>
      <c r="BI56" s="139"/>
      <c r="BJ56" s="139"/>
      <c r="BK56" s="139"/>
      <c r="BL56" s="139"/>
      <c r="BM56" s="139"/>
      <c r="BN56" s="139"/>
      <c r="BO56" s="139"/>
      <c r="BP56" s="139"/>
      <c r="BQ56" s="162"/>
      <c r="BR56" s="162"/>
      <c r="BS56" s="183"/>
      <c r="BT56" s="55"/>
      <c r="BU56" s="195"/>
      <c r="BV56" s="195"/>
      <c r="BW56" s="195"/>
      <c r="BX56" s="195"/>
      <c r="BY56" s="195"/>
      <c r="BZ56" s="195"/>
      <c r="CA56" s="195"/>
      <c r="CB56" s="195"/>
      <c r="CD56" s="187"/>
      <c r="CE56" s="187"/>
      <c r="CF56" s="187"/>
      <c r="CG56" s="187"/>
      <c r="CH56" s="187"/>
      <c r="CI56" s="187"/>
      <c r="CJ56" s="187"/>
      <c r="CK56" s="187"/>
      <c r="CL56" s="187"/>
      <c r="CM56" s="187"/>
      <c r="CN56" s="55"/>
      <c r="CO56" s="199"/>
      <c r="CP56" s="199"/>
      <c r="CQ56" s="199"/>
      <c r="CR56" s="199"/>
      <c r="CS56" s="199"/>
      <c r="CT56" s="199"/>
      <c r="CU56" s="199"/>
      <c r="CV56" s="199"/>
      <c r="CX56" s="187"/>
      <c r="CY56" s="187"/>
      <c r="CZ56" s="187"/>
      <c r="DA56" s="187"/>
      <c r="DB56" s="187"/>
      <c r="DC56" s="187"/>
      <c r="DD56" s="187"/>
      <c r="DE56" s="187"/>
      <c r="DF56" s="187"/>
      <c r="DG56" s="187"/>
      <c r="DH56" s="55"/>
      <c r="DI56" s="309"/>
      <c r="DJ56" s="309"/>
      <c r="DK56" s="309"/>
      <c r="DL56" s="310"/>
      <c r="DM56" s="310"/>
      <c r="DN56" s="309"/>
      <c r="DR56" s="95"/>
      <c r="DU56" s="194"/>
      <c r="EB56" s="194"/>
      <c r="EC56" s="55"/>
      <c r="ED56" s="199"/>
      <c r="EE56" s="199"/>
      <c r="EF56" s="199"/>
      <c r="EG56" s="311"/>
      <c r="EH56" s="311"/>
      <c r="EI56" s="311"/>
      <c r="FD56" s="55"/>
      <c r="FE56" s="312"/>
      <c r="FF56" s="312"/>
    </row>
    <row r="57" spans="1:162" ht="14.25" customHeight="1">
      <c r="A57" s="526" t="s">
        <v>19</v>
      </c>
      <c r="B57" s="928">
        <v>281.83578086043917</v>
      </c>
      <c r="C57" s="713">
        <v>102.45783134533684</v>
      </c>
      <c r="D57" s="313"/>
      <c r="E57" s="318"/>
      <c r="F57" s="318"/>
      <c r="G57" s="318"/>
      <c r="H57" s="87"/>
      <c r="J57" s="55"/>
      <c r="K57" s="56"/>
      <c r="L57" s="56"/>
      <c r="M57" s="57"/>
      <c r="N57" s="58"/>
      <c r="O57" s="56"/>
      <c r="P57" s="59"/>
      <c r="Q57" s="57"/>
      <c r="AB57" s="55"/>
      <c r="AC57" s="159"/>
      <c r="AD57" s="159"/>
      <c r="AE57" s="159"/>
      <c r="AF57" s="303"/>
      <c r="AG57" s="159"/>
      <c r="AH57" s="159"/>
      <c r="AI57" s="161"/>
      <c r="AJ57" s="161"/>
      <c r="AK57" s="161"/>
      <c r="AL57" s="161"/>
      <c r="AM57" s="161"/>
      <c r="AN57" s="161"/>
      <c r="AO57" s="161"/>
      <c r="AP57" s="161"/>
      <c r="AQ57" s="161"/>
      <c r="AR57" s="161"/>
      <c r="AS57" s="161"/>
      <c r="AT57" s="161"/>
      <c r="AU57" s="161"/>
      <c r="AV57" s="55"/>
      <c r="AW57" s="88"/>
      <c r="AX57" s="304"/>
      <c r="AY57" s="304"/>
      <c r="AZ57" s="305"/>
      <c r="BA57" s="305"/>
      <c r="BB57" s="306"/>
      <c r="BC57" s="306"/>
      <c r="BD57" s="88"/>
      <c r="BE57" s="162"/>
      <c r="BF57" s="162"/>
      <c r="BG57" s="162"/>
      <c r="BH57" s="162"/>
      <c r="BI57" s="139"/>
      <c r="BJ57" s="139"/>
      <c r="BK57" s="139"/>
      <c r="BL57" s="139"/>
      <c r="BM57" s="139"/>
      <c r="BN57" s="139"/>
      <c r="BO57" s="139"/>
      <c r="BP57" s="139"/>
      <c r="BQ57" s="162"/>
      <c r="BR57" s="162"/>
      <c r="BS57" s="183"/>
      <c r="BT57" s="55"/>
      <c r="BU57" s="195"/>
      <c r="BV57" s="195"/>
      <c r="BW57" s="195"/>
      <c r="BX57" s="195"/>
      <c r="BY57" s="195"/>
      <c r="BZ57" s="195"/>
      <c r="CA57" s="195"/>
      <c r="CB57" s="195"/>
      <c r="CD57" s="187"/>
      <c r="CE57" s="187"/>
      <c r="CF57" s="187"/>
      <c r="CG57" s="187"/>
      <c r="CH57" s="187"/>
      <c r="CI57" s="187"/>
      <c r="CJ57" s="187"/>
      <c r="CK57" s="187"/>
      <c r="CL57" s="187"/>
      <c r="CM57" s="187"/>
      <c r="CN57" s="55"/>
      <c r="CO57" s="199"/>
      <c r="CP57" s="199"/>
      <c r="CQ57" s="199"/>
      <c r="CR57" s="199"/>
      <c r="CS57" s="199"/>
      <c r="CT57" s="199"/>
      <c r="CU57" s="199"/>
      <c r="CV57" s="199"/>
      <c r="CX57" s="187"/>
      <c r="CY57" s="187"/>
      <c r="CZ57" s="187"/>
      <c r="DA57" s="187"/>
      <c r="DB57" s="187"/>
      <c r="DC57" s="187"/>
      <c r="DD57" s="187"/>
      <c r="DE57" s="187"/>
      <c r="DF57" s="187"/>
      <c r="DG57" s="187"/>
      <c r="DH57" s="55"/>
      <c r="DI57" s="309"/>
      <c r="DJ57" s="309"/>
      <c r="DK57" s="309"/>
      <c r="DL57" s="310"/>
      <c r="DM57" s="310"/>
      <c r="DN57" s="309"/>
      <c r="DR57" s="95"/>
      <c r="DU57" s="194"/>
      <c r="EB57" s="194"/>
      <c r="EC57" s="55"/>
      <c r="ED57" s="199"/>
      <c r="EE57" s="199"/>
      <c r="EF57" s="199"/>
      <c r="EG57" s="311"/>
      <c r="EH57" s="311"/>
      <c r="EI57" s="311"/>
      <c r="FD57" s="55"/>
      <c r="FE57" s="312"/>
      <c r="FF57" s="312"/>
    </row>
    <row r="58" spans="1:162" ht="14.25" customHeight="1">
      <c r="A58" s="659" t="s">
        <v>20</v>
      </c>
      <c r="B58" s="927">
        <v>235.48899668054386</v>
      </c>
      <c r="C58" s="712">
        <v>133.72113070057065</v>
      </c>
      <c r="D58" s="313"/>
      <c r="E58" s="318"/>
      <c r="F58" s="318"/>
      <c r="G58" s="318"/>
      <c r="H58" s="87"/>
      <c r="J58" s="55"/>
      <c r="K58" s="61"/>
      <c r="L58" s="114"/>
      <c r="M58" s="263"/>
      <c r="N58" s="320"/>
      <c r="O58" s="320"/>
      <c r="P58" s="112"/>
      <c r="Q58" s="113"/>
      <c r="AB58" s="55"/>
      <c r="AC58" s="159"/>
      <c r="AD58" s="159"/>
      <c r="AE58" s="159"/>
      <c r="AF58" s="303"/>
      <c r="AG58" s="159"/>
      <c r="AH58" s="159"/>
      <c r="AI58" s="161"/>
      <c r="AJ58" s="161"/>
      <c r="AK58" s="161"/>
      <c r="AL58" s="161"/>
      <c r="AM58" s="161"/>
      <c r="AN58" s="161"/>
      <c r="AO58" s="161"/>
      <c r="AP58" s="161"/>
      <c r="AQ58" s="161"/>
      <c r="AR58" s="161"/>
      <c r="AS58" s="161"/>
      <c r="AT58" s="161"/>
      <c r="AU58" s="161"/>
      <c r="AV58" s="55"/>
      <c r="AW58" s="88"/>
      <c r="AX58" s="304"/>
      <c r="AY58" s="304"/>
      <c r="AZ58" s="305"/>
      <c r="BA58" s="305"/>
      <c r="BB58" s="306"/>
      <c r="BC58" s="306"/>
      <c r="BD58" s="88"/>
      <c r="BE58" s="162"/>
      <c r="BF58" s="162"/>
      <c r="BG58" s="162"/>
      <c r="BH58" s="162"/>
      <c r="BI58" s="139"/>
      <c r="BJ58" s="139"/>
      <c r="BK58" s="139"/>
      <c r="BL58" s="139"/>
      <c r="BM58" s="139"/>
      <c r="BN58" s="139"/>
      <c r="BO58" s="139"/>
      <c r="BP58" s="139"/>
      <c r="BQ58" s="162"/>
      <c r="BR58" s="162"/>
      <c r="BS58" s="183"/>
      <c r="BT58" s="55"/>
      <c r="BU58" s="195"/>
      <c r="BV58" s="195"/>
      <c r="BW58" s="195"/>
      <c r="BX58" s="195"/>
      <c r="BY58" s="195"/>
      <c r="BZ58" s="195"/>
      <c r="CA58" s="195"/>
      <c r="CB58" s="195"/>
      <c r="CD58" s="187"/>
      <c r="CE58" s="187"/>
      <c r="CF58" s="187"/>
      <c r="CG58" s="187"/>
      <c r="CH58" s="187"/>
      <c r="CI58" s="187"/>
      <c r="CJ58" s="187"/>
      <c r="CK58" s="187"/>
      <c r="CL58" s="187"/>
      <c r="CM58" s="187"/>
      <c r="CN58" s="55"/>
      <c r="CO58" s="199"/>
      <c r="CP58" s="199"/>
      <c r="CQ58" s="199"/>
      <c r="CR58" s="199"/>
      <c r="CS58" s="199"/>
      <c r="CT58" s="199"/>
      <c r="CU58" s="199"/>
      <c r="CV58" s="199"/>
      <c r="CX58" s="187"/>
      <c r="CY58" s="187"/>
      <c r="CZ58" s="187"/>
      <c r="DA58" s="187"/>
      <c r="DB58" s="187"/>
      <c r="DC58" s="187"/>
      <c r="DD58" s="187"/>
      <c r="DE58" s="187"/>
      <c r="DF58" s="187"/>
      <c r="DG58" s="187"/>
      <c r="DH58" s="55"/>
      <c r="DI58" s="309"/>
      <c r="DJ58" s="309"/>
      <c r="DK58" s="309"/>
      <c r="DL58" s="310"/>
      <c r="DM58" s="310"/>
      <c r="DN58" s="309"/>
      <c r="DR58" s="95"/>
      <c r="DU58" s="194"/>
      <c r="EB58" s="194"/>
      <c r="EC58" s="55"/>
      <c r="ED58" s="199"/>
      <c r="EE58" s="199"/>
      <c r="EF58" s="199"/>
      <c r="EG58" s="311"/>
      <c r="EH58" s="311"/>
      <c r="EI58" s="311"/>
      <c r="FD58" s="55"/>
      <c r="FE58" s="312"/>
      <c r="FF58" s="312"/>
    </row>
    <row r="59" spans="1:162" ht="14.25" customHeight="1">
      <c r="A59" s="526" t="s">
        <v>21</v>
      </c>
      <c r="B59" s="928">
        <v>290.44251549642684</v>
      </c>
      <c r="C59" s="713">
        <v>154.88282073483828</v>
      </c>
      <c r="D59" s="313"/>
      <c r="E59" s="318"/>
      <c r="F59" s="318"/>
      <c r="G59" s="318"/>
      <c r="H59" s="87"/>
      <c r="J59" s="55"/>
      <c r="K59" s="55"/>
      <c r="L59" s="95"/>
      <c r="M59" s="274"/>
      <c r="N59" s="95"/>
      <c r="O59" s="95"/>
      <c r="P59" s="95"/>
      <c r="Q59" s="87"/>
      <c r="AB59" s="55"/>
      <c r="AC59" s="159"/>
      <c r="AD59" s="159"/>
      <c r="AE59" s="159"/>
      <c r="AF59" s="303"/>
      <c r="AG59" s="159"/>
      <c r="AH59" s="159"/>
      <c r="AI59" s="161"/>
      <c r="AJ59" s="161"/>
      <c r="AK59" s="161"/>
      <c r="AL59" s="161"/>
      <c r="AM59" s="161"/>
      <c r="AN59" s="161"/>
      <c r="AO59" s="161"/>
      <c r="AP59" s="161"/>
      <c r="AQ59" s="161"/>
      <c r="AR59" s="161"/>
      <c r="AS59" s="161"/>
      <c r="AT59" s="161"/>
      <c r="AU59" s="161"/>
      <c r="AV59" s="55"/>
      <c r="AW59" s="88"/>
      <c r="AX59" s="304"/>
      <c r="AY59" s="304"/>
      <c r="AZ59" s="305"/>
      <c r="BA59" s="305"/>
      <c r="BB59" s="306"/>
      <c r="BC59" s="306"/>
      <c r="BD59" s="88"/>
      <c r="BE59" s="162"/>
      <c r="BF59" s="162"/>
      <c r="BG59" s="162"/>
      <c r="BH59" s="162"/>
      <c r="BI59" s="139"/>
      <c r="BJ59" s="139"/>
      <c r="BK59" s="139"/>
      <c r="BL59" s="139"/>
      <c r="BM59" s="139"/>
      <c r="BN59" s="139"/>
      <c r="BO59" s="139"/>
      <c r="BP59" s="139"/>
      <c r="BQ59" s="162"/>
      <c r="BR59" s="162"/>
      <c r="BS59" s="183"/>
      <c r="BT59" s="55"/>
      <c r="BU59" s="195"/>
      <c r="BV59" s="195"/>
      <c r="BW59" s="195"/>
      <c r="BX59" s="195"/>
      <c r="BY59" s="195"/>
      <c r="BZ59" s="195"/>
      <c r="CA59" s="195"/>
      <c r="CB59" s="195"/>
      <c r="CD59" s="187"/>
      <c r="CE59" s="187"/>
      <c r="CF59" s="187"/>
      <c r="CG59" s="187"/>
      <c r="CH59" s="187"/>
      <c r="CI59" s="187"/>
      <c r="CJ59" s="187"/>
      <c r="CK59" s="187"/>
      <c r="CL59" s="187"/>
      <c r="CM59" s="187"/>
      <c r="CN59" s="55"/>
      <c r="CO59" s="199"/>
      <c r="CP59" s="199"/>
      <c r="CQ59" s="199"/>
      <c r="CR59" s="199"/>
      <c r="CS59" s="199"/>
      <c r="CT59" s="199"/>
      <c r="CU59" s="199"/>
      <c r="CV59" s="199"/>
      <c r="CX59" s="187"/>
      <c r="CY59" s="187"/>
      <c r="CZ59" s="187"/>
      <c r="DA59" s="187"/>
      <c r="DB59" s="187"/>
      <c r="DC59" s="187"/>
      <c r="DD59" s="187"/>
      <c r="DE59" s="187"/>
      <c r="DF59" s="187"/>
      <c r="DG59" s="187"/>
      <c r="DH59" s="55"/>
      <c r="DI59" s="309"/>
      <c r="DJ59" s="309"/>
      <c r="DK59" s="309"/>
      <c r="DL59" s="310"/>
      <c r="DM59" s="310"/>
      <c r="DN59" s="309"/>
      <c r="DR59" s="95"/>
      <c r="DU59" s="194"/>
      <c r="EB59" s="194"/>
      <c r="EC59" s="55"/>
      <c r="ED59" s="199"/>
      <c r="EE59" s="199"/>
      <c r="EF59" s="199"/>
      <c r="EG59" s="311"/>
      <c r="EH59" s="311"/>
      <c r="EI59" s="311"/>
      <c r="FD59" s="55"/>
      <c r="FE59" s="312"/>
      <c r="FF59" s="312"/>
    </row>
    <row r="60" spans="1:162" ht="14.25" customHeight="1">
      <c r="A60" s="659" t="s">
        <v>22</v>
      </c>
      <c r="B60" s="927">
        <v>271.61925750216648</v>
      </c>
      <c r="C60" s="712">
        <v>140.3635452822829</v>
      </c>
      <c r="D60" s="313"/>
      <c r="E60" s="318"/>
      <c r="F60" s="318"/>
      <c r="G60" s="318"/>
      <c r="H60" s="87"/>
      <c r="J60" s="55"/>
      <c r="K60" s="321"/>
      <c r="L60" s="70"/>
      <c r="M60" s="71"/>
      <c r="N60" s="58"/>
      <c r="O60" s="56"/>
      <c r="P60" s="59"/>
      <c r="Q60" s="57"/>
      <c r="AB60" s="55"/>
      <c r="AC60" s="159"/>
      <c r="AD60" s="159"/>
      <c r="AE60" s="159"/>
      <c r="AF60" s="303"/>
      <c r="AG60" s="159"/>
      <c r="AH60" s="159"/>
      <c r="AI60" s="161"/>
      <c r="AJ60" s="161"/>
      <c r="AK60" s="161"/>
      <c r="AL60" s="161"/>
      <c r="AM60" s="161"/>
      <c r="AN60" s="161"/>
      <c r="AO60" s="161"/>
      <c r="AP60" s="161"/>
      <c r="AQ60" s="161"/>
      <c r="AR60" s="161"/>
      <c r="AS60" s="161"/>
      <c r="AT60" s="161"/>
      <c r="AU60" s="161"/>
      <c r="AV60" s="55"/>
      <c r="AW60" s="88"/>
      <c r="AX60" s="304"/>
      <c r="AY60" s="304"/>
      <c r="AZ60" s="305"/>
      <c r="BA60" s="305"/>
      <c r="BB60" s="306"/>
      <c r="BC60" s="306"/>
      <c r="BD60" s="88"/>
      <c r="BE60" s="162"/>
      <c r="BF60" s="162"/>
      <c r="BG60" s="162"/>
      <c r="BH60" s="162"/>
      <c r="BI60" s="139"/>
      <c r="BJ60" s="139"/>
      <c r="BK60" s="139"/>
      <c r="BL60" s="139"/>
      <c r="BM60" s="139"/>
      <c r="BN60" s="139"/>
      <c r="BO60" s="139"/>
      <c r="BP60" s="139"/>
      <c r="BQ60" s="162"/>
      <c r="BR60" s="162"/>
      <c r="BS60" s="183"/>
      <c r="BT60" s="55"/>
      <c r="BU60" s="195"/>
      <c r="BV60" s="195"/>
      <c r="BW60" s="195"/>
      <c r="BX60" s="195"/>
      <c r="BY60" s="195"/>
      <c r="BZ60" s="195"/>
      <c r="CA60" s="195"/>
      <c r="CB60" s="195"/>
      <c r="CD60" s="187"/>
      <c r="CE60" s="187"/>
      <c r="CF60" s="187"/>
      <c r="CG60" s="187"/>
      <c r="CH60" s="187"/>
      <c r="CI60" s="187"/>
      <c r="CJ60" s="187"/>
      <c r="CK60" s="187"/>
      <c r="CL60" s="187"/>
      <c r="CM60" s="187"/>
      <c r="CN60" s="55"/>
      <c r="CO60" s="199"/>
      <c r="CP60" s="199"/>
      <c r="CQ60" s="199"/>
      <c r="CR60" s="199"/>
      <c r="CS60" s="199"/>
      <c r="CT60" s="199"/>
      <c r="CU60" s="199"/>
      <c r="CV60" s="199"/>
      <c r="CX60" s="187"/>
      <c r="CY60" s="187"/>
      <c r="CZ60" s="288"/>
      <c r="DA60" s="288"/>
      <c r="DB60" s="265"/>
      <c r="DC60" s="136"/>
      <c r="DD60" s="187"/>
      <c r="DE60" s="187"/>
      <c r="DF60" s="187"/>
      <c r="DG60" s="187"/>
      <c r="DH60" s="55"/>
      <c r="DI60" s="309"/>
      <c r="DJ60" s="309"/>
      <c r="DK60" s="309"/>
      <c r="DL60" s="310"/>
      <c r="DM60" s="310"/>
      <c r="DN60" s="309"/>
      <c r="DR60" s="95"/>
      <c r="DU60" s="194"/>
      <c r="EB60" s="194"/>
      <c r="EC60" s="55"/>
      <c r="ED60" s="199"/>
      <c r="EE60" s="199"/>
      <c r="EF60" s="199"/>
      <c r="EG60" s="311"/>
      <c r="EH60" s="311"/>
      <c r="EI60" s="311"/>
      <c r="FD60" s="55"/>
      <c r="FE60" s="312"/>
      <c r="FF60" s="312"/>
    </row>
    <row r="61" spans="1:162" ht="14.25" customHeight="1">
      <c r="A61" s="526" t="s">
        <v>23</v>
      </c>
      <c r="B61" s="928">
        <v>244.26414280105661</v>
      </c>
      <c r="C61" s="713">
        <v>123.61847189683058</v>
      </c>
      <c r="D61" s="313"/>
      <c r="E61" s="318"/>
      <c r="F61" s="318"/>
      <c r="G61" s="318"/>
      <c r="H61" s="87"/>
      <c r="J61" s="55"/>
      <c r="K61" s="56"/>
      <c r="L61" s="56"/>
      <c r="M61" s="57"/>
      <c r="N61" s="58"/>
      <c r="O61" s="56"/>
      <c r="P61" s="59"/>
      <c r="Q61" s="57"/>
      <c r="AB61" s="55"/>
      <c r="AC61" s="159"/>
      <c r="AD61" s="159"/>
      <c r="AE61" s="159"/>
      <c r="AF61" s="303"/>
      <c r="AG61" s="159"/>
      <c r="AH61" s="159"/>
      <c r="AI61" s="161"/>
      <c r="AJ61" s="161"/>
      <c r="AK61" s="161"/>
      <c r="AL61" s="161"/>
      <c r="AM61" s="161"/>
      <c r="AN61" s="161"/>
      <c r="AO61" s="161"/>
      <c r="AP61" s="161"/>
      <c r="AQ61" s="161"/>
      <c r="AR61" s="161"/>
      <c r="AS61" s="161"/>
      <c r="AT61" s="161"/>
      <c r="AU61" s="161"/>
      <c r="AV61" s="55"/>
      <c r="AW61" s="88"/>
      <c r="AX61" s="304"/>
      <c r="AY61" s="304"/>
      <c r="AZ61" s="305"/>
      <c r="BA61" s="305"/>
      <c r="BB61" s="306"/>
      <c r="BC61" s="306"/>
      <c r="BD61" s="88"/>
      <c r="BE61" s="162"/>
      <c r="BF61" s="162"/>
      <c r="BG61" s="162"/>
      <c r="BH61" s="162"/>
      <c r="BI61" s="139"/>
      <c r="BJ61" s="139"/>
      <c r="BK61" s="139"/>
      <c r="BL61" s="139"/>
      <c r="BM61" s="139"/>
      <c r="BN61" s="139"/>
      <c r="BO61" s="139"/>
      <c r="BP61" s="139"/>
      <c r="BQ61" s="162"/>
      <c r="BR61" s="162"/>
      <c r="BS61" s="183"/>
      <c r="BT61" s="55"/>
      <c r="BU61" s="195"/>
      <c r="BV61" s="195"/>
      <c r="BW61" s="195"/>
      <c r="BX61" s="195"/>
      <c r="BY61" s="195"/>
      <c r="BZ61" s="195"/>
      <c r="CA61" s="195"/>
      <c r="CB61" s="195"/>
      <c r="CD61" s="187"/>
      <c r="CE61" s="187"/>
      <c r="CF61" s="187"/>
      <c r="CG61" s="187"/>
      <c r="CH61" s="187"/>
      <c r="CI61" s="187"/>
      <c r="CJ61" s="187"/>
      <c r="CK61" s="187"/>
      <c r="CL61" s="187"/>
      <c r="CM61" s="187"/>
      <c r="CN61" s="55"/>
      <c r="CO61" s="199"/>
      <c r="CP61" s="199"/>
      <c r="CQ61" s="199"/>
      <c r="CR61" s="199"/>
      <c r="CS61" s="199"/>
      <c r="CT61" s="199"/>
      <c r="CU61" s="199"/>
      <c r="CV61" s="199"/>
      <c r="CX61" s="187"/>
      <c r="CY61" s="187"/>
      <c r="CZ61" s="187"/>
      <c r="DA61" s="187"/>
      <c r="DB61" s="187"/>
      <c r="DC61" s="187"/>
      <c r="DD61" s="187"/>
      <c r="DE61" s="187"/>
      <c r="DF61" s="187"/>
      <c r="DG61" s="187"/>
      <c r="DH61" s="55"/>
      <c r="DI61" s="309"/>
      <c r="DJ61" s="309"/>
      <c r="DK61" s="309"/>
      <c r="DL61" s="310"/>
      <c r="DM61" s="310"/>
      <c r="DN61" s="309"/>
      <c r="DR61" s="95"/>
      <c r="DU61" s="194"/>
      <c r="EB61" s="194"/>
      <c r="EC61" s="55"/>
      <c r="ED61" s="199"/>
      <c r="EE61" s="199"/>
      <c r="EF61" s="199"/>
      <c r="EG61" s="311"/>
      <c r="EH61" s="311"/>
      <c r="EI61" s="311"/>
      <c r="FD61" s="55"/>
      <c r="FE61" s="312"/>
      <c r="FF61" s="312"/>
    </row>
    <row r="62" spans="1:162" ht="14.25" customHeight="1">
      <c r="A62" s="659" t="s">
        <v>24</v>
      </c>
      <c r="B62" s="927">
        <v>208.31508728816209</v>
      </c>
      <c r="C62" s="712">
        <v>167.98325226847101</v>
      </c>
      <c r="D62" s="313"/>
      <c r="E62" s="318"/>
      <c r="F62" s="318"/>
      <c r="G62" s="318"/>
      <c r="H62" s="87"/>
      <c r="J62" s="55"/>
      <c r="K62" s="56"/>
      <c r="L62" s="56"/>
      <c r="M62" s="57"/>
      <c r="N62" s="58"/>
      <c r="O62" s="56"/>
      <c r="P62" s="59"/>
      <c r="Q62" s="57"/>
      <c r="AB62" s="55"/>
      <c r="AC62" s="159"/>
      <c r="AD62" s="159"/>
      <c r="AE62" s="159"/>
      <c r="AF62" s="303"/>
      <c r="AG62" s="159"/>
      <c r="AH62" s="159"/>
      <c r="AI62" s="161"/>
      <c r="AJ62" s="161"/>
      <c r="AK62" s="161"/>
      <c r="AL62" s="161"/>
      <c r="AM62" s="161"/>
      <c r="AN62" s="161"/>
      <c r="AO62" s="161"/>
      <c r="AP62" s="161"/>
      <c r="AQ62" s="161"/>
      <c r="AR62" s="161"/>
      <c r="AS62" s="161"/>
      <c r="AT62" s="161"/>
      <c r="AU62" s="161"/>
      <c r="AV62" s="55"/>
      <c r="AW62" s="88"/>
      <c r="AX62" s="304"/>
      <c r="AY62" s="304"/>
      <c r="AZ62" s="305"/>
      <c r="BA62" s="305"/>
      <c r="BB62" s="306"/>
      <c r="BC62" s="306"/>
      <c r="BD62" s="88"/>
      <c r="BE62" s="162"/>
      <c r="BF62" s="162"/>
      <c r="BG62" s="162"/>
      <c r="BH62" s="162"/>
      <c r="BI62" s="139"/>
      <c r="BJ62" s="139"/>
      <c r="BK62" s="139"/>
      <c r="BL62" s="139"/>
      <c r="BM62" s="139"/>
      <c r="BN62" s="139"/>
      <c r="BO62" s="139"/>
      <c r="BP62" s="139"/>
      <c r="BQ62" s="162"/>
      <c r="BR62" s="162"/>
      <c r="BS62" s="183"/>
      <c r="BT62" s="55"/>
      <c r="BU62" s="195"/>
      <c r="BV62" s="195"/>
      <c r="BW62" s="195"/>
      <c r="BX62" s="195"/>
      <c r="BY62" s="195"/>
      <c r="BZ62" s="195"/>
      <c r="CA62" s="195"/>
      <c r="CB62" s="195"/>
      <c r="CD62" s="187"/>
      <c r="CE62" s="187"/>
      <c r="CF62" s="187"/>
      <c r="CG62" s="187"/>
      <c r="CH62" s="187"/>
      <c r="CI62" s="187"/>
      <c r="CJ62" s="187"/>
      <c r="CK62" s="187"/>
      <c r="CL62" s="187"/>
      <c r="CM62" s="187"/>
      <c r="CN62" s="55"/>
      <c r="CO62" s="199"/>
      <c r="CP62" s="199"/>
      <c r="CQ62" s="199"/>
      <c r="CR62" s="199"/>
      <c r="CS62" s="199"/>
      <c r="CT62" s="199"/>
      <c r="CU62" s="199"/>
      <c r="CV62" s="199"/>
      <c r="CX62" s="187"/>
      <c r="CY62" s="187"/>
      <c r="CZ62" s="187"/>
      <c r="DA62" s="187"/>
      <c r="DB62" s="187"/>
      <c r="DC62" s="187"/>
      <c r="DD62" s="187"/>
      <c r="DE62" s="187"/>
      <c r="DF62" s="187"/>
      <c r="DG62" s="187"/>
      <c r="DH62" s="55"/>
      <c r="DI62" s="309"/>
      <c r="DJ62" s="309"/>
      <c r="DK62" s="309"/>
      <c r="DL62" s="310"/>
      <c r="DM62" s="310"/>
      <c r="DN62" s="309"/>
      <c r="DR62" s="95"/>
      <c r="DU62" s="194"/>
      <c r="EB62" s="194"/>
      <c r="EC62" s="55"/>
      <c r="ED62" s="199"/>
      <c r="EE62" s="199"/>
      <c r="EF62" s="199"/>
      <c r="EG62" s="311"/>
      <c r="EH62" s="311"/>
      <c r="EI62" s="311"/>
      <c r="FD62" s="55"/>
      <c r="FE62" s="312"/>
      <c r="FF62" s="312"/>
    </row>
    <row r="63" spans="1:162" ht="14.25" customHeight="1">
      <c r="A63" s="526" t="s">
        <v>25</v>
      </c>
      <c r="B63" s="928">
        <v>302.73041033249967</v>
      </c>
      <c r="C63" s="713">
        <v>116.74677237028467</v>
      </c>
      <c r="D63" s="313"/>
      <c r="E63" s="318"/>
      <c r="F63" s="318"/>
      <c r="G63" s="318"/>
      <c r="H63" s="87"/>
      <c r="J63" s="55"/>
      <c r="K63" s="56"/>
      <c r="L63" s="56"/>
      <c r="M63" s="57"/>
      <c r="N63" s="58"/>
      <c r="O63" s="56"/>
      <c r="P63" s="59"/>
      <c r="Q63" s="57"/>
      <c r="AB63" s="55"/>
      <c r="AC63" s="159"/>
      <c r="AD63" s="159"/>
      <c r="AE63" s="159"/>
      <c r="AF63" s="303"/>
      <c r="AG63" s="159"/>
      <c r="AH63" s="159"/>
      <c r="AI63" s="161"/>
      <c r="AJ63" s="161"/>
      <c r="AK63" s="161"/>
      <c r="AL63" s="161"/>
      <c r="AM63" s="161"/>
      <c r="AN63" s="161"/>
      <c r="AO63" s="161"/>
      <c r="AP63" s="161"/>
      <c r="AQ63" s="161"/>
      <c r="AR63" s="161"/>
      <c r="AS63" s="161"/>
      <c r="AT63" s="161"/>
      <c r="AU63" s="161"/>
      <c r="AV63" s="55"/>
      <c r="AW63" s="88"/>
      <c r="AX63" s="304"/>
      <c r="AY63" s="304"/>
      <c r="AZ63" s="305"/>
      <c r="BA63" s="305"/>
      <c r="BB63" s="306"/>
      <c r="BC63" s="306"/>
      <c r="BD63" s="88"/>
      <c r="BE63" s="162"/>
      <c r="BF63" s="162"/>
      <c r="BG63" s="162"/>
      <c r="BH63" s="162"/>
      <c r="BI63" s="139"/>
      <c r="BJ63" s="139"/>
      <c r="BK63" s="139"/>
      <c r="BL63" s="139"/>
      <c r="BM63" s="139"/>
      <c r="BN63" s="139"/>
      <c r="BO63" s="139"/>
      <c r="BP63" s="139"/>
      <c r="BQ63" s="162"/>
      <c r="BR63" s="162"/>
      <c r="BS63" s="183"/>
      <c r="BT63" s="55"/>
      <c r="BU63" s="195"/>
      <c r="BV63" s="195"/>
      <c r="BW63" s="195"/>
      <c r="BX63" s="195"/>
      <c r="BY63" s="195"/>
      <c r="BZ63" s="195"/>
      <c r="CA63" s="195"/>
      <c r="CB63" s="195"/>
      <c r="CD63" s="187"/>
      <c r="CE63" s="187"/>
      <c r="CF63" s="187"/>
      <c r="CG63" s="187"/>
      <c r="CH63" s="187"/>
      <c r="CI63" s="187"/>
      <c r="CJ63" s="187"/>
      <c r="CK63" s="187"/>
      <c r="CL63" s="187"/>
      <c r="CM63" s="187"/>
      <c r="CN63" s="55"/>
      <c r="CO63" s="199"/>
      <c r="CP63" s="199"/>
      <c r="CQ63" s="199"/>
      <c r="CR63" s="199"/>
      <c r="CS63" s="199"/>
      <c r="CT63" s="199"/>
      <c r="CU63" s="199"/>
      <c r="CV63" s="199"/>
      <c r="CX63" s="187"/>
      <c r="CY63" s="187"/>
      <c r="CZ63" s="187"/>
      <c r="DA63" s="187"/>
      <c r="DB63" s="187"/>
      <c r="DC63" s="187"/>
      <c r="DD63" s="187"/>
      <c r="DE63" s="187"/>
      <c r="DF63" s="187"/>
      <c r="DG63" s="187"/>
      <c r="DH63" s="55"/>
      <c r="DI63" s="309"/>
      <c r="DJ63" s="309"/>
      <c r="DK63" s="309"/>
      <c r="DL63" s="310"/>
      <c r="DM63" s="310"/>
      <c r="DN63" s="309"/>
      <c r="DR63" s="95"/>
      <c r="DU63" s="194"/>
      <c r="EB63" s="194"/>
      <c r="EC63" s="55"/>
      <c r="ED63" s="199"/>
      <c r="EE63" s="199"/>
      <c r="EF63" s="199"/>
      <c r="EG63" s="311"/>
      <c r="EH63" s="311"/>
      <c r="EI63" s="311"/>
      <c r="EK63" s="322"/>
      <c r="EL63" s="202"/>
      <c r="EM63" s="202"/>
      <c r="EN63" s="202"/>
      <c r="EO63" s="202"/>
      <c r="EP63" s="202"/>
      <c r="EQ63" s="118"/>
      <c r="ER63" s="202"/>
      <c r="FD63" s="55"/>
      <c r="FE63" s="312"/>
      <c r="FF63" s="312"/>
    </row>
    <row r="64" spans="1:162" ht="14.25" customHeight="1">
      <c r="A64" s="659" t="s">
        <v>26</v>
      </c>
      <c r="B64" s="927">
        <v>252.20708133686429</v>
      </c>
      <c r="C64" s="712">
        <v>95.636088809703892</v>
      </c>
      <c r="D64" s="313"/>
      <c r="E64" s="318"/>
      <c r="F64" s="318"/>
      <c r="G64" s="318"/>
      <c r="H64" s="87"/>
      <c r="J64" s="55"/>
      <c r="K64" s="56"/>
      <c r="L64" s="56"/>
      <c r="M64" s="57"/>
      <c r="N64" s="58"/>
      <c r="O64" s="56"/>
      <c r="P64" s="59"/>
      <c r="Q64" s="57"/>
      <c r="AB64" s="55"/>
      <c r="AC64" s="159"/>
      <c r="AD64" s="159"/>
      <c r="AE64" s="159"/>
      <c r="AF64" s="303"/>
      <c r="AG64" s="159"/>
      <c r="AH64" s="159"/>
      <c r="AI64" s="161"/>
      <c r="AJ64" s="161"/>
      <c r="AK64" s="161"/>
      <c r="AL64" s="161"/>
      <c r="AM64" s="161"/>
      <c r="AN64" s="161"/>
      <c r="AO64" s="161"/>
      <c r="AP64" s="161"/>
      <c r="AQ64" s="161"/>
      <c r="AR64" s="161"/>
      <c r="AS64" s="161"/>
      <c r="AT64" s="161"/>
      <c r="AU64" s="161"/>
      <c r="AV64" s="55"/>
      <c r="AW64" s="88"/>
      <c r="AX64" s="304"/>
      <c r="AY64" s="304"/>
      <c r="AZ64" s="305"/>
      <c r="BA64" s="305"/>
      <c r="BB64" s="306"/>
      <c r="BC64" s="306"/>
      <c r="BD64" s="88"/>
      <c r="BE64" s="162"/>
      <c r="BF64" s="162"/>
      <c r="BG64" s="162"/>
      <c r="BH64" s="162"/>
      <c r="BI64" s="139"/>
      <c r="BJ64" s="139"/>
      <c r="BK64" s="139"/>
      <c r="BL64" s="139"/>
      <c r="BM64" s="139"/>
      <c r="BN64" s="139"/>
      <c r="BO64" s="139"/>
      <c r="BP64" s="139"/>
      <c r="BQ64" s="162"/>
      <c r="BR64" s="162"/>
      <c r="BS64" s="183"/>
      <c r="BT64" s="55"/>
      <c r="BU64" s="195"/>
      <c r="BV64" s="195"/>
      <c r="BW64" s="195"/>
      <c r="BX64" s="195"/>
      <c r="BY64" s="195"/>
      <c r="BZ64" s="195"/>
      <c r="CA64" s="195"/>
      <c r="CB64" s="195"/>
      <c r="CD64" s="187"/>
      <c r="CE64" s="187"/>
      <c r="CF64" s="187"/>
      <c r="CG64" s="187"/>
      <c r="CH64" s="187"/>
      <c r="CI64" s="187"/>
      <c r="CJ64" s="187"/>
      <c r="CK64" s="187"/>
      <c r="CL64" s="187"/>
      <c r="CM64" s="187"/>
      <c r="CN64" s="55"/>
      <c r="CO64" s="199"/>
      <c r="CP64" s="199"/>
      <c r="CQ64" s="199"/>
      <c r="CR64" s="199"/>
      <c r="CS64" s="199"/>
      <c r="CT64" s="199"/>
      <c r="CU64" s="199"/>
      <c r="CV64" s="199"/>
      <c r="CX64" s="187"/>
      <c r="CY64" s="187"/>
      <c r="CZ64" s="187"/>
      <c r="DA64" s="187"/>
      <c r="DB64" s="187"/>
      <c r="DC64" s="187"/>
      <c r="DD64" s="187"/>
      <c r="DE64" s="187"/>
      <c r="DF64" s="187"/>
      <c r="DG64" s="187"/>
      <c r="DH64" s="55"/>
      <c r="DI64" s="309"/>
      <c r="DJ64" s="309"/>
      <c r="DK64" s="309"/>
      <c r="DL64" s="310"/>
      <c r="DM64" s="310"/>
      <c r="DN64" s="309"/>
      <c r="DR64" s="95"/>
      <c r="DU64" s="194"/>
      <c r="EB64" s="194"/>
      <c r="EC64" s="55"/>
      <c r="ED64" s="199"/>
      <c r="EE64" s="199"/>
      <c r="EF64" s="199"/>
      <c r="EG64" s="311"/>
      <c r="EH64" s="311"/>
      <c r="EI64" s="311"/>
      <c r="EK64" s="202"/>
      <c r="EL64" s="202"/>
      <c r="EM64" s="202"/>
      <c r="EN64" s="202"/>
      <c r="EO64" s="202"/>
      <c r="EP64" s="202"/>
      <c r="EQ64" s="118"/>
      <c r="ER64" s="202"/>
      <c r="FD64" s="55"/>
      <c r="FE64" s="312"/>
      <c r="FF64" s="312"/>
    </row>
    <row r="65" spans="1:245" ht="14.25" customHeight="1">
      <c r="A65" s="526" t="s">
        <v>27</v>
      </c>
      <c r="B65" s="928">
        <v>260.338190462113</v>
      </c>
      <c r="C65" s="713">
        <v>152.65921325051761</v>
      </c>
      <c r="D65" s="313"/>
      <c r="E65" s="318"/>
      <c r="F65" s="318"/>
      <c r="G65" s="318"/>
      <c r="H65" s="87"/>
      <c r="J65" s="55"/>
      <c r="K65" s="56"/>
      <c r="L65" s="56"/>
      <c r="M65" s="57"/>
      <c r="N65" s="58"/>
      <c r="O65" s="56"/>
      <c r="P65" s="59"/>
      <c r="Q65" s="57"/>
      <c r="AB65" s="55"/>
      <c r="AC65" s="159"/>
      <c r="AD65" s="159"/>
      <c r="AE65" s="159"/>
      <c r="AF65" s="303"/>
      <c r="AG65" s="159"/>
      <c r="AH65" s="159"/>
      <c r="AI65" s="161"/>
      <c r="AJ65" s="161"/>
      <c r="AK65" s="161"/>
      <c r="AL65" s="161"/>
      <c r="AM65" s="161"/>
      <c r="AN65" s="161"/>
      <c r="AO65" s="161"/>
      <c r="AP65" s="161"/>
      <c r="AQ65" s="161"/>
      <c r="AR65" s="161"/>
      <c r="AS65" s="161"/>
      <c r="AT65" s="161"/>
      <c r="AU65" s="161"/>
      <c r="AV65" s="55"/>
      <c r="AW65" s="88"/>
      <c r="AX65" s="304"/>
      <c r="AY65" s="304"/>
      <c r="AZ65" s="305"/>
      <c r="BA65" s="305"/>
      <c r="BB65" s="306"/>
      <c r="BC65" s="306"/>
      <c r="BD65" s="88"/>
      <c r="BE65" s="162"/>
      <c r="BF65" s="162"/>
      <c r="BG65" s="162"/>
      <c r="BH65" s="162"/>
      <c r="BI65" s="139"/>
      <c r="BJ65" s="139"/>
      <c r="BK65" s="139"/>
      <c r="BL65" s="139"/>
      <c r="BM65" s="139"/>
      <c r="BN65" s="139"/>
      <c r="BO65" s="139"/>
      <c r="BP65" s="139"/>
      <c r="BQ65" s="162"/>
      <c r="BR65" s="162"/>
      <c r="BS65" s="183"/>
      <c r="BT65" s="55"/>
      <c r="BU65" s="195"/>
      <c r="BV65" s="195"/>
      <c r="BW65" s="195"/>
      <c r="BX65" s="195"/>
      <c r="BY65" s="195"/>
      <c r="BZ65" s="195"/>
      <c r="CA65" s="195"/>
      <c r="CB65" s="195"/>
      <c r="CD65" s="187"/>
      <c r="CE65" s="187"/>
      <c r="CF65" s="187"/>
      <c r="CG65" s="187"/>
      <c r="CH65" s="187"/>
      <c r="CI65" s="187"/>
      <c r="CJ65" s="187"/>
      <c r="CK65" s="187"/>
      <c r="CL65" s="187"/>
      <c r="CM65" s="187"/>
      <c r="CN65" s="55"/>
      <c r="CO65" s="199"/>
      <c r="CP65" s="199"/>
      <c r="CQ65" s="199"/>
      <c r="CR65" s="199"/>
      <c r="CS65" s="199"/>
      <c r="CT65" s="199"/>
      <c r="CU65" s="199"/>
      <c r="CV65" s="199"/>
      <c r="CX65" s="187"/>
      <c r="CY65" s="187"/>
      <c r="CZ65" s="187"/>
      <c r="DA65" s="187"/>
      <c r="DB65" s="187"/>
      <c r="DC65" s="187"/>
      <c r="DD65" s="187"/>
      <c r="DE65" s="187"/>
      <c r="DF65" s="187"/>
      <c r="DG65" s="187"/>
      <c r="DH65" s="55"/>
      <c r="DI65" s="309"/>
      <c r="DJ65" s="309"/>
      <c r="DK65" s="309"/>
      <c r="DL65" s="310"/>
      <c r="DM65" s="310"/>
      <c r="DN65" s="309"/>
      <c r="DR65" s="95"/>
      <c r="DU65" s="194"/>
      <c r="EB65" s="194"/>
      <c r="EC65" s="55"/>
      <c r="ED65" s="199"/>
      <c r="EE65" s="199"/>
      <c r="EF65" s="199"/>
      <c r="EG65" s="311"/>
      <c r="EH65" s="311"/>
      <c r="EI65" s="311"/>
      <c r="EK65" s="202"/>
      <c r="EL65" s="202"/>
      <c r="EM65" s="202"/>
      <c r="EN65" s="202"/>
      <c r="EO65" s="202"/>
      <c r="EP65" s="202"/>
      <c r="EQ65" s="118"/>
      <c r="ER65" s="202"/>
      <c r="FD65" s="55"/>
      <c r="FE65" s="312"/>
      <c r="FF65" s="312"/>
    </row>
    <row r="66" spans="1:245" ht="14.25" customHeight="1">
      <c r="A66" s="659" t="s">
        <v>28</v>
      </c>
      <c r="B66" s="927">
        <v>253.1290804719076</v>
      </c>
      <c r="C66" s="712">
        <v>109.45337579102318</v>
      </c>
      <c r="D66" s="313"/>
      <c r="E66" s="118"/>
      <c r="F66" s="126"/>
      <c r="G66" s="66"/>
      <c r="H66" s="87"/>
      <c r="J66" s="55"/>
      <c r="K66" s="56"/>
      <c r="L66" s="56"/>
      <c r="M66" s="57"/>
      <c r="N66" s="58"/>
      <c r="O66" s="56"/>
      <c r="P66" s="59"/>
      <c r="Q66" s="57"/>
      <c r="AB66" s="55"/>
      <c r="AC66" s="159"/>
      <c r="AD66" s="159"/>
      <c r="AE66" s="159"/>
      <c r="AF66" s="303"/>
      <c r="AG66" s="159"/>
      <c r="AH66" s="159"/>
      <c r="AI66" s="161"/>
      <c r="AJ66" s="161"/>
      <c r="AK66" s="161"/>
      <c r="AL66" s="161"/>
      <c r="AM66" s="161"/>
      <c r="AN66" s="161"/>
      <c r="AO66" s="161"/>
      <c r="AP66" s="161"/>
      <c r="AQ66" s="161"/>
      <c r="AR66" s="161"/>
      <c r="AS66" s="161"/>
      <c r="AT66" s="161"/>
      <c r="AU66" s="161"/>
      <c r="AV66" s="55"/>
      <c r="AW66" s="88"/>
      <c r="AX66" s="304"/>
      <c r="AY66" s="304"/>
      <c r="AZ66" s="305"/>
      <c r="BA66" s="305"/>
      <c r="BB66" s="306"/>
      <c r="BC66" s="306"/>
      <c r="BD66" s="88"/>
      <c r="BE66" s="162"/>
      <c r="BF66" s="162"/>
      <c r="BG66" s="162"/>
      <c r="BH66" s="162"/>
      <c r="BI66" s="139"/>
      <c r="BJ66" s="139"/>
      <c r="BK66" s="139"/>
      <c r="BL66" s="139"/>
      <c r="BM66" s="139"/>
      <c r="BN66" s="139"/>
      <c r="BO66" s="139"/>
      <c r="BP66" s="139"/>
      <c r="BQ66" s="162"/>
      <c r="BR66" s="162"/>
      <c r="BS66" s="183"/>
      <c r="BT66" s="55"/>
      <c r="BU66" s="195"/>
      <c r="BV66" s="195"/>
      <c r="BW66" s="195"/>
      <c r="BX66" s="195"/>
      <c r="BY66" s="195"/>
      <c r="BZ66" s="195"/>
      <c r="CA66" s="195"/>
      <c r="CB66" s="195"/>
      <c r="CD66" s="187"/>
      <c r="CE66" s="187"/>
      <c r="CF66" s="187"/>
      <c r="CG66" s="187"/>
      <c r="CH66" s="187"/>
      <c r="CI66" s="187"/>
      <c r="CJ66" s="187"/>
      <c r="CK66" s="187"/>
      <c r="CL66" s="187"/>
      <c r="CM66" s="187"/>
      <c r="CN66" s="55"/>
      <c r="CO66" s="199"/>
      <c r="CP66" s="199"/>
      <c r="CQ66" s="199"/>
      <c r="CR66" s="199"/>
      <c r="CS66" s="199"/>
      <c r="CT66" s="199"/>
      <c r="CU66" s="199"/>
      <c r="CV66" s="199"/>
      <c r="CX66" s="187"/>
      <c r="CY66" s="187"/>
      <c r="CZ66" s="187"/>
      <c r="DA66" s="187"/>
      <c r="DB66" s="187"/>
      <c r="DC66" s="187"/>
      <c r="DD66" s="187"/>
      <c r="DE66" s="187"/>
      <c r="DF66" s="187"/>
      <c r="DG66" s="187"/>
      <c r="DH66" s="55"/>
      <c r="DI66" s="309"/>
      <c r="DJ66" s="309"/>
      <c r="DK66" s="309"/>
      <c r="DL66" s="310"/>
      <c r="DM66" s="310"/>
      <c r="DN66" s="309"/>
      <c r="DR66" s="95"/>
      <c r="DU66" s="194"/>
      <c r="EB66" s="194"/>
      <c r="EC66" s="55"/>
      <c r="ED66" s="199"/>
      <c r="EE66" s="199"/>
      <c r="EF66" s="199"/>
      <c r="EG66" s="311"/>
      <c r="EH66" s="311"/>
      <c r="EI66" s="311"/>
      <c r="EK66" s="202"/>
      <c r="EL66" s="202"/>
      <c r="EM66" s="202"/>
      <c r="EN66" s="202"/>
      <c r="EO66" s="202"/>
      <c r="EP66" s="202"/>
      <c r="EQ66" s="118"/>
      <c r="ER66" s="202"/>
      <c r="FD66" s="55"/>
      <c r="FE66" s="312"/>
      <c r="FF66" s="312"/>
    </row>
    <row r="67" spans="1:245" s="72" customFormat="1" ht="14.25" customHeight="1">
      <c r="A67" s="668" t="s">
        <v>29</v>
      </c>
      <c r="B67" s="929">
        <v>264.24805513975667</v>
      </c>
      <c r="C67" s="714">
        <v>141.2957387577525</v>
      </c>
      <c r="D67" s="323"/>
      <c r="E67" s="323"/>
      <c r="F67" s="126"/>
      <c r="G67" s="324"/>
      <c r="H67" s="92"/>
      <c r="I67" s="155"/>
      <c r="J67" s="55"/>
      <c r="K67" s="56"/>
      <c r="L67" s="56"/>
      <c r="M67" s="57"/>
      <c r="N67" s="58"/>
      <c r="O67" s="56"/>
      <c r="P67" s="59"/>
      <c r="Q67" s="57"/>
      <c r="R67" s="155"/>
      <c r="S67" s="324"/>
      <c r="T67" s="324"/>
      <c r="U67" s="324"/>
      <c r="V67" s="324"/>
      <c r="W67" s="324"/>
      <c r="X67" s="324"/>
      <c r="Y67" s="324"/>
      <c r="Z67" s="324"/>
      <c r="AA67" s="324"/>
      <c r="AB67" s="75"/>
      <c r="AC67" s="213"/>
      <c r="AD67" s="213"/>
      <c r="AE67" s="213"/>
      <c r="AF67" s="325"/>
      <c r="AG67" s="213"/>
      <c r="AH67" s="213"/>
      <c r="AI67" s="215"/>
      <c r="AJ67" s="215"/>
      <c r="AK67" s="215"/>
      <c r="AL67" s="215"/>
      <c r="AM67" s="215"/>
      <c r="AN67" s="215"/>
      <c r="AO67" s="215"/>
      <c r="AP67" s="215"/>
      <c r="AQ67" s="215"/>
      <c r="AR67" s="215"/>
      <c r="AS67" s="215"/>
      <c r="AT67" s="215"/>
      <c r="AU67" s="215"/>
      <c r="AV67" s="75"/>
      <c r="AW67" s="90"/>
      <c r="AX67" s="326"/>
      <c r="AY67" s="326"/>
      <c r="AZ67" s="327"/>
      <c r="BA67" s="327"/>
      <c r="BB67" s="328"/>
      <c r="BC67" s="328"/>
      <c r="BD67" s="90"/>
      <c r="BE67" s="216"/>
      <c r="BF67" s="216"/>
      <c r="BG67" s="216"/>
      <c r="BH67" s="216"/>
      <c r="BI67" s="146"/>
      <c r="BJ67" s="146"/>
      <c r="BK67" s="146"/>
      <c r="BL67" s="146"/>
      <c r="BM67" s="146"/>
      <c r="BN67" s="146"/>
      <c r="BO67" s="146"/>
      <c r="BP67" s="146"/>
      <c r="BQ67" s="216"/>
      <c r="BR67" s="216"/>
      <c r="BS67" s="220"/>
      <c r="BT67" s="75"/>
      <c r="BU67" s="231"/>
      <c r="BV67" s="231"/>
      <c r="BW67" s="231"/>
      <c r="BX67" s="231"/>
      <c r="BY67" s="231"/>
      <c r="BZ67" s="231"/>
      <c r="CA67" s="231"/>
      <c r="CB67" s="231"/>
      <c r="CC67" s="74"/>
      <c r="CD67" s="223"/>
      <c r="CE67" s="223"/>
      <c r="CF67" s="223"/>
      <c r="CG67" s="223"/>
      <c r="CH67" s="223"/>
      <c r="CI67" s="223"/>
      <c r="CJ67" s="223"/>
      <c r="CK67" s="223"/>
      <c r="CL67" s="223"/>
      <c r="CM67" s="223"/>
      <c r="CN67" s="75"/>
      <c r="CO67" s="234"/>
      <c r="CP67" s="234"/>
      <c r="CQ67" s="234"/>
      <c r="CR67" s="234"/>
      <c r="CS67" s="234"/>
      <c r="CT67" s="234"/>
      <c r="CU67" s="234"/>
      <c r="CV67" s="234"/>
      <c r="CW67" s="74"/>
      <c r="CX67" s="223"/>
      <c r="CY67" s="223"/>
      <c r="CZ67" s="223"/>
      <c r="DA67" s="223"/>
      <c r="DB67" s="223"/>
      <c r="DC67" s="223"/>
      <c r="DD67" s="223"/>
      <c r="DE67" s="223"/>
      <c r="DF67" s="223"/>
      <c r="DG67" s="223"/>
      <c r="DH67" s="75"/>
      <c r="DI67" s="329"/>
      <c r="DJ67" s="329"/>
      <c r="DK67" s="329"/>
      <c r="DL67" s="330"/>
      <c r="DM67" s="330"/>
      <c r="DN67" s="329"/>
      <c r="DO67" s="74"/>
      <c r="DP67" s="74"/>
      <c r="DQ67" s="74"/>
      <c r="DR67" s="74"/>
      <c r="DS67" s="74"/>
      <c r="DT67" s="74"/>
      <c r="DU67" s="230"/>
      <c r="DV67" s="74"/>
      <c r="DW67" s="74"/>
      <c r="DX67" s="74"/>
      <c r="DY67" s="74"/>
      <c r="DZ67" s="74"/>
      <c r="EA67" s="74"/>
      <c r="EB67" s="230"/>
      <c r="EC67" s="75"/>
      <c r="ED67" s="234"/>
      <c r="EE67" s="234"/>
      <c r="EF67" s="234"/>
      <c r="EG67" s="331"/>
      <c r="EH67" s="331"/>
      <c r="EI67" s="331"/>
      <c r="EJ67" s="74"/>
      <c r="EK67" s="322"/>
      <c r="EL67" s="202"/>
      <c r="EM67" s="202"/>
      <c r="EN67" s="202"/>
      <c r="EO67" s="202"/>
      <c r="EP67" s="74"/>
      <c r="EQ67" s="322"/>
      <c r="ER67" s="322"/>
      <c r="ES67" s="74"/>
      <c r="ET67" s="74"/>
      <c r="EU67" s="74"/>
      <c r="EV67" s="74"/>
      <c r="EW67" s="74"/>
      <c r="EX67" s="74"/>
      <c r="EY67" s="74"/>
      <c r="EZ67" s="74"/>
      <c r="FA67" s="74"/>
      <c r="FB67" s="74"/>
      <c r="FC67" s="74"/>
      <c r="FD67" s="75"/>
      <c r="FE67" s="332"/>
      <c r="FF67" s="332"/>
      <c r="FG67" s="74"/>
      <c r="FH67" s="74"/>
      <c r="FI67" s="74"/>
      <c r="FJ67" s="74"/>
      <c r="FK67" s="74"/>
      <c r="FL67" s="74"/>
      <c r="FM67" s="97"/>
      <c r="FN67" s="74"/>
      <c r="FO67" s="74"/>
      <c r="FP67" s="74"/>
      <c r="FQ67" s="74"/>
      <c r="FR67" s="74"/>
      <c r="FS67" s="74"/>
      <c r="FT67" s="74"/>
      <c r="FU67" s="74"/>
      <c r="FV67" s="74"/>
      <c r="FW67" s="74"/>
      <c r="FX67" s="74"/>
      <c r="FY67" s="74"/>
      <c r="FZ67" s="74"/>
      <c r="GA67" s="74"/>
      <c r="GB67" s="74"/>
      <c r="GC67" s="74"/>
      <c r="GD67" s="74"/>
      <c r="GE67" s="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row>
    <row r="68" spans="1:245" ht="14.25" customHeight="1">
      <c r="A68" s="659" t="s">
        <v>30</v>
      </c>
      <c r="B68" s="927">
        <v>224.55554969929167</v>
      </c>
      <c r="C68" s="712">
        <v>163.34069780041813</v>
      </c>
      <c r="D68" s="323"/>
      <c r="E68" s="117"/>
      <c r="F68" s="218"/>
      <c r="G68" s="324"/>
      <c r="H68" s="87"/>
      <c r="J68" s="75"/>
      <c r="K68" s="76"/>
      <c r="L68" s="76"/>
      <c r="M68" s="77"/>
      <c r="N68" s="78"/>
      <c r="O68" s="76"/>
      <c r="P68" s="79"/>
      <c r="Q68" s="77"/>
      <c r="AB68" s="55"/>
      <c r="AC68" s="159"/>
      <c r="AD68" s="159"/>
      <c r="AE68" s="159"/>
      <c r="AF68" s="303"/>
      <c r="AG68" s="159"/>
      <c r="AH68" s="159"/>
      <c r="AI68" s="161"/>
      <c r="AJ68" s="161"/>
      <c r="AK68" s="161"/>
      <c r="AL68" s="161"/>
      <c r="AM68" s="161"/>
      <c r="AN68" s="161"/>
      <c r="AO68" s="161"/>
      <c r="AP68" s="161"/>
      <c r="AQ68" s="161"/>
      <c r="AR68" s="161"/>
      <c r="AS68" s="161"/>
      <c r="AT68" s="161"/>
      <c r="AU68" s="161"/>
      <c r="AV68" s="55"/>
      <c r="AW68" s="88"/>
      <c r="AX68" s="304"/>
      <c r="AY68" s="304"/>
      <c r="AZ68" s="305"/>
      <c r="BA68" s="305"/>
      <c r="BB68" s="306"/>
      <c r="BC68" s="306"/>
      <c r="BD68" s="88"/>
      <c r="BE68" s="162"/>
      <c r="BF68" s="162"/>
      <c r="BG68" s="162"/>
      <c r="BH68" s="162"/>
      <c r="BI68" s="139"/>
      <c r="BJ68" s="139"/>
      <c r="BK68" s="139"/>
      <c r="BL68" s="139"/>
      <c r="BM68" s="139"/>
      <c r="BN68" s="139"/>
      <c r="BO68" s="139"/>
      <c r="BP68" s="139"/>
      <c r="BQ68" s="162"/>
      <c r="BR68" s="162"/>
      <c r="BS68" s="183"/>
      <c r="BT68" s="55"/>
      <c r="BU68" s="195"/>
      <c r="BV68" s="195"/>
      <c r="BW68" s="195"/>
      <c r="BX68" s="195"/>
      <c r="BY68" s="195"/>
      <c r="BZ68" s="195"/>
      <c r="CA68" s="195"/>
      <c r="CB68" s="195"/>
      <c r="CD68" s="187"/>
      <c r="CE68" s="187"/>
      <c r="CF68" s="187"/>
      <c r="CG68" s="187"/>
      <c r="CH68" s="187"/>
      <c r="CI68" s="187"/>
      <c r="CJ68" s="187"/>
      <c r="CK68" s="187"/>
      <c r="CL68" s="187"/>
      <c r="CM68" s="187"/>
      <c r="CN68" s="55"/>
      <c r="CO68" s="199"/>
      <c r="CP68" s="199"/>
      <c r="CQ68" s="199"/>
      <c r="CR68" s="199"/>
      <c r="CS68" s="199"/>
      <c r="CT68" s="199"/>
      <c r="CU68" s="199"/>
      <c r="CV68" s="199"/>
      <c r="CX68" s="187"/>
      <c r="CY68" s="187"/>
      <c r="CZ68" s="187"/>
      <c r="DA68" s="187"/>
      <c r="DB68" s="187"/>
      <c r="DC68" s="187"/>
      <c r="DD68" s="187"/>
      <c r="DE68" s="187"/>
      <c r="DF68" s="187"/>
      <c r="DG68" s="187"/>
      <c r="DH68" s="55"/>
      <c r="DI68" s="309"/>
      <c r="DJ68" s="309"/>
      <c r="DK68" s="309"/>
      <c r="DL68" s="310"/>
      <c r="DM68" s="310"/>
      <c r="DN68" s="309"/>
      <c r="DR68" s="95"/>
      <c r="DU68" s="194"/>
      <c r="EB68" s="194"/>
      <c r="EC68" s="55"/>
      <c r="ED68" s="199"/>
      <c r="EE68" s="199"/>
      <c r="EF68" s="199"/>
      <c r="EG68" s="311"/>
      <c r="EH68" s="311"/>
      <c r="EI68" s="311"/>
      <c r="EK68" s="202"/>
      <c r="EQ68" s="118"/>
      <c r="ER68" s="202"/>
      <c r="FD68" s="55"/>
      <c r="FE68" s="312"/>
      <c r="FF68" s="312"/>
    </row>
    <row r="69" spans="1:245" ht="14.25" customHeight="1">
      <c r="A69" s="668" t="s">
        <v>31</v>
      </c>
      <c r="B69" s="929">
        <v>256.86963602140469</v>
      </c>
      <c r="C69" s="714">
        <v>145.39366468756461</v>
      </c>
      <c r="D69" s="313"/>
      <c r="E69" s="118"/>
      <c r="F69" s="126"/>
      <c r="G69" s="66"/>
      <c r="H69" s="87"/>
      <c r="J69" s="55"/>
      <c r="K69" s="56"/>
      <c r="L69" s="56"/>
      <c r="M69" s="57"/>
      <c r="N69" s="58"/>
      <c r="O69" s="56"/>
      <c r="P69" s="59"/>
      <c r="Q69" s="57"/>
      <c r="AB69" s="75"/>
      <c r="AC69" s="213"/>
      <c r="AD69" s="213"/>
      <c r="AE69" s="213"/>
      <c r="AF69" s="325"/>
      <c r="AG69" s="213"/>
      <c r="AH69" s="213"/>
      <c r="AI69" s="215"/>
      <c r="AJ69" s="215"/>
      <c r="AK69" s="215"/>
      <c r="AL69" s="215"/>
      <c r="AM69" s="215"/>
      <c r="AN69" s="215"/>
      <c r="AO69" s="215"/>
      <c r="AP69" s="215"/>
      <c r="AQ69" s="215"/>
      <c r="AR69" s="215"/>
      <c r="AS69" s="215"/>
      <c r="AT69" s="215"/>
      <c r="AU69" s="215"/>
      <c r="AV69" s="75"/>
      <c r="AW69" s="90"/>
      <c r="AX69" s="326"/>
      <c r="AY69" s="326"/>
      <c r="AZ69" s="327"/>
      <c r="BA69" s="327"/>
      <c r="BB69" s="328"/>
      <c r="BC69" s="328"/>
      <c r="BD69" s="90"/>
      <c r="BE69" s="216"/>
      <c r="BF69" s="216"/>
      <c r="BG69" s="216"/>
      <c r="BH69" s="216"/>
      <c r="BI69" s="146"/>
      <c r="BJ69" s="146"/>
      <c r="BK69" s="146"/>
      <c r="BL69" s="146"/>
      <c r="BM69" s="146"/>
      <c r="BN69" s="146"/>
      <c r="BO69" s="146"/>
      <c r="BP69" s="146"/>
      <c r="BQ69" s="216"/>
      <c r="BR69" s="216"/>
      <c r="BS69" s="220"/>
      <c r="BT69" s="75"/>
      <c r="BU69" s="231"/>
      <c r="BV69" s="231"/>
      <c r="BW69" s="231"/>
      <c r="BX69" s="231"/>
      <c r="BY69" s="231"/>
      <c r="BZ69" s="231"/>
      <c r="CA69" s="231"/>
      <c r="CB69" s="231"/>
      <c r="CD69" s="242"/>
      <c r="CE69" s="242"/>
      <c r="CF69" s="242"/>
      <c r="CG69" s="242"/>
      <c r="CH69" s="242"/>
      <c r="CI69" s="242"/>
      <c r="CJ69" s="242"/>
      <c r="CK69" s="242"/>
      <c r="CL69" s="242"/>
      <c r="CM69" s="242"/>
      <c r="CN69" s="75"/>
      <c r="CO69" s="234"/>
      <c r="CP69" s="234"/>
      <c r="CQ69" s="234"/>
      <c r="CR69" s="234"/>
      <c r="CS69" s="234"/>
      <c r="CT69" s="234"/>
      <c r="CU69" s="234"/>
      <c r="CV69" s="234"/>
      <c r="CX69" s="242"/>
      <c r="CY69" s="242"/>
      <c r="CZ69" s="242"/>
      <c r="DA69" s="242"/>
      <c r="DB69" s="242"/>
      <c r="DC69" s="242"/>
      <c r="DD69" s="242"/>
      <c r="DE69" s="242"/>
      <c r="DF69" s="242"/>
      <c r="DG69" s="242"/>
      <c r="DH69" s="75"/>
      <c r="DI69" s="329"/>
      <c r="DJ69" s="329"/>
      <c r="DK69" s="329"/>
      <c r="DL69" s="330"/>
      <c r="DM69" s="330"/>
      <c r="DN69" s="329"/>
      <c r="DP69" s="333"/>
      <c r="DR69" s="95"/>
      <c r="DU69" s="230"/>
      <c r="EB69" s="230"/>
      <c r="EC69" s="75"/>
      <c r="ED69" s="234"/>
      <c r="EE69" s="234"/>
      <c r="EF69" s="234"/>
      <c r="EG69" s="331"/>
      <c r="EH69" s="331"/>
      <c r="EI69" s="331"/>
      <c r="EL69" s="322"/>
      <c r="EM69" s="322"/>
      <c r="EN69" s="202"/>
      <c r="EO69" s="202"/>
      <c r="EP69" s="202"/>
      <c r="EQ69" s="118"/>
      <c r="ER69" s="202"/>
      <c r="FD69" s="75"/>
      <c r="FE69" s="332"/>
      <c r="FF69" s="332"/>
    </row>
    <row r="70" spans="1:245" ht="14.25" customHeight="1">
      <c r="A70" s="659" t="s">
        <v>32</v>
      </c>
      <c r="B70" s="927">
        <v>456.0345928594183</v>
      </c>
      <c r="C70" s="712">
        <v>415.25127055306433</v>
      </c>
      <c r="D70" s="323"/>
      <c r="E70" s="117"/>
      <c r="F70" s="218"/>
      <c r="G70" s="324"/>
      <c r="H70" s="87"/>
      <c r="J70" s="75"/>
      <c r="K70" s="76"/>
      <c r="L70" s="76"/>
      <c r="M70" s="77"/>
      <c r="N70" s="78"/>
      <c r="O70" s="76"/>
      <c r="P70" s="79"/>
      <c r="Q70" s="77"/>
      <c r="AB70" s="55"/>
      <c r="AC70" s="159"/>
      <c r="AD70" s="159"/>
      <c r="AE70" s="159"/>
      <c r="AF70" s="303"/>
      <c r="AG70" s="159"/>
      <c r="AH70" s="159"/>
      <c r="AI70" s="161"/>
      <c r="AJ70" s="161"/>
      <c r="AK70" s="161"/>
      <c r="AL70" s="161"/>
      <c r="AM70" s="161"/>
      <c r="AN70" s="161"/>
      <c r="AO70" s="161"/>
      <c r="AP70" s="161"/>
      <c r="AQ70" s="161"/>
      <c r="AR70" s="161"/>
      <c r="AS70" s="161"/>
      <c r="AT70" s="161"/>
      <c r="AU70" s="161"/>
      <c r="AV70" s="55"/>
      <c r="AW70" s="88"/>
      <c r="AX70" s="304"/>
      <c r="AY70" s="304"/>
      <c r="AZ70" s="305"/>
      <c r="BA70" s="305"/>
      <c r="BB70" s="306"/>
      <c r="BC70" s="306"/>
      <c r="BD70" s="88"/>
      <c r="BE70" s="162"/>
      <c r="BF70" s="162"/>
      <c r="BG70" s="162"/>
      <c r="BH70" s="162"/>
      <c r="BI70" s="139"/>
      <c r="BJ70" s="139"/>
      <c r="BK70" s="139"/>
      <c r="BL70" s="139"/>
      <c r="BM70" s="139"/>
      <c r="BN70" s="139"/>
      <c r="BO70" s="139"/>
      <c r="BP70" s="139"/>
      <c r="BQ70" s="162"/>
      <c r="BR70" s="162"/>
      <c r="BS70" s="183"/>
      <c r="BT70" s="55"/>
      <c r="BU70" s="195"/>
      <c r="BV70" s="195"/>
      <c r="BW70" s="195"/>
      <c r="BX70" s="195"/>
      <c r="BY70" s="195"/>
      <c r="BZ70" s="195"/>
      <c r="CA70" s="195"/>
      <c r="CB70" s="195"/>
      <c r="CD70" s="187"/>
      <c r="CE70" s="187"/>
      <c r="CF70" s="187"/>
      <c r="CG70" s="187"/>
      <c r="CH70" s="187"/>
      <c r="CI70" s="187"/>
      <c r="CJ70" s="187"/>
      <c r="CK70" s="187"/>
      <c r="CL70" s="187"/>
      <c r="CM70" s="187"/>
      <c r="CN70" s="55"/>
      <c r="CO70" s="199"/>
      <c r="CP70" s="199"/>
      <c r="CQ70" s="199"/>
      <c r="CR70" s="199"/>
      <c r="CS70" s="199"/>
      <c r="CT70" s="199"/>
      <c r="CU70" s="199"/>
      <c r="CV70" s="199"/>
      <c r="CX70" s="187"/>
      <c r="CY70" s="187"/>
      <c r="CZ70" s="187"/>
      <c r="DA70" s="187"/>
      <c r="DB70" s="187"/>
      <c r="DC70" s="187"/>
      <c r="DD70" s="187"/>
      <c r="DE70" s="187"/>
      <c r="DF70" s="187"/>
      <c r="DG70" s="187"/>
      <c r="DH70" s="55"/>
      <c r="DI70" s="309"/>
      <c r="DJ70" s="309"/>
      <c r="DK70" s="309"/>
      <c r="DL70" s="310"/>
      <c r="DM70" s="310"/>
      <c r="DN70" s="309"/>
      <c r="DR70" s="95"/>
      <c r="DU70" s="194"/>
      <c r="EB70" s="194"/>
      <c r="EC70" s="55"/>
      <c r="ED70" s="199"/>
      <c r="EE70" s="199"/>
      <c r="EF70" s="199"/>
      <c r="EG70" s="311"/>
      <c r="EH70" s="311"/>
      <c r="EI70" s="311"/>
      <c r="EK70" s="322"/>
      <c r="EL70" s="202"/>
      <c r="EM70" s="202"/>
      <c r="EP70" s="202"/>
      <c r="EQ70" s="118"/>
      <c r="ER70" s="202"/>
      <c r="FD70" s="55"/>
      <c r="FE70" s="312"/>
      <c r="FF70" s="312"/>
    </row>
    <row r="71" spans="1:245" ht="14.25" customHeight="1">
      <c r="A71" s="526" t="s">
        <v>33</v>
      </c>
      <c r="B71" s="928">
        <v>432.72829975356188</v>
      </c>
      <c r="C71" s="713">
        <v>218.41097312146135</v>
      </c>
      <c r="D71" s="313"/>
      <c r="E71" s="118"/>
      <c r="F71" s="126"/>
      <c r="G71" s="66"/>
      <c r="H71" s="87"/>
      <c r="J71" s="55"/>
      <c r="K71" s="56"/>
      <c r="L71" s="56"/>
      <c r="M71" s="57"/>
      <c r="N71" s="58"/>
      <c r="O71" s="56"/>
      <c r="P71" s="59"/>
      <c r="Q71" s="57"/>
      <c r="AB71" s="55"/>
      <c r="AC71" s="159"/>
      <c r="AD71" s="159"/>
      <c r="AE71" s="159"/>
      <c r="AF71" s="303"/>
      <c r="AG71" s="159"/>
      <c r="AH71" s="159"/>
      <c r="AI71" s="161"/>
      <c r="AJ71" s="161"/>
      <c r="AK71" s="161"/>
      <c r="AL71" s="161"/>
      <c r="AM71" s="161"/>
      <c r="AN71" s="161"/>
      <c r="AO71" s="161"/>
      <c r="AP71" s="161"/>
      <c r="AQ71" s="161"/>
      <c r="AR71" s="161"/>
      <c r="AS71" s="161"/>
      <c r="AT71" s="161"/>
      <c r="AU71" s="161"/>
      <c r="AV71" s="55"/>
      <c r="AW71" s="88"/>
      <c r="AX71" s="304"/>
      <c r="AY71" s="304"/>
      <c r="AZ71" s="305"/>
      <c r="BA71" s="305"/>
      <c r="BB71" s="306"/>
      <c r="BC71" s="306"/>
      <c r="BD71" s="88"/>
      <c r="BE71" s="162"/>
      <c r="BF71" s="162"/>
      <c r="BG71" s="162"/>
      <c r="BH71" s="162"/>
      <c r="BI71" s="139"/>
      <c r="BJ71" s="139"/>
      <c r="BK71" s="139"/>
      <c r="BL71" s="139"/>
      <c r="BM71" s="139"/>
      <c r="BN71" s="139"/>
      <c r="BO71" s="139"/>
      <c r="BP71" s="139"/>
      <c r="BQ71" s="162"/>
      <c r="BR71" s="162"/>
      <c r="BS71" s="183"/>
      <c r="BT71" s="55"/>
      <c r="BU71" s="195"/>
      <c r="BV71" s="195"/>
      <c r="BW71" s="195"/>
      <c r="BX71" s="195"/>
      <c r="BY71" s="195"/>
      <c r="BZ71" s="195"/>
      <c r="CA71" s="195"/>
      <c r="CB71" s="195"/>
      <c r="CD71" s="187"/>
      <c r="CE71" s="187"/>
      <c r="CF71" s="187"/>
      <c r="CG71" s="187"/>
      <c r="CH71" s="187"/>
      <c r="CI71" s="187"/>
      <c r="CJ71" s="187"/>
      <c r="CK71" s="187"/>
      <c r="CL71" s="187"/>
      <c r="CM71" s="187"/>
      <c r="CN71" s="55"/>
      <c r="CO71" s="199"/>
      <c r="CP71" s="199"/>
      <c r="CQ71" s="199"/>
      <c r="CR71" s="199"/>
      <c r="CS71" s="199"/>
      <c r="CT71" s="199"/>
      <c r="CU71" s="199"/>
      <c r="CV71" s="199"/>
      <c r="CX71" s="187"/>
      <c r="CY71" s="187"/>
      <c r="CZ71" s="187"/>
      <c r="DA71" s="187"/>
      <c r="DB71" s="187"/>
      <c r="DC71" s="187"/>
      <c r="DD71" s="187"/>
      <c r="DE71" s="187"/>
      <c r="DF71" s="187"/>
      <c r="DG71" s="187"/>
      <c r="DH71" s="55"/>
      <c r="DI71" s="309"/>
      <c r="DJ71" s="309"/>
      <c r="DK71" s="309"/>
      <c r="DL71" s="310"/>
      <c r="DM71" s="310"/>
      <c r="DN71" s="309"/>
      <c r="DR71" s="95"/>
      <c r="DU71" s="194"/>
      <c r="EB71" s="194"/>
      <c r="EC71" s="55"/>
      <c r="ED71" s="199"/>
      <c r="EE71" s="199"/>
      <c r="EF71" s="199"/>
      <c r="EG71" s="311"/>
      <c r="EH71" s="311"/>
      <c r="EI71" s="311"/>
      <c r="EK71" s="202"/>
      <c r="EL71" s="202"/>
      <c r="EM71" s="202"/>
      <c r="EN71" s="202"/>
      <c r="EO71" s="202"/>
      <c r="EP71" s="202"/>
      <c r="EQ71" s="118"/>
      <c r="ER71" s="202"/>
      <c r="FD71" s="55"/>
      <c r="FE71" s="312"/>
      <c r="FF71" s="312"/>
    </row>
    <row r="72" spans="1:245" ht="14.25" customHeight="1">
      <c r="A72" s="659" t="s">
        <v>34</v>
      </c>
      <c r="B72" s="927">
        <v>448.73158442629665</v>
      </c>
      <c r="C72" s="712">
        <v>478.10123254964611</v>
      </c>
      <c r="D72" s="313"/>
      <c r="E72" s="2"/>
      <c r="F72" s="126"/>
      <c r="G72" s="66"/>
      <c r="H72" s="87"/>
      <c r="J72" s="55"/>
      <c r="K72" s="56"/>
      <c r="L72" s="56"/>
      <c r="M72" s="57"/>
      <c r="N72" s="58"/>
      <c r="O72" s="56"/>
      <c r="P72" s="59"/>
      <c r="Q72" s="57"/>
      <c r="AB72" s="55"/>
      <c r="AC72" s="159"/>
      <c r="AD72" s="159"/>
      <c r="AE72" s="159"/>
      <c r="AF72" s="303"/>
      <c r="AG72" s="159"/>
      <c r="AH72" s="159"/>
      <c r="AI72" s="161"/>
      <c r="AJ72" s="161"/>
      <c r="AK72" s="161"/>
      <c r="AL72" s="161"/>
      <c r="AM72" s="161"/>
      <c r="AN72" s="161"/>
      <c r="AO72" s="161"/>
      <c r="AP72" s="161"/>
      <c r="AQ72" s="161"/>
      <c r="AR72" s="161"/>
      <c r="AS72" s="161"/>
      <c r="AT72" s="161"/>
      <c r="AU72" s="161"/>
      <c r="AV72" s="55"/>
      <c r="AW72" s="88"/>
      <c r="AX72" s="304"/>
      <c r="AY72" s="304"/>
      <c r="AZ72" s="305"/>
      <c r="BA72" s="305"/>
      <c r="BB72" s="306"/>
      <c r="BC72" s="306"/>
      <c r="BD72" s="88"/>
      <c r="BE72" s="162"/>
      <c r="BF72" s="118"/>
      <c r="BG72" s="4"/>
      <c r="BH72" s="118"/>
      <c r="BI72" s="118"/>
      <c r="BJ72" s="4"/>
      <c r="BK72" s="118"/>
      <c r="BL72" s="4"/>
      <c r="BM72" s="4"/>
      <c r="BN72" s="4"/>
      <c r="BO72" s="4"/>
      <c r="BP72" s="130"/>
      <c r="BQ72" s="162"/>
      <c r="BR72" s="162"/>
      <c r="BS72" s="183"/>
      <c r="BT72" s="55"/>
      <c r="BU72" s="195"/>
      <c r="BV72" s="195"/>
      <c r="BW72" s="195"/>
      <c r="BX72" s="195"/>
      <c r="BY72" s="195"/>
      <c r="BZ72" s="195"/>
      <c r="CA72" s="195"/>
      <c r="CB72" s="195"/>
      <c r="CD72" s="187"/>
      <c r="CE72" s="187"/>
      <c r="CF72" s="187"/>
      <c r="CG72" s="187"/>
      <c r="CH72" s="187"/>
      <c r="CI72" s="187"/>
      <c r="CJ72" s="187"/>
      <c r="CK72" s="187"/>
      <c r="CL72" s="187"/>
      <c r="CM72" s="187"/>
      <c r="CN72" s="55"/>
      <c r="CO72" s="199"/>
      <c r="CP72" s="199"/>
      <c r="CQ72" s="199"/>
      <c r="CR72" s="199"/>
      <c r="CS72" s="199"/>
      <c r="CT72" s="199"/>
      <c r="CU72" s="199"/>
      <c r="CV72" s="199"/>
      <c r="CX72" s="187"/>
      <c r="CY72" s="187"/>
      <c r="CZ72" s="187"/>
      <c r="DA72" s="187"/>
      <c r="DB72" s="187"/>
      <c r="DC72" s="187"/>
      <c r="DD72" s="187"/>
      <c r="DE72" s="187"/>
      <c r="DF72" s="187"/>
      <c r="DG72" s="187"/>
      <c r="DH72" s="55"/>
      <c r="DI72" s="309"/>
      <c r="DJ72" s="309"/>
      <c r="DK72" s="309"/>
      <c r="DL72" s="310"/>
      <c r="DM72" s="310"/>
      <c r="DN72" s="309"/>
      <c r="DR72" s="95"/>
      <c r="DU72" s="194"/>
      <c r="EB72" s="194"/>
      <c r="EC72" s="55"/>
      <c r="ED72" s="199"/>
      <c r="EE72" s="199"/>
      <c r="EF72" s="199"/>
      <c r="EG72" s="311"/>
      <c r="EH72" s="311"/>
      <c r="EI72" s="311"/>
      <c r="EK72" s="202"/>
      <c r="EL72" s="202"/>
      <c r="EM72" s="202"/>
      <c r="EN72" s="202"/>
      <c r="EO72" s="202"/>
      <c r="EP72" s="202"/>
      <c r="EQ72" s="118"/>
      <c r="ER72" s="202"/>
      <c r="FD72" s="55"/>
      <c r="FE72" s="312"/>
      <c r="FF72" s="312"/>
    </row>
    <row r="73" spans="1:245" ht="14.25" customHeight="1">
      <c r="A73" s="526" t="s">
        <v>35</v>
      </c>
      <c r="B73" s="928">
        <v>450.88229469052828</v>
      </c>
      <c r="C73" s="713">
        <v>536.41827801244801</v>
      </c>
      <c r="D73" s="313"/>
      <c r="E73" s="118"/>
      <c r="F73" s="126"/>
      <c r="G73" s="66"/>
      <c r="H73" s="87"/>
      <c r="J73" s="55"/>
      <c r="K73" s="56"/>
      <c r="L73" s="56"/>
      <c r="M73" s="57"/>
      <c r="N73" s="58"/>
      <c r="O73" s="56"/>
      <c r="P73" s="59"/>
      <c r="Q73" s="57"/>
      <c r="AB73" s="55"/>
      <c r="AC73" s="159"/>
      <c r="AD73" s="159"/>
      <c r="AE73" s="159"/>
      <c r="AF73" s="303"/>
      <c r="AG73" s="159"/>
      <c r="AH73" s="159"/>
      <c r="AI73" s="161"/>
      <c r="AJ73" s="161"/>
      <c r="AK73" s="161"/>
      <c r="AL73" s="161"/>
      <c r="AM73" s="161"/>
      <c r="AN73" s="161"/>
      <c r="AO73" s="161"/>
      <c r="AP73" s="161"/>
      <c r="AQ73" s="161"/>
      <c r="AR73" s="161"/>
      <c r="AS73" s="161"/>
      <c r="AT73" s="161"/>
      <c r="AU73" s="161"/>
      <c r="AV73" s="55"/>
      <c r="AW73" s="88"/>
      <c r="AX73" s="304"/>
      <c r="AY73" s="304"/>
      <c r="AZ73" s="305"/>
      <c r="BA73" s="305"/>
      <c r="BB73" s="306"/>
      <c r="BC73" s="306"/>
      <c r="BD73" s="88"/>
      <c r="BE73" s="162"/>
      <c r="BF73" s="162"/>
      <c r="BG73" s="162"/>
      <c r="BH73" s="162"/>
      <c r="BI73" s="139"/>
      <c r="BJ73" s="139"/>
      <c r="BK73" s="139"/>
      <c r="BL73" s="139"/>
      <c r="BM73" s="139"/>
      <c r="BN73" s="139"/>
      <c r="BO73" s="139"/>
      <c r="BP73" s="139"/>
      <c r="BQ73" s="162"/>
      <c r="BR73" s="162"/>
      <c r="BS73" s="183"/>
      <c r="BT73" s="55"/>
      <c r="BU73" s="195"/>
      <c r="BV73" s="195"/>
      <c r="BW73" s="195"/>
      <c r="BX73" s="195"/>
      <c r="BY73" s="195"/>
      <c r="BZ73" s="195"/>
      <c r="CA73" s="195"/>
      <c r="CB73" s="195"/>
      <c r="CD73" s="187"/>
      <c r="CE73" s="187"/>
      <c r="CF73" s="135"/>
      <c r="CG73" s="187"/>
      <c r="CH73" s="187"/>
      <c r="CI73" s="187"/>
      <c r="CJ73" s="187"/>
      <c r="CK73" s="187"/>
      <c r="CL73" s="187"/>
      <c r="CM73" s="187"/>
      <c r="CN73" s="55"/>
      <c r="CO73" s="199"/>
      <c r="CP73" s="199"/>
      <c r="CQ73" s="199"/>
      <c r="CR73" s="199"/>
      <c r="CS73" s="199"/>
      <c r="CT73" s="199"/>
      <c r="CU73" s="199"/>
      <c r="CV73" s="199"/>
      <c r="CX73" s="187"/>
      <c r="CY73" s="187"/>
      <c r="CZ73" s="187"/>
      <c r="DA73" s="187"/>
      <c r="DB73" s="187"/>
      <c r="DC73" s="187"/>
      <c r="DD73" s="187"/>
      <c r="DE73" s="187"/>
      <c r="DF73" s="187"/>
      <c r="DG73" s="187"/>
      <c r="DH73" s="55"/>
      <c r="DI73" s="309"/>
      <c r="DJ73" s="309"/>
      <c r="DK73" s="309"/>
      <c r="DL73" s="310"/>
      <c r="DM73" s="310"/>
      <c r="DN73" s="309"/>
      <c r="DR73" s="95"/>
      <c r="DU73" s="194"/>
      <c r="EB73" s="194"/>
      <c r="EC73" s="55"/>
      <c r="ED73" s="199"/>
      <c r="EE73" s="199"/>
      <c r="EF73" s="199"/>
      <c r="EG73" s="311"/>
      <c r="EH73" s="311"/>
      <c r="EI73" s="311"/>
      <c r="EL73" s="202"/>
      <c r="EM73" s="202"/>
      <c r="EN73" s="202"/>
      <c r="EO73" s="202"/>
      <c r="EP73" s="202"/>
      <c r="EQ73" s="118"/>
      <c r="ER73" s="202"/>
      <c r="FD73" s="55"/>
      <c r="FE73" s="312"/>
      <c r="FF73" s="312"/>
    </row>
    <row r="74" spans="1:245" ht="14.25" customHeight="1">
      <c r="A74" s="707" t="s">
        <v>130</v>
      </c>
      <c r="B74" s="930">
        <v>449.33905265701776</v>
      </c>
      <c r="C74" s="715">
        <v>458.58754383609465</v>
      </c>
      <c r="D74" s="313"/>
      <c r="E74" s="118"/>
      <c r="F74" s="126"/>
      <c r="G74" s="66"/>
      <c r="H74" s="87"/>
      <c r="J74" s="55"/>
      <c r="K74" s="56"/>
      <c r="L74" s="56"/>
      <c r="M74" s="57"/>
      <c r="N74" s="58"/>
      <c r="O74" s="56"/>
      <c r="P74" s="59"/>
      <c r="Q74" s="57"/>
      <c r="AB74" s="18"/>
      <c r="AC74" s="213"/>
      <c r="AD74" s="213"/>
      <c r="AE74" s="213"/>
      <c r="AF74" s="325"/>
      <c r="AG74" s="213"/>
      <c r="AH74" s="213"/>
      <c r="AI74" s="161"/>
      <c r="AJ74" s="161"/>
      <c r="AK74" s="161"/>
      <c r="AL74" s="161"/>
      <c r="AM74" s="161"/>
      <c r="AN74" s="161"/>
      <c r="AO74" s="161"/>
      <c r="AP74" s="161"/>
      <c r="AQ74" s="161"/>
      <c r="AR74" s="161"/>
      <c r="AS74" s="161"/>
      <c r="AT74" s="161"/>
      <c r="AU74" s="161"/>
      <c r="AV74" s="18"/>
      <c r="AW74" s="90"/>
      <c r="AX74" s="326"/>
      <c r="AY74" s="326"/>
      <c r="AZ74" s="327"/>
      <c r="BA74" s="327"/>
      <c r="BB74" s="328"/>
      <c r="BC74" s="328"/>
      <c r="BD74" s="90"/>
      <c r="BE74" s="162"/>
      <c r="BF74" s="162"/>
      <c r="BG74" s="335"/>
      <c r="BH74" s="162"/>
      <c r="BI74" s="139"/>
      <c r="BJ74" s="139"/>
      <c r="BK74" s="139"/>
      <c r="BL74" s="139"/>
      <c r="BM74" s="139"/>
      <c r="BN74" s="139"/>
      <c r="BO74" s="139"/>
      <c r="BP74" s="139"/>
      <c r="BQ74" s="162"/>
      <c r="BR74" s="162"/>
      <c r="BS74" s="183"/>
      <c r="BT74" s="18"/>
      <c r="BU74" s="231"/>
      <c r="BV74" s="231"/>
      <c r="BW74" s="231"/>
      <c r="BX74" s="231"/>
      <c r="BY74" s="231"/>
      <c r="BZ74" s="231"/>
      <c r="CA74" s="231"/>
      <c r="CB74" s="231"/>
      <c r="CD74" s="187"/>
      <c r="CE74" s="187"/>
      <c r="CF74" s="135"/>
      <c r="CG74" s="187"/>
      <c r="CH74" s="187"/>
      <c r="CI74" s="187"/>
      <c r="CJ74" s="187"/>
      <c r="CK74" s="187"/>
      <c r="CL74" s="187"/>
      <c r="CM74" s="187"/>
      <c r="CN74" s="18"/>
      <c r="CO74" s="199"/>
      <c r="CP74" s="199"/>
      <c r="CQ74" s="199"/>
      <c r="CR74" s="199"/>
      <c r="CS74" s="199"/>
      <c r="CT74" s="199"/>
      <c r="CU74" s="199"/>
      <c r="CV74" s="199"/>
      <c r="CX74" s="187"/>
      <c r="CY74" s="187"/>
      <c r="CZ74" s="187"/>
      <c r="DA74" s="187"/>
      <c r="DB74" s="187"/>
      <c r="DC74" s="187"/>
      <c r="DD74" s="187"/>
      <c r="DE74" s="187"/>
      <c r="DF74" s="187"/>
      <c r="DG74" s="187"/>
      <c r="DH74" s="18"/>
      <c r="DI74" s="329"/>
      <c r="DJ74" s="329"/>
      <c r="DK74" s="329"/>
      <c r="DL74" s="330"/>
      <c r="DM74" s="330"/>
      <c r="DN74" s="329"/>
      <c r="DR74" s="95"/>
      <c r="DU74" s="194"/>
      <c r="EB74" s="230"/>
      <c r="EC74" s="18"/>
      <c r="ED74" s="234"/>
      <c r="EE74" s="234"/>
      <c r="EF74" s="234"/>
      <c r="EG74" s="331"/>
      <c r="EH74" s="331"/>
      <c r="EI74" s="331"/>
      <c r="EK74" s="322"/>
      <c r="EL74" s="202"/>
      <c r="EM74" s="202"/>
      <c r="EN74" s="202"/>
      <c r="EO74" s="202"/>
      <c r="EP74" s="202"/>
      <c r="EQ74" s="118"/>
      <c r="ER74" s="202"/>
      <c r="EZ74" s="74"/>
      <c r="FD74" s="18"/>
      <c r="FE74" s="332"/>
      <c r="FF74" s="332"/>
    </row>
    <row r="75" spans="1:245" ht="14.25" customHeight="1">
      <c r="A75" s="670" t="s">
        <v>129</v>
      </c>
      <c r="B75" s="931">
        <v>262.31994283976678</v>
      </c>
      <c r="C75" s="716">
        <v>154.26262041482303</v>
      </c>
      <c r="D75" s="313"/>
      <c r="E75" s="118"/>
      <c r="F75" s="126"/>
      <c r="G75" s="66"/>
      <c r="H75" s="87"/>
      <c r="K75" s="76"/>
      <c r="L75" s="76"/>
      <c r="M75" s="77"/>
      <c r="N75" s="78"/>
      <c r="O75" s="76"/>
      <c r="P75" s="79"/>
      <c r="Q75" s="77"/>
      <c r="AB75" s="75"/>
      <c r="AC75" s="213"/>
      <c r="AD75" s="213"/>
      <c r="AE75" s="213"/>
      <c r="AF75" s="325"/>
      <c r="AG75" s="213"/>
      <c r="AH75" s="213"/>
      <c r="AI75" s="215"/>
      <c r="AJ75" s="215"/>
      <c r="AK75" s="215"/>
      <c r="AL75" s="215"/>
      <c r="AM75" s="334"/>
      <c r="AN75" s="215"/>
      <c r="AO75" s="215"/>
      <c r="AP75" s="215"/>
      <c r="AQ75" s="215"/>
      <c r="AR75" s="215"/>
      <c r="AS75" s="215"/>
      <c r="AT75" s="215"/>
      <c r="AU75" s="215"/>
      <c r="AV75" s="75"/>
      <c r="AW75" s="90"/>
      <c r="AX75" s="326"/>
      <c r="AY75" s="326"/>
      <c r="AZ75" s="327"/>
      <c r="BA75" s="327"/>
      <c r="BB75" s="328"/>
      <c r="BC75" s="328"/>
      <c r="BD75" s="90"/>
      <c r="BE75" s="216"/>
      <c r="BF75" s="216"/>
      <c r="BG75" s="216"/>
      <c r="BH75" s="216"/>
      <c r="BI75" s="146"/>
      <c r="BJ75" s="146"/>
      <c r="BK75" s="146"/>
      <c r="BL75" s="146"/>
      <c r="BM75" s="146"/>
      <c r="BN75" s="146"/>
      <c r="BO75" s="146"/>
      <c r="BP75" s="146"/>
      <c r="BQ75" s="216"/>
      <c r="BR75" s="216"/>
      <c r="BS75" s="220"/>
      <c r="BT75" s="75"/>
      <c r="BU75" s="231"/>
      <c r="BV75" s="231"/>
      <c r="BW75" s="231"/>
      <c r="BX75" s="231"/>
      <c r="BY75" s="231"/>
      <c r="BZ75" s="231"/>
      <c r="CA75" s="231"/>
      <c r="CB75" s="231"/>
      <c r="CD75" s="223"/>
      <c r="CE75" s="223"/>
      <c r="CF75" s="223"/>
      <c r="CG75" s="223"/>
      <c r="CH75" s="223"/>
      <c r="CI75" s="223"/>
      <c r="CJ75" s="223"/>
      <c r="CK75" s="223"/>
      <c r="CL75" s="223"/>
      <c r="CM75" s="223"/>
      <c r="CN75" s="75"/>
      <c r="CO75" s="234"/>
      <c r="CP75" s="234"/>
      <c r="CQ75" s="234"/>
      <c r="CR75" s="234"/>
      <c r="CS75" s="234"/>
      <c r="CT75" s="234"/>
      <c r="CU75" s="234"/>
      <c r="CV75" s="234"/>
      <c r="CX75" s="223"/>
      <c r="CY75" s="223"/>
      <c r="CZ75" s="223"/>
      <c r="DA75" s="223"/>
      <c r="DB75" s="223"/>
      <c r="DC75" s="223"/>
      <c r="DD75" s="223"/>
      <c r="DE75" s="223"/>
      <c r="DF75" s="223"/>
      <c r="DG75" s="223"/>
      <c r="DH75" s="75"/>
      <c r="DI75" s="329"/>
      <c r="DJ75" s="329"/>
      <c r="DK75" s="329"/>
      <c r="DL75" s="330"/>
      <c r="DM75" s="330"/>
      <c r="DN75" s="329"/>
      <c r="DR75" s="95"/>
      <c r="DU75" s="230"/>
      <c r="EB75" s="230"/>
      <c r="EC75" s="75"/>
      <c r="ED75" s="234"/>
      <c r="EE75" s="234"/>
      <c r="EF75" s="234"/>
      <c r="EG75" s="331"/>
      <c r="EH75" s="331"/>
      <c r="EI75" s="331"/>
      <c r="EK75" s="202"/>
      <c r="EN75" s="322"/>
      <c r="EO75" s="322"/>
      <c r="EP75" s="322"/>
      <c r="EQ75" s="118"/>
      <c r="ER75" s="202"/>
      <c r="FD75" s="75"/>
      <c r="FE75" s="332"/>
      <c r="FF75" s="332"/>
    </row>
    <row r="76" spans="1:245" ht="12" customHeight="1">
      <c r="A76" s="1089" t="s">
        <v>365</v>
      </c>
      <c r="B76" s="1089"/>
      <c r="C76" s="1089"/>
      <c r="D76" s="1089"/>
      <c r="E76" s="1089"/>
      <c r="F76" s="1089"/>
      <c r="G76" s="1089"/>
      <c r="H76" s="66"/>
      <c r="J76" s="337"/>
      <c r="K76" s="76"/>
      <c r="L76" s="76"/>
      <c r="M76" s="77"/>
      <c r="N76" s="78"/>
      <c r="O76" s="76"/>
      <c r="P76" s="79"/>
      <c r="Q76" s="77"/>
      <c r="AB76" s="111"/>
      <c r="AD76" s="4"/>
      <c r="AF76" s="4"/>
      <c r="AG76" s="119"/>
      <c r="AH76" s="135"/>
      <c r="AI76" s="135"/>
      <c r="AJ76" s="119"/>
      <c r="AK76" s="135"/>
      <c r="AL76" s="135"/>
      <c r="AM76" s="4"/>
      <c r="AN76" s="4"/>
      <c r="AO76" s="4"/>
      <c r="AP76" s="4"/>
      <c r="AQ76" s="4"/>
      <c r="AR76" s="4"/>
      <c r="AS76" s="135"/>
      <c r="AT76" s="338"/>
      <c r="AV76" s="111"/>
      <c r="AW76" s="4"/>
      <c r="AX76" s="4"/>
      <c r="AY76" s="4"/>
      <c r="AZ76" s="4"/>
      <c r="BA76" s="4"/>
      <c r="BB76" s="4"/>
      <c r="BC76" s="4"/>
      <c r="BD76" s="4"/>
      <c r="BE76" s="4"/>
      <c r="BF76" s="4"/>
      <c r="BG76" s="4"/>
      <c r="BH76" s="4"/>
      <c r="BI76" s="334"/>
      <c r="BJ76" s="4"/>
      <c r="BK76" s="4"/>
      <c r="BL76" s="4"/>
      <c r="BM76" s="4"/>
      <c r="BN76" s="4"/>
      <c r="BO76" s="4"/>
      <c r="BP76" s="4"/>
      <c r="BQ76" s="339"/>
      <c r="BR76" s="339"/>
      <c r="BT76" s="254"/>
      <c r="CG76" s="135"/>
      <c r="CH76" s="135"/>
      <c r="CI76" s="135"/>
      <c r="CJ76" s="135"/>
      <c r="CK76" s="135"/>
      <c r="CN76" s="254"/>
      <c r="DH76" s="254"/>
      <c r="DL76" s="279"/>
      <c r="DO76" s="95"/>
      <c r="DR76" s="95"/>
      <c r="DV76" s="254"/>
      <c r="EC76" s="254"/>
      <c r="EK76" s="322"/>
      <c r="EN76" s="202"/>
      <c r="EO76" s="202"/>
      <c r="EP76" s="202"/>
      <c r="FD76" s="254"/>
    </row>
    <row r="77" spans="1:245" ht="12" customHeight="1">
      <c r="A77" s="1089"/>
      <c r="B77" s="1089"/>
      <c r="C77" s="1089"/>
      <c r="D77" s="1089"/>
      <c r="E77" s="1089"/>
      <c r="F77" s="1089"/>
      <c r="G77" s="1089"/>
      <c r="H77" s="66"/>
      <c r="J77" s="254"/>
      <c r="K77" s="95"/>
      <c r="L77" s="81"/>
      <c r="M77" s="95"/>
      <c r="N77" s="95"/>
      <c r="O77" s="4"/>
      <c r="P77" s="95"/>
      <c r="Q77" s="95"/>
      <c r="AB77" s="254"/>
      <c r="AD77" s="4"/>
      <c r="AF77" s="4"/>
      <c r="AG77" s="119"/>
      <c r="AH77" s="135"/>
      <c r="AI77" s="135"/>
      <c r="AJ77" s="119"/>
      <c r="AK77" s="119"/>
      <c r="AL77" s="135"/>
      <c r="AM77" s="4"/>
      <c r="AN77" s="4"/>
      <c r="AO77" s="4"/>
      <c r="AP77" s="4"/>
      <c r="AQ77" s="4"/>
      <c r="AR77" s="4"/>
      <c r="AS77" s="4"/>
      <c r="AT77" s="4"/>
      <c r="BQ77" s="4"/>
      <c r="BR77" s="4"/>
      <c r="BT77" s="254"/>
      <c r="CD77" s="4"/>
      <c r="CE77" s="135"/>
      <c r="CG77" s="135"/>
      <c r="CH77" s="135"/>
      <c r="CI77" s="135"/>
      <c r="CJ77" s="135"/>
      <c r="CL77" s="135"/>
      <c r="CM77" s="4"/>
      <c r="CN77" s="254"/>
      <c r="DH77" s="254"/>
      <c r="DL77" s="279"/>
      <c r="DO77" s="95"/>
      <c r="DQ77" s="118"/>
      <c r="DR77" s="95"/>
      <c r="DV77" s="254"/>
      <c r="ET77" s="95"/>
      <c r="EX77" s="95"/>
      <c r="EZ77" s="4"/>
      <c r="FA77" s="95"/>
      <c r="FC77" s="4"/>
    </row>
    <row r="78" spans="1:245">
      <c r="J78" s="55"/>
      <c r="K78" s="88"/>
      <c r="L78" s="86"/>
      <c r="M78" s="88"/>
      <c r="N78" s="89"/>
      <c r="O78" s="89"/>
      <c r="P78" s="87"/>
      <c r="Q78" s="86"/>
      <c r="AP78" s="345"/>
      <c r="AQ78" s="345"/>
      <c r="AR78" s="345"/>
      <c r="AS78" s="345"/>
      <c r="AT78" s="345"/>
      <c r="BI78" s="345"/>
      <c r="BJ78" s="345"/>
      <c r="BK78" s="345"/>
      <c r="BL78" s="345"/>
      <c r="BM78" s="345"/>
      <c r="BT78" s="4"/>
      <c r="BV78" s="95"/>
      <c r="BX78" s="4"/>
      <c r="CA78" s="95"/>
      <c r="CD78" s="347"/>
      <c r="CE78" s="347"/>
      <c r="CF78" s="345"/>
      <c r="CG78" s="347"/>
      <c r="CH78" s="347"/>
      <c r="CI78" s="345"/>
      <c r="CJ78" s="345"/>
      <c r="DK78" s="4"/>
      <c r="DL78" s="279"/>
      <c r="DN78" s="4"/>
      <c r="DO78" s="95"/>
      <c r="DR78" s="95"/>
      <c r="EC78" s="95"/>
      <c r="EM78" s="4"/>
      <c r="EQ78" s="95"/>
      <c r="EW78" s="4"/>
      <c r="EX78" s="95"/>
      <c r="FA78" s="95"/>
      <c r="FI78" s="4"/>
    </row>
    <row r="79" spans="1:245">
      <c r="J79" s="55"/>
      <c r="K79" s="88"/>
      <c r="L79" s="86"/>
      <c r="M79" s="88"/>
      <c r="N79" s="89"/>
      <c r="O79" s="89"/>
      <c r="P79" s="87"/>
      <c r="Q79" s="86"/>
      <c r="AP79" s="345"/>
      <c r="AQ79" s="345"/>
      <c r="AR79" s="345"/>
      <c r="AS79" s="345"/>
      <c r="AT79" s="345"/>
      <c r="BI79" s="345"/>
      <c r="BJ79" s="345"/>
      <c r="BK79" s="345"/>
      <c r="BL79" s="345"/>
      <c r="BM79" s="345"/>
      <c r="BT79" s="4"/>
      <c r="BV79" s="95"/>
      <c r="BX79" s="4"/>
      <c r="CA79" s="95"/>
      <c r="CD79" s="347"/>
      <c r="CE79" s="347"/>
      <c r="CF79" s="345"/>
      <c r="CG79" s="347"/>
      <c r="CH79" s="347"/>
      <c r="CI79" s="345"/>
      <c r="CJ79" s="345"/>
      <c r="DK79" s="4"/>
      <c r="DL79" s="279"/>
      <c r="DN79" s="4"/>
      <c r="DO79" s="95"/>
      <c r="DR79" s="95"/>
      <c r="EC79" s="95"/>
      <c r="EM79" s="4"/>
      <c r="EQ79" s="95"/>
      <c r="EW79" s="4"/>
      <c r="EX79" s="95"/>
      <c r="FA79" s="95"/>
      <c r="FI79" s="4"/>
    </row>
    <row r="80" spans="1:245">
      <c r="J80" s="55"/>
      <c r="K80" s="88"/>
      <c r="L80" s="86"/>
      <c r="M80" s="88"/>
      <c r="N80" s="89"/>
      <c r="O80" s="89"/>
      <c r="P80" s="87"/>
      <c r="Q80" s="86"/>
      <c r="AP80" s="345"/>
      <c r="AQ80" s="345"/>
      <c r="AR80" s="345"/>
      <c r="AS80" s="345"/>
      <c r="AT80" s="345"/>
      <c r="BI80" s="345"/>
      <c r="BJ80" s="345"/>
      <c r="BK80" s="345"/>
      <c r="BL80" s="345"/>
      <c r="BM80" s="345"/>
      <c r="BT80" s="4"/>
      <c r="BV80" s="95"/>
      <c r="BX80" s="4"/>
      <c r="CA80" s="95"/>
      <c r="CD80" s="347"/>
      <c r="CE80" s="347"/>
      <c r="CF80" s="345"/>
      <c r="CG80" s="347"/>
      <c r="CH80" s="347"/>
      <c r="CI80" s="345"/>
      <c r="CJ80" s="345"/>
      <c r="DK80" s="4"/>
      <c r="DL80" s="279"/>
      <c r="DN80" s="4"/>
      <c r="DO80" s="95"/>
      <c r="DR80" s="95"/>
      <c r="EC80" s="95"/>
      <c r="EM80" s="4"/>
      <c r="EQ80" s="95"/>
      <c r="EW80" s="4"/>
      <c r="EX80" s="95"/>
      <c r="FA80" s="95"/>
      <c r="FI80" s="4"/>
    </row>
    <row r="81" spans="10:168">
      <c r="J81" s="18"/>
      <c r="K81" s="90"/>
      <c r="L81" s="91"/>
      <c r="M81" s="90"/>
      <c r="N81" s="89"/>
      <c r="O81" s="89"/>
      <c r="P81" s="87"/>
      <c r="Q81" s="86"/>
      <c r="AP81" s="345"/>
      <c r="AQ81" s="345"/>
      <c r="AR81" s="345"/>
      <c r="AS81" s="345"/>
      <c r="AT81" s="345"/>
      <c r="BI81" s="345"/>
      <c r="BJ81" s="345"/>
      <c r="BK81" s="345"/>
      <c r="BL81" s="345"/>
      <c r="BM81" s="345"/>
      <c r="BT81" s="4"/>
      <c r="BV81" s="95"/>
      <c r="BX81" s="4"/>
      <c r="CA81" s="95"/>
      <c r="CD81" s="347"/>
      <c r="CE81" s="347"/>
      <c r="CF81" s="345"/>
      <c r="CG81" s="347"/>
      <c r="CH81" s="347"/>
      <c r="CI81" s="345"/>
      <c r="CJ81" s="345"/>
      <c r="DK81" s="4"/>
      <c r="DL81" s="279"/>
      <c r="DN81" s="4"/>
      <c r="DO81" s="95"/>
      <c r="DR81" s="95"/>
      <c r="EC81" s="95"/>
      <c r="EM81" s="4"/>
      <c r="EQ81" s="95"/>
      <c r="EW81" s="4"/>
      <c r="EX81" s="95"/>
      <c r="FA81" s="95"/>
      <c r="FI81" s="4"/>
    </row>
    <row r="82" spans="10:168">
      <c r="J82" s="75"/>
      <c r="K82" s="90"/>
      <c r="L82" s="91"/>
      <c r="M82" s="90"/>
      <c r="N82" s="93"/>
      <c r="O82" s="93"/>
      <c r="P82" s="92"/>
      <c r="Q82" s="91"/>
      <c r="AP82" s="345"/>
      <c r="AQ82" s="345"/>
      <c r="AR82" s="345"/>
      <c r="AS82" s="345"/>
      <c r="AT82" s="345"/>
      <c r="BI82" s="345"/>
      <c r="BJ82" s="345"/>
      <c r="BK82" s="345"/>
      <c r="BL82" s="345"/>
      <c r="BM82" s="345"/>
      <c r="BT82" s="4"/>
      <c r="BV82" s="95"/>
      <c r="BX82" s="4"/>
      <c r="CA82" s="95"/>
      <c r="CD82" s="347"/>
      <c r="CE82" s="347"/>
      <c r="CF82" s="345"/>
      <c r="CG82" s="347"/>
      <c r="CH82" s="347"/>
      <c r="CI82" s="345"/>
      <c r="CJ82" s="345"/>
      <c r="DK82" s="4"/>
      <c r="DL82" s="279"/>
      <c r="DN82" s="4"/>
      <c r="DO82" s="95"/>
      <c r="DR82" s="95"/>
      <c r="EC82" s="95"/>
      <c r="EM82" s="4"/>
      <c r="EQ82" s="95"/>
      <c r="EW82" s="4"/>
      <c r="EX82" s="95"/>
      <c r="FA82" s="95"/>
      <c r="FI82" s="4"/>
    </row>
    <row r="83" spans="10:168">
      <c r="J83" s="111"/>
      <c r="K83" s="4"/>
      <c r="L83" s="4"/>
      <c r="M83" s="111"/>
      <c r="N83" s="111"/>
      <c r="O83" s="111"/>
      <c r="P83" s="4"/>
      <c r="Q83" s="4"/>
      <c r="AP83" s="345"/>
      <c r="AQ83" s="345"/>
      <c r="AR83" s="345"/>
      <c r="AS83" s="345"/>
      <c r="AT83" s="345"/>
      <c r="BI83" s="345"/>
      <c r="BJ83" s="345"/>
      <c r="BK83" s="345"/>
      <c r="BL83" s="345"/>
      <c r="BM83" s="345"/>
      <c r="BT83" s="4"/>
      <c r="BV83" s="95"/>
      <c r="BX83" s="4"/>
      <c r="CA83" s="95"/>
      <c r="CD83" s="347"/>
      <c r="CE83" s="347"/>
      <c r="CF83" s="345"/>
      <c r="CG83" s="347"/>
      <c r="CH83" s="347"/>
      <c r="CI83" s="345"/>
      <c r="CJ83" s="345"/>
      <c r="DK83" s="4"/>
      <c r="DL83" s="279"/>
      <c r="DN83" s="4"/>
      <c r="DO83" s="95"/>
      <c r="DR83" s="95"/>
      <c r="EC83" s="95"/>
      <c r="EM83" s="4"/>
      <c r="EQ83" s="95"/>
      <c r="EW83" s="4"/>
      <c r="EX83" s="95"/>
      <c r="FA83" s="95"/>
      <c r="FI83" s="4"/>
    </row>
    <row r="84" spans="10:168">
      <c r="J84" s="101"/>
      <c r="K84" s="101"/>
      <c r="L84" s="101"/>
      <c r="M84" s="101"/>
      <c r="N84" s="101"/>
      <c r="O84" s="101"/>
      <c r="P84" s="101"/>
      <c r="Q84" s="101"/>
      <c r="AP84" s="345"/>
      <c r="AQ84" s="345"/>
      <c r="AR84" s="345"/>
      <c r="AS84" s="345"/>
      <c r="AT84" s="345"/>
      <c r="BI84" s="345"/>
      <c r="BJ84" s="345"/>
      <c r="BK84" s="345"/>
      <c r="BL84" s="345"/>
      <c r="BM84" s="345"/>
      <c r="BT84" s="4"/>
      <c r="BV84" s="95"/>
      <c r="BX84" s="4"/>
      <c r="CA84" s="95"/>
      <c r="CD84" s="347"/>
      <c r="CE84" s="347"/>
      <c r="CF84" s="345"/>
      <c r="CG84" s="347"/>
      <c r="CH84" s="347"/>
      <c r="CI84" s="345"/>
      <c r="CJ84" s="345"/>
      <c r="DK84" s="4"/>
      <c r="DL84" s="279"/>
      <c r="DN84" s="4"/>
      <c r="DO84" s="95"/>
      <c r="DR84" s="95"/>
      <c r="EC84" s="95"/>
      <c r="EM84" s="4"/>
      <c r="EQ84" s="95"/>
      <c r="EW84" s="4"/>
      <c r="EX84" s="95"/>
      <c r="FA84" s="95"/>
      <c r="FI84" s="4"/>
    </row>
    <row r="85" spans="10:168">
      <c r="N85" s="101"/>
      <c r="Q85" s="101"/>
      <c r="AP85" s="345"/>
      <c r="AQ85" s="345"/>
      <c r="AR85" s="345"/>
      <c r="AS85" s="345"/>
      <c r="AT85" s="345"/>
      <c r="BI85" s="345"/>
      <c r="BJ85" s="345"/>
      <c r="BK85" s="345"/>
      <c r="BL85" s="345"/>
      <c r="BM85" s="345"/>
      <c r="BT85" s="4"/>
      <c r="BV85" s="95"/>
      <c r="BX85" s="4"/>
      <c r="CA85" s="95"/>
      <c r="CD85" s="347"/>
      <c r="CE85" s="347"/>
      <c r="CF85" s="345"/>
      <c r="CG85" s="347"/>
      <c r="CH85" s="347"/>
      <c r="CI85" s="345"/>
      <c r="CJ85" s="345"/>
      <c r="DK85" s="4"/>
      <c r="DL85" s="279"/>
      <c r="DN85" s="4"/>
      <c r="DO85" s="95"/>
      <c r="DR85" s="95"/>
      <c r="EC85" s="95"/>
      <c r="EM85" s="4"/>
      <c r="EQ85" s="95"/>
      <c r="EW85" s="4"/>
      <c r="EX85" s="95"/>
      <c r="FA85" s="95"/>
      <c r="FI85" s="4"/>
    </row>
    <row r="86" spans="10:168">
      <c r="M86" s="101"/>
      <c r="N86" s="101"/>
      <c r="O86" s="101"/>
      <c r="P86" s="101"/>
      <c r="Q86" s="101"/>
      <c r="AP86" s="345"/>
      <c r="AQ86" s="345"/>
      <c r="AR86" s="345"/>
      <c r="AS86" s="345"/>
      <c r="AT86" s="345"/>
      <c r="BI86" s="345"/>
      <c r="BJ86" s="345"/>
      <c r="BK86" s="345"/>
      <c r="BL86" s="345"/>
      <c r="BM86" s="345"/>
      <c r="BT86" s="4"/>
      <c r="BV86" s="95"/>
      <c r="BX86" s="4"/>
      <c r="CA86" s="95"/>
      <c r="CD86" s="347"/>
      <c r="CE86" s="347"/>
      <c r="CF86" s="345"/>
      <c r="CG86" s="347"/>
      <c r="CH86" s="347"/>
      <c r="CI86" s="345"/>
      <c r="CJ86" s="345"/>
      <c r="DK86" s="4"/>
      <c r="DL86" s="279"/>
      <c r="DN86" s="4"/>
      <c r="DO86" s="95"/>
      <c r="DR86" s="95"/>
      <c r="EC86" s="95"/>
      <c r="EM86" s="4"/>
      <c r="EQ86" s="95"/>
      <c r="EW86" s="4"/>
      <c r="EX86" s="95"/>
      <c r="FA86" s="95"/>
      <c r="FI86" s="4"/>
    </row>
    <row r="87" spans="10:168">
      <c r="M87" s="101"/>
      <c r="N87" s="101"/>
      <c r="O87" s="101"/>
      <c r="P87" s="101"/>
      <c r="Q87" s="101"/>
      <c r="AP87" s="345"/>
      <c r="AQ87" s="345"/>
      <c r="AR87" s="345"/>
      <c r="AS87" s="345"/>
      <c r="AT87" s="345"/>
      <c r="BI87" s="345"/>
      <c r="BJ87" s="345"/>
      <c r="BK87" s="345"/>
      <c r="BL87" s="345"/>
      <c r="BM87" s="345"/>
      <c r="BT87" s="4"/>
      <c r="BV87" s="95"/>
      <c r="BX87" s="4"/>
      <c r="CA87" s="95"/>
      <c r="CD87" s="347"/>
      <c r="CE87" s="347"/>
      <c r="CF87" s="345"/>
      <c r="CG87" s="347"/>
      <c r="CH87" s="347"/>
      <c r="CI87" s="345"/>
      <c r="CJ87" s="345"/>
      <c r="DK87" s="4"/>
      <c r="DL87" s="279"/>
      <c r="DN87" s="4"/>
      <c r="DO87" s="95"/>
      <c r="DR87" s="95"/>
      <c r="EC87" s="95"/>
      <c r="EM87" s="4"/>
      <c r="EQ87" s="95"/>
      <c r="EW87" s="4"/>
      <c r="EX87" s="95"/>
      <c r="FA87" s="95"/>
      <c r="FI87" s="4"/>
    </row>
    <row r="88" spans="10:168">
      <c r="M88" s="101"/>
      <c r="N88" s="101"/>
      <c r="O88" s="101"/>
      <c r="P88" s="101"/>
      <c r="Q88" s="101"/>
      <c r="AO88" s="4"/>
      <c r="AP88" s="345"/>
      <c r="AQ88" s="345"/>
      <c r="AR88" s="345"/>
      <c r="AS88" s="345"/>
      <c r="AT88" s="345"/>
      <c r="BI88" s="345"/>
      <c r="BJ88" s="345"/>
      <c r="BK88" s="345"/>
      <c r="BL88" s="345"/>
      <c r="BM88" s="345"/>
      <c r="BT88" s="4"/>
      <c r="BV88" s="95"/>
      <c r="BX88" s="4"/>
      <c r="CA88" s="95"/>
      <c r="CD88" s="347"/>
      <c r="CE88" s="347"/>
      <c r="CF88" s="345"/>
      <c r="CG88" s="347"/>
      <c r="CH88" s="347"/>
      <c r="CI88" s="345"/>
      <c r="CJ88" s="345"/>
      <c r="DK88" s="4"/>
      <c r="DL88" s="279"/>
      <c r="DN88" s="4"/>
      <c r="DO88" s="95"/>
      <c r="DR88" s="95"/>
      <c r="EC88" s="95"/>
      <c r="EM88" s="4"/>
      <c r="EQ88" s="95"/>
      <c r="EW88" s="4"/>
      <c r="EX88" s="95"/>
      <c r="FA88" s="95"/>
      <c r="FI88" s="4"/>
    </row>
    <row r="89" spans="10:168">
      <c r="M89" s="101"/>
      <c r="N89" s="101"/>
      <c r="O89" s="101"/>
      <c r="P89" s="101"/>
      <c r="Q89" s="101"/>
      <c r="BI89" s="345"/>
      <c r="BJ89" s="345"/>
      <c r="BK89" s="345"/>
      <c r="BL89" s="345"/>
      <c r="BM89" s="345"/>
      <c r="BP89" s="4"/>
      <c r="BQ89" s="4"/>
      <c r="BT89" s="4"/>
      <c r="BV89" s="95"/>
      <c r="BY89" s="95"/>
      <c r="BZ89" s="345"/>
      <c r="CA89" s="345"/>
      <c r="CD89" s="347"/>
      <c r="CE89" s="349"/>
      <c r="CF89" s="345"/>
      <c r="CG89" s="347"/>
      <c r="CH89" s="349"/>
      <c r="CI89" s="345"/>
      <c r="CJ89" s="345"/>
      <c r="DK89" s="4"/>
      <c r="DL89" s="279"/>
      <c r="DN89" s="4"/>
      <c r="DO89" s="95"/>
      <c r="DR89" s="95"/>
      <c r="EC89" s="95"/>
      <c r="EM89" s="4"/>
      <c r="EQ89" s="95"/>
      <c r="EW89" s="4"/>
      <c r="EX89" s="95"/>
      <c r="FA89" s="95"/>
      <c r="FI89" s="4"/>
    </row>
    <row r="90" spans="10:168">
      <c r="M90" s="101"/>
      <c r="N90" s="101"/>
      <c r="O90" s="101"/>
      <c r="P90" s="101"/>
      <c r="Q90" s="101"/>
      <c r="BS90" s="4"/>
      <c r="BT90" s="4"/>
      <c r="BV90" s="95"/>
      <c r="BX90" s="4"/>
      <c r="CA90" s="95"/>
      <c r="CD90" s="347"/>
      <c r="CJ90" s="345"/>
      <c r="CK90" s="347"/>
      <c r="CL90" s="347"/>
      <c r="DF90" s="4"/>
      <c r="DH90" s="95"/>
      <c r="DI90" s="4"/>
      <c r="DO90" s="95"/>
      <c r="DR90" s="95"/>
      <c r="EC90" s="95"/>
      <c r="EK90" s="4"/>
      <c r="EQ90" s="95"/>
      <c r="ET90" s="95"/>
      <c r="EU90" s="4"/>
      <c r="EX90" s="95"/>
      <c r="FA90" s="95"/>
      <c r="FG90" s="4"/>
      <c r="FL90" s="4"/>
    </row>
    <row r="91" spans="10:168">
      <c r="M91" s="101"/>
      <c r="N91" s="101"/>
      <c r="O91" s="101"/>
      <c r="P91" s="101"/>
      <c r="Q91" s="101"/>
      <c r="BP91" s="4"/>
      <c r="BQ91" s="4"/>
      <c r="BT91" s="4"/>
      <c r="BV91" s="95"/>
      <c r="BY91" s="95"/>
      <c r="BZ91" s="95"/>
      <c r="CA91" s="95"/>
      <c r="CK91" s="347"/>
      <c r="CL91" s="347"/>
      <c r="DH91" s="95"/>
      <c r="DK91" s="4"/>
      <c r="DL91" s="279"/>
      <c r="DN91" s="4"/>
      <c r="DO91" s="95"/>
      <c r="DQ91" s="4"/>
      <c r="DR91" s="95"/>
      <c r="EC91" s="95"/>
      <c r="EP91" s="4"/>
      <c r="EQ91" s="95"/>
      <c r="ET91" s="95"/>
      <c r="EW91" s="4"/>
      <c r="EX91" s="95"/>
      <c r="EZ91" s="4"/>
      <c r="FA91" s="95"/>
    </row>
    <row r="92" spans="10:168">
      <c r="M92" s="101"/>
      <c r="N92" s="101"/>
      <c r="O92" s="101"/>
      <c r="P92" s="101"/>
      <c r="Q92" s="101"/>
      <c r="BP92" s="4"/>
      <c r="BQ92" s="4"/>
      <c r="BS92" s="4"/>
      <c r="BT92" s="4"/>
      <c r="BV92" s="95"/>
      <c r="BY92" s="95"/>
      <c r="BZ92" s="95"/>
      <c r="CA92" s="95"/>
      <c r="CK92" s="347"/>
      <c r="CL92" s="347"/>
      <c r="DF92" s="4"/>
      <c r="DH92" s="95"/>
      <c r="DI92" s="4"/>
      <c r="DO92" s="95"/>
      <c r="DR92" s="95"/>
      <c r="EC92" s="95"/>
      <c r="EK92" s="4"/>
      <c r="EQ92" s="95"/>
      <c r="ET92" s="95"/>
      <c r="EU92" s="4"/>
      <c r="EX92" s="95"/>
      <c r="FA92" s="95"/>
      <c r="FG92" s="4"/>
    </row>
    <row r="93" spans="10:168">
      <c r="M93" s="101"/>
      <c r="N93" s="101"/>
      <c r="O93" s="101"/>
      <c r="P93" s="101"/>
      <c r="Q93" s="101"/>
      <c r="BP93" s="4"/>
      <c r="BQ93" s="4"/>
      <c r="BS93" s="4"/>
      <c r="BT93" s="4"/>
      <c r="BV93" s="95"/>
      <c r="BY93" s="95"/>
      <c r="BZ93" s="95"/>
      <c r="CA93" s="95"/>
      <c r="CE93" s="347"/>
      <c r="CF93" s="347"/>
      <c r="CG93" s="347"/>
      <c r="CH93" s="347"/>
      <c r="CI93" s="347"/>
      <c r="CK93" s="347"/>
      <c r="CL93" s="347"/>
      <c r="DF93" s="4"/>
      <c r="DH93" s="95"/>
      <c r="DI93" s="4"/>
      <c r="DO93" s="95"/>
      <c r="DR93" s="95"/>
      <c r="EC93" s="95"/>
      <c r="EK93" s="4"/>
      <c r="EQ93" s="95"/>
      <c r="ET93" s="95"/>
      <c r="EU93" s="4"/>
      <c r="EX93" s="95"/>
      <c r="FA93" s="95"/>
      <c r="FG93" s="4"/>
    </row>
    <row r="94" spans="10:168">
      <c r="M94" s="101"/>
      <c r="N94" s="101"/>
      <c r="O94" s="101"/>
      <c r="P94" s="101"/>
      <c r="Q94" s="101"/>
      <c r="BP94" s="4"/>
      <c r="BQ94" s="4"/>
      <c r="BS94" s="4"/>
      <c r="BT94" s="4"/>
      <c r="BV94" s="95"/>
      <c r="BY94" s="95"/>
      <c r="BZ94" s="95"/>
      <c r="CA94" s="95"/>
      <c r="CD94" s="347"/>
      <c r="CE94" s="347"/>
      <c r="CF94" s="347"/>
      <c r="CG94" s="347"/>
      <c r="CH94" s="347"/>
      <c r="CI94" s="347"/>
      <c r="CJ94" s="347"/>
      <c r="CK94" s="347"/>
      <c r="CL94" s="347"/>
      <c r="DF94" s="4"/>
      <c r="DH94" s="95"/>
      <c r="DI94" s="4"/>
      <c r="DO94" s="95"/>
      <c r="DR94" s="95"/>
      <c r="EC94" s="95"/>
      <c r="EK94" s="4"/>
      <c r="EQ94" s="95"/>
      <c r="ET94" s="95"/>
      <c r="EU94" s="4"/>
      <c r="EX94" s="95"/>
      <c r="FA94" s="95"/>
      <c r="FG94" s="4"/>
    </row>
    <row r="95" spans="10:168">
      <c r="M95" s="101"/>
      <c r="N95" s="101"/>
      <c r="O95" s="101"/>
      <c r="P95" s="101"/>
      <c r="Q95" s="101"/>
      <c r="BP95" s="4"/>
      <c r="BQ95" s="4"/>
      <c r="BS95" s="4"/>
      <c r="BT95" s="4"/>
      <c r="BV95" s="95"/>
      <c r="BY95" s="95"/>
      <c r="BZ95" s="95"/>
      <c r="CA95" s="95"/>
      <c r="CD95" s="347"/>
      <c r="CE95" s="347"/>
      <c r="CF95" s="347"/>
      <c r="CG95" s="347"/>
      <c r="CH95" s="347"/>
      <c r="CI95" s="347"/>
      <c r="CJ95" s="347"/>
      <c r="CK95" s="347"/>
      <c r="CL95" s="347"/>
      <c r="DF95" s="4"/>
      <c r="DH95" s="95"/>
      <c r="DI95" s="4"/>
      <c r="DO95" s="95"/>
      <c r="DR95" s="95"/>
      <c r="EC95" s="95"/>
      <c r="EK95" s="4"/>
      <c r="EQ95" s="95"/>
      <c r="ET95" s="95"/>
      <c r="EU95" s="4"/>
      <c r="EX95" s="95"/>
      <c r="FA95" s="95"/>
      <c r="FG95" s="4"/>
    </row>
    <row r="96" spans="10:168">
      <c r="M96" s="101"/>
      <c r="N96" s="101"/>
      <c r="O96" s="101"/>
      <c r="P96" s="101"/>
      <c r="Q96" s="101"/>
      <c r="BP96" s="4"/>
      <c r="BQ96" s="4"/>
      <c r="BS96" s="4"/>
      <c r="BT96" s="4"/>
      <c r="BV96" s="95"/>
      <c r="BY96" s="95"/>
      <c r="BZ96" s="95"/>
      <c r="CA96" s="95"/>
      <c r="CD96" s="347"/>
      <c r="CJ96" s="347"/>
      <c r="CK96" s="347"/>
      <c r="CL96" s="347"/>
      <c r="DF96" s="4"/>
      <c r="DH96" s="95"/>
      <c r="DI96" s="4"/>
      <c r="DO96" s="95"/>
      <c r="DR96" s="95"/>
      <c r="EC96" s="95"/>
      <c r="EK96" s="4"/>
      <c r="EQ96" s="95"/>
      <c r="ET96" s="95"/>
      <c r="EU96" s="4"/>
      <c r="EX96" s="95"/>
      <c r="FA96" s="95"/>
      <c r="FG96" s="4"/>
    </row>
    <row r="97" spans="10:163">
      <c r="M97" s="101"/>
      <c r="N97" s="101"/>
      <c r="O97" s="101"/>
      <c r="P97" s="101"/>
      <c r="Q97" s="101"/>
      <c r="BP97" s="4"/>
      <c r="BQ97" s="4"/>
      <c r="BS97" s="4"/>
      <c r="BT97" s="4"/>
      <c r="BV97" s="95"/>
      <c r="BY97" s="95"/>
      <c r="BZ97" s="95"/>
      <c r="CA97" s="95"/>
      <c r="DF97" s="4"/>
      <c r="DH97" s="95"/>
      <c r="DI97" s="4"/>
      <c r="DO97" s="95"/>
      <c r="DR97" s="95"/>
      <c r="EC97" s="95"/>
      <c r="EK97" s="4"/>
      <c r="EQ97" s="95"/>
      <c r="ET97" s="95"/>
      <c r="EU97" s="4"/>
      <c r="EX97" s="95"/>
      <c r="FA97" s="95"/>
      <c r="FG97" s="4"/>
    </row>
    <row r="98" spans="10:163">
      <c r="M98" s="101"/>
      <c r="N98" s="101"/>
      <c r="O98" s="101"/>
      <c r="P98" s="101"/>
      <c r="Q98" s="101"/>
      <c r="BS98" s="4"/>
      <c r="BT98" s="4"/>
      <c r="DF98" s="4"/>
      <c r="DH98" s="95"/>
      <c r="DI98" s="4"/>
      <c r="DO98" s="95"/>
      <c r="DR98" s="95"/>
      <c r="EC98" s="95"/>
      <c r="EK98" s="4"/>
      <c r="EQ98" s="95"/>
      <c r="ET98" s="95"/>
      <c r="EU98" s="4"/>
      <c r="EX98" s="95"/>
      <c r="FA98" s="95"/>
      <c r="FG98" s="4"/>
    </row>
    <row r="99" spans="10:163">
      <c r="M99" s="101"/>
      <c r="N99" s="101"/>
      <c r="O99" s="101"/>
      <c r="P99" s="101"/>
      <c r="Q99" s="101"/>
    </row>
    <row r="100" spans="10:163">
      <c r="M100" s="101"/>
      <c r="N100" s="101"/>
      <c r="O100" s="101"/>
      <c r="P100" s="101"/>
      <c r="Q100" s="101"/>
    </row>
    <row r="101" spans="10:163">
      <c r="M101" s="101"/>
      <c r="N101" s="101"/>
      <c r="Q101" s="101"/>
    </row>
    <row r="102" spans="10:163">
      <c r="M102" s="101"/>
      <c r="N102" s="101"/>
      <c r="Q102" s="101"/>
    </row>
    <row r="103" spans="10:163">
      <c r="M103" s="101"/>
      <c r="N103" s="101"/>
      <c r="O103" s="101"/>
      <c r="P103" s="101"/>
      <c r="Q103" s="101"/>
    </row>
    <row r="104" spans="10:163">
      <c r="M104" s="101"/>
      <c r="N104" s="101"/>
      <c r="O104" s="101"/>
      <c r="P104" s="101"/>
      <c r="Q104" s="101"/>
    </row>
    <row r="105" spans="10:163">
      <c r="M105" s="101"/>
      <c r="N105" s="101"/>
      <c r="O105" s="101"/>
      <c r="P105" s="101"/>
      <c r="Q105" s="101"/>
    </row>
    <row r="106" spans="10:163">
      <c r="J106" s="95"/>
      <c r="K106" s="87"/>
      <c r="N106" s="101"/>
      <c r="Q106" s="101"/>
    </row>
  </sheetData>
  <mergeCells count="6">
    <mergeCell ref="A76:G77"/>
    <mergeCell ref="E7:G7"/>
    <mergeCell ref="B7:D7"/>
    <mergeCell ref="A7:A8"/>
    <mergeCell ref="A44:A45"/>
    <mergeCell ref="B44:C44"/>
  </mergeCells>
  <phoneticPr fontId="0" type="noConversion"/>
  <hyperlinks>
    <hyperlink ref="G1" location="Sommaire!A1" display="Retour sommaire"/>
  </hyperlinks>
  <pageMargins left="0.78740157480314965" right="0.78740157480314965" top="0.98425196850393704" bottom="0.59055118110236227" header="0.51181102362204722" footer="0.51181102362204722"/>
  <pageSetup paperSize="9" scale="63"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legacyDrawingHF r:id="rId2"/>
</worksheet>
</file>

<file path=xl/worksheets/sheet4.xml><?xml version="1.0" encoding="utf-8"?>
<worksheet xmlns="http://schemas.openxmlformats.org/spreadsheetml/2006/main" xmlns:r="http://schemas.openxmlformats.org/officeDocument/2006/relationships">
  <sheetPr>
    <tabColor rgb="FF92D050"/>
  </sheetPr>
  <dimension ref="A1:AA129"/>
  <sheetViews>
    <sheetView view="pageBreakPreview" zoomScaleNormal="80" zoomScaleSheetLayoutView="100" workbookViewId="0">
      <selection activeCell="B1" sqref="B1"/>
    </sheetView>
  </sheetViews>
  <sheetFormatPr baseColWidth="10" defaultRowHeight="12.75"/>
  <cols>
    <col min="1" max="1" width="29.7109375" style="2" customWidth="1"/>
    <col min="2" max="2" width="13.85546875" style="2" customWidth="1"/>
    <col min="3" max="3" width="13.85546875" style="1" customWidth="1"/>
    <col min="4" max="4" width="13.85546875" style="2" customWidth="1"/>
    <col min="5" max="5" width="13.85546875" style="1" customWidth="1"/>
    <col min="6" max="6" width="13.85546875" style="2" customWidth="1"/>
    <col min="7" max="7" width="13.85546875" style="1" customWidth="1"/>
    <col min="8" max="8" width="13.85546875" style="2" customWidth="1"/>
    <col min="9" max="10" width="13.85546875" style="1" customWidth="1"/>
    <col min="11" max="11" width="25.7109375" style="1" customWidth="1"/>
    <col min="12" max="12" width="22.42578125" style="1" customWidth="1"/>
    <col min="13" max="16" width="21" style="1" customWidth="1"/>
    <col min="17" max="17" width="6.7109375" style="1" customWidth="1"/>
    <col min="18" max="18" width="11.42578125" style="4"/>
    <col min="19" max="19" width="11.5703125" style="4" customWidth="1"/>
    <col min="20" max="16384" width="11.42578125" style="4"/>
  </cols>
  <sheetData>
    <row r="1" spans="1:19" s="643" customFormat="1" ht="18.75" customHeight="1">
      <c r="A1" s="638" t="s">
        <v>292</v>
      </c>
      <c r="B1" s="640"/>
      <c r="C1" s="692"/>
      <c r="D1" s="640"/>
      <c r="E1" s="692"/>
      <c r="F1" s="640"/>
      <c r="G1" s="692"/>
      <c r="H1" s="640"/>
      <c r="I1" s="692"/>
      <c r="J1" s="641" t="s">
        <v>116</v>
      </c>
      <c r="K1" s="638" t="s">
        <v>292</v>
      </c>
      <c r="L1" s="692"/>
      <c r="M1" s="692"/>
      <c r="N1" s="692"/>
      <c r="O1" s="692"/>
      <c r="P1" s="641" t="s">
        <v>116</v>
      </c>
      <c r="Q1" s="639"/>
    </row>
    <row r="2" spans="1:19" s="643" customFormat="1" ht="18.75" customHeight="1">
      <c r="A2" s="638"/>
      <c r="B2" s="640"/>
      <c r="C2" s="692"/>
      <c r="D2" s="640"/>
      <c r="E2" s="692"/>
      <c r="F2" s="640"/>
      <c r="G2" s="692"/>
      <c r="H2" s="640"/>
      <c r="I2" s="692"/>
      <c r="J2" s="641"/>
      <c r="K2" s="638"/>
      <c r="L2" s="692"/>
      <c r="M2" s="692"/>
      <c r="N2" s="692"/>
      <c r="O2" s="692"/>
      <c r="P2" s="692"/>
      <c r="Q2" s="639"/>
    </row>
    <row r="3" spans="1:19" s="643" customFormat="1" ht="18.75" customHeight="1">
      <c r="A3" s="644" t="s">
        <v>412</v>
      </c>
      <c r="B3" s="648"/>
      <c r="C3" s="652"/>
      <c r="D3" s="648"/>
      <c r="E3" s="652"/>
      <c r="F3" s="648"/>
      <c r="G3" s="652"/>
      <c r="H3" s="648"/>
      <c r="I3" s="652"/>
      <c r="J3" s="652"/>
      <c r="K3" s="644" t="s">
        <v>413</v>
      </c>
      <c r="L3" s="652"/>
      <c r="M3" s="652"/>
      <c r="N3" s="652"/>
      <c r="O3" s="652"/>
      <c r="P3" s="652"/>
      <c r="Q3" s="639"/>
    </row>
    <row r="4" spans="1:19">
      <c r="A4" s="237"/>
      <c r="B4" s="352"/>
      <c r="C4" s="237"/>
      <c r="D4" s="352"/>
      <c r="E4" s="353"/>
      <c r="F4" s="352"/>
      <c r="G4" s="353"/>
      <c r="I4" s="2"/>
      <c r="J4" s="2"/>
      <c r="K4" s="2"/>
      <c r="L4" s="10"/>
      <c r="M4" s="2"/>
      <c r="N4" s="2"/>
      <c r="O4" s="2"/>
      <c r="P4" s="2"/>
      <c r="Q4" s="2"/>
    </row>
    <row r="5" spans="1:19" ht="15" customHeight="1">
      <c r="A5" s="660" t="s">
        <v>4</v>
      </c>
      <c r="B5" s="698"/>
      <c r="C5" s="699"/>
      <c r="D5" s="700"/>
      <c r="E5" s="701"/>
      <c r="F5" s="700"/>
      <c r="G5" s="701"/>
      <c r="H5" s="700"/>
      <c r="I5" s="702"/>
      <c r="J5" s="702"/>
      <c r="K5" s="649"/>
      <c r="L5" s="4"/>
      <c r="M5" s="4"/>
      <c r="N5" s="4"/>
      <c r="O5" s="4"/>
      <c r="Q5" s="2"/>
    </row>
    <row r="6" spans="1:19" ht="18.75" customHeight="1">
      <c r="A6" s="1092" t="s">
        <v>7</v>
      </c>
      <c r="B6" s="1101" t="s">
        <v>112</v>
      </c>
      <c r="C6" s="1101"/>
      <c r="D6" s="1101" t="s">
        <v>220</v>
      </c>
      <c r="E6" s="1101"/>
      <c r="F6" s="1101" t="s">
        <v>184</v>
      </c>
      <c r="G6" s="1101"/>
      <c r="H6" s="1101" t="s">
        <v>300</v>
      </c>
      <c r="I6" s="1101"/>
      <c r="J6" s="695" t="s">
        <v>185</v>
      </c>
      <c r="K6" s="1099" t="s">
        <v>7</v>
      </c>
      <c r="L6" s="1096" t="s">
        <v>420</v>
      </c>
      <c r="M6" s="1097"/>
      <c r="N6" s="1097"/>
      <c r="O6" s="1097"/>
      <c r="P6" s="1098"/>
      <c r="Q6" s="2"/>
    </row>
    <row r="7" spans="1:19" ht="18.75" customHeight="1">
      <c r="A7" s="1086"/>
      <c r="B7" s="666">
        <v>2012</v>
      </c>
      <c r="C7" s="697" t="s">
        <v>294</v>
      </c>
      <c r="D7" s="666">
        <v>2012</v>
      </c>
      <c r="E7" s="697" t="s">
        <v>294</v>
      </c>
      <c r="F7" s="666">
        <v>2012</v>
      </c>
      <c r="G7" s="697" t="s">
        <v>294</v>
      </c>
      <c r="H7" s="666">
        <v>2012</v>
      </c>
      <c r="I7" s="697" t="s">
        <v>294</v>
      </c>
      <c r="J7" s="697">
        <v>2012</v>
      </c>
      <c r="K7" s="1100"/>
      <c r="L7" s="1024" t="s">
        <v>112</v>
      </c>
      <c r="M7" s="718" t="s">
        <v>220</v>
      </c>
      <c r="N7" s="718" t="s">
        <v>40</v>
      </c>
      <c r="O7" s="718" t="s">
        <v>221</v>
      </c>
      <c r="P7" s="718" t="s">
        <v>41</v>
      </c>
      <c r="Q7" s="2"/>
      <c r="R7" s="1037"/>
      <c r="S7" s="430"/>
    </row>
    <row r="8" spans="1:19" ht="14.25" customHeight="1">
      <c r="A8" s="659" t="s">
        <v>8</v>
      </c>
      <c r="B8" s="671">
        <v>37.510556999999999</v>
      </c>
      <c r="C8" s="672">
        <v>-0.18666643220341997</v>
      </c>
      <c r="D8" s="671">
        <v>67.390339000000012</v>
      </c>
      <c r="E8" s="672">
        <v>1.2220241133711118E-2</v>
      </c>
      <c r="F8" s="671">
        <v>362.72581300000002</v>
      </c>
      <c r="G8" s="672">
        <v>-1.4333216441263952E-2</v>
      </c>
      <c r="H8" s="671">
        <v>14.672991000000001</v>
      </c>
      <c r="I8" s="672">
        <v>-0.27994483941258419</v>
      </c>
      <c r="J8" s="671">
        <v>5.9630559999999608</v>
      </c>
      <c r="K8" s="659" t="s">
        <v>8</v>
      </c>
      <c r="L8" s="979">
        <v>7.68245305197925</v>
      </c>
      <c r="M8" s="979">
        <v>13.802064190208274</v>
      </c>
      <c r="N8" s="979">
        <v>74.289060253450913</v>
      </c>
      <c r="O8" s="979">
        <v>3.0051423787072555</v>
      </c>
      <c r="P8" s="979">
        <v>1.2212801256543024</v>
      </c>
      <c r="Q8" s="2"/>
      <c r="R8" s="979"/>
      <c r="S8" s="979"/>
    </row>
    <row r="9" spans="1:19" ht="14.25" customHeight="1">
      <c r="A9" s="526" t="s">
        <v>9</v>
      </c>
      <c r="B9" s="674">
        <v>82.327848000000003</v>
      </c>
      <c r="C9" s="675">
        <v>-2.2939843054141318E-2</v>
      </c>
      <c r="D9" s="674">
        <v>137.71372500000001</v>
      </c>
      <c r="E9" s="675">
        <v>1.7043131690864799E-2</v>
      </c>
      <c r="F9" s="674">
        <v>487.83610099999999</v>
      </c>
      <c r="G9" s="675">
        <v>3.7177228601303014E-2</v>
      </c>
      <c r="H9" s="674">
        <v>11.003486000000001</v>
      </c>
      <c r="I9" s="675">
        <v>0.3594951594448248</v>
      </c>
      <c r="J9" s="674">
        <v>6.7929630000000794</v>
      </c>
      <c r="K9" s="526" t="s">
        <v>9</v>
      </c>
      <c r="L9" s="980">
        <v>11.34501636349516</v>
      </c>
      <c r="M9" s="980">
        <v>18.977350939658628</v>
      </c>
      <c r="N9" s="980">
        <v>67.225230380717321</v>
      </c>
      <c r="O9" s="980">
        <v>1.5163123020717111</v>
      </c>
      <c r="P9" s="980">
        <v>0.93609001405718861</v>
      </c>
      <c r="R9" s="979"/>
      <c r="S9" s="979"/>
    </row>
    <row r="10" spans="1:19" ht="14.25" customHeight="1">
      <c r="A10" s="659" t="s">
        <v>10</v>
      </c>
      <c r="B10" s="671">
        <v>42.437156000000002</v>
      </c>
      <c r="C10" s="672">
        <v>0.13669502255462285</v>
      </c>
      <c r="D10" s="671">
        <v>64.694199999999995</v>
      </c>
      <c r="E10" s="672">
        <v>4.5359128969406193E-2</v>
      </c>
      <c r="F10" s="671">
        <v>267.54859799999997</v>
      </c>
      <c r="G10" s="672">
        <v>4.3434601762819769E-2</v>
      </c>
      <c r="H10" s="671">
        <v>21.836723999999997</v>
      </c>
      <c r="I10" s="672">
        <v>0.12453752635901495</v>
      </c>
      <c r="J10" s="671">
        <v>7.8847439999999951</v>
      </c>
      <c r="K10" s="659" t="s">
        <v>10</v>
      </c>
      <c r="L10" s="979">
        <v>10.493819678012903</v>
      </c>
      <c r="M10" s="979">
        <v>15.997520404366924</v>
      </c>
      <c r="N10" s="979">
        <v>66.159163505612</v>
      </c>
      <c r="O10" s="979">
        <v>5.3997643954872139</v>
      </c>
      <c r="P10" s="979">
        <v>1.9497320165209493</v>
      </c>
      <c r="R10" s="979"/>
      <c r="S10" s="979"/>
    </row>
    <row r="11" spans="1:19" ht="14.25" customHeight="1">
      <c r="A11" s="526" t="s">
        <v>11</v>
      </c>
      <c r="B11" s="674">
        <v>48.174126999999999</v>
      </c>
      <c r="C11" s="675">
        <v>-1.7777484550793865E-3</v>
      </c>
      <c r="D11" s="674">
        <v>77.508244000000005</v>
      </c>
      <c r="E11" s="675">
        <v>1.1039428430848597E-2</v>
      </c>
      <c r="F11" s="674">
        <v>354.57924600000001</v>
      </c>
      <c r="G11" s="675">
        <v>-2.268543004748047E-2</v>
      </c>
      <c r="H11" s="674">
        <v>9.9402919999999995</v>
      </c>
      <c r="I11" s="675">
        <v>7.2580374535359038E-2</v>
      </c>
      <c r="J11" s="674">
        <v>3.8577510000000057</v>
      </c>
      <c r="K11" s="526" t="s">
        <v>11</v>
      </c>
      <c r="L11" s="980">
        <v>9.7506699899360338</v>
      </c>
      <c r="M11" s="980">
        <v>15.688033303508329</v>
      </c>
      <c r="N11" s="980">
        <v>71.768507876154061</v>
      </c>
      <c r="O11" s="980">
        <v>2.0119618752115889</v>
      </c>
      <c r="P11" s="980">
        <v>0.78082695518998779</v>
      </c>
      <c r="R11" s="979"/>
      <c r="S11" s="979"/>
    </row>
    <row r="12" spans="1:19" ht="14.25" customHeight="1">
      <c r="A12" s="659" t="s">
        <v>12</v>
      </c>
      <c r="B12" s="671">
        <v>81.403824999999998</v>
      </c>
      <c r="C12" s="672">
        <v>0.27686077478843618</v>
      </c>
      <c r="D12" s="671">
        <v>133.702845</v>
      </c>
      <c r="E12" s="672">
        <v>3.8286363847094496E-2</v>
      </c>
      <c r="F12" s="671">
        <v>492.51340600000003</v>
      </c>
      <c r="G12" s="672">
        <v>-9.9774510561351226E-3</v>
      </c>
      <c r="H12" s="671">
        <v>5.9337369999999989</v>
      </c>
      <c r="I12" s="672">
        <v>-0.19434968891341284</v>
      </c>
      <c r="J12" s="671">
        <v>5.1557110000000339</v>
      </c>
      <c r="K12" s="659" t="s">
        <v>12</v>
      </c>
      <c r="L12" s="979">
        <v>11.326387404322194</v>
      </c>
      <c r="M12" s="979">
        <v>18.60318258423413</v>
      </c>
      <c r="N12" s="979">
        <v>68.527463398411854</v>
      </c>
      <c r="O12" s="979">
        <v>0.82560990245065957</v>
      </c>
      <c r="P12" s="979">
        <v>0.71735671058117689</v>
      </c>
      <c r="R12" s="979"/>
      <c r="S12" s="979"/>
    </row>
    <row r="13" spans="1:19" ht="14.25" customHeight="1">
      <c r="A13" s="526" t="s">
        <v>13</v>
      </c>
      <c r="B13" s="674">
        <v>78.237481000000002</v>
      </c>
      <c r="C13" s="675">
        <v>0.10152227282448333</v>
      </c>
      <c r="D13" s="674">
        <v>109.45268300000001</v>
      </c>
      <c r="E13" s="675">
        <v>3.5066248668395694E-2</v>
      </c>
      <c r="F13" s="674">
        <v>445.52700099999998</v>
      </c>
      <c r="G13" s="675">
        <v>4.6363310272767855E-3</v>
      </c>
      <c r="H13" s="674">
        <v>17.106432000000002</v>
      </c>
      <c r="I13" s="675">
        <v>9.3167035040467638E-2</v>
      </c>
      <c r="J13" s="674">
        <v>2.4248489999999583</v>
      </c>
      <c r="K13" s="526" t="s">
        <v>13</v>
      </c>
      <c r="L13" s="980">
        <v>11.985854808147641</v>
      </c>
      <c r="M13" s="980">
        <v>16.767972971934121</v>
      </c>
      <c r="N13" s="980">
        <v>68.254011745284188</v>
      </c>
      <c r="O13" s="980">
        <v>2.6206775527122432</v>
      </c>
      <c r="P13" s="980">
        <v>0.37148292192180238</v>
      </c>
      <c r="R13" s="979"/>
      <c r="S13" s="979"/>
    </row>
    <row r="14" spans="1:19" ht="14.25" customHeight="1">
      <c r="A14" s="659" t="s">
        <v>14</v>
      </c>
      <c r="B14" s="671">
        <v>45.013703</v>
      </c>
      <c r="C14" s="672">
        <v>0.1399329761381336</v>
      </c>
      <c r="D14" s="671">
        <v>64.189989999999995</v>
      </c>
      <c r="E14" s="672">
        <v>3.6910179705333501E-2</v>
      </c>
      <c r="F14" s="671">
        <v>297.26739000000003</v>
      </c>
      <c r="G14" s="672">
        <v>1.6794113084252826E-2</v>
      </c>
      <c r="H14" s="671">
        <v>7.7415600000000007</v>
      </c>
      <c r="I14" s="672">
        <v>0.14644531402717509</v>
      </c>
      <c r="J14" s="671">
        <v>10.523648000000041</v>
      </c>
      <c r="K14" s="659" t="s">
        <v>14</v>
      </c>
      <c r="L14" s="979">
        <v>10.598035523175955</v>
      </c>
      <c r="M14" s="979">
        <v>15.112904491601354</v>
      </c>
      <c r="N14" s="979">
        <v>69.988695644564075</v>
      </c>
      <c r="O14" s="979">
        <v>1.8226744839187756</v>
      </c>
      <c r="P14" s="979">
        <v>2.4776898567398469</v>
      </c>
      <c r="R14" s="979"/>
      <c r="S14" s="979"/>
    </row>
    <row r="15" spans="1:19" ht="14.25" customHeight="1">
      <c r="A15" s="526" t="s">
        <v>15</v>
      </c>
      <c r="B15" s="674">
        <v>28.872716999999998</v>
      </c>
      <c r="C15" s="193">
        <v>-2.751116471777415E-2</v>
      </c>
      <c r="D15" s="674">
        <v>56.547447999999996</v>
      </c>
      <c r="E15" s="193">
        <v>6.4393358661203326E-2</v>
      </c>
      <c r="F15" s="674">
        <v>317.79847100000001</v>
      </c>
      <c r="G15" s="193">
        <v>2.8010380172877491E-2</v>
      </c>
      <c r="H15" s="674">
        <v>12.235906000000002</v>
      </c>
      <c r="I15" s="193">
        <v>-8.9555576042448681E-2</v>
      </c>
      <c r="J15" s="674">
        <v>4.631519999999977</v>
      </c>
      <c r="K15" s="526" t="s">
        <v>15</v>
      </c>
      <c r="L15" s="980">
        <v>6.873048075563144</v>
      </c>
      <c r="M15" s="980">
        <v>13.460919824566805</v>
      </c>
      <c r="N15" s="980">
        <v>75.650801049428779</v>
      </c>
      <c r="O15" s="980">
        <v>2.9127141095197779</v>
      </c>
      <c r="P15" s="980">
        <v>1.1025169409214954</v>
      </c>
      <c r="R15" s="979"/>
      <c r="S15" s="979"/>
    </row>
    <row r="16" spans="1:19" ht="14.25" customHeight="1">
      <c r="A16" s="659" t="s">
        <v>16</v>
      </c>
      <c r="B16" s="671">
        <v>20.076896000000001</v>
      </c>
      <c r="C16" s="672">
        <v>-0.32765808673078128</v>
      </c>
      <c r="D16" s="671">
        <v>66.628172000000006</v>
      </c>
      <c r="E16" s="672">
        <v>2.244744202811022E-2</v>
      </c>
      <c r="F16" s="671">
        <v>241.37605600000001</v>
      </c>
      <c r="G16" s="672">
        <v>8.7929682230099684E-2</v>
      </c>
      <c r="H16" s="671">
        <v>4.7693329999999996</v>
      </c>
      <c r="I16" s="672">
        <v>-0.14268028791276188</v>
      </c>
      <c r="J16" s="671">
        <v>1.9857449999999508</v>
      </c>
      <c r="K16" s="659" t="s">
        <v>16</v>
      </c>
      <c r="L16" s="979">
        <v>5.9960350404404599</v>
      </c>
      <c r="M16" s="979">
        <v>19.898736039300793</v>
      </c>
      <c r="N16" s="979">
        <v>72.087801306502698</v>
      </c>
      <c r="O16" s="979">
        <v>1.4243779410686304</v>
      </c>
      <c r="P16" s="979">
        <v>0.59304967268740871</v>
      </c>
      <c r="R16" s="979"/>
      <c r="S16" s="979"/>
    </row>
    <row r="17" spans="1:19" ht="14.25" customHeight="1">
      <c r="A17" s="526" t="s">
        <v>17</v>
      </c>
      <c r="B17" s="674">
        <v>119.15410700000001</v>
      </c>
      <c r="C17" s="675">
        <v>-3.9137263546604961E-2</v>
      </c>
      <c r="D17" s="674">
        <v>114.553253</v>
      </c>
      <c r="E17" s="675">
        <v>4.1783565392861766E-2</v>
      </c>
      <c r="F17" s="674">
        <v>394.07908000000003</v>
      </c>
      <c r="G17" s="675">
        <v>2.029741034718846E-2</v>
      </c>
      <c r="H17" s="674">
        <v>19.478604000000001</v>
      </c>
      <c r="I17" s="675">
        <v>0.13039789898056675</v>
      </c>
      <c r="J17" s="674">
        <v>2.8432310000000216</v>
      </c>
      <c r="K17" s="526" t="s">
        <v>17</v>
      </c>
      <c r="L17" s="980">
        <v>18.328347997108636</v>
      </c>
      <c r="M17" s="980">
        <v>17.620642192256359</v>
      </c>
      <c r="N17" s="980">
        <v>60.617453300375232</v>
      </c>
      <c r="O17" s="980">
        <v>2.9962092083814804</v>
      </c>
      <c r="P17" s="980">
        <v>0.43734730187829424</v>
      </c>
      <c r="R17" s="979"/>
      <c r="S17" s="979"/>
    </row>
    <row r="18" spans="1:19" ht="14.25" customHeight="1">
      <c r="A18" s="659" t="s">
        <v>18</v>
      </c>
      <c r="B18" s="671">
        <v>36.369330000000005</v>
      </c>
      <c r="C18" s="672">
        <v>-2.7594187606551857E-2</v>
      </c>
      <c r="D18" s="671">
        <v>54.284680999999999</v>
      </c>
      <c r="E18" s="672">
        <v>1.1465975619958657E-2</v>
      </c>
      <c r="F18" s="671">
        <v>186.23881</v>
      </c>
      <c r="G18" s="672">
        <v>2.2743441032299527E-2</v>
      </c>
      <c r="H18" s="671">
        <v>8.9695090000000004</v>
      </c>
      <c r="I18" s="672">
        <v>0.10140991870855132</v>
      </c>
      <c r="J18" s="671">
        <v>8.4953970000000165</v>
      </c>
      <c r="K18" s="659" t="s">
        <v>18</v>
      </c>
      <c r="L18" s="979">
        <v>12.355486764578801</v>
      </c>
      <c r="M18" s="979">
        <v>18.441738069271064</v>
      </c>
      <c r="N18" s="979">
        <v>63.26955025033196</v>
      </c>
      <c r="O18" s="979">
        <v>3.0471457608449324</v>
      </c>
      <c r="P18" s="979">
        <v>2.8860791549732334</v>
      </c>
      <c r="R18" s="979"/>
      <c r="S18" s="979"/>
    </row>
    <row r="19" spans="1:19" ht="14.25" customHeight="1">
      <c r="A19" s="526" t="s">
        <v>19</v>
      </c>
      <c r="B19" s="674">
        <v>83.841848999999996</v>
      </c>
      <c r="C19" s="675">
        <v>9.6679362394948468E-2</v>
      </c>
      <c r="D19" s="674">
        <v>123.41122900000001</v>
      </c>
      <c r="E19" s="675">
        <v>3.0202857869967792E-2</v>
      </c>
      <c r="F19" s="674">
        <v>429.22618699999998</v>
      </c>
      <c r="G19" s="675">
        <v>-3.4367914541608924E-2</v>
      </c>
      <c r="H19" s="674">
        <v>20.914279999999998</v>
      </c>
      <c r="I19" s="675">
        <v>1.0405286232090916E-2</v>
      </c>
      <c r="J19" s="674">
        <v>20.520995999999954</v>
      </c>
      <c r="K19" s="526" t="s">
        <v>19</v>
      </c>
      <c r="L19" s="980">
        <v>12.367613309536608</v>
      </c>
      <c r="M19" s="980">
        <v>18.204540769689732</v>
      </c>
      <c r="N19" s="980">
        <v>63.31567786801611</v>
      </c>
      <c r="O19" s="980">
        <v>3.0850909274123386</v>
      </c>
      <c r="P19" s="980">
        <v>3.0270771253452073</v>
      </c>
      <c r="R19" s="979"/>
      <c r="S19" s="979"/>
    </row>
    <row r="20" spans="1:19" ht="14.25" customHeight="1">
      <c r="A20" s="659" t="s">
        <v>20</v>
      </c>
      <c r="B20" s="671">
        <v>80.724697000000006</v>
      </c>
      <c r="C20" s="672">
        <v>3.8089048561043004E-3</v>
      </c>
      <c r="D20" s="671">
        <v>129.59365300000002</v>
      </c>
      <c r="E20" s="672">
        <v>1.1380278910511521E-2</v>
      </c>
      <c r="F20" s="671">
        <v>463.618336</v>
      </c>
      <c r="G20" s="672">
        <v>1.5805750565309973E-2</v>
      </c>
      <c r="H20" s="671">
        <v>6.0323370000000001</v>
      </c>
      <c r="I20" s="672">
        <v>-0.12485574055743509</v>
      </c>
      <c r="J20" s="671">
        <v>13.347554999999934</v>
      </c>
      <c r="K20" s="659" t="s">
        <v>20</v>
      </c>
      <c r="L20" s="979">
        <v>11.643266519439841</v>
      </c>
      <c r="M20" s="979">
        <v>18.691843973187094</v>
      </c>
      <c r="N20" s="979">
        <v>66.869645225762937</v>
      </c>
      <c r="O20" s="979">
        <v>0.87006963217313993</v>
      </c>
      <c r="P20" s="979">
        <v>1.9251746494369757</v>
      </c>
      <c r="R20" s="979"/>
      <c r="S20" s="979"/>
    </row>
    <row r="21" spans="1:19" ht="14.25" customHeight="1">
      <c r="A21" s="526" t="s">
        <v>21</v>
      </c>
      <c r="B21" s="674">
        <v>147.70213800000002</v>
      </c>
      <c r="C21" s="675">
        <v>2.502532216575748E-2</v>
      </c>
      <c r="D21" s="674">
        <v>237.865284</v>
      </c>
      <c r="E21" s="675">
        <v>1.5407655666409559E-2</v>
      </c>
      <c r="F21" s="674">
        <v>757.43879799999991</v>
      </c>
      <c r="G21" s="675">
        <v>3.26376566844786E-2</v>
      </c>
      <c r="H21" s="674">
        <v>37.619727000000005</v>
      </c>
      <c r="I21" s="675">
        <v>0.11533061817633318</v>
      </c>
      <c r="J21" s="674">
        <v>10.837796000000038</v>
      </c>
      <c r="K21" s="526" t="s">
        <v>21</v>
      </c>
      <c r="L21" s="980">
        <v>12.396695985737605</v>
      </c>
      <c r="M21" s="980">
        <v>19.964122735373913</v>
      </c>
      <c r="N21" s="980">
        <v>63.572123151044138</v>
      </c>
      <c r="O21" s="980">
        <v>3.1574378340105311</v>
      </c>
      <c r="P21" s="980">
        <v>0.9096202938338207</v>
      </c>
      <c r="R21" s="979"/>
      <c r="S21" s="979"/>
    </row>
    <row r="22" spans="1:19" ht="14.25" customHeight="1">
      <c r="A22" s="659" t="s">
        <v>22</v>
      </c>
      <c r="B22" s="671">
        <v>47.409938000000004</v>
      </c>
      <c r="C22" s="672">
        <v>-4.4891045818677089E-2</v>
      </c>
      <c r="D22" s="671">
        <v>71.625838000000002</v>
      </c>
      <c r="E22" s="672">
        <v>3.3717440680935962E-2</v>
      </c>
      <c r="F22" s="671">
        <v>266.35432900000001</v>
      </c>
      <c r="G22" s="672">
        <v>1.8708029851377539E-3</v>
      </c>
      <c r="H22" s="671">
        <v>6.6332400000000007</v>
      </c>
      <c r="I22" s="672">
        <v>2.8778067425098808E-2</v>
      </c>
      <c r="J22" s="671">
        <v>19.514868999999937</v>
      </c>
      <c r="K22" s="659" t="s">
        <v>22</v>
      </c>
      <c r="L22" s="979">
        <v>11.520178779800993</v>
      </c>
      <c r="M22" s="979">
        <v>17.404419702321981</v>
      </c>
      <c r="N22" s="979">
        <v>64.721651583976609</v>
      </c>
      <c r="O22" s="979">
        <v>1.6118162966027745</v>
      </c>
      <c r="P22" s="979">
        <v>4.7419336372976382</v>
      </c>
      <c r="R22" s="979"/>
      <c r="S22" s="979"/>
    </row>
    <row r="23" spans="1:19" ht="14.25" customHeight="1">
      <c r="A23" s="526" t="s">
        <v>23</v>
      </c>
      <c r="B23" s="674">
        <v>49.556565999999997</v>
      </c>
      <c r="C23" s="675">
        <v>-6.819320333339185E-2</v>
      </c>
      <c r="D23" s="674">
        <v>103.611811</v>
      </c>
      <c r="E23" s="675">
        <v>3.5134276977789369E-2</v>
      </c>
      <c r="F23" s="674">
        <v>294.16405400000002</v>
      </c>
      <c r="G23" s="675">
        <v>-1.2748759778526408E-2</v>
      </c>
      <c r="H23" s="674">
        <v>7.6273</v>
      </c>
      <c r="I23" s="675">
        <v>-0.11013083257304057</v>
      </c>
      <c r="J23" s="674">
        <v>2.9534640000000243</v>
      </c>
      <c r="K23" s="526" t="s">
        <v>23</v>
      </c>
      <c r="L23" s="981">
        <v>10.822262066503674</v>
      </c>
      <c r="M23" s="981">
        <v>22.626954656766333</v>
      </c>
      <c r="N23" s="981">
        <v>64.240134857874096</v>
      </c>
      <c r="O23" s="981">
        <v>1.665665039418661</v>
      </c>
      <c r="P23" s="981">
        <v>0.64498337943723683</v>
      </c>
      <c r="R23" s="979"/>
      <c r="S23" s="979"/>
    </row>
    <row r="24" spans="1:19" ht="14.25" customHeight="1">
      <c r="A24" s="659" t="s">
        <v>24</v>
      </c>
      <c r="B24" s="671">
        <v>142.76749699999999</v>
      </c>
      <c r="C24" s="672">
        <v>0.1357718395880505</v>
      </c>
      <c r="D24" s="671">
        <v>121.879441</v>
      </c>
      <c r="E24" s="672">
        <v>1.4559807467830588E-2</v>
      </c>
      <c r="F24" s="671">
        <v>466.55557599999997</v>
      </c>
      <c r="G24" s="672">
        <v>3.1543737440267616E-2</v>
      </c>
      <c r="H24" s="671">
        <v>23.911989000000002</v>
      </c>
      <c r="I24" s="672">
        <v>-4.3416478502883764E-2</v>
      </c>
      <c r="J24" s="671">
        <v>3.7277810000000171</v>
      </c>
      <c r="K24" s="659" t="s">
        <v>24</v>
      </c>
      <c r="L24" s="979">
        <v>18.813856319055621</v>
      </c>
      <c r="M24" s="979">
        <v>16.06123480066907</v>
      </c>
      <c r="N24" s="979">
        <v>61.4825485924029</v>
      </c>
      <c r="O24" s="979">
        <v>3.1511144679439087</v>
      </c>
      <c r="P24" s="979">
        <v>0.49124581992850802</v>
      </c>
      <c r="R24" s="979"/>
      <c r="S24" s="979"/>
    </row>
    <row r="25" spans="1:19" ht="14.25" customHeight="1">
      <c r="A25" s="526" t="s">
        <v>25</v>
      </c>
      <c r="B25" s="674">
        <v>48.659349999999996</v>
      </c>
      <c r="C25" s="675">
        <v>-7.1441596827303E-2</v>
      </c>
      <c r="D25" s="674">
        <v>101.79826700000001</v>
      </c>
      <c r="E25" s="675">
        <v>5.9223152891876296E-3</v>
      </c>
      <c r="F25" s="674">
        <v>423.24291499999998</v>
      </c>
      <c r="G25" s="675">
        <v>-5.2950547668790815E-2</v>
      </c>
      <c r="H25" s="674">
        <v>16.743872</v>
      </c>
      <c r="I25" s="675">
        <v>2.2553311663922049E-3</v>
      </c>
      <c r="J25" s="674">
        <v>2.4706629999999752</v>
      </c>
      <c r="K25" s="526" t="s">
        <v>25</v>
      </c>
      <c r="L25" s="980">
        <v>8.2067993728349631</v>
      </c>
      <c r="M25" s="980">
        <v>17.169114543685566</v>
      </c>
      <c r="N25" s="980">
        <v>71.383396806139871</v>
      </c>
      <c r="O25" s="980">
        <v>2.8239916527538678</v>
      </c>
      <c r="P25" s="980">
        <v>0.4166976245857445</v>
      </c>
      <c r="Q25" s="212"/>
      <c r="R25" s="979"/>
      <c r="S25" s="979"/>
    </row>
    <row r="26" spans="1:19" ht="14.25" customHeight="1">
      <c r="A26" s="659" t="s">
        <v>26</v>
      </c>
      <c r="B26" s="671">
        <v>48.876894999999998</v>
      </c>
      <c r="C26" s="672">
        <v>1.7543794271718038E-2</v>
      </c>
      <c r="D26" s="671">
        <v>101.537059</v>
      </c>
      <c r="E26" s="672">
        <v>2.5860620098270504E-2</v>
      </c>
      <c r="F26" s="671">
        <v>290.01569699999999</v>
      </c>
      <c r="G26" s="672">
        <v>-9.1999313884175704E-3</v>
      </c>
      <c r="H26" s="671">
        <v>9.132670000000001</v>
      </c>
      <c r="I26" s="672">
        <v>0.11297853225329213</v>
      </c>
      <c r="J26" s="671">
        <v>7.9504039999999643</v>
      </c>
      <c r="K26" s="659" t="s">
        <v>26</v>
      </c>
      <c r="L26" s="979">
        <v>10.683177172831641</v>
      </c>
      <c r="M26" s="979">
        <v>22.193275389225512</v>
      </c>
      <c r="N26" s="979">
        <v>63.389646047549832</v>
      </c>
      <c r="O26" s="979">
        <v>1.9961565003465205</v>
      </c>
      <c r="P26" s="979">
        <v>1.7377448900464931</v>
      </c>
      <c r="R26" s="979"/>
      <c r="S26" s="979"/>
    </row>
    <row r="27" spans="1:19" ht="14.25" customHeight="1">
      <c r="A27" s="526" t="s">
        <v>27</v>
      </c>
      <c r="B27" s="674">
        <v>165.43018799999999</v>
      </c>
      <c r="C27" s="193">
        <v>0.16307599905938797</v>
      </c>
      <c r="D27" s="674">
        <v>222.30826999999999</v>
      </c>
      <c r="E27" s="193">
        <v>6.5326955321226565E-2</v>
      </c>
      <c r="F27" s="674">
        <v>831.90605600000004</v>
      </c>
      <c r="G27" s="193">
        <v>5.7710466230123103E-3</v>
      </c>
      <c r="H27" s="674">
        <v>51.218317999999996</v>
      </c>
      <c r="I27" s="193">
        <v>9.7947192626246515E-3</v>
      </c>
      <c r="J27" s="674">
        <v>23.66491499999989</v>
      </c>
      <c r="K27" s="526" t="s">
        <v>27</v>
      </c>
      <c r="L27" s="980">
        <v>12.779192132681263</v>
      </c>
      <c r="M27" s="980">
        <v>17.172924297311333</v>
      </c>
      <c r="N27" s="980">
        <v>64.263285041815337</v>
      </c>
      <c r="O27" s="980">
        <v>3.9565253134740264</v>
      </c>
      <c r="P27" s="980">
        <v>1.8280732147180383</v>
      </c>
      <c r="R27" s="979"/>
      <c r="S27" s="979"/>
    </row>
    <row r="28" spans="1:19" ht="14.25" customHeight="1">
      <c r="A28" s="659" t="s">
        <v>28</v>
      </c>
      <c r="B28" s="671">
        <v>138.293634</v>
      </c>
      <c r="C28" s="672">
        <v>0.10210420743464477</v>
      </c>
      <c r="D28" s="671">
        <v>234.45883300000003</v>
      </c>
      <c r="E28" s="672">
        <v>2.7217355932607434E-2</v>
      </c>
      <c r="F28" s="671">
        <v>1175.6306610000001</v>
      </c>
      <c r="G28" s="672">
        <v>3.391554610592884E-2</v>
      </c>
      <c r="H28" s="671">
        <v>51.676640999999996</v>
      </c>
      <c r="I28" s="672">
        <v>0.37423628263218878</v>
      </c>
      <c r="J28" s="671">
        <v>1.2307439999997805</v>
      </c>
      <c r="K28" s="659" t="s">
        <v>28</v>
      </c>
      <c r="L28" s="979">
        <v>8.6363862695288436</v>
      </c>
      <c r="M28" s="979">
        <v>14.641867362390352</v>
      </c>
      <c r="N28" s="979">
        <v>73.417699752524541</v>
      </c>
      <c r="O28" s="979">
        <v>3.2271871081771653</v>
      </c>
      <c r="P28" s="979">
        <v>7.6859507379082342E-2</v>
      </c>
      <c r="R28" s="979"/>
      <c r="S28" s="979"/>
    </row>
    <row r="29" spans="1:19" s="18" customFormat="1" ht="14.25" customHeight="1">
      <c r="A29" s="668" t="s">
        <v>29</v>
      </c>
      <c r="B29" s="677">
        <v>1572.8404990000004</v>
      </c>
      <c r="C29" s="678">
        <v>4.2415181893620701E-2</v>
      </c>
      <c r="D29" s="677">
        <v>2394.7552649999998</v>
      </c>
      <c r="E29" s="678">
        <v>2.8819680764650135E-2</v>
      </c>
      <c r="F29" s="677">
        <v>9245.6425809999982</v>
      </c>
      <c r="G29" s="678">
        <v>1.1054998157360219E-2</v>
      </c>
      <c r="H29" s="677">
        <v>365.19894800000003</v>
      </c>
      <c r="I29" s="678">
        <v>5.5864854367917216E-2</v>
      </c>
      <c r="J29" s="677">
        <v>166.77780200000183</v>
      </c>
      <c r="K29" s="668" t="s">
        <v>29</v>
      </c>
      <c r="L29" s="982">
        <v>11.44282201572925</v>
      </c>
      <c r="M29" s="982">
        <v>17.422464824658313</v>
      </c>
      <c r="N29" s="982">
        <v>67.264444514682211</v>
      </c>
      <c r="O29" s="982">
        <v>2.656916937828393</v>
      </c>
      <c r="P29" s="982">
        <v>1.2133517071018365</v>
      </c>
      <c r="Q29" s="237"/>
      <c r="R29" s="979"/>
      <c r="S29" s="979"/>
    </row>
    <row r="30" spans="1:19" ht="14.25" customHeight="1">
      <c r="A30" s="659" t="s">
        <v>30</v>
      </c>
      <c r="B30" s="671">
        <v>197.53531700000002</v>
      </c>
      <c r="C30" s="672">
        <v>3.7400677782060132E-2</v>
      </c>
      <c r="D30" s="671">
        <v>384.25261199999994</v>
      </c>
      <c r="E30" s="672">
        <v>4.2435758830777326E-2</v>
      </c>
      <c r="F30" s="671">
        <v>1929.465447</v>
      </c>
      <c r="G30" s="672">
        <v>3.0703091306736763E-2</v>
      </c>
      <c r="H30" s="671">
        <v>113.87832</v>
      </c>
      <c r="I30" s="672">
        <v>0.22512550002624465</v>
      </c>
      <c r="J30" s="671">
        <v>41.941739000000815</v>
      </c>
      <c r="K30" s="659" t="s">
        <v>30</v>
      </c>
      <c r="L30" s="979">
        <v>7.4064446223243934</v>
      </c>
      <c r="M30" s="979">
        <v>14.407275291240712</v>
      </c>
      <c r="N30" s="979">
        <v>72.34391905673192</v>
      </c>
      <c r="O30" s="979">
        <v>4.2697856948959476</v>
      </c>
      <c r="P30" s="979">
        <v>1.5725753348070377</v>
      </c>
      <c r="R30" s="979"/>
      <c r="S30" s="979"/>
    </row>
    <row r="31" spans="1:19" s="19" customFormat="1" ht="14.25" customHeight="1">
      <c r="A31" s="668" t="s">
        <v>31</v>
      </c>
      <c r="B31" s="677">
        <v>1770.3758160000004</v>
      </c>
      <c r="C31" s="678">
        <v>4.1853271184249863E-2</v>
      </c>
      <c r="D31" s="677">
        <v>2779.0078769999996</v>
      </c>
      <c r="E31" s="678">
        <v>3.0681142498641067E-2</v>
      </c>
      <c r="F31" s="677">
        <v>11175.108027999999</v>
      </c>
      <c r="G31" s="678">
        <v>1.4393707804269962E-2</v>
      </c>
      <c r="H31" s="677">
        <v>479.07726800000006</v>
      </c>
      <c r="I31" s="678">
        <v>9.171749696663746E-2</v>
      </c>
      <c r="J31" s="677">
        <v>208.71954100000218</v>
      </c>
      <c r="K31" s="668" t="s">
        <v>31</v>
      </c>
      <c r="L31" s="982">
        <v>10.786891863154446</v>
      </c>
      <c r="M31" s="982">
        <v>16.932482462273647</v>
      </c>
      <c r="N31" s="982">
        <v>68.089882819041563</v>
      </c>
      <c r="O31" s="982">
        <v>2.9190156334644946</v>
      </c>
      <c r="P31" s="982">
        <v>1.2717272220658564</v>
      </c>
      <c r="Q31" s="250"/>
      <c r="R31" s="979"/>
      <c r="S31" s="979"/>
    </row>
    <row r="32" spans="1:19" ht="14.25" customHeight="1">
      <c r="A32" s="659" t="s">
        <v>32</v>
      </c>
      <c r="B32" s="671">
        <v>36.300807999999996</v>
      </c>
      <c r="C32" s="672">
        <v>5.012900533213549E-2</v>
      </c>
      <c r="D32" s="671">
        <v>46.069437000000001</v>
      </c>
      <c r="E32" s="672">
        <v>2.3013124683774144E-2</v>
      </c>
      <c r="F32" s="671">
        <v>96.609476999999998</v>
      </c>
      <c r="G32" s="672">
        <v>-2.5621571275769583E-2</v>
      </c>
      <c r="H32" s="671">
        <v>6.3865770000000008</v>
      </c>
      <c r="I32" s="672">
        <v>9.4497536317720718E-2</v>
      </c>
      <c r="J32" s="671">
        <v>0.73685800000001112</v>
      </c>
      <c r="K32" s="659" t="s">
        <v>32</v>
      </c>
      <c r="L32" s="979">
        <v>19.505745407639697</v>
      </c>
      <c r="M32" s="979">
        <v>24.754785325860968</v>
      </c>
      <c r="N32" s="979">
        <v>51.911788363697667</v>
      </c>
      <c r="O32" s="979">
        <v>3.43174027939784</v>
      </c>
      <c r="P32" s="979">
        <v>0.39594062340383135</v>
      </c>
      <c r="R32" s="979"/>
      <c r="S32" s="979"/>
    </row>
    <row r="33" spans="1:19" ht="14.25" customHeight="1">
      <c r="A33" s="526" t="s">
        <v>33</v>
      </c>
      <c r="B33" s="674">
        <v>21.680595</v>
      </c>
      <c r="C33" s="193">
        <v>0.16744108030568028</v>
      </c>
      <c r="D33" s="674">
        <v>20.777994</v>
      </c>
      <c r="E33" s="193">
        <v>9.01554287793771E-2</v>
      </c>
      <c r="F33" s="674">
        <v>43.715059000000004</v>
      </c>
      <c r="G33" s="193">
        <v>7.697358684885347E-2</v>
      </c>
      <c r="H33" s="674">
        <v>5.4006509999999999</v>
      </c>
      <c r="I33" s="193">
        <v>0.18261929985989855</v>
      </c>
      <c r="J33" s="674">
        <v>6.406638999999994</v>
      </c>
      <c r="K33" s="526" t="s">
        <v>33</v>
      </c>
      <c r="L33" s="980">
        <v>22.12736011978167</v>
      </c>
      <c r="M33" s="980">
        <v>21.206159508291297</v>
      </c>
      <c r="N33" s="980">
        <v>44.615881305402489</v>
      </c>
      <c r="O33" s="980">
        <v>5.5119404960177052</v>
      </c>
      <c r="P33" s="980">
        <v>6.5386585705068407</v>
      </c>
      <c r="R33" s="979"/>
      <c r="S33" s="979"/>
    </row>
    <row r="34" spans="1:19" ht="14.25" customHeight="1">
      <c r="A34" s="659" t="s">
        <v>34</v>
      </c>
      <c r="B34" s="671">
        <v>18.981883999999997</v>
      </c>
      <c r="C34" s="672">
        <v>1.9387436883329778E-2</v>
      </c>
      <c r="D34" s="671">
        <v>50.892197999999993</v>
      </c>
      <c r="E34" s="672">
        <v>0.15428211436933426</v>
      </c>
      <c r="F34" s="671">
        <v>106.61982</v>
      </c>
      <c r="G34" s="672">
        <v>-1.9167219137865565E-3</v>
      </c>
      <c r="H34" s="671">
        <v>0.23929300000000001</v>
      </c>
      <c r="I34" s="672">
        <v>6.2731223974955164</v>
      </c>
      <c r="J34" s="671">
        <v>3.8808189999999936</v>
      </c>
      <c r="K34" s="659" t="s">
        <v>34</v>
      </c>
      <c r="L34" s="979">
        <v>10.509640741387875</v>
      </c>
      <c r="M34" s="979">
        <v>28.17732515484651</v>
      </c>
      <c r="N34" s="979">
        <v>59.031864493084143</v>
      </c>
      <c r="O34" s="979">
        <v>0.13248861187482383</v>
      </c>
      <c r="P34" s="979">
        <v>2.1486809988066562</v>
      </c>
      <c r="R34" s="979"/>
      <c r="S34" s="979"/>
    </row>
    <row r="35" spans="1:19" ht="14.25" customHeight="1">
      <c r="A35" s="526" t="s">
        <v>35</v>
      </c>
      <c r="B35" s="674">
        <v>36.818114999999999</v>
      </c>
      <c r="C35" s="193">
        <v>0.20339443242404731</v>
      </c>
      <c r="D35" s="674">
        <v>98.243257999999997</v>
      </c>
      <c r="E35" s="193">
        <v>0.27083041097737537</v>
      </c>
      <c r="F35" s="674">
        <v>203.02175500000001</v>
      </c>
      <c r="G35" s="193">
        <v>0.16213426866836333</v>
      </c>
      <c r="H35" s="674">
        <v>10.459205000000003</v>
      </c>
      <c r="I35" s="193">
        <v>-0.15438525400971892</v>
      </c>
      <c r="J35" s="674">
        <v>23.451340999999999</v>
      </c>
      <c r="K35" s="526" t="s">
        <v>35</v>
      </c>
      <c r="L35" s="980">
        <v>9.8975110528358066</v>
      </c>
      <c r="M35" s="980">
        <v>26.409927067738252</v>
      </c>
      <c r="N35" s="980">
        <v>54.576668688188498</v>
      </c>
      <c r="O35" s="980">
        <v>2.8116620606833229</v>
      </c>
      <c r="P35" s="980">
        <v>6.3042311305541183</v>
      </c>
      <c r="R35" s="979"/>
      <c r="S35" s="979"/>
    </row>
    <row r="36" spans="1:19" ht="14.25" customHeight="1">
      <c r="A36" s="707" t="s">
        <v>130</v>
      </c>
      <c r="B36" s="708">
        <v>113.781402</v>
      </c>
      <c r="C36" s="709">
        <v>0.11163412482049505</v>
      </c>
      <c r="D36" s="708">
        <v>215.98288699999998</v>
      </c>
      <c r="E36" s="709">
        <v>0.16439722940348034</v>
      </c>
      <c r="F36" s="708">
        <v>449.96611100000001</v>
      </c>
      <c r="G36" s="709">
        <v>6.8137349839526573E-2</v>
      </c>
      <c r="H36" s="708">
        <v>22.485726000000003</v>
      </c>
      <c r="I36" s="709">
        <v>-1.3935922331970163E-2</v>
      </c>
      <c r="J36" s="708">
        <v>34.475656999999913</v>
      </c>
      <c r="K36" s="707" t="s">
        <v>130</v>
      </c>
      <c r="L36" s="983">
        <v>13.598962522618679</v>
      </c>
      <c r="M36" s="983">
        <v>25.813912767923046</v>
      </c>
      <c r="N36" s="983">
        <v>53.779195653938913</v>
      </c>
      <c r="O36" s="983">
        <v>2.6874562959583894</v>
      </c>
      <c r="P36" s="983">
        <v>4.120472759560962</v>
      </c>
      <c r="Q36" s="2"/>
      <c r="R36" s="979"/>
      <c r="S36" s="979"/>
    </row>
    <row r="37" spans="1:19" s="18" customFormat="1" ht="14.25" customHeight="1">
      <c r="A37" s="670" t="s">
        <v>129</v>
      </c>
      <c r="B37" s="680">
        <v>1884.1572180000003</v>
      </c>
      <c r="C37" s="681">
        <v>4.5817735861871212E-2</v>
      </c>
      <c r="D37" s="680">
        <v>2994.9907639999997</v>
      </c>
      <c r="E37" s="681">
        <v>3.9287953041065027E-2</v>
      </c>
      <c r="F37" s="680">
        <v>11625.074138999998</v>
      </c>
      <c r="G37" s="681">
        <v>1.6373124550447038E-2</v>
      </c>
      <c r="H37" s="680">
        <v>501.56299400000006</v>
      </c>
      <c r="I37" s="681">
        <v>8.649847687171143E-2</v>
      </c>
      <c r="J37" s="680">
        <v>243.1951980000016</v>
      </c>
      <c r="K37" s="670" t="s">
        <v>129</v>
      </c>
      <c r="L37" s="984">
        <v>10.923296240183959</v>
      </c>
      <c r="M37" s="984">
        <v>17.363291682481492</v>
      </c>
      <c r="N37" s="984">
        <v>67.395718054351036</v>
      </c>
      <c r="O37" s="984">
        <v>2.9077834451581359</v>
      </c>
      <c r="P37" s="984">
        <v>1.409910577825364</v>
      </c>
      <c r="Q37" s="358"/>
      <c r="R37" s="979"/>
      <c r="S37" s="979"/>
    </row>
    <row r="38" spans="1:19" ht="12" customHeight="1">
      <c r="A38" s="20" t="s">
        <v>295</v>
      </c>
      <c r="C38" s="4"/>
      <c r="E38" s="94"/>
      <c r="G38" s="94"/>
      <c r="I38" s="94"/>
      <c r="J38" s="94"/>
      <c r="K38" s="20"/>
      <c r="L38" s="95"/>
      <c r="M38" s="95"/>
      <c r="N38" s="95"/>
      <c r="O38" s="95"/>
      <c r="P38" s="95"/>
    </row>
    <row r="39" spans="1:19" ht="12.75" customHeight="1">
      <c r="A39" s="1104" t="s">
        <v>231</v>
      </c>
      <c r="B39" s="1079"/>
      <c r="C39" s="1079"/>
      <c r="D39" s="1079"/>
      <c r="E39" s="1079"/>
      <c r="F39" s="1079"/>
      <c r="G39" s="1079"/>
      <c r="H39" s="1079"/>
      <c r="I39" s="1079"/>
      <c r="J39" s="1079"/>
      <c r="K39" s="1105"/>
      <c r="L39" s="1105"/>
      <c r="M39" s="1105"/>
      <c r="N39" s="1105"/>
      <c r="O39" s="1105"/>
      <c r="P39" s="1105"/>
    </row>
    <row r="40" spans="1:19" s="28" customFormat="1" ht="12.75" customHeight="1">
      <c r="A40" s="523" t="s">
        <v>186</v>
      </c>
      <c r="B40" s="122"/>
      <c r="C40" s="29"/>
      <c r="D40" s="122"/>
      <c r="E40" s="29"/>
      <c r="F40" s="122"/>
      <c r="G40" s="29"/>
      <c r="H40" s="122"/>
      <c r="I40" s="29"/>
      <c r="J40" s="29"/>
      <c r="K40" s="720" t="s">
        <v>368</v>
      </c>
      <c r="L40" s="519"/>
      <c r="M40" s="520"/>
      <c r="N40" s="72" t="s">
        <v>369</v>
      </c>
      <c r="P40" s="29"/>
      <c r="Q40" s="29"/>
    </row>
    <row r="41" spans="1:19" ht="12.75" customHeight="1">
      <c r="A41" s="522" t="s">
        <v>219</v>
      </c>
      <c r="E41" s="2"/>
      <c r="G41" s="2"/>
      <c r="J41" s="2"/>
      <c r="L41" s="4"/>
      <c r="M41" s="4"/>
      <c r="N41" s="4"/>
      <c r="O41" s="4"/>
      <c r="P41" s="4"/>
      <c r="Q41" s="66"/>
    </row>
    <row r="42" spans="1:19" ht="18" customHeight="1">
      <c r="A42" s="660" t="s">
        <v>297</v>
      </c>
      <c r="B42" s="698"/>
      <c r="C42" s="703"/>
      <c r="D42" s="704"/>
      <c r="E42" s="704"/>
      <c r="F42" s="705"/>
      <c r="G42" s="705"/>
      <c r="H42" s="706"/>
      <c r="I42" s="704"/>
      <c r="J42" s="705"/>
      <c r="L42" s="1102"/>
      <c r="M42" s="1103"/>
      <c r="N42" s="1103"/>
      <c r="P42" s="4"/>
      <c r="Q42" s="4"/>
    </row>
    <row r="43" spans="1:19" ht="16.5" customHeight="1">
      <c r="A43" s="1092" t="s">
        <v>7</v>
      </c>
      <c r="B43" s="1094" t="s">
        <v>112</v>
      </c>
      <c r="C43" s="1094"/>
      <c r="D43" s="1094" t="s">
        <v>220</v>
      </c>
      <c r="E43" s="1094"/>
      <c r="F43" s="1094" t="s">
        <v>40</v>
      </c>
      <c r="G43" s="1094"/>
      <c r="H43" s="1094" t="s">
        <v>373</v>
      </c>
      <c r="I43" s="1094"/>
      <c r="J43" s="1094" t="s">
        <v>41</v>
      </c>
      <c r="L43" s="136"/>
      <c r="M43" s="136"/>
      <c r="N43" s="136"/>
      <c r="O43" s="119"/>
      <c r="P43" s="136"/>
      <c r="Q43" s="4"/>
    </row>
    <row r="44" spans="1:19" ht="16.5" customHeight="1">
      <c r="A44" s="1086"/>
      <c r="B44" s="1095"/>
      <c r="C44" s="1095"/>
      <c r="D44" s="1095">
        <v>2013</v>
      </c>
      <c r="E44" s="1095"/>
      <c r="F44" s="1095">
        <v>2013</v>
      </c>
      <c r="G44" s="1095"/>
      <c r="H44" s="1095">
        <v>2013</v>
      </c>
      <c r="I44" s="1095"/>
      <c r="J44" s="1095">
        <v>2013</v>
      </c>
      <c r="K44" s="136"/>
      <c r="L44" s="136"/>
      <c r="M44" s="136"/>
      <c r="N44" s="136"/>
      <c r="O44" s="119"/>
      <c r="P44" s="136"/>
      <c r="Q44" s="4"/>
    </row>
    <row r="45" spans="1:19" ht="15" customHeight="1">
      <c r="A45" s="659" t="s">
        <v>8</v>
      </c>
      <c r="B45" s="1106">
        <v>19.981428893324406</v>
      </c>
      <c r="C45" s="1106"/>
      <c r="D45" s="1106">
        <v>35.898034434026847</v>
      </c>
      <c r="E45" s="1106"/>
      <c r="F45" s="1106">
        <v>193.21973918523219</v>
      </c>
      <c r="G45" s="1106"/>
      <c r="H45" s="1106">
        <v>7.8161283053965045</v>
      </c>
      <c r="I45" s="1106"/>
      <c r="J45" s="712">
        <v>3.1764492180404216</v>
      </c>
      <c r="K45" s="161"/>
      <c r="L45" s="161"/>
      <c r="M45" s="161"/>
      <c r="N45" s="161"/>
      <c r="O45" s="161"/>
      <c r="P45" s="161"/>
      <c r="Q45" s="4"/>
    </row>
    <row r="46" spans="1:19" ht="15" customHeight="1">
      <c r="A46" s="526" t="s">
        <v>9</v>
      </c>
      <c r="B46" s="1108">
        <v>24.9939427647126</v>
      </c>
      <c r="C46" s="1109"/>
      <c r="D46" s="1108">
        <v>41.808562280959542</v>
      </c>
      <c r="E46" s="1109"/>
      <c r="F46" s="1108">
        <v>148.10234790729078</v>
      </c>
      <c r="G46" s="1109"/>
      <c r="H46" s="1108">
        <v>3.3405525102067091</v>
      </c>
      <c r="I46" s="1109"/>
      <c r="J46" s="713">
        <v>2.0622782272264955</v>
      </c>
      <c r="K46" s="161"/>
      <c r="L46" s="161"/>
      <c r="M46" s="161"/>
      <c r="N46" s="161"/>
      <c r="O46" s="161"/>
      <c r="P46" s="161"/>
      <c r="Q46" s="4"/>
    </row>
    <row r="47" spans="1:19" ht="15" customHeight="1">
      <c r="A47" s="659" t="s">
        <v>10</v>
      </c>
      <c r="B47" s="1107">
        <v>30.625288484437355</v>
      </c>
      <c r="C47" s="1107"/>
      <c r="D47" s="1107">
        <v>46.687354314457053</v>
      </c>
      <c r="E47" s="1107"/>
      <c r="F47" s="1107">
        <v>193.07969170593711</v>
      </c>
      <c r="G47" s="1107"/>
      <c r="H47" s="1107">
        <v>15.758736802603755</v>
      </c>
      <c r="I47" s="1107"/>
      <c r="J47" s="712">
        <v>5.6901211670719967</v>
      </c>
      <c r="K47" s="161"/>
      <c r="L47" s="161"/>
      <c r="M47" s="161"/>
      <c r="N47" s="161"/>
      <c r="O47" s="161"/>
      <c r="P47" s="161"/>
      <c r="Q47" s="4"/>
    </row>
    <row r="48" spans="1:19" ht="15" customHeight="1">
      <c r="A48" s="526" t="s">
        <v>11</v>
      </c>
      <c r="B48" s="1108">
        <v>28.433341419349663</v>
      </c>
      <c r="C48" s="1109"/>
      <c r="D48" s="1108">
        <v>45.746928936901341</v>
      </c>
      <c r="E48" s="1109"/>
      <c r="F48" s="1108">
        <v>209.27982279229622</v>
      </c>
      <c r="G48" s="1109"/>
      <c r="H48" s="1108">
        <v>5.8669608323993101</v>
      </c>
      <c r="I48" s="1109"/>
      <c r="J48" s="713">
        <v>2.2769224503816692</v>
      </c>
      <c r="K48" s="161"/>
      <c r="L48" s="161"/>
      <c r="M48" s="161"/>
      <c r="N48" s="161"/>
      <c r="O48" s="161"/>
      <c r="P48" s="161"/>
      <c r="Q48" s="4"/>
    </row>
    <row r="49" spans="1:27" ht="15" customHeight="1">
      <c r="A49" s="659" t="s">
        <v>12</v>
      </c>
      <c r="B49" s="1107">
        <v>24.841907304978065</v>
      </c>
      <c r="C49" s="1107"/>
      <c r="D49" s="1107">
        <v>40.801936296013736</v>
      </c>
      <c r="E49" s="1107"/>
      <c r="F49" s="1107">
        <v>150.299723364486</v>
      </c>
      <c r="G49" s="1107"/>
      <c r="H49" s="1107">
        <v>1.8107913789814989</v>
      </c>
      <c r="I49" s="1107"/>
      <c r="J49" s="712">
        <v>1.5733621209231459</v>
      </c>
      <c r="K49" s="161"/>
      <c r="L49" s="161"/>
      <c r="M49" s="161"/>
      <c r="N49" s="161"/>
      <c r="O49" s="161"/>
      <c r="P49" s="161"/>
      <c r="Q49" s="4"/>
    </row>
    <row r="50" spans="1:27" ht="15" customHeight="1">
      <c r="A50" s="526" t="s">
        <v>13</v>
      </c>
      <c r="B50" s="1108">
        <v>29.978182736394242</v>
      </c>
      <c r="C50" s="1109"/>
      <c r="D50" s="1108">
        <v>41.938882617688471</v>
      </c>
      <c r="E50" s="1109"/>
      <c r="F50" s="1108">
        <v>170.71216607773582</v>
      </c>
      <c r="G50" s="1109"/>
      <c r="H50" s="1108">
        <v>6.554655619136077</v>
      </c>
      <c r="I50" s="1109"/>
      <c r="J50" s="717">
        <v>0.92912713319798212</v>
      </c>
      <c r="K50" s="161"/>
      <c r="L50" s="161"/>
      <c r="M50" s="161"/>
      <c r="N50" s="161"/>
      <c r="O50" s="161"/>
      <c r="P50" s="161"/>
      <c r="Q50" s="4"/>
    </row>
    <row r="51" spans="1:27" ht="15" customHeight="1">
      <c r="A51" s="659" t="s">
        <v>14</v>
      </c>
      <c r="B51" s="1107">
        <v>32.712995242071514</v>
      </c>
      <c r="C51" s="1107"/>
      <c r="D51" s="1107">
        <v>46.649057898183088</v>
      </c>
      <c r="E51" s="1107"/>
      <c r="F51" s="1107">
        <v>216.03436435107366</v>
      </c>
      <c r="G51" s="1107"/>
      <c r="H51" s="1107">
        <v>5.6260560355634626</v>
      </c>
      <c r="I51" s="1107"/>
      <c r="J51" s="712">
        <v>7.6478943968070503</v>
      </c>
      <c r="K51" s="161"/>
      <c r="L51" s="161"/>
      <c r="M51" s="161"/>
      <c r="N51" s="161"/>
      <c r="O51" s="161"/>
      <c r="P51" s="161"/>
      <c r="Q51" s="4"/>
    </row>
    <row r="52" spans="1:27" ht="15" customHeight="1">
      <c r="A52" s="526" t="s">
        <v>147</v>
      </c>
      <c r="B52" s="1108">
        <v>92.889990251812094</v>
      </c>
      <c r="C52" s="1109"/>
      <c r="D52" s="1108">
        <v>181.9257915174679</v>
      </c>
      <c r="E52" s="1109"/>
      <c r="F52" s="1108">
        <v>1022.4287819269241</v>
      </c>
      <c r="G52" s="1109"/>
      <c r="H52" s="1108">
        <v>39.365647128466961</v>
      </c>
      <c r="I52" s="1109"/>
      <c r="J52" s="713">
        <v>14.90063604513114</v>
      </c>
      <c r="K52" s="161"/>
      <c r="L52" s="161"/>
      <c r="M52" s="161"/>
      <c r="N52" s="161"/>
      <c r="O52" s="161"/>
      <c r="P52" s="161"/>
      <c r="Q52" s="4"/>
    </row>
    <row r="53" spans="1:27" ht="15" customHeight="1">
      <c r="A53" s="659" t="s">
        <v>16</v>
      </c>
      <c r="B53" s="1107">
        <v>16.666386636937027</v>
      </c>
      <c r="C53" s="1107"/>
      <c r="D53" s="1107">
        <v>55.309888314625027</v>
      </c>
      <c r="E53" s="1107"/>
      <c r="F53" s="1107">
        <v>200.37293983068716</v>
      </c>
      <c r="G53" s="1107"/>
      <c r="H53" s="1107">
        <v>3.9591552288910985</v>
      </c>
      <c r="I53" s="1107"/>
      <c r="J53" s="712">
        <v>1.6484218443111773</v>
      </c>
      <c r="K53" s="654" t="s">
        <v>187</v>
      </c>
      <c r="L53" s="161"/>
      <c r="M53" s="161"/>
      <c r="N53" s="161"/>
      <c r="O53" s="161"/>
      <c r="P53" s="161"/>
      <c r="Q53" s="4"/>
    </row>
    <row r="54" spans="1:27" ht="15" customHeight="1">
      <c r="A54" s="526" t="s">
        <v>17</v>
      </c>
      <c r="B54" s="1108">
        <v>44.66588408787274</v>
      </c>
      <c r="C54" s="1109"/>
      <c r="D54" s="1108">
        <v>42.941216624507625</v>
      </c>
      <c r="E54" s="1109"/>
      <c r="F54" s="1108">
        <v>147.72374156381809</v>
      </c>
      <c r="G54" s="1109"/>
      <c r="H54" s="1108">
        <v>7.3017128017045545</v>
      </c>
      <c r="I54" s="1109"/>
      <c r="J54" s="713">
        <v>1.0658082165900289</v>
      </c>
      <c r="K54" s="658" t="s">
        <v>297</v>
      </c>
      <c r="L54" s="719"/>
      <c r="M54" s="161"/>
      <c r="N54" s="161"/>
      <c r="O54" s="161"/>
      <c r="P54" s="161"/>
      <c r="Q54" s="4"/>
    </row>
    <row r="55" spans="1:27" ht="15" customHeight="1">
      <c r="A55" s="659" t="s">
        <v>18</v>
      </c>
      <c r="B55" s="1107">
        <v>47.605766726136792</v>
      </c>
      <c r="C55" s="1107"/>
      <c r="D55" s="1107">
        <v>71.056130549799789</v>
      </c>
      <c r="E55" s="1107"/>
      <c r="F55" s="1107">
        <v>243.77796743061563</v>
      </c>
      <c r="G55" s="1107"/>
      <c r="H55" s="1107">
        <v>11.74067141467782</v>
      </c>
      <c r="I55" s="1107"/>
      <c r="J55" s="712">
        <v>11.120080788618408</v>
      </c>
      <c r="K55" s="522" t="s">
        <v>366</v>
      </c>
      <c r="L55" s="161"/>
      <c r="M55" s="161"/>
      <c r="N55" s="161"/>
      <c r="O55" s="161"/>
      <c r="P55" s="161"/>
      <c r="Q55" s="4"/>
    </row>
    <row r="56" spans="1:27" ht="15" customHeight="1">
      <c r="A56" s="526" t="s">
        <v>19</v>
      </c>
      <c r="B56" s="1108">
        <v>34.856359544732101</v>
      </c>
      <c r="C56" s="1109"/>
      <c r="D56" s="1108">
        <v>51.306909630312056</v>
      </c>
      <c r="E56" s="1109"/>
      <c r="F56" s="1108">
        <v>178.44623512640348</v>
      </c>
      <c r="G56" s="1109"/>
      <c r="H56" s="1108">
        <v>8.6948901055271293</v>
      </c>
      <c r="I56" s="1109"/>
      <c r="J56" s="713">
        <v>8.5313864534643997</v>
      </c>
      <c r="K56" s="161"/>
      <c r="L56" s="161"/>
      <c r="M56" s="161"/>
      <c r="N56" s="161"/>
      <c r="O56" s="161"/>
      <c r="P56" s="161"/>
      <c r="Q56" s="4"/>
    </row>
    <row r="57" spans="1:27" ht="15" customHeight="1">
      <c r="A57" s="659" t="s">
        <v>20</v>
      </c>
      <c r="B57" s="1107">
        <v>27.418611507470558</v>
      </c>
      <c r="C57" s="1107"/>
      <c r="D57" s="1107">
        <v>44.017235833550998</v>
      </c>
      <c r="E57" s="1107"/>
      <c r="F57" s="1107">
        <v>157.47065662598834</v>
      </c>
      <c r="G57" s="1107"/>
      <c r="H57" s="1107">
        <v>2.0489182472266254</v>
      </c>
      <c r="I57" s="1107"/>
      <c r="J57" s="712">
        <v>4.5335744663073108</v>
      </c>
      <c r="K57" s="161"/>
      <c r="L57" s="161"/>
      <c r="M57" s="161"/>
      <c r="N57" s="161"/>
      <c r="O57" s="161"/>
      <c r="P57" s="161"/>
      <c r="Q57" s="4"/>
    </row>
    <row r="58" spans="1:27" ht="15" customHeight="1">
      <c r="A58" s="526" t="s">
        <v>21</v>
      </c>
      <c r="B58" s="1108">
        <v>36.005275659420867</v>
      </c>
      <c r="C58" s="1109"/>
      <c r="D58" s="1108">
        <v>57.984300269414049</v>
      </c>
      <c r="E58" s="1109"/>
      <c r="F58" s="1108">
        <v>184.64047363437891</v>
      </c>
      <c r="G58" s="1109"/>
      <c r="H58" s="1108">
        <v>9.1705418703360824</v>
      </c>
      <c r="I58" s="1109"/>
      <c r="J58" s="713">
        <v>2.6419240628769383</v>
      </c>
      <c r="K58" s="161"/>
      <c r="L58" s="161"/>
      <c r="M58" s="161"/>
      <c r="N58" s="161"/>
      <c r="O58" s="161"/>
      <c r="P58" s="161"/>
      <c r="Q58" s="4"/>
    </row>
    <row r="59" spans="1:27" ht="15" customHeight="1">
      <c r="A59" s="659" t="s">
        <v>22</v>
      </c>
      <c r="B59" s="1107">
        <v>31.291024064617602</v>
      </c>
      <c r="C59" s="1107"/>
      <c r="D59" s="1107">
        <v>47.273755568007743</v>
      </c>
      <c r="E59" s="1107"/>
      <c r="F59" s="1107">
        <v>175.79646947553644</v>
      </c>
      <c r="G59" s="1107"/>
      <c r="H59" s="1107">
        <v>4.3780034571313733</v>
      </c>
      <c r="I59" s="1107"/>
      <c r="J59" s="712">
        <v>12.880004936873322</v>
      </c>
      <c r="K59" s="161"/>
      <c r="L59" s="161"/>
      <c r="M59" s="161"/>
      <c r="N59" s="161"/>
      <c r="O59" s="161"/>
      <c r="P59" s="161"/>
      <c r="Q59" s="4"/>
    </row>
    <row r="60" spans="1:27" ht="15" customHeight="1">
      <c r="A60" s="526" t="s">
        <v>23</v>
      </c>
      <c r="B60" s="1108">
        <v>26.434905668429117</v>
      </c>
      <c r="C60" s="1109"/>
      <c r="D60" s="1108">
        <v>55.269536834334048</v>
      </c>
      <c r="E60" s="1109"/>
      <c r="F60" s="1108">
        <v>156.91561474482893</v>
      </c>
      <c r="G60" s="1109"/>
      <c r="H60" s="1108">
        <v>4.0686224304728746</v>
      </c>
      <c r="I60" s="1109"/>
      <c r="J60" s="713">
        <v>1.5754631229916531</v>
      </c>
      <c r="K60" s="161"/>
      <c r="L60" s="161"/>
      <c r="M60" s="161"/>
      <c r="N60" s="161"/>
      <c r="O60" s="161"/>
      <c r="P60" s="161"/>
      <c r="Q60" s="4"/>
    </row>
    <row r="61" spans="1:27" ht="15" customHeight="1">
      <c r="A61" s="659" t="s">
        <v>24</v>
      </c>
      <c r="B61" s="1107">
        <v>39.192101213310117</v>
      </c>
      <c r="C61" s="1107"/>
      <c r="D61" s="1107">
        <v>33.457975294570439</v>
      </c>
      <c r="E61" s="1107"/>
      <c r="F61" s="1107">
        <v>128.07742476725079</v>
      </c>
      <c r="G61" s="1107"/>
      <c r="H61" s="1107">
        <v>6.5642468544472576</v>
      </c>
      <c r="I61" s="1107"/>
      <c r="J61" s="712">
        <v>1.023339158583519</v>
      </c>
      <c r="K61" s="161"/>
      <c r="L61" s="161"/>
      <c r="M61" s="161"/>
      <c r="N61" s="161"/>
      <c r="O61" s="161"/>
      <c r="P61" s="161"/>
      <c r="Q61" s="4"/>
    </row>
    <row r="62" spans="1:27" ht="15" customHeight="1">
      <c r="A62" s="526" t="s">
        <v>25</v>
      </c>
      <c r="B62" s="1108">
        <v>24.844477416548298</v>
      </c>
      <c r="C62" s="1109"/>
      <c r="D62" s="1108">
        <v>51.976130908556193</v>
      </c>
      <c r="E62" s="1109"/>
      <c r="F62" s="1108">
        <v>216.09925006050369</v>
      </c>
      <c r="G62" s="1109"/>
      <c r="H62" s="1108">
        <v>8.5490815181373225</v>
      </c>
      <c r="I62" s="1109"/>
      <c r="J62" s="717">
        <v>1.2614704287542033</v>
      </c>
      <c r="K62" s="161"/>
      <c r="L62" s="161"/>
      <c r="M62" s="161"/>
      <c r="N62" s="161"/>
      <c r="O62" s="161"/>
      <c r="P62" s="161"/>
      <c r="Q62" s="4"/>
      <c r="AA62" s="712"/>
    </row>
    <row r="63" spans="1:27" ht="15" customHeight="1">
      <c r="A63" s="659" t="s">
        <v>26</v>
      </c>
      <c r="B63" s="1107">
        <v>26.943729341644815</v>
      </c>
      <c r="C63" s="1107"/>
      <c r="D63" s="1107">
        <v>55.973012112218278</v>
      </c>
      <c r="E63" s="1107"/>
      <c r="F63" s="1107">
        <v>159.87317616629437</v>
      </c>
      <c r="G63" s="1107"/>
      <c r="H63" s="1107">
        <v>5.0344480484400531</v>
      </c>
      <c r="I63" s="1107"/>
      <c r="J63" s="712">
        <v>4.3827156682667621</v>
      </c>
      <c r="K63" s="161"/>
      <c r="L63" s="161"/>
      <c r="M63" s="161"/>
      <c r="N63" s="161"/>
      <c r="O63" s="161"/>
      <c r="P63" s="161"/>
      <c r="Q63" s="4"/>
    </row>
    <row r="64" spans="1:27" ht="15" customHeight="1">
      <c r="A64" s="526" t="s">
        <v>27</v>
      </c>
      <c r="B64" s="1108">
        <v>33.269117553899108</v>
      </c>
      <c r="C64" s="1109"/>
      <c r="D64" s="1108">
        <v>44.707680365048866</v>
      </c>
      <c r="E64" s="1109"/>
      <c r="F64" s="1108">
        <v>167.30187340937178</v>
      </c>
      <c r="G64" s="1109"/>
      <c r="H64" s="1108">
        <v>10.300346406273725</v>
      </c>
      <c r="I64" s="1109"/>
      <c r="J64" s="713">
        <v>4.7591727275195188</v>
      </c>
      <c r="K64" s="161"/>
      <c r="L64" s="161"/>
      <c r="M64" s="161"/>
      <c r="N64" s="161"/>
      <c r="O64" s="161"/>
      <c r="P64" s="161"/>
      <c r="Q64" s="4"/>
    </row>
    <row r="65" spans="1:27" ht="15" customHeight="1">
      <c r="A65" s="659" t="s">
        <v>28</v>
      </c>
      <c r="B65" s="1107">
        <v>21.861205150060446</v>
      </c>
      <c r="C65" s="1107"/>
      <c r="D65" s="1107">
        <v>37.062824218335045</v>
      </c>
      <c r="E65" s="1107"/>
      <c r="F65" s="1107">
        <v>185.84154828719136</v>
      </c>
      <c r="G65" s="1107"/>
      <c r="H65" s="1107">
        <v>8.1689490520368047</v>
      </c>
      <c r="I65" s="1107"/>
      <c r="J65" s="712">
        <v>0.19455376428390911</v>
      </c>
      <c r="K65" s="161"/>
      <c r="L65" s="161"/>
      <c r="M65" s="161"/>
      <c r="N65" s="161"/>
      <c r="O65" s="161"/>
      <c r="P65" s="161"/>
      <c r="Q65" s="4"/>
    </row>
    <row r="66" spans="1:27" s="74" customFormat="1" ht="15" customHeight="1">
      <c r="A66" s="668" t="s">
        <v>29</v>
      </c>
      <c r="B66" s="1111">
        <v>30.237434629668446</v>
      </c>
      <c r="C66" s="1112"/>
      <c r="D66" s="1111">
        <v>46.038524456567806</v>
      </c>
      <c r="E66" s="1112"/>
      <c r="F66" s="1111">
        <v>177.74498643060846</v>
      </c>
      <c r="G66" s="1112"/>
      <c r="H66" s="1111">
        <v>7.0208513348903061</v>
      </c>
      <c r="I66" s="1112"/>
      <c r="J66" s="714">
        <v>3.2062582880216399</v>
      </c>
      <c r="K66" s="215"/>
      <c r="L66" s="215"/>
      <c r="M66" s="215"/>
      <c r="N66" s="215"/>
      <c r="O66" s="215"/>
      <c r="P66" s="215"/>
    </row>
    <row r="67" spans="1:27" ht="15" customHeight="1">
      <c r="A67" s="659" t="s">
        <v>30</v>
      </c>
      <c r="B67" s="1106">
        <v>16.631582434834169</v>
      </c>
      <c r="C67" s="1106"/>
      <c r="D67" s="1106">
        <v>32.352336226935805</v>
      </c>
      <c r="E67" s="1106"/>
      <c r="F67" s="1106">
        <v>162.45228511185496</v>
      </c>
      <c r="G67" s="1106"/>
      <c r="H67" s="1106">
        <v>9.5880407381553177</v>
      </c>
      <c r="I67" s="1106"/>
      <c r="J67" s="712">
        <v>3.5313051875114194</v>
      </c>
      <c r="K67" s="161"/>
      <c r="L67" s="161"/>
      <c r="M67" s="161"/>
      <c r="N67" s="161"/>
      <c r="O67" s="161"/>
      <c r="P67" s="161"/>
      <c r="Q67" s="4"/>
    </row>
    <row r="68" spans="1:27" ht="15" customHeight="1">
      <c r="A68" s="668" t="s">
        <v>31</v>
      </c>
      <c r="B68" s="1111">
        <v>27.708249866907344</v>
      </c>
      <c r="C68" s="1112"/>
      <c r="D68" s="1111">
        <v>43.494406070230504</v>
      </c>
      <c r="E68" s="1112"/>
      <c r="F68" s="1111">
        <v>174.90223416467302</v>
      </c>
      <c r="G68" s="1112"/>
      <c r="H68" s="1111">
        <v>7.4980648330881472</v>
      </c>
      <c r="I68" s="1112"/>
      <c r="J68" s="714">
        <v>3.2666810865056863</v>
      </c>
      <c r="K68" s="215"/>
      <c r="L68" s="215"/>
      <c r="M68" s="215"/>
      <c r="N68" s="215"/>
      <c r="O68" s="215"/>
      <c r="P68" s="215"/>
      <c r="Q68" s="4"/>
      <c r="Y68" s="1107"/>
      <c r="Z68" s="1107"/>
      <c r="AA68" s="712"/>
    </row>
    <row r="69" spans="1:27" ht="15" customHeight="1">
      <c r="A69" s="659" t="s">
        <v>32</v>
      </c>
      <c r="B69" s="1107">
        <v>88.952946653924371</v>
      </c>
      <c r="C69" s="1107"/>
      <c r="D69" s="1107">
        <v>112.89038447401309</v>
      </c>
      <c r="E69" s="1107"/>
      <c r="F69" s="1107">
        <v>236.73571271043153</v>
      </c>
      <c r="G69" s="1107"/>
      <c r="H69" s="1107">
        <v>15.649922811144604</v>
      </c>
      <c r="I69" s="1107"/>
      <c r="J69" s="712">
        <v>1.8056262099047051</v>
      </c>
      <c r="K69" s="161"/>
      <c r="L69" s="161"/>
      <c r="M69" s="161"/>
      <c r="N69" s="161"/>
      <c r="O69" s="161"/>
      <c r="P69" s="161"/>
      <c r="Q69" s="4"/>
    </row>
    <row r="70" spans="1:27" ht="15" customHeight="1">
      <c r="A70" s="526" t="s">
        <v>33</v>
      </c>
      <c r="B70" s="1108">
        <v>95.751349226678926</v>
      </c>
      <c r="C70" s="1109"/>
      <c r="D70" s="1108">
        <v>91.765053483257219</v>
      </c>
      <c r="E70" s="1109"/>
      <c r="F70" s="1108">
        <v>193.06554459293545</v>
      </c>
      <c r="G70" s="1109"/>
      <c r="H70" s="1108">
        <v>23.85172639184546</v>
      </c>
      <c r="I70" s="1109"/>
      <c r="J70" s="713">
        <v>28.294626058844806</v>
      </c>
      <c r="K70" s="161"/>
      <c r="L70" s="161"/>
      <c r="M70" s="161"/>
      <c r="N70" s="161"/>
      <c r="O70" s="161"/>
      <c r="P70" s="161"/>
      <c r="Q70" s="4"/>
    </row>
    <row r="71" spans="1:27" ht="15" customHeight="1">
      <c r="A71" s="659" t="s">
        <v>34</v>
      </c>
      <c r="B71" s="1107">
        <v>47.160077416341402</v>
      </c>
      <c r="C71" s="1107"/>
      <c r="D71" s="1107">
        <v>126.4405576162922</v>
      </c>
      <c r="E71" s="1107"/>
      <c r="F71" s="1107">
        <v>264.8946208562009</v>
      </c>
      <c r="G71" s="1107"/>
      <c r="H71" s="1107">
        <v>0.59451824725030367</v>
      </c>
      <c r="I71" s="1107"/>
      <c r="J71" s="712">
        <v>9.6418102902118843</v>
      </c>
      <c r="K71" s="161"/>
      <c r="L71" s="161"/>
      <c r="M71" s="161"/>
      <c r="N71" s="161"/>
      <c r="O71" s="161"/>
      <c r="P71" s="161"/>
      <c r="Q71" s="4"/>
    </row>
    <row r="72" spans="1:27" ht="15" customHeight="1">
      <c r="A72" s="526" t="s">
        <v>35</v>
      </c>
      <c r="B72" s="1108">
        <v>44.626124952274751</v>
      </c>
      <c r="C72" s="1109"/>
      <c r="D72" s="1108">
        <v>119.0776851891132</v>
      </c>
      <c r="E72" s="1109"/>
      <c r="F72" s="1108">
        <v>246.07653614695136</v>
      </c>
      <c r="G72" s="1109"/>
      <c r="H72" s="1108">
        <v>12.67728641815196</v>
      </c>
      <c r="I72" s="1109"/>
      <c r="J72" s="713">
        <v>28.424661984037041</v>
      </c>
      <c r="K72" s="161"/>
      <c r="L72" s="161"/>
      <c r="M72" s="161"/>
      <c r="N72" s="161"/>
      <c r="O72" s="161"/>
      <c r="P72" s="161"/>
      <c r="Q72" s="4"/>
    </row>
    <row r="73" spans="1:27" ht="15" customHeight="1">
      <c r="A73" s="707" t="s">
        <v>130</v>
      </c>
      <c r="B73" s="1110">
        <v>61.105449370317665</v>
      </c>
      <c r="C73" s="1110"/>
      <c r="D73" s="1110">
        <v>115.99199108509438</v>
      </c>
      <c r="E73" s="1110"/>
      <c r="F73" s="1110">
        <v>241.65092827797324</v>
      </c>
      <c r="G73" s="1110"/>
      <c r="H73" s="1110">
        <v>12.075790660830807</v>
      </c>
      <c r="I73" s="1110"/>
      <c r="J73" s="715">
        <v>18.514893262801703</v>
      </c>
      <c r="K73" s="161"/>
      <c r="L73" s="161"/>
      <c r="M73" s="161"/>
      <c r="N73" s="161"/>
      <c r="O73" s="161"/>
      <c r="P73" s="161"/>
      <c r="Q73" s="4"/>
    </row>
    <row r="74" spans="1:27" ht="15" customHeight="1">
      <c r="A74" s="670" t="s">
        <v>129</v>
      </c>
      <c r="B74" s="1113">
        <v>28.653984453468958</v>
      </c>
      <c r="C74" s="1114"/>
      <c r="D74" s="1113">
        <v>45.547376816587438</v>
      </c>
      <c r="E74" s="1114"/>
      <c r="F74" s="1113">
        <v>176.79240907662404</v>
      </c>
      <c r="G74" s="1114"/>
      <c r="H74" s="1113">
        <v>7.6276958712430245</v>
      </c>
      <c r="I74" s="1114"/>
      <c r="J74" s="716">
        <v>3.6984766218433207</v>
      </c>
      <c r="K74" s="215"/>
      <c r="L74" s="215"/>
      <c r="M74" s="215"/>
      <c r="N74" s="215"/>
      <c r="O74" s="215"/>
      <c r="P74" s="215"/>
      <c r="Q74" s="4"/>
    </row>
    <row r="75" spans="1:27" ht="12" customHeight="1">
      <c r="A75" s="20" t="s">
        <v>296</v>
      </c>
      <c r="C75" s="2"/>
      <c r="E75" s="2"/>
      <c r="F75" s="13"/>
      <c r="G75" s="360"/>
      <c r="H75" s="13"/>
      <c r="I75" s="360"/>
      <c r="J75" s="360"/>
      <c r="K75" s="4"/>
      <c r="L75" s="4"/>
      <c r="M75" s="4"/>
      <c r="N75" s="4"/>
      <c r="O75" s="4"/>
      <c r="P75" s="4"/>
      <c r="Q75" s="66"/>
    </row>
    <row r="76" spans="1:27" ht="14.25" customHeight="1">
      <c r="A76" s="523" t="s">
        <v>365</v>
      </c>
      <c r="K76" s="80"/>
      <c r="L76" s="4"/>
      <c r="Q76" s="66"/>
    </row>
    <row r="77" spans="1:27">
      <c r="A77" s="1104"/>
      <c r="B77" s="1079"/>
      <c r="C77" s="1079"/>
      <c r="D77" s="1079"/>
      <c r="E77" s="1079"/>
      <c r="F77" s="1079"/>
      <c r="G77" s="1079"/>
      <c r="H77" s="1079"/>
      <c r="I77" s="1079"/>
      <c r="J77" s="1079"/>
      <c r="Q77" s="66"/>
    </row>
    <row r="78" spans="1:27">
      <c r="A78" s="1079"/>
      <c r="B78" s="1079"/>
      <c r="C78" s="1079"/>
      <c r="D78" s="1079"/>
      <c r="E78" s="1079"/>
      <c r="F78" s="1079"/>
      <c r="G78" s="1079"/>
      <c r="H78" s="1079"/>
      <c r="I78" s="1079"/>
      <c r="J78" s="1079"/>
    </row>
    <row r="79" spans="1:27">
      <c r="A79" s="523"/>
      <c r="L79" s="66"/>
      <c r="M79" s="95"/>
      <c r="N79" s="83"/>
      <c r="O79" s="83"/>
      <c r="P79" s="83"/>
    </row>
    <row r="80" spans="1:27">
      <c r="A80" s="522"/>
      <c r="L80" s="66"/>
      <c r="M80" s="95"/>
      <c r="N80" s="83"/>
      <c r="O80" s="83"/>
      <c r="P80" s="83"/>
    </row>
    <row r="81" spans="11:20">
      <c r="L81" s="66"/>
      <c r="M81" s="95"/>
      <c r="N81" s="83"/>
      <c r="O81" s="83"/>
      <c r="P81" s="83"/>
    </row>
    <row r="82" spans="11:20">
      <c r="L82" s="66"/>
      <c r="M82" s="95"/>
      <c r="N82" s="83"/>
      <c r="O82" s="83"/>
      <c r="P82" s="83"/>
    </row>
    <row r="83" spans="11:20">
      <c r="L83" s="66"/>
      <c r="M83" s="4"/>
      <c r="N83" s="83"/>
      <c r="O83" s="83"/>
      <c r="P83" s="83"/>
    </row>
    <row r="84" spans="11:20">
      <c r="K84" s="4"/>
      <c r="L84" s="524" t="s">
        <v>40</v>
      </c>
      <c r="M84" s="430" t="s">
        <v>113</v>
      </c>
      <c r="N84" s="430" t="s">
        <v>112</v>
      </c>
      <c r="O84" s="430" t="s">
        <v>221</v>
      </c>
      <c r="P84" s="430" t="s">
        <v>41</v>
      </c>
      <c r="Q84" s="430" t="s">
        <v>301</v>
      </c>
      <c r="R84" s="524"/>
      <c r="S84" s="430"/>
      <c r="T84" s="430"/>
    </row>
    <row r="85" spans="11:20">
      <c r="K85" s="4" t="s">
        <v>18</v>
      </c>
      <c r="L85" s="454">
        <v>243.77796743061563</v>
      </c>
      <c r="M85" s="456">
        <v>71.056130549799789</v>
      </c>
      <c r="N85" s="456">
        <v>47.605766726136792</v>
      </c>
      <c r="O85" s="456">
        <v>11.74067141467782</v>
      </c>
      <c r="P85" s="456">
        <v>11.120080788618408</v>
      </c>
      <c r="Q85" s="895">
        <f t="shared" ref="Q85:Q105" si="0">SUM(L85:P85)</f>
        <v>385.30061690984843</v>
      </c>
    </row>
    <row r="86" spans="11:20">
      <c r="K86" s="4" t="s">
        <v>14</v>
      </c>
      <c r="L86" s="454">
        <v>216.03436435107366</v>
      </c>
      <c r="M86" s="456">
        <v>46.649057898183088</v>
      </c>
      <c r="N86" s="456">
        <v>32.712995242071514</v>
      </c>
      <c r="O86" s="456">
        <v>5.6260560355634626</v>
      </c>
      <c r="P86" s="456">
        <v>6.4861277351548408</v>
      </c>
      <c r="Q86" s="895">
        <f t="shared" si="0"/>
        <v>307.50860126204662</v>
      </c>
    </row>
    <row r="87" spans="11:20">
      <c r="K87" s="4" t="s">
        <v>25</v>
      </c>
      <c r="L87" s="454">
        <v>216.09925006050369</v>
      </c>
      <c r="M87" s="456">
        <v>51.976130908556193</v>
      </c>
      <c r="N87" s="456">
        <v>24.844477416548298</v>
      </c>
      <c r="O87" s="456">
        <v>8.5490815181373225</v>
      </c>
      <c r="P87" s="456">
        <v>1.2614704287542033</v>
      </c>
      <c r="Q87" s="895">
        <f t="shared" si="0"/>
        <v>302.73041033249967</v>
      </c>
    </row>
    <row r="88" spans="11:20">
      <c r="K88" s="4" t="s">
        <v>10</v>
      </c>
      <c r="L88" s="454">
        <v>193.07969170593711</v>
      </c>
      <c r="M88" s="456">
        <v>46.687354314457053</v>
      </c>
      <c r="N88" s="456">
        <v>30.625288484437355</v>
      </c>
      <c r="O88" s="456">
        <v>15.758736802603755</v>
      </c>
      <c r="P88" s="456">
        <v>5.6901211670719967</v>
      </c>
      <c r="Q88" s="895">
        <f t="shared" si="0"/>
        <v>291.8411924745073</v>
      </c>
    </row>
    <row r="89" spans="11:20">
      <c r="K89" s="4" t="s">
        <v>11</v>
      </c>
      <c r="L89" s="454">
        <v>209.27982279229622</v>
      </c>
      <c r="M89" s="456">
        <v>45.746928936901341</v>
      </c>
      <c r="N89" s="456">
        <v>28.433341419349663</v>
      </c>
      <c r="O89" s="456">
        <v>5.8669608323993101</v>
      </c>
      <c r="P89" s="456">
        <v>2.2769224503816692</v>
      </c>
      <c r="Q89" s="895">
        <f t="shared" si="0"/>
        <v>291.60397643132819</v>
      </c>
    </row>
    <row r="90" spans="11:20">
      <c r="K90" s="4" t="s">
        <v>21</v>
      </c>
      <c r="L90" s="454">
        <v>184.64047363437891</v>
      </c>
      <c r="M90" s="456">
        <v>57.984300269414049</v>
      </c>
      <c r="N90" s="456">
        <v>36.005275659420867</v>
      </c>
      <c r="O90" s="456">
        <v>9.1705418703360824</v>
      </c>
      <c r="P90" s="456">
        <v>2.6419240628769383</v>
      </c>
      <c r="Q90" s="895">
        <f t="shared" si="0"/>
        <v>290.44251549642684</v>
      </c>
    </row>
    <row r="91" spans="11:20">
      <c r="K91" s="4" t="s">
        <v>19</v>
      </c>
      <c r="L91" s="454">
        <v>178.44623512640348</v>
      </c>
      <c r="M91" s="456">
        <v>51.306909630312056</v>
      </c>
      <c r="N91" s="456">
        <v>34.856359544732101</v>
      </c>
      <c r="O91" s="456">
        <v>8.6948901055271293</v>
      </c>
      <c r="P91" s="456">
        <v>8.5313864534643997</v>
      </c>
      <c r="Q91" s="895">
        <f t="shared" si="0"/>
        <v>281.83578086043912</v>
      </c>
    </row>
    <row r="92" spans="11:20">
      <c r="K92" s="4" t="s">
        <v>16</v>
      </c>
      <c r="L92" s="454">
        <v>200.37293983068716</v>
      </c>
      <c r="M92" s="456">
        <v>55.309888314625027</v>
      </c>
      <c r="N92" s="456">
        <v>16.666386636937027</v>
      </c>
      <c r="O92" s="456">
        <v>3.9591552288910985</v>
      </c>
      <c r="P92" s="456">
        <v>1.6484218443111773</v>
      </c>
      <c r="Q92" s="895">
        <f t="shared" si="0"/>
        <v>277.95679185545151</v>
      </c>
    </row>
    <row r="93" spans="11:20">
      <c r="K93" s="4" t="s">
        <v>22</v>
      </c>
      <c r="L93" s="454">
        <v>175.79646947553644</v>
      </c>
      <c r="M93" s="456">
        <v>47.273755568007743</v>
      </c>
      <c r="N93" s="456">
        <v>31.291024064617602</v>
      </c>
      <c r="O93" s="456">
        <v>4.3780034571313733</v>
      </c>
      <c r="P93" s="456">
        <v>12.880004936873322</v>
      </c>
      <c r="Q93" s="895">
        <f t="shared" si="0"/>
        <v>271.61925750216648</v>
      </c>
    </row>
    <row r="94" spans="11:20">
      <c r="K94" s="4" t="s">
        <v>27</v>
      </c>
      <c r="L94" s="454">
        <v>167.30187340937178</v>
      </c>
      <c r="M94" s="456">
        <v>44.707680365048866</v>
      </c>
      <c r="N94" s="456">
        <v>33.269117553899108</v>
      </c>
      <c r="O94" s="456">
        <v>9.6964720858886455</v>
      </c>
      <c r="P94" s="456">
        <v>5.3630470479045975</v>
      </c>
      <c r="Q94" s="895">
        <f t="shared" si="0"/>
        <v>260.338190462113</v>
      </c>
    </row>
    <row r="95" spans="11:20">
      <c r="K95" s="4" t="s">
        <v>8</v>
      </c>
      <c r="L95" s="454">
        <v>193.21973918523219</v>
      </c>
      <c r="M95" s="456">
        <v>35.898034434026847</v>
      </c>
      <c r="N95" s="456">
        <v>19.981428893324406</v>
      </c>
      <c r="O95" s="456">
        <v>7.8161283053965045</v>
      </c>
      <c r="P95" s="456">
        <v>3.1764492180404216</v>
      </c>
      <c r="Q95" s="895">
        <f t="shared" si="0"/>
        <v>260.09178003602034</v>
      </c>
    </row>
    <row r="96" spans="11:20">
      <c r="K96" s="4" t="s">
        <v>28</v>
      </c>
      <c r="L96" s="454">
        <v>185.84154828719136</v>
      </c>
      <c r="M96" s="456">
        <v>37.062824218335045</v>
      </c>
      <c r="N96" s="456">
        <v>21.861205150060446</v>
      </c>
      <c r="O96" s="456">
        <v>8.1689490520368047</v>
      </c>
      <c r="P96" s="456">
        <v>0.19455376428390911</v>
      </c>
      <c r="Q96" s="895">
        <f t="shared" si="0"/>
        <v>253.12908047190754</v>
      </c>
    </row>
    <row r="97" spans="11:17">
      <c r="K97" s="4" t="s">
        <v>26</v>
      </c>
      <c r="L97" s="454">
        <v>159.87317616629437</v>
      </c>
      <c r="M97" s="456">
        <v>55.973012112218278</v>
      </c>
      <c r="N97" s="456">
        <v>26.943729341644815</v>
      </c>
      <c r="O97" s="456">
        <v>5.0344480484400531</v>
      </c>
      <c r="P97" s="456">
        <v>4.3827156682667621</v>
      </c>
      <c r="Q97" s="895">
        <f t="shared" si="0"/>
        <v>252.20708133686429</v>
      </c>
    </row>
    <row r="98" spans="11:17">
      <c r="K98" s="4" t="s">
        <v>13</v>
      </c>
      <c r="L98" s="454">
        <v>170.71216607773582</v>
      </c>
      <c r="M98" s="456">
        <v>41.938882617688471</v>
      </c>
      <c r="N98" s="456">
        <v>29.978182736394242</v>
      </c>
      <c r="O98" s="456">
        <v>6.554655619136077</v>
      </c>
      <c r="P98" s="456">
        <v>0.92912713319798212</v>
      </c>
      <c r="Q98" s="895">
        <f t="shared" si="0"/>
        <v>250.1130141841526</v>
      </c>
    </row>
    <row r="99" spans="11:17">
      <c r="K99" s="4" t="s">
        <v>23</v>
      </c>
      <c r="L99" s="454">
        <v>156.91561474482893</v>
      </c>
      <c r="M99" s="456">
        <v>55.269536834334048</v>
      </c>
      <c r="N99" s="456">
        <v>26.434905668429117</v>
      </c>
      <c r="O99" s="456">
        <v>4.0686224304728746</v>
      </c>
      <c r="P99" s="456">
        <v>1.5754631229916531</v>
      </c>
      <c r="Q99" s="895">
        <f t="shared" si="0"/>
        <v>244.26414280105664</v>
      </c>
    </row>
    <row r="100" spans="11:17">
      <c r="K100" s="4" t="s">
        <v>17</v>
      </c>
      <c r="L100" s="454">
        <v>147.72374156381809</v>
      </c>
      <c r="M100" s="456">
        <v>42.941216624507625</v>
      </c>
      <c r="N100" s="456">
        <v>44.66588408787274</v>
      </c>
      <c r="O100" s="456">
        <v>7.3017128017045545</v>
      </c>
      <c r="P100" s="456">
        <v>1.0658082165900289</v>
      </c>
      <c r="Q100" s="895">
        <f t="shared" si="0"/>
        <v>243.69836329449305</v>
      </c>
    </row>
    <row r="101" spans="11:17">
      <c r="K101" s="4" t="s">
        <v>20</v>
      </c>
      <c r="L101" s="454">
        <v>157.47065662598834</v>
      </c>
      <c r="M101" s="456">
        <v>44.017235833550998</v>
      </c>
      <c r="N101" s="456">
        <v>27.418611507470558</v>
      </c>
      <c r="O101" s="456">
        <v>2.0489182472266254</v>
      </c>
      <c r="P101" s="456">
        <v>4.5335744663073108</v>
      </c>
      <c r="Q101" s="895">
        <f t="shared" si="0"/>
        <v>235.48899668054383</v>
      </c>
    </row>
    <row r="102" spans="11:17">
      <c r="K102" s="987" t="s">
        <v>30</v>
      </c>
      <c r="L102" s="454">
        <v>162.45228511185496</v>
      </c>
      <c r="M102" s="989">
        <v>32.352336226935805</v>
      </c>
      <c r="N102" s="985">
        <v>16.631582434834169</v>
      </c>
      <c r="O102" s="985">
        <v>9.5880407381553177</v>
      </c>
      <c r="P102" s="985">
        <v>3.5313051875114194</v>
      </c>
      <c r="Q102" s="895">
        <f t="shared" si="0"/>
        <v>224.55554969929165</v>
      </c>
    </row>
    <row r="103" spans="11:17">
      <c r="K103" s="4" t="s">
        <v>9</v>
      </c>
      <c r="L103" s="454">
        <v>148.10234790729078</v>
      </c>
      <c r="M103" s="456">
        <v>41.808562280959542</v>
      </c>
      <c r="N103" s="456">
        <v>24.9939427647126</v>
      </c>
      <c r="O103" s="456">
        <v>3.3405525102067091</v>
      </c>
      <c r="P103" s="456">
        <v>2.0622782272264955</v>
      </c>
      <c r="Q103" s="895">
        <f t="shared" si="0"/>
        <v>220.30768369039615</v>
      </c>
    </row>
    <row r="104" spans="11:17">
      <c r="K104" s="4" t="s">
        <v>12</v>
      </c>
      <c r="L104" s="454">
        <v>150.299723364486</v>
      </c>
      <c r="M104" s="456">
        <v>40.801936296013736</v>
      </c>
      <c r="N104" s="456">
        <v>24.841907304978065</v>
      </c>
      <c r="O104" s="456">
        <v>1.4537692160976539</v>
      </c>
      <c r="P104" s="456">
        <v>1.573362120923141</v>
      </c>
      <c r="Q104" s="895">
        <f t="shared" si="0"/>
        <v>218.97069830249859</v>
      </c>
    </row>
    <row r="105" spans="11:17">
      <c r="K105" s="986" t="s">
        <v>24</v>
      </c>
      <c r="L105" s="454">
        <v>128.07742476725079</v>
      </c>
      <c r="M105" s="988">
        <v>33.457975294570439</v>
      </c>
      <c r="N105" s="456">
        <v>39.192101213310117</v>
      </c>
      <c r="O105" s="456">
        <v>6.5642468544472576</v>
      </c>
      <c r="P105" s="456">
        <v>1.023339158583519</v>
      </c>
      <c r="Q105" s="895">
        <f t="shared" si="0"/>
        <v>208.31508728816212</v>
      </c>
    </row>
    <row r="107" spans="11:17">
      <c r="K107" s="360"/>
      <c r="L107" s="13"/>
      <c r="M107" s="360"/>
      <c r="N107" s="13"/>
      <c r="O107" s="13"/>
      <c r="P107" s="360"/>
    </row>
    <row r="108" spans="11:17">
      <c r="K108" s="527"/>
      <c r="L108" s="13"/>
      <c r="M108" s="360"/>
      <c r="N108" s="13"/>
      <c r="O108" s="13"/>
      <c r="P108" s="360"/>
    </row>
    <row r="109" spans="11:17">
      <c r="K109" s="4" t="s">
        <v>8</v>
      </c>
      <c r="L109" s="2">
        <v>193.21973918523219</v>
      </c>
      <c r="M109" s="4">
        <v>35.898034434026847</v>
      </c>
      <c r="N109" s="4">
        <v>19.981428893324406</v>
      </c>
      <c r="O109" s="4">
        <v>7.8161283053965045</v>
      </c>
      <c r="P109" s="4">
        <v>3.1764492180404216</v>
      </c>
    </row>
    <row r="110" spans="11:17">
      <c r="K110" s="4" t="s">
        <v>9</v>
      </c>
      <c r="L110" s="2">
        <v>148.10234790729078</v>
      </c>
      <c r="M110" s="4">
        <v>41.808562280959542</v>
      </c>
      <c r="N110" s="4">
        <v>24.9939427647126</v>
      </c>
      <c r="O110" s="4">
        <v>3.3405525102067091</v>
      </c>
      <c r="P110" s="4">
        <v>2.0622782272264955</v>
      </c>
    </row>
    <row r="111" spans="11:17">
      <c r="K111" s="4" t="s">
        <v>10</v>
      </c>
      <c r="L111" s="2">
        <v>193.07969170593711</v>
      </c>
      <c r="M111" s="4">
        <v>46.687354314457053</v>
      </c>
      <c r="N111" s="4">
        <v>30.625288484437355</v>
      </c>
      <c r="O111" s="4">
        <v>15.758736802603755</v>
      </c>
      <c r="P111" s="4">
        <v>5.6901211670719967</v>
      </c>
    </row>
    <row r="112" spans="11:17">
      <c r="K112" s="4" t="s">
        <v>11</v>
      </c>
      <c r="L112" s="2">
        <v>209.27982279229622</v>
      </c>
      <c r="M112" s="4">
        <v>45.746928936901341</v>
      </c>
      <c r="N112" s="4">
        <v>28.433341419349663</v>
      </c>
      <c r="O112" s="4">
        <v>5.8669608323993101</v>
      </c>
      <c r="P112" s="4">
        <v>2.2769224503816692</v>
      </c>
    </row>
    <row r="113" spans="11:16">
      <c r="K113" s="4" t="s">
        <v>12</v>
      </c>
      <c r="L113" s="2">
        <v>150.299723364486</v>
      </c>
      <c r="M113" s="4">
        <v>40.801936296013736</v>
      </c>
      <c r="N113" s="4">
        <v>24.841907304978065</v>
      </c>
      <c r="O113" s="4">
        <v>1.4537692160976539</v>
      </c>
      <c r="P113" s="4">
        <v>1.573362120923141</v>
      </c>
    </row>
    <row r="114" spans="11:16">
      <c r="K114" s="4" t="s">
        <v>13</v>
      </c>
      <c r="L114" s="2">
        <v>170.71216607773582</v>
      </c>
      <c r="M114" s="4">
        <v>41.938882617688471</v>
      </c>
      <c r="N114" s="4">
        <v>29.978182736394242</v>
      </c>
      <c r="O114" s="4">
        <v>6.554655619136077</v>
      </c>
      <c r="P114" s="4">
        <v>0.92912713319798212</v>
      </c>
    </row>
    <row r="115" spans="11:16">
      <c r="K115" s="4" t="s">
        <v>14</v>
      </c>
      <c r="L115" s="2">
        <v>216.03436435107366</v>
      </c>
      <c r="M115" s="4">
        <v>46.649057898183088</v>
      </c>
      <c r="N115" s="4">
        <v>32.712995242071514</v>
      </c>
      <c r="O115" s="4">
        <v>5.6260560355634626</v>
      </c>
      <c r="P115" s="4">
        <v>6.4861277351548408</v>
      </c>
    </row>
    <row r="116" spans="11:16">
      <c r="K116" s="4" t="s">
        <v>16</v>
      </c>
      <c r="L116" s="2">
        <v>200.37293983068716</v>
      </c>
      <c r="M116" s="4">
        <v>55.309888314625027</v>
      </c>
      <c r="N116" s="4">
        <v>16.666386636937027</v>
      </c>
      <c r="O116" s="4">
        <v>3.9591552288910985</v>
      </c>
      <c r="P116" s="4">
        <v>1.6484218443111773</v>
      </c>
    </row>
    <row r="117" spans="11:16">
      <c r="K117" s="4" t="s">
        <v>17</v>
      </c>
      <c r="L117" s="2">
        <v>147.72374156381809</v>
      </c>
      <c r="M117" s="4">
        <v>42.941216624507625</v>
      </c>
      <c r="N117" s="4">
        <v>44.66588408787274</v>
      </c>
      <c r="O117" s="4">
        <v>7.3017128017045545</v>
      </c>
      <c r="P117" s="4">
        <v>1.0658082165900289</v>
      </c>
    </row>
    <row r="118" spans="11:16">
      <c r="K118" s="4" t="s">
        <v>18</v>
      </c>
      <c r="L118" s="2">
        <v>243.77796743061563</v>
      </c>
      <c r="M118" s="4">
        <v>71.056130549799789</v>
      </c>
      <c r="N118" s="4">
        <v>47.605766726136792</v>
      </c>
      <c r="O118" s="4">
        <v>11.74067141467782</v>
      </c>
      <c r="P118" s="4">
        <v>11.120080788618408</v>
      </c>
    </row>
    <row r="119" spans="11:16">
      <c r="K119" s="4" t="s">
        <v>19</v>
      </c>
      <c r="L119" s="2">
        <v>178.44623512640348</v>
      </c>
      <c r="M119" s="4">
        <v>51.306909630312056</v>
      </c>
      <c r="N119" s="4">
        <v>34.856359544732101</v>
      </c>
      <c r="O119" s="4">
        <v>8.6948901055271293</v>
      </c>
      <c r="P119" s="4">
        <v>8.5313864534643997</v>
      </c>
    </row>
    <row r="120" spans="11:16">
      <c r="K120" s="4" t="s">
        <v>20</v>
      </c>
      <c r="L120" s="2">
        <v>157.47065662598834</v>
      </c>
      <c r="M120" s="4">
        <v>44.017235833550998</v>
      </c>
      <c r="N120" s="4">
        <v>27.418611507470558</v>
      </c>
      <c r="O120" s="4">
        <v>2.0489182472266254</v>
      </c>
      <c r="P120" s="4">
        <v>4.5335744663073108</v>
      </c>
    </row>
    <row r="121" spans="11:16">
      <c r="K121" s="4" t="s">
        <v>21</v>
      </c>
      <c r="L121" s="2">
        <v>184.64047363437891</v>
      </c>
      <c r="M121" s="4">
        <v>57.984300269414049</v>
      </c>
      <c r="N121" s="4">
        <v>36.005275659420867</v>
      </c>
      <c r="O121" s="4">
        <v>9.1705418703360824</v>
      </c>
      <c r="P121" s="4">
        <v>2.6419240628769383</v>
      </c>
    </row>
    <row r="122" spans="11:16">
      <c r="K122" s="4" t="s">
        <v>22</v>
      </c>
      <c r="L122" s="2">
        <v>175.79646947553644</v>
      </c>
      <c r="M122" s="4">
        <v>47.273755568007743</v>
      </c>
      <c r="N122" s="4">
        <v>31.291024064617602</v>
      </c>
      <c r="O122" s="4">
        <v>4.3780034571313733</v>
      </c>
      <c r="P122" s="4">
        <v>12.880004936873322</v>
      </c>
    </row>
    <row r="123" spans="11:16">
      <c r="K123" s="4" t="s">
        <v>23</v>
      </c>
      <c r="L123" s="2">
        <v>156.91561474482893</v>
      </c>
      <c r="M123" s="4">
        <v>55.269536834334048</v>
      </c>
      <c r="N123" s="4">
        <v>26.434905668429117</v>
      </c>
      <c r="O123" s="4">
        <v>4.0686224304728746</v>
      </c>
      <c r="P123" s="4">
        <v>1.5754631229916531</v>
      </c>
    </row>
    <row r="124" spans="11:16">
      <c r="K124" s="4" t="s">
        <v>24</v>
      </c>
      <c r="L124" s="2">
        <v>128.07742476725079</v>
      </c>
      <c r="M124" s="4">
        <v>33.457975294570439</v>
      </c>
      <c r="N124" s="4">
        <v>39.192101213310117</v>
      </c>
      <c r="O124" s="4">
        <v>6.5642468544472576</v>
      </c>
      <c r="P124" s="4">
        <v>1.023339158583519</v>
      </c>
    </row>
    <row r="125" spans="11:16">
      <c r="K125" s="4" t="s">
        <v>25</v>
      </c>
      <c r="L125" s="2">
        <v>216.09925006050369</v>
      </c>
      <c r="M125" s="4">
        <v>51.976130908556193</v>
      </c>
      <c r="N125" s="4">
        <v>24.844477416548298</v>
      </c>
      <c r="O125" s="4">
        <v>8.5490815181373225</v>
      </c>
      <c r="P125" s="4">
        <v>1.2614704287542033</v>
      </c>
    </row>
    <row r="126" spans="11:16">
      <c r="K126" s="4" t="s">
        <v>26</v>
      </c>
      <c r="L126" s="2">
        <v>159.87317616629437</v>
      </c>
      <c r="M126" s="4">
        <v>55.973012112218278</v>
      </c>
      <c r="N126" s="4">
        <v>26.943729341644815</v>
      </c>
      <c r="O126" s="4">
        <v>5.0344480484400531</v>
      </c>
      <c r="P126" s="4">
        <v>4.3827156682667621</v>
      </c>
    </row>
    <row r="127" spans="11:16">
      <c r="K127" s="4" t="s">
        <v>27</v>
      </c>
      <c r="L127" s="2">
        <v>167.30187340937178</v>
      </c>
      <c r="M127" s="4">
        <v>44.707680365048866</v>
      </c>
      <c r="N127" s="4">
        <v>33.269117553899108</v>
      </c>
      <c r="O127" s="4">
        <v>9.6964720858886455</v>
      </c>
      <c r="P127" s="4">
        <v>5.3630470479045975</v>
      </c>
    </row>
    <row r="128" spans="11:16">
      <c r="K128" s="4" t="s">
        <v>28</v>
      </c>
      <c r="L128" s="2">
        <v>185.84154828719136</v>
      </c>
      <c r="M128" s="4">
        <v>37.062824218335045</v>
      </c>
      <c r="N128" s="4">
        <v>21.861205150060446</v>
      </c>
      <c r="O128" s="4">
        <v>8.1689490520368047</v>
      </c>
      <c r="P128" s="4">
        <v>0.19455376428390911</v>
      </c>
    </row>
    <row r="129" spans="11:16">
      <c r="K129" s="668" t="s">
        <v>30</v>
      </c>
      <c r="L129" s="2">
        <v>162.45228511185496</v>
      </c>
      <c r="M129" s="976">
        <v>32.352336226935805</v>
      </c>
      <c r="N129" s="16">
        <v>16.631582434834169</v>
      </c>
      <c r="O129" s="16">
        <v>9.5880407381553177</v>
      </c>
      <c r="P129" s="16">
        <v>3.5313051875114194</v>
      </c>
    </row>
  </sheetData>
  <sortState ref="K85:Q105">
    <sortCondition descending="1" ref="Q85:Q105"/>
  </sortState>
  <mergeCells count="138">
    <mergeCell ref="Y68:Z68"/>
    <mergeCell ref="B74:C74"/>
    <mergeCell ref="D74:E74"/>
    <mergeCell ref="F74:G74"/>
    <mergeCell ref="H74:I74"/>
    <mergeCell ref="B66:C66"/>
    <mergeCell ref="D66:E66"/>
    <mergeCell ref="F66:G66"/>
    <mergeCell ref="H66:I66"/>
    <mergeCell ref="B70:C70"/>
    <mergeCell ref="D70:E70"/>
    <mergeCell ref="F70:G70"/>
    <mergeCell ref="H70:I70"/>
    <mergeCell ref="B72:C72"/>
    <mergeCell ref="D72:E72"/>
    <mergeCell ref="F72:G72"/>
    <mergeCell ref="H72:I72"/>
    <mergeCell ref="B71:C71"/>
    <mergeCell ref="D71:E71"/>
    <mergeCell ref="F71:G71"/>
    <mergeCell ref="H71:I71"/>
    <mergeCell ref="B58:C58"/>
    <mergeCell ref="D58:E58"/>
    <mergeCell ref="F58:G58"/>
    <mergeCell ref="H58:I58"/>
    <mergeCell ref="B60:C60"/>
    <mergeCell ref="D60:E60"/>
    <mergeCell ref="F60:G60"/>
    <mergeCell ref="H60:I60"/>
    <mergeCell ref="B63:C63"/>
    <mergeCell ref="D63:E63"/>
    <mergeCell ref="F63:G63"/>
    <mergeCell ref="H63:I63"/>
    <mergeCell ref="D59:E59"/>
    <mergeCell ref="F59:G59"/>
    <mergeCell ref="H59:I59"/>
    <mergeCell ref="B61:C61"/>
    <mergeCell ref="D61:E61"/>
    <mergeCell ref="F61:G61"/>
    <mergeCell ref="H61:I61"/>
    <mergeCell ref="B62:C62"/>
    <mergeCell ref="D62:E62"/>
    <mergeCell ref="F62:G62"/>
    <mergeCell ref="H62:I62"/>
    <mergeCell ref="B48:C48"/>
    <mergeCell ref="D48:E48"/>
    <mergeCell ref="F48:G48"/>
    <mergeCell ref="H48:I48"/>
    <mergeCell ref="B50:C50"/>
    <mergeCell ref="D50:E50"/>
    <mergeCell ref="F50:G50"/>
    <mergeCell ref="H50:I50"/>
    <mergeCell ref="B55:C55"/>
    <mergeCell ref="D55:E55"/>
    <mergeCell ref="F55:G55"/>
    <mergeCell ref="H55:I55"/>
    <mergeCell ref="B54:C54"/>
    <mergeCell ref="D54:E54"/>
    <mergeCell ref="F54:G54"/>
    <mergeCell ref="H54:I54"/>
    <mergeCell ref="F51:G51"/>
    <mergeCell ref="H51:I51"/>
    <mergeCell ref="B53:C53"/>
    <mergeCell ref="D53:E53"/>
    <mergeCell ref="F53:G53"/>
    <mergeCell ref="H53:I53"/>
    <mergeCell ref="B52:C52"/>
    <mergeCell ref="D52:E52"/>
    <mergeCell ref="B64:C64"/>
    <mergeCell ref="D64:E64"/>
    <mergeCell ref="F64:G64"/>
    <mergeCell ref="H64:I64"/>
    <mergeCell ref="B73:C73"/>
    <mergeCell ref="D73:E73"/>
    <mergeCell ref="F73:G73"/>
    <mergeCell ref="H73:I73"/>
    <mergeCell ref="B67:C67"/>
    <mergeCell ref="D67:E67"/>
    <mergeCell ref="F67:G67"/>
    <mergeCell ref="H67:I67"/>
    <mergeCell ref="B69:C69"/>
    <mergeCell ref="D69:E69"/>
    <mergeCell ref="F69:G69"/>
    <mergeCell ref="H69:I69"/>
    <mergeCell ref="B68:C68"/>
    <mergeCell ref="D68:E68"/>
    <mergeCell ref="F68:G68"/>
    <mergeCell ref="H68:I68"/>
    <mergeCell ref="F52:G52"/>
    <mergeCell ref="H52:I52"/>
    <mergeCell ref="A77:J78"/>
    <mergeCell ref="B45:C45"/>
    <mergeCell ref="D45:E45"/>
    <mergeCell ref="B49:C49"/>
    <mergeCell ref="D49:E49"/>
    <mergeCell ref="F49:G49"/>
    <mergeCell ref="H49:I49"/>
    <mergeCell ref="B57:C57"/>
    <mergeCell ref="D57:E57"/>
    <mergeCell ref="F57:G57"/>
    <mergeCell ref="H57:I57"/>
    <mergeCell ref="B51:C51"/>
    <mergeCell ref="D51:E51"/>
    <mergeCell ref="B56:C56"/>
    <mergeCell ref="D56:E56"/>
    <mergeCell ref="F56:G56"/>
    <mergeCell ref="H56:I56"/>
    <mergeCell ref="B65:C65"/>
    <mergeCell ref="D65:E65"/>
    <mergeCell ref="F65:G65"/>
    <mergeCell ref="H65:I65"/>
    <mergeCell ref="B59:C59"/>
    <mergeCell ref="F45:G45"/>
    <mergeCell ref="H45:I45"/>
    <mergeCell ref="B47:C47"/>
    <mergeCell ref="D47:E47"/>
    <mergeCell ref="F47:G47"/>
    <mergeCell ref="H47:I47"/>
    <mergeCell ref="B46:C46"/>
    <mergeCell ref="D46:E46"/>
    <mergeCell ref="F46:G46"/>
    <mergeCell ref="H46:I46"/>
    <mergeCell ref="J43:J44"/>
    <mergeCell ref="L6:P6"/>
    <mergeCell ref="K6:K7"/>
    <mergeCell ref="B6:C6"/>
    <mergeCell ref="D6:E6"/>
    <mergeCell ref="F6:G6"/>
    <mergeCell ref="H6:I6"/>
    <mergeCell ref="L42:N42"/>
    <mergeCell ref="A39:J39"/>
    <mergeCell ref="K39:P39"/>
    <mergeCell ref="A6:A7"/>
    <mergeCell ref="A43:A44"/>
    <mergeCell ref="B43:C44"/>
    <mergeCell ref="D43:E44"/>
    <mergeCell ref="F43:G44"/>
    <mergeCell ref="H43:I44"/>
  </mergeCells>
  <phoneticPr fontId="0" type="noConversion"/>
  <hyperlinks>
    <hyperlink ref="J1" location="Sommaire!A1" display="Retour sommaire"/>
    <hyperlink ref="P1" location="Sommaire!A1" display="Retour sommaire"/>
  </hyperlinks>
  <pageMargins left="0.78740157480314965" right="0.78740157480314965" top="1.1811023622047245" bottom="0.98425196850393704" header="0.51181102362204722" footer="0.51181102362204722"/>
  <pageSetup paperSize="9" scale="56"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10" max="80" man="1"/>
  </colBreaks>
  <drawing r:id="rId2"/>
  <legacyDrawingHF r:id="rId3"/>
</worksheet>
</file>

<file path=xl/worksheets/sheet5.xml><?xml version="1.0" encoding="utf-8"?>
<worksheet xmlns="http://schemas.openxmlformats.org/spreadsheetml/2006/main" xmlns:r="http://schemas.openxmlformats.org/officeDocument/2006/relationships">
  <sheetPr>
    <tabColor rgb="FF92D050"/>
  </sheetPr>
  <dimension ref="A1:FY131"/>
  <sheetViews>
    <sheetView view="pageBreakPreview" zoomScaleNormal="80" zoomScaleSheetLayoutView="100" workbookViewId="0">
      <selection activeCell="B1" sqref="B1"/>
    </sheetView>
  </sheetViews>
  <sheetFormatPr baseColWidth="10" defaultColWidth="10.7109375" defaultRowHeight="12.75"/>
  <cols>
    <col min="1" max="1" width="29.42578125" style="1" customWidth="1"/>
    <col min="2" max="8" width="14.140625" style="1" customWidth="1"/>
    <col min="9" max="9" width="30.140625" style="1" customWidth="1"/>
    <col min="10" max="13" width="24" style="1" customWidth="1"/>
    <col min="14" max="14" width="10.42578125" style="24" customWidth="1"/>
    <col min="15" max="15" width="7.140625" style="24" customWidth="1"/>
    <col min="16" max="17" width="10.7109375" style="4" customWidth="1"/>
    <col min="18" max="19" width="10.7109375" style="95" customWidth="1"/>
    <col min="20" max="21" width="10.7109375" style="4" customWidth="1"/>
    <col min="22" max="22" width="10.7109375" style="95" customWidth="1"/>
    <col min="23" max="23" width="10.7109375" style="4" customWidth="1"/>
    <col min="24" max="24" width="10.7109375" style="95" customWidth="1"/>
    <col min="25" max="25" width="10.7109375" style="4" customWidth="1"/>
    <col min="26" max="27" width="10.7109375" style="95" customWidth="1"/>
    <col min="28" max="28" width="10.7109375" style="4" customWidth="1"/>
    <col min="29" max="39" width="10.7109375" style="95" customWidth="1"/>
    <col min="40" max="63" width="10.7109375" customWidth="1"/>
    <col min="64" max="16384" width="10.7109375" style="35"/>
  </cols>
  <sheetData>
    <row r="1" spans="1:64" s="692" customFormat="1" ht="18.75" customHeight="1">
      <c r="A1" s="638" t="s">
        <v>292</v>
      </c>
      <c r="B1" s="639"/>
      <c r="C1" s="639"/>
      <c r="D1" s="639"/>
      <c r="E1" s="639"/>
      <c r="F1" s="639"/>
      <c r="G1" s="639"/>
      <c r="H1" s="641" t="s">
        <v>116</v>
      </c>
      <c r="I1" s="638" t="s">
        <v>292</v>
      </c>
      <c r="J1" s="639"/>
      <c r="K1" s="639"/>
      <c r="M1" s="641" t="s">
        <v>116</v>
      </c>
      <c r="N1" s="727"/>
      <c r="O1" s="727"/>
      <c r="P1" s="643"/>
      <c r="Q1" s="643"/>
      <c r="R1" s="728"/>
      <c r="S1" s="728"/>
      <c r="T1" s="729"/>
      <c r="U1" s="643"/>
      <c r="V1" s="728"/>
      <c r="W1" s="643"/>
      <c r="X1" s="728"/>
      <c r="Y1" s="643"/>
      <c r="Z1" s="728"/>
      <c r="AA1" s="728"/>
      <c r="AB1" s="643"/>
      <c r="AC1" s="728"/>
      <c r="AD1" s="728"/>
      <c r="AE1" s="729"/>
      <c r="AF1" s="728"/>
      <c r="AG1" s="728"/>
      <c r="AH1" s="728"/>
      <c r="AI1" s="728"/>
      <c r="AJ1" s="728"/>
      <c r="AK1" s="728"/>
      <c r="AL1" s="728"/>
      <c r="AM1" s="728"/>
      <c r="AN1" s="639"/>
      <c r="AO1" s="639"/>
      <c r="AP1" s="639"/>
      <c r="AQ1" s="639"/>
      <c r="AR1" s="639"/>
      <c r="AS1" s="639"/>
      <c r="AT1" s="639"/>
      <c r="AU1" s="639"/>
      <c r="AV1" s="639"/>
      <c r="AW1" s="639"/>
      <c r="AX1" s="639"/>
      <c r="AY1" s="639"/>
      <c r="AZ1" s="639"/>
      <c r="BA1" s="639"/>
      <c r="BB1" s="639"/>
      <c r="BC1" s="639"/>
      <c r="BD1" s="639"/>
      <c r="BE1" s="639"/>
      <c r="BF1" s="639"/>
      <c r="BG1" s="639"/>
      <c r="BH1" s="639"/>
      <c r="BI1" s="639"/>
      <c r="BJ1" s="639"/>
      <c r="BK1" s="639"/>
      <c r="BL1" s="729"/>
    </row>
    <row r="2" spans="1:64" s="692" customFormat="1" ht="18.75" customHeight="1">
      <c r="A2" s="730"/>
      <c r="B2" s="639"/>
      <c r="C2" s="639"/>
      <c r="D2" s="639"/>
      <c r="E2" s="639"/>
      <c r="F2" s="639"/>
      <c r="G2" s="639"/>
      <c r="H2" s="641"/>
      <c r="I2" s="730"/>
      <c r="J2" s="639"/>
      <c r="K2" s="639"/>
      <c r="L2" s="639"/>
      <c r="M2" s="639"/>
      <c r="N2" s="727"/>
      <c r="O2" s="727"/>
      <c r="P2" s="643"/>
      <c r="Q2" s="643"/>
      <c r="R2" s="728"/>
      <c r="S2" s="728"/>
      <c r="T2" s="729"/>
      <c r="U2" s="643"/>
      <c r="V2" s="728"/>
      <c r="W2" s="643"/>
      <c r="X2" s="728"/>
      <c r="Y2" s="643"/>
      <c r="Z2" s="728"/>
      <c r="AA2" s="728"/>
      <c r="AB2" s="643"/>
      <c r="AC2" s="728"/>
      <c r="AD2" s="728"/>
      <c r="AE2" s="729"/>
      <c r="AF2" s="728"/>
      <c r="AG2" s="728"/>
      <c r="AH2" s="728"/>
      <c r="AI2" s="728"/>
      <c r="AJ2" s="728"/>
      <c r="AK2" s="728"/>
      <c r="AL2" s="728"/>
      <c r="AM2" s="728"/>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729"/>
    </row>
    <row r="3" spans="1:64" s="692" customFormat="1" ht="18.75" customHeight="1">
      <c r="A3" s="644" t="s">
        <v>414</v>
      </c>
      <c r="B3" s="647"/>
      <c r="C3" s="647"/>
      <c r="D3" s="647"/>
      <c r="E3" s="647"/>
      <c r="F3" s="647"/>
      <c r="G3" s="647"/>
      <c r="H3" s="647"/>
      <c r="I3" s="644" t="s">
        <v>415</v>
      </c>
      <c r="J3" s="647"/>
      <c r="K3" s="647"/>
      <c r="L3" s="647"/>
      <c r="M3" s="647"/>
      <c r="N3" s="731"/>
      <c r="O3" s="731"/>
      <c r="P3" s="643"/>
      <c r="Q3" s="643"/>
      <c r="R3" s="728"/>
      <c r="S3" s="728"/>
      <c r="T3" s="732"/>
      <c r="U3" s="643"/>
      <c r="V3" s="728"/>
      <c r="W3" s="643"/>
      <c r="X3" s="728"/>
      <c r="Y3" s="643"/>
      <c r="Z3" s="728"/>
      <c r="AA3" s="728"/>
      <c r="AB3" s="643"/>
      <c r="AC3" s="728"/>
      <c r="AD3" s="728"/>
      <c r="AE3" s="732"/>
      <c r="AF3" s="728"/>
      <c r="AG3" s="728"/>
      <c r="AH3" s="728"/>
      <c r="AI3" s="728"/>
      <c r="AJ3" s="728"/>
      <c r="AK3" s="728"/>
      <c r="AL3" s="728"/>
      <c r="AM3" s="728"/>
      <c r="AN3" s="640"/>
      <c r="AO3" s="640"/>
      <c r="AP3" s="640"/>
      <c r="AQ3" s="640"/>
      <c r="AR3" s="640"/>
      <c r="AS3" s="640"/>
      <c r="AT3" s="640"/>
      <c r="AU3" s="640"/>
      <c r="AV3" s="640"/>
      <c r="AW3" s="640"/>
      <c r="AX3" s="640"/>
      <c r="AY3" s="640"/>
      <c r="AZ3" s="640"/>
      <c r="BA3" s="640"/>
      <c r="BB3" s="640"/>
      <c r="BC3" s="640"/>
      <c r="BD3" s="640"/>
      <c r="BE3" s="640"/>
      <c r="BF3" s="640"/>
      <c r="BG3" s="640"/>
      <c r="BH3" s="640"/>
      <c r="BI3" s="640"/>
      <c r="BJ3" s="640"/>
      <c r="BK3" s="640"/>
    </row>
    <row r="4" spans="1:64" s="692" customFormat="1" ht="18.75" customHeight="1">
      <c r="A4" s="644"/>
      <c r="B4" s="647"/>
      <c r="C4" s="647"/>
      <c r="D4" s="647"/>
      <c r="E4" s="647"/>
      <c r="F4" s="647"/>
      <c r="G4" s="647"/>
      <c r="H4" s="647"/>
      <c r="I4" s="644"/>
      <c r="J4" s="647"/>
      <c r="K4" s="647"/>
      <c r="L4" s="647"/>
      <c r="M4" s="647"/>
      <c r="N4" s="731"/>
      <c r="O4" s="731"/>
      <c r="P4" s="643"/>
      <c r="Q4" s="643"/>
      <c r="R4" s="728"/>
      <c r="S4" s="728"/>
      <c r="T4" s="732"/>
      <c r="U4" s="643"/>
      <c r="V4" s="728"/>
      <c r="W4" s="643"/>
      <c r="X4" s="728"/>
      <c r="Y4" s="643"/>
      <c r="Z4" s="728"/>
      <c r="AA4" s="728"/>
      <c r="AB4" s="643"/>
      <c r="AC4" s="728"/>
      <c r="AD4" s="728"/>
      <c r="AE4" s="732"/>
      <c r="AF4" s="728"/>
      <c r="AG4" s="728"/>
      <c r="AH4" s="728"/>
      <c r="AI4" s="728"/>
      <c r="AJ4" s="728"/>
      <c r="AK4" s="728"/>
      <c r="AL4" s="728"/>
      <c r="AM4" s="728"/>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row>
    <row r="5" spans="1:64">
      <c r="A5" s="657" t="s">
        <v>3</v>
      </c>
      <c r="B5" s="363"/>
      <c r="C5" s="363"/>
      <c r="D5" s="363"/>
      <c r="E5" s="364"/>
      <c r="F5" s="355"/>
      <c r="G5" s="364"/>
      <c r="H5" s="364"/>
      <c r="J5" s="2"/>
      <c r="K5" s="2"/>
      <c r="L5" s="2"/>
      <c r="M5" s="2"/>
      <c r="N5" s="2"/>
      <c r="O5" s="2"/>
      <c r="R5" s="4"/>
      <c r="S5" s="111"/>
      <c r="T5" s="18"/>
      <c r="U5" s="115"/>
      <c r="V5" s="18"/>
      <c r="W5" s="115"/>
      <c r="X5" s="116"/>
      <c r="Y5" s="115"/>
      <c r="Z5" s="116"/>
      <c r="AA5" s="116"/>
      <c r="AC5" s="4"/>
      <c r="AD5" s="4"/>
      <c r="AE5" s="4"/>
      <c r="AF5" s="4"/>
      <c r="AG5" s="4"/>
      <c r="AH5" s="4"/>
      <c r="AI5" s="4"/>
      <c r="AJ5" s="4"/>
      <c r="AK5" s="4"/>
      <c r="AL5" s="4"/>
      <c r="AM5" s="4"/>
    </row>
    <row r="6" spans="1:64" ht="15" customHeight="1">
      <c r="A6" s="658" t="s">
        <v>4</v>
      </c>
      <c r="B6" s="354"/>
      <c r="C6" s="336"/>
      <c r="I6" s="657" t="s">
        <v>3</v>
      </c>
      <c r="J6" s="4"/>
      <c r="K6" s="10"/>
      <c r="L6" s="10"/>
      <c r="N6" s="4"/>
      <c r="O6" s="2"/>
      <c r="P6" s="28"/>
      <c r="Q6" s="28"/>
      <c r="R6" s="12"/>
      <c r="T6" s="43"/>
      <c r="U6" s="44"/>
      <c r="V6" s="118"/>
      <c r="W6" s="126"/>
      <c r="X6" s="57"/>
      <c r="Y6" s="126"/>
      <c r="Z6" s="57"/>
      <c r="AA6" s="57"/>
      <c r="AB6" s="126"/>
      <c r="AC6" s="12"/>
      <c r="AD6" s="4"/>
      <c r="AE6" s="127"/>
      <c r="AF6" s="4"/>
      <c r="AG6" s="4"/>
      <c r="AH6" s="4"/>
      <c r="AI6" s="4"/>
      <c r="AK6" s="4"/>
      <c r="AL6" s="4"/>
      <c r="AM6" s="4"/>
    </row>
    <row r="7" spans="1:64" ht="18" customHeight="1">
      <c r="A7" s="1092" t="s">
        <v>7</v>
      </c>
      <c r="B7" s="1094" t="s">
        <v>302</v>
      </c>
      <c r="C7" s="1094"/>
      <c r="D7" s="1094" t="s">
        <v>43</v>
      </c>
      <c r="E7" s="1094"/>
      <c r="F7" s="1094" t="s">
        <v>374</v>
      </c>
      <c r="G7" s="1094"/>
      <c r="H7" s="863" t="s">
        <v>41</v>
      </c>
      <c r="I7" s="1099"/>
      <c r="J7" s="1096" t="s">
        <v>422</v>
      </c>
      <c r="K7" s="1097"/>
      <c r="L7" s="1097"/>
      <c r="M7" s="1097"/>
      <c r="N7" s="1117"/>
      <c r="O7" s="2"/>
      <c r="P7" s="153"/>
      <c r="Q7" s="136"/>
      <c r="R7" s="136"/>
      <c r="S7" s="119"/>
      <c r="T7" s="47"/>
      <c r="U7" s="131"/>
      <c r="V7" s="132"/>
      <c r="W7" s="131"/>
      <c r="X7" s="133"/>
      <c r="Y7" s="131"/>
      <c r="Z7" s="133"/>
      <c r="AA7" s="133"/>
      <c r="AB7" s="131"/>
      <c r="AC7" s="133"/>
      <c r="AD7" s="134"/>
      <c r="AE7" s="135"/>
      <c r="AF7" s="119"/>
      <c r="AG7" s="136"/>
      <c r="AH7" s="136"/>
      <c r="AI7" s="136"/>
      <c r="AJ7" s="125"/>
      <c r="AK7" s="136"/>
      <c r="AL7" s="136"/>
      <c r="AM7" s="4"/>
    </row>
    <row r="8" spans="1:64" ht="18" customHeight="1">
      <c r="A8" s="1086"/>
      <c r="B8" s="666">
        <v>2012</v>
      </c>
      <c r="C8" s="697" t="s">
        <v>294</v>
      </c>
      <c r="D8" s="666">
        <v>2012</v>
      </c>
      <c r="E8" s="697" t="s">
        <v>294</v>
      </c>
      <c r="F8" s="666">
        <v>2012</v>
      </c>
      <c r="G8" s="697" t="s">
        <v>294</v>
      </c>
      <c r="H8" s="697">
        <v>2012</v>
      </c>
      <c r="I8" s="1100" t="s">
        <v>7</v>
      </c>
      <c r="J8" s="718" t="s">
        <v>44</v>
      </c>
      <c r="K8" s="718" t="s">
        <v>405</v>
      </c>
      <c r="L8" s="718" t="s">
        <v>45</v>
      </c>
      <c r="M8" s="718" t="s">
        <v>41</v>
      </c>
      <c r="N8" s="430"/>
      <c r="O8" s="2"/>
      <c r="P8" s="119"/>
      <c r="Q8" s="136"/>
      <c r="R8" s="136"/>
      <c r="S8" s="119"/>
      <c r="T8" s="50"/>
      <c r="U8" s="131"/>
      <c r="V8" s="133"/>
      <c r="W8" s="131"/>
      <c r="X8" s="133"/>
      <c r="Y8" s="131"/>
      <c r="Z8" s="133"/>
      <c r="AA8" s="144"/>
      <c r="AB8" s="131"/>
      <c r="AC8" s="133"/>
      <c r="AD8" s="134"/>
      <c r="AE8" s="145"/>
      <c r="AF8" s="142"/>
      <c r="AG8" s="146"/>
      <c r="AH8" s="142"/>
      <c r="AI8" s="147"/>
      <c r="AJ8" s="142"/>
      <c r="AK8" s="148"/>
      <c r="AL8" s="148"/>
      <c r="AM8" s="4"/>
    </row>
    <row r="9" spans="1:64" ht="15" customHeight="1">
      <c r="A9" s="659" t="s">
        <v>8</v>
      </c>
      <c r="B9" s="671">
        <v>128.91068100000001</v>
      </c>
      <c r="C9" s="672">
        <v>-6.8411342734217007E-3</v>
      </c>
      <c r="D9" s="671">
        <v>53.157342000000007</v>
      </c>
      <c r="E9" s="672">
        <v>8.4894327927217184E-2</v>
      </c>
      <c r="F9" s="671">
        <v>54.478837999999996</v>
      </c>
      <c r="G9" s="672">
        <v>-1.4658589484717321E-4</v>
      </c>
      <c r="H9" s="671">
        <v>1.3477999999999957</v>
      </c>
      <c r="I9" s="659" t="s">
        <v>8</v>
      </c>
      <c r="J9" s="979">
        <v>54.188135394934314</v>
      </c>
      <c r="K9" s="979">
        <v>22.344907521905256</v>
      </c>
      <c r="L9" s="979">
        <v>22.900403805195104</v>
      </c>
      <c r="M9" s="979">
        <v>0.56655327796532418</v>
      </c>
      <c r="N9" s="721"/>
      <c r="O9" s="2"/>
      <c r="P9" s="56"/>
      <c r="Q9" s="56"/>
      <c r="R9" s="57"/>
      <c r="S9" s="126"/>
      <c r="T9" s="55"/>
      <c r="U9" s="56"/>
      <c r="V9" s="57"/>
      <c r="W9" s="56"/>
      <c r="X9" s="57"/>
      <c r="Y9" s="56"/>
      <c r="Z9" s="57"/>
      <c r="AA9" s="182"/>
      <c r="AB9" s="56"/>
      <c r="AC9" s="57"/>
      <c r="AD9" s="118"/>
      <c r="AE9" s="55"/>
      <c r="AF9" s="163"/>
      <c r="AG9" s="163"/>
      <c r="AH9" s="163"/>
      <c r="AI9" s="163"/>
      <c r="AJ9" s="163"/>
      <c r="AK9" s="183"/>
      <c r="AL9" s="183"/>
      <c r="AM9" s="4"/>
    </row>
    <row r="10" spans="1:64" ht="15" customHeight="1">
      <c r="A10" s="526" t="s">
        <v>9</v>
      </c>
      <c r="B10" s="674">
        <v>308.661091</v>
      </c>
      <c r="C10" s="675">
        <v>-5.7878915428156041E-2</v>
      </c>
      <c r="D10" s="674">
        <v>70.179123000000004</v>
      </c>
      <c r="E10" s="675">
        <v>0.6428214558721479</v>
      </c>
      <c r="F10" s="674">
        <v>203.02176200000002</v>
      </c>
      <c r="G10" s="675">
        <v>0.10085570481498586</v>
      </c>
      <c r="H10" s="674">
        <v>6.3553059999999535</v>
      </c>
      <c r="I10" s="526" t="s">
        <v>9</v>
      </c>
      <c r="J10" s="980">
        <v>52.473992255127243</v>
      </c>
      <c r="K10" s="980">
        <v>11.930816238751721</v>
      </c>
      <c r="L10" s="980">
        <v>34.514756402549899</v>
      </c>
      <c r="M10" s="980">
        <v>1.0804351035711246</v>
      </c>
      <c r="N10" s="722"/>
      <c r="P10" s="56"/>
      <c r="Q10" s="56"/>
      <c r="R10" s="57"/>
      <c r="S10" s="126"/>
      <c r="T10" s="55"/>
      <c r="U10" s="56"/>
      <c r="V10" s="57"/>
      <c r="W10" s="56"/>
      <c r="X10" s="57"/>
      <c r="Y10" s="56"/>
      <c r="Z10" s="57"/>
      <c r="AA10" s="182"/>
      <c r="AB10" s="56"/>
      <c r="AC10" s="57"/>
      <c r="AD10" s="202"/>
      <c r="AE10" s="55"/>
      <c r="AF10" s="163"/>
      <c r="AG10" s="163"/>
      <c r="AH10" s="163"/>
      <c r="AI10" s="163"/>
      <c r="AJ10" s="163"/>
      <c r="AK10" s="203"/>
      <c r="AL10" s="203"/>
    </row>
    <row r="11" spans="1:64" ht="15" customHeight="1">
      <c r="A11" s="659" t="s">
        <v>10</v>
      </c>
      <c r="B11" s="671">
        <v>91.761954000000003</v>
      </c>
      <c r="C11" s="672">
        <v>-0.15534803439515998</v>
      </c>
      <c r="D11" s="671">
        <v>45.644855</v>
      </c>
      <c r="E11" s="672">
        <v>-2.1159218796581891E-2</v>
      </c>
      <c r="F11" s="671">
        <v>84.397344000000004</v>
      </c>
      <c r="G11" s="672">
        <v>-4.8651832874347933E-3</v>
      </c>
      <c r="H11" s="671">
        <v>14.979248000000007</v>
      </c>
      <c r="I11" s="659" t="s">
        <v>10</v>
      </c>
      <c r="J11" s="979">
        <v>38.753541680905244</v>
      </c>
      <c r="K11" s="979">
        <v>19.277050167887403</v>
      </c>
      <c r="L11" s="979">
        <v>35.643268761056433</v>
      </c>
      <c r="M11" s="979">
        <v>6.32613939015092</v>
      </c>
      <c r="N11" s="721"/>
      <c r="P11" s="56"/>
      <c r="Q11" s="56"/>
      <c r="R11" s="57"/>
      <c r="S11" s="126"/>
      <c r="T11" s="55"/>
      <c r="U11" s="56"/>
      <c r="V11" s="57"/>
      <c r="W11" s="56"/>
      <c r="X11" s="57"/>
      <c r="Y11" s="56"/>
      <c r="Z11" s="57"/>
      <c r="AA11" s="182"/>
      <c r="AB11" s="56"/>
      <c r="AC11" s="57"/>
      <c r="AD11" s="202"/>
      <c r="AE11" s="55"/>
      <c r="AF11" s="163"/>
      <c r="AG11" s="163"/>
      <c r="AH11" s="163"/>
      <c r="AI11" s="163"/>
      <c r="AJ11" s="163"/>
      <c r="AK11" s="183"/>
      <c r="AL11" s="183"/>
    </row>
    <row r="12" spans="1:64" ht="15" customHeight="1">
      <c r="A12" s="526" t="s">
        <v>11</v>
      </c>
      <c r="B12" s="674">
        <v>115.89134900000001</v>
      </c>
      <c r="C12" s="675">
        <v>-8.2552622859609293E-2</v>
      </c>
      <c r="D12" s="674">
        <v>50.24113100000001</v>
      </c>
      <c r="E12" s="675">
        <v>-9.8630711263157922E-3</v>
      </c>
      <c r="F12" s="674">
        <v>51.957088999999989</v>
      </c>
      <c r="G12" s="675">
        <v>0.35849850521494164</v>
      </c>
      <c r="H12" s="674">
        <v>9.8226480000000009</v>
      </c>
      <c r="I12" s="526" t="s">
        <v>11</v>
      </c>
      <c r="J12" s="980">
        <v>50.849116614051447</v>
      </c>
      <c r="K12" s="980">
        <v>22.044071029329686</v>
      </c>
      <c r="L12" s="980">
        <v>22.796974064799691</v>
      </c>
      <c r="M12" s="980">
        <v>4.3098382918191698</v>
      </c>
      <c r="N12" s="722"/>
      <c r="P12" s="56"/>
      <c r="Q12" s="56"/>
      <c r="R12" s="57"/>
      <c r="S12" s="126"/>
      <c r="T12" s="55"/>
      <c r="U12" s="56"/>
      <c r="V12" s="57"/>
      <c r="W12" s="56"/>
      <c r="X12" s="57"/>
      <c r="Y12" s="56"/>
      <c r="Z12" s="57"/>
      <c r="AA12" s="182"/>
      <c r="AB12" s="56"/>
      <c r="AC12" s="57"/>
      <c r="AD12" s="202"/>
      <c r="AE12" s="55"/>
      <c r="AF12" s="163"/>
      <c r="AG12" s="163"/>
      <c r="AH12" s="163"/>
      <c r="AI12" s="163"/>
      <c r="AJ12" s="163"/>
      <c r="AK12" s="183"/>
      <c r="AL12" s="183"/>
    </row>
    <row r="13" spans="1:64" ht="15" customHeight="1">
      <c r="A13" s="659" t="s">
        <v>12</v>
      </c>
      <c r="B13" s="671">
        <v>286.77988099999999</v>
      </c>
      <c r="C13" s="672">
        <v>0.26756771211358621</v>
      </c>
      <c r="D13" s="671">
        <v>39.641474999999993</v>
      </c>
      <c r="E13" s="672">
        <v>0.22258375443412981</v>
      </c>
      <c r="F13" s="671">
        <v>89.032853000000003</v>
      </c>
      <c r="G13" s="672">
        <v>0.12304849142260244</v>
      </c>
      <c r="H13" s="671">
        <v>15.10524499999998</v>
      </c>
      <c r="I13" s="659" t="s">
        <v>12</v>
      </c>
      <c r="J13" s="979">
        <v>66.606337019370159</v>
      </c>
      <c r="K13" s="979">
        <v>9.2069688940101617</v>
      </c>
      <c r="L13" s="979">
        <v>20.678410884458248</v>
      </c>
      <c r="M13" s="979">
        <v>3.508283202161433</v>
      </c>
      <c r="N13" s="721"/>
      <c r="P13" s="56"/>
      <c r="Q13" s="56"/>
      <c r="R13" s="57"/>
      <c r="S13" s="126"/>
      <c r="T13" s="55"/>
      <c r="U13" s="56"/>
      <c r="V13" s="57"/>
      <c r="W13" s="56"/>
      <c r="X13" s="57"/>
      <c r="Y13" s="56"/>
      <c r="Z13" s="57"/>
      <c r="AA13" s="182"/>
      <c r="AB13" s="56"/>
      <c r="AC13" s="57"/>
      <c r="AD13" s="202"/>
      <c r="AE13" s="55"/>
      <c r="AF13" s="163"/>
      <c r="AG13" s="163"/>
      <c r="AH13" s="163"/>
      <c r="AI13" s="163"/>
      <c r="AJ13" s="163"/>
      <c r="AK13" s="183"/>
      <c r="AL13" s="183"/>
    </row>
    <row r="14" spans="1:64" ht="15" customHeight="1">
      <c r="A14" s="526" t="s">
        <v>13</v>
      </c>
      <c r="B14" s="674">
        <v>209.357394</v>
      </c>
      <c r="C14" s="675">
        <v>-6.8704332787364653E-2</v>
      </c>
      <c r="D14" s="674">
        <v>46.533925000000004</v>
      </c>
      <c r="E14" s="675">
        <v>9.9994315569746917E-3</v>
      </c>
      <c r="F14" s="674">
        <v>85.226624999999999</v>
      </c>
      <c r="G14" s="675">
        <v>-0.13037313673688822</v>
      </c>
      <c r="H14" s="674">
        <v>7.1244689999999977</v>
      </c>
      <c r="I14" s="526" t="s">
        <v>13</v>
      </c>
      <c r="J14" s="980">
        <v>60.118292943255014</v>
      </c>
      <c r="K14" s="980">
        <v>13.362509350634438</v>
      </c>
      <c r="L14" s="980">
        <v>24.473361606301527</v>
      </c>
      <c r="M14" s="980">
        <v>2.0458360998090135</v>
      </c>
      <c r="N14" s="722"/>
      <c r="P14" s="56"/>
      <c r="Q14" s="56"/>
      <c r="R14" s="57"/>
      <c r="S14" s="126"/>
      <c r="T14" s="55"/>
      <c r="U14" s="56"/>
      <c r="V14" s="57"/>
      <c r="W14" s="56"/>
      <c r="X14" s="57"/>
      <c r="Y14" s="56"/>
      <c r="Z14" s="57"/>
      <c r="AA14" s="182"/>
      <c r="AB14" s="56"/>
      <c r="AC14" s="57"/>
      <c r="AD14" s="202"/>
      <c r="AE14" s="55"/>
      <c r="AF14" s="163"/>
      <c r="AG14" s="163"/>
      <c r="AH14" s="163"/>
      <c r="AI14" s="163"/>
      <c r="AJ14" s="163"/>
      <c r="AK14" s="183"/>
      <c r="AL14" s="183"/>
    </row>
    <row r="15" spans="1:64" ht="15" customHeight="1">
      <c r="A15" s="659" t="s">
        <v>14</v>
      </c>
      <c r="B15" s="671">
        <v>81.204302999999996</v>
      </c>
      <c r="C15" s="672">
        <v>-0.12412236885120509</v>
      </c>
      <c r="D15" s="671">
        <v>40.562922</v>
      </c>
      <c r="E15" s="672">
        <v>0.69837557221838575</v>
      </c>
      <c r="F15" s="671">
        <v>49.05742</v>
      </c>
      <c r="G15" s="672">
        <v>4.5884286452796408E-2</v>
      </c>
      <c r="H15" s="671">
        <v>5.4498479999999905</v>
      </c>
      <c r="I15" s="659" t="s">
        <v>14</v>
      </c>
      <c r="J15" s="979">
        <v>46.066961599486774</v>
      </c>
      <c r="K15" s="979">
        <v>23.011226020091293</v>
      </c>
      <c r="L15" s="979">
        <v>27.830129683027938</v>
      </c>
      <c r="M15" s="979">
        <v>3.0916826973939964</v>
      </c>
      <c r="N15" s="721"/>
      <c r="P15" s="56"/>
      <c r="Q15" s="56"/>
      <c r="R15" s="57"/>
      <c r="S15" s="126"/>
      <c r="T15" s="55"/>
      <c r="U15" s="56"/>
      <c r="V15" s="57"/>
      <c r="W15" s="56"/>
      <c r="X15" s="57"/>
      <c r="Y15" s="56"/>
      <c r="Z15" s="57"/>
      <c r="AA15" s="182"/>
      <c r="AB15" s="56"/>
      <c r="AC15" s="57"/>
      <c r="AD15" s="202"/>
      <c r="AE15" s="55"/>
      <c r="AF15" s="163"/>
      <c r="AG15" s="163"/>
      <c r="AH15" s="163"/>
      <c r="AI15" s="163"/>
      <c r="AJ15" s="163"/>
      <c r="AK15" s="183"/>
      <c r="AL15" s="183"/>
    </row>
    <row r="16" spans="1:64" ht="15" customHeight="1">
      <c r="A16" s="526" t="s">
        <v>15</v>
      </c>
      <c r="B16" s="674">
        <v>91.077607</v>
      </c>
      <c r="C16" s="675">
        <v>-6.6042191247693283E-2</v>
      </c>
      <c r="D16" s="674">
        <v>7.6601179999999873</v>
      </c>
      <c r="E16" s="675">
        <v>-5.9525126437286691E-2</v>
      </c>
      <c r="F16" s="674">
        <v>91.713172999999983</v>
      </c>
      <c r="G16" s="675">
        <v>9.9516121746258998E-2</v>
      </c>
      <c r="H16" s="674">
        <v>2.4358540000000066</v>
      </c>
      <c r="I16" s="526" t="s">
        <v>15</v>
      </c>
      <c r="J16" s="980">
        <v>47.218176497678812</v>
      </c>
      <c r="K16" s="980">
        <v>3.9713033272497573</v>
      </c>
      <c r="L16" s="980">
        <v>47.547678650320158</v>
      </c>
      <c r="M16" s="980">
        <v>1.2628415247512732</v>
      </c>
      <c r="N16" s="722"/>
      <c r="P16" s="56"/>
      <c r="Q16" s="56"/>
      <c r="R16" s="57"/>
      <c r="S16" s="126"/>
      <c r="T16" s="55"/>
      <c r="U16" s="56"/>
      <c r="V16" s="57"/>
      <c r="W16" s="56"/>
      <c r="X16" s="57"/>
      <c r="Y16" s="56"/>
      <c r="Z16" s="57"/>
      <c r="AA16" s="182"/>
      <c r="AB16" s="56"/>
      <c r="AC16" s="57"/>
      <c r="AD16" s="202"/>
      <c r="AE16" s="55"/>
      <c r="AF16" s="163"/>
      <c r="AG16" s="163"/>
      <c r="AH16" s="163"/>
      <c r="AI16" s="163"/>
      <c r="AJ16" s="163"/>
      <c r="AK16" s="183"/>
      <c r="AL16" s="183"/>
    </row>
    <row r="17" spans="1:63" ht="15" customHeight="1">
      <c r="A17" s="659" t="s">
        <v>16</v>
      </c>
      <c r="B17" s="671">
        <v>69.558001000000004</v>
      </c>
      <c r="C17" s="672">
        <v>-0.25983368891635494</v>
      </c>
      <c r="D17" s="671">
        <v>14.314277000000001</v>
      </c>
      <c r="E17" s="672">
        <v>-2.4670935147746986E-3</v>
      </c>
      <c r="F17" s="671">
        <v>64.093013999999997</v>
      </c>
      <c r="G17" s="672">
        <v>0.50194372936813858</v>
      </c>
      <c r="H17" s="671">
        <v>2.6625419999999651</v>
      </c>
      <c r="I17" s="659" t="s">
        <v>16</v>
      </c>
      <c r="J17" s="979">
        <v>46.178716876457251</v>
      </c>
      <c r="K17" s="979">
        <v>9.503075640057336</v>
      </c>
      <c r="L17" s="979">
        <v>42.550578002734888</v>
      </c>
      <c r="M17" s="979">
        <v>1.7676294807505266</v>
      </c>
      <c r="N17" s="721"/>
      <c r="P17" s="56"/>
      <c r="Q17" s="56"/>
      <c r="R17" s="57"/>
      <c r="S17" s="126"/>
      <c r="T17" s="55"/>
      <c r="U17" s="56"/>
      <c r="V17" s="57"/>
      <c r="W17" s="56"/>
      <c r="X17" s="57"/>
      <c r="Y17" s="56"/>
      <c r="Z17" s="57"/>
      <c r="AA17" s="182"/>
      <c r="AB17" s="56"/>
      <c r="AC17" s="57"/>
      <c r="AD17" s="202"/>
      <c r="AE17" s="55"/>
      <c r="AF17" s="163"/>
      <c r="AG17" s="163"/>
      <c r="AH17" s="163"/>
      <c r="AI17" s="163"/>
      <c r="AJ17" s="163"/>
      <c r="AK17" s="183"/>
      <c r="AL17" s="183"/>
    </row>
    <row r="18" spans="1:63" ht="15" customHeight="1">
      <c r="A18" s="526" t="s">
        <v>17</v>
      </c>
      <c r="B18" s="674">
        <v>181.67822899999999</v>
      </c>
      <c r="C18" s="675">
        <v>0.10473682787634765</v>
      </c>
      <c r="D18" s="674">
        <v>38.512986999999995</v>
      </c>
      <c r="E18" s="675">
        <v>0.32673022466645563</v>
      </c>
      <c r="F18" s="674">
        <v>214.38580699999997</v>
      </c>
      <c r="G18" s="675">
        <v>-1.1082043629446758E-2</v>
      </c>
      <c r="H18" s="674">
        <v>28.948011000000029</v>
      </c>
      <c r="I18" s="526" t="s">
        <v>17</v>
      </c>
      <c r="J18" s="980">
        <v>39.194911962403303</v>
      </c>
      <c r="K18" s="980">
        <v>8.3087177984005063</v>
      </c>
      <c r="L18" s="980">
        <v>46.251181980388999</v>
      </c>
      <c r="M18" s="980">
        <v>6.2451882588071879</v>
      </c>
      <c r="N18" s="722"/>
      <c r="P18" s="56"/>
      <c r="Q18" s="56"/>
      <c r="R18" s="57"/>
      <c r="S18" s="126"/>
      <c r="T18" s="55"/>
      <c r="U18" s="56"/>
      <c r="V18" s="57"/>
      <c r="W18" s="56"/>
      <c r="X18" s="57"/>
      <c r="Y18" s="56"/>
      <c r="Z18" s="57"/>
      <c r="AA18" s="182"/>
      <c r="AB18" s="56"/>
      <c r="AC18" s="57"/>
      <c r="AD18" s="202"/>
      <c r="AE18" s="55"/>
      <c r="AF18" s="163"/>
      <c r="AG18" s="163"/>
      <c r="AH18" s="163"/>
      <c r="AI18" s="163"/>
      <c r="AJ18" s="163"/>
      <c r="AK18" s="183"/>
      <c r="AL18" s="183"/>
    </row>
    <row r="19" spans="1:63" ht="15" customHeight="1">
      <c r="A19" s="659" t="s">
        <v>18</v>
      </c>
      <c r="B19" s="671">
        <v>57.135421999999998</v>
      </c>
      <c r="C19" s="672">
        <v>0.13448190330564547</v>
      </c>
      <c r="D19" s="671">
        <v>28.120138000000001</v>
      </c>
      <c r="E19" s="672">
        <v>0.60192323270623493</v>
      </c>
      <c r="F19" s="671">
        <v>20.239158</v>
      </c>
      <c r="G19" s="672">
        <v>-0.30512778661701467</v>
      </c>
      <c r="H19" s="671">
        <v>5.7853730000000176</v>
      </c>
      <c r="I19" s="659" t="s">
        <v>18</v>
      </c>
      <c r="J19" s="979">
        <v>51.343795180756992</v>
      </c>
      <c r="K19" s="979">
        <v>25.269693569894724</v>
      </c>
      <c r="L19" s="979">
        <v>18.187582179457419</v>
      </c>
      <c r="M19" s="979">
        <v>5.1989290698908732</v>
      </c>
      <c r="N19" s="721"/>
      <c r="P19" s="56"/>
      <c r="Q19" s="56"/>
      <c r="R19" s="57"/>
      <c r="S19" s="126"/>
      <c r="T19" s="55"/>
      <c r="U19" s="56"/>
      <c r="V19" s="57"/>
      <c r="W19" s="56"/>
      <c r="X19" s="57"/>
      <c r="Y19" s="56"/>
      <c r="Z19" s="57"/>
      <c r="AA19" s="182"/>
      <c r="AB19" s="56"/>
      <c r="AC19" s="57"/>
      <c r="AD19" s="202"/>
      <c r="AE19" s="55"/>
      <c r="AF19" s="163"/>
      <c r="AG19" s="163"/>
      <c r="AH19" s="163"/>
      <c r="AI19" s="163"/>
      <c r="AJ19" s="163"/>
      <c r="AK19" s="183"/>
      <c r="AL19" s="183"/>
    </row>
    <row r="20" spans="1:63" ht="15" customHeight="1">
      <c r="A20" s="526" t="s">
        <v>19</v>
      </c>
      <c r="B20" s="674">
        <v>137.01990499999999</v>
      </c>
      <c r="C20" s="675">
        <v>-5.2233422273492813E-2</v>
      </c>
      <c r="D20" s="674">
        <v>39.098821999999998</v>
      </c>
      <c r="E20" s="675">
        <v>4.3445300789242136E-2</v>
      </c>
      <c r="F20" s="674">
        <v>63.341372</v>
      </c>
      <c r="G20" s="675">
        <v>-0.10946844825356127</v>
      </c>
      <c r="H20" s="674">
        <v>6.9871530000000055</v>
      </c>
      <c r="I20" s="526" t="s">
        <v>19</v>
      </c>
      <c r="J20" s="980">
        <v>55.5980656664007</v>
      </c>
      <c r="K20" s="980">
        <v>15.864985988969355</v>
      </c>
      <c r="L20" s="980">
        <v>25.701796829124312</v>
      </c>
      <c r="M20" s="980">
        <v>2.8351515155056406</v>
      </c>
      <c r="N20" s="722"/>
      <c r="P20" s="56"/>
      <c r="Q20" s="56"/>
      <c r="R20" s="57"/>
      <c r="S20" s="126"/>
      <c r="T20" s="55"/>
      <c r="U20" s="56"/>
      <c r="V20" s="57"/>
      <c r="W20" s="56"/>
      <c r="X20" s="57"/>
      <c r="Y20" s="56"/>
      <c r="Z20" s="57"/>
      <c r="AA20" s="182"/>
      <c r="AB20" s="56"/>
      <c r="AC20" s="57"/>
      <c r="AD20" s="202"/>
      <c r="AE20" s="55"/>
      <c r="AF20" s="163"/>
      <c r="AG20" s="163"/>
      <c r="AH20" s="163"/>
      <c r="AI20" s="163"/>
      <c r="AJ20" s="163"/>
      <c r="AK20" s="183"/>
      <c r="AL20" s="183"/>
    </row>
    <row r="21" spans="1:63" ht="15" customHeight="1">
      <c r="A21" s="659" t="s">
        <v>20</v>
      </c>
      <c r="B21" s="671">
        <v>256.43642199999999</v>
      </c>
      <c r="C21" s="672">
        <v>1.742056688748006E-2</v>
      </c>
      <c r="D21" s="671">
        <v>42.256790000000009</v>
      </c>
      <c r="E21" s="672">
        <v>2.7806012865220078</v>
      </c>
      <c r="F21" s="671">
        <v>89.05759599999999</v>
      </c>
      <c r="G21" s="672">
        <v>5.8320764197142161E-2</v>
      </c>
      <c r="H21" s="671">
        <v>5.9451950000000364</v>
      </c>
      <c r="I21" s="659" t="s">
        <v>20</v>
      </c>
      <c r="J21" s="979">
        <v>65.135642741082123</v>
      </c>
      <c r="K21" s="979">
        <v>10.733355095809801</v>
      </c>
      <c r="L21" s="979">
        <v>22.620904281824771</v>
      </c>
      <c r="M21" s="979">
        <v>1.5100978812832997</v>
      </c>
      <c r="N21" s="721"/>
      <c r="P21" s="56"/>
      <c r="Q21" s="56"/>
      <c r="R21" s="57"/>
      <c r="S21" s="126"/>
      <c r="T21" s="55"/>
      <c r="U21" s="56"/>
      <c r="V21" s="57"/>
      <c r="W21" s="56"/>
      <c r="X21" s="57"/>
      <c r="Y21" s="56"/>
      <c r="Z21" s="57"/>
      <c r="AA21" s="182"/>
      <c r="AB21" s="56"/>
      <c r="AC21" s="57"/>
      <c r="AD21" s="202"/>
      <c r="AE21" s="55"/>
      <c r="AF21" s="163"/>
      <c r="AG21" s="163"/>
      <c r="AH21" s="163"/>
      <c r="AI21" s="163"/>
      <c r="AJ21" s="163"/>
      <c r="AK21" s="183"/>
      <c r="AL21" s="183"/>
    </row>
    <row r="22" spans="1:63" ht="15" customHeight="1">
      <c r="A22" s="526" t="s">
        <v>21</v>
      </c>
      <c r="B22" s="674">
        <v>312.31173200000001</v>
      </c>
      <c r="C22" s="675">
        <v>-0.18496515269735803</v>
      </c>
      <c r="D22" s="674">
        <v>97.579655999999986</v>
      </c>
      <c r="E22" s="675">
        <v>-2.5477540408893939E-2</v>
      </c>
      <c r="F22" s="674">
        <v>215.938748</v>
      </c>
      <c r="G22" s="675">
        <v>-2.971149022369135E-2</v>
      </c>
      <c r="H22" s="674">
        <v>9.5357470000000326</v>
      </c>
      <c r="I22" s="526" t="s">
        <v>21</v>
      </c>
      <c r="J22" s="980">
        <v>49.154627334625076</v>
      </c>
      <c r="K22" s="980">
        <v>15.35802576292879</v>
      </c>
      <c r="L22" s="980">
        <v>33.98651922895268</v>
      </c>
      <c r="M22" s="980">
        <v>1.5008276734934525</v>
      </c>
      <c r="N22" s="722"/>
      <c r="P22" s="56"/>
      <c r="Q22" s="56"/>
      <c r="R22" s="57"/>
      <c r="S22" s="126"/>
      <c r="T22" s="55"/>
      <c r="U22" s="56"/>
      <c r="V22" s="57"/>
      <c r="W22" s="56"/>
      <c r="X22" s="57"/>
      <c r="Y22" s="56"/>
      <c r="Z22" s="57"/>
      <c r="AA22" s="182"/>
      <c r="AB22" s="56"/>
      <c r="AC22" s="57"/>
      <c r="AD22" s="202"/>
      <c r="AE22" s="55"/>
      <c r="AF22" s="163"/>
      <c r="AG22" s="163"/>
      <c r="AH22" s="163"/>
      <c r="AI22" s="163"/>
      <c r="AJ22" s="163"/>
      <c r="AK22" s="183"/>
      <c r="AL22" s="183"/>
    </row>
    <row r="23" spans="1:63" ht="15" customHeight="1">
      <c r="A23" s="659" t="s">
        <v>22</v>
      </c>
      <c r="B23" s="671">
        <v>132.23557</v>
      </c>
      <c r="C23" s="672">
        <v>0.148706896139849</v>
      </c>
      <c r="D23" s="671">
        <v>26.125884000000006</v>
      </c>
      <c r="E23" s="672">
        <v>-0.10777495311067774</v>
      </c>
      <c r="F23" s="671">
        <v>44.449744999999993</v>
      </c>
      <c r="G23" s="672">
        <v>5.9133539920759093E-2</v>
      </c>
      <c r="H23" s="671">
        <v>9.8576789999999885</v>
      </c>
      <c r="I23" s="659" t="s">
        <v>22</v>
      </c>
      <c r="J23" s="979">
        <v>62.179088564148067</v>
      </c>
      <c r="K23" s="979">
        <v>12.284770694092817</v>
      </c>
      <c r="L23" s="979">
        <v>20.900916682317757</v>
      </c>
      <c r="M23" s="979">
        <v>4.6352240594413585</v>
      </c>
      <c r="N23" s="721"/>
      <c r="P23" s="56"/>
      <c r="Q23" s="56"/>
      <c r="R23" s="57"/>
      <c r="S23" s="126"/>
      <c r="T23" s="55"/>
      <c r="U23" s="56"/>
      <c r="V23" s="57"/>
      <c r="W23" s="56"/>
      <c r="X23" s="57"/>
      <c r="Y23" s="56"/>
      <c r="Z23" s="57"/>
      <c r="AA23" s="182"/>
      <c r="AB23" s="56"/>
      <c r="AC23" s="57"/>
      <c r="AD23" s="202"/>
      <c r="AE23" s="55"/>
      <c r="AF23" s="163"/>
      <c r="AG23" s="163"/>
      <c r="AH23" s="163"/>
      <c r="AI23" s="163"/>
      <c r="AJ23" s="163"/>
      <c r="AK23" s="183"/>
      <c r="AL23" s="183"/>
    </row>
    <row r="24" spans="1:63" ht="15" customHeight="1">
      <c r="A24" s="526" t="s">
        <v>23</v>
      </c>
      <c r="B24" s="674">
        <v>136.79174</v>
      </c>
      <c r="C24" s="675">
        <v>2.9904278319586641E-2</v>
      </c>
      <c r="D24" s="674">
        <v>19.097097000000002</v>
      </c>
      <c r="E24" s="675">
        <v>0.11235717288786272</v>
      </c>
      <c r="F24" s="674">
        <v>62.405794</v>
      </c>
      <c r="G24" s="675">
        <v>-0.32869295982408919</v>
      </c>
      <c r="H24" s="674">
        <v>13.448468000000016</v>
      </c>
      <c r="I24" s="526" t="s">
        <v>23</v>
      </c>
      <c r="J24" s="980">
        <v>59.027319730457208</v>
      </c>
      <c r="K24" s="980">
        <v>8.2406324427378088</v>
      </c>
      <c r="L24" s="980">
        <v>26.928868332773952</v>
      </c>
      <c r="M24" s="980">
        <v>5.8031794940310233</v>
      </c>
      <c r="N24" s="723"/>
      <c r="P24" s="56"/>
      <c r="Q24" s="56"/>
      <c r="R24" s="57"/>
      <c r="S24" s="126"/>
      <c r="T24" s="55"/>
      <c r="U24" s="56"/>
      <c r="V24" s="57"/>
      <c r="W24" s="56"/>
      <c r="X24" s="57"/>
      <c r="Y24" s="56"/>
      <c r="Z24" s="57"/>
      <c r="AA24" s="182"/>
      <c r="AB24" s="56"/>
      <c r="AC24" s="57"/>
      <c r="AD24" s="202"/>
      <c r="AE24" s="55"/>
      <c r="AF24" s="163"/>
      <c r="AG24" s="163"/>
      <c r="AH24" s="163"/>
      <c r="AI24" s="163"/>
      <c r="AJ24" s="163"/>
      <c r="AK24" s="183"/>
      <c r="AL24" s="183"/>
    </row>
    <row r="25" spans="1:63" ht="15" customHeight="1">
      <c r="A25" s="659" t="s">
        <v>24</v>
      </c>
      <c r="B25" s="671">
        <v>277.72490999999997</v>
      </c>
      <c r="C25" s="672">
        <v>-8.3424218395751412E-2</v>
      </c>
      <c r="D25" s="671">
        <v>127.58460799999999</v>
      </c>
      <c r="E25" s="672">
        <v>0.29437793482469266</v>
      </c>
      <c r="F25" s="671">
        <v>189.39535599999996</v>
      </c>
      <c r="G25" s="672">
        <v>0.80273644779396136</v>
      </c>
      <c r="H25" s="671">
        <v>17.218134000000077</v>
      </c>
      <c r="I25" s="659" t="s">
        <v>24</v>
      </c>
      <c r="J25" s="979">
        <v>45.385596940979859</v>
      </c>
      <c r="K25" s="979">
        <v>20.84978115416768</v>
      </c>
      <c r="L25" s="979">
        <v>30.950847332741567</v>
      </c>
      <c r="M25" s="979">
        <v>2.8137745721108884</v>
      </c>
      <c r="N25" s="721"/>
      <c r="P25" s="56"/>
      <c r="Q25" s="56"/>
      <c r="R25" s="57"/>
      <c r="S25" s="126"/>
      <c r="T25" s="55"/>
      <c r="U25" s="56"/>
      <c r="V25" s="57"/>
      <c r="W25" s="56"/>
      <c r="X25" s="57"/>
      <c r="Y25" s="56"/>
      <c r="Z25" s="57"/>
      <c r="AA25" s="182"/>
      <c r="AB25" s="56"/>
      <c r="AC25" s="57"/>
      <c r="AD25" s="202"/>
      <c r="AE25" s="55"/>
      <c r="AF25" s="163"/>
      <c r="AG25" s="163"/>
      <c r="AH25" s="163"/>
      <c r="AI25" s="163"/>
      <c r="AJ25" s="163"/>
      <c r="AK25" s="183"/>
      <c r="AL25" s="183"/>
    </row>
    <row r="26" spans="1:63" ht="15" customHeight="1">
      <c r="A26" s="526" t="s">
        <v>25</v>
      </c>
      <c r="B26" s="674">
        <v>125.299357</v>
      </c>
      <c r="C26" s="675">
        <v>-6.6999643023147204E-2</v>
      </c>
      <c r="D26" s="674">
        <v>40.051139999999997</v>
      </c>
      <c r="E26" s="675">
        <v>-0.10729038805350044</v>
      </c>
      <c r="F26" s="674">
        <v>58.666675000000005</v>
      </c>
      <c r="G26" s="675">
        <v>-9.376637350888363E-2</v>
      </c>
      <c r="H26" s="674">
        <v>4.6381530000000053</v>
      </c>
      <c r="I26" s="526" t="s">
        <v>25</v>
      </c>
      <c r="J26" s="980">
        <v>54.798355122497142</v>
      </c>
      <c r="K26" s="980">
        <v>17.515944577280234</v>
      </c>
      <c r="L26" s="980">
        <v>25.657252898002703</v>
      </c>
      <c r="M26" s="980">
        <v>2.0284474022199155</v>
      </c>
      <c r="N26" s="722"/>
      <c r="P26" s="56"/>
      <c r="Q26" s="56"/>
      <c r="R26" s="57"/>
      <c r="S26" s="126"/>
      <c r="T26" s="55"/>
      <c r="U26" s="56"/>
      <c r="V26" s="57"/>
      <c r="W26" s="56"/>
      <c r="X26" s="57"/>
      <c r="Y26" s="56"/>
      <c r="Z26" s="57"/>
      <c r="AA26" s="182"/>
      <c r="AB26" s="56"/>
      <c r="AC26" s="57"/>
      <c r="AD26" s="202"/>
      <c r="AE26" s="55"/>
      <c r="AF26" s="163"/>
      <c r="AG26" s="163"/>
      <c r="AH26" s="163"/>
      <c r="AI26" s="163"/>
      <c r="AJ26" s="163"/>
      <c r="AK26" s="203"/>
      <c r="AL26" s="211"/>
      <c r="AM26" s="212"/>
    </row>
    <row r="27" spans="1:63" ht="15" customHeight="1">
      <c r="A27" s="659" t="s">
        <v>26</v>
      </c>
      <c r="B27" s="671">
        <v>88.704982999999999</v>
      </c>
      <c r="C27" s="672">
        <v>-0.19907612526236917</v>
      </c>
      <c r="D27" s="671">
        <v>25.398718999999996</v>
      </c>
      <c r="E27" s="672">
        <v>4.1802933364605055E-2</v>
      </c>
      <c r="F27" s="671">
        <v>43.430846999999993</v>
      </c>
      <c r="G27" s="672">
        <v>5.4306094896767521E-2</v>
      </c>
      <c r="H27" s="671">
        <v>15.952759000000034</v>
      </c>
      <c r="I27" s="659" t="s">
        <v>26</v>
      </c>
      <c r="J27" s="979">
        <v>51.130531692842908</v>
      </c>
      <c r="K27" s="979">
        <v>14.640102087467973</v>
      </c>
      <c r="L27" s="979">
        <v>25.034019779706302</v>
      </c>
      <c r="M27" s="979">
        <v>9.1953464399828206</v>
      </c>
      <c r="N27" s="721"/>
      <c r="P27" s="56"/>
      <c r="Q27" s="56"/>
      <c r="R27" s="57"/>
      <c r="S27" s="126"/>
      <c r="T27" s="55"/>
      <c r="U27" s="56"/>
      <c r="V27" s="57"/>
      <c r="W27" s="56"/>
      <c r="X27" s="57"/>
      <c r="Y27" s="56"/>
      <c r="Z27" s="57"/>
      <c r="AA27" s="182"/>
      <c r="AB27" s="56"/>
      <c r="AC27" s="57"/>
      <c r="AD27" s="202"/>
      <c r="AE27" s="55"/>
      <c r="AF27" s="163"/>
      <c r="AG27" s="163"/>
      <c r="AH27" s="163"/>
      <c r="AI27" s="163"/>
      <c r="AJ27" s="163"/>
      <c r="AK27" s="183"/>
      <c r="AL27" s="183"/>
    </row>
    <row r="28" spans="1:63" ht="15" customHeight="1">
      <c r="A28" s="526" t="s">
        <v>27</v>
      </c>
      <c r="B28" s="674">
        <v>320.51058799999998</v>
      </c>
      <c r="C28" s="675">
        <v>0.14132717500893843</v>
      </c>
      <c r="D28" s="674">
        <v>223.12813299999996</v>
      </c>
      <c r="E28" s="675">
        <v>1.3714334248372275</v>
      </c>
      <c r="F28" s="674">
        <v>210.13671000000002</v>
      </c>
      <c r="G28" s="675">
        <v>-1.8113413741450035E-2</v>
      </c>
      <c r="H28" s="674">
        <v>5.3202170000000626</v>
      </c>
      <c r="I28" s="526" t="s">
        <v>27</v>
      </c>
      <c r="J28" s="980">
        <v>42.222688121642342</v>
      </c>
      <c r="K28" s="980">
        <v>29.393941802706784</v>
      </c>
      <c r="L28" s="980">
        <v>27.682507540867896</v>
      </c>
      <c r="M28" s="980">
        <v>0.70086253478297666</v>
      </c>
      <c r="N28" s="722"/>
      <c r="P28" s="56"/>
      <c r="Q28" s="56"/>
      <c r="R28" s="57"/>
      <c r="S28" s="126"/>
      <c r="T28" s="55"/>
      <c r="U28" s="56"/>
      <c r="V28" s="57"/>
      <c r="W28" s="56"/>
      <c r="X28" s="57"/>
      <c r="Y28" s="56"/>
      <c r="Z28" s="57"/>
      <c r="AA28" s="182"/>
      <c r="AB28" s="56"/>
      <c r="AC28" s="57"/>
      <c r="AD28" s="202"/>
      <c r="AE28" s="55"/>
      <c r="AF28" s="163"/>
      <c r="AG28" s="163"/>
      <c r="AH28" s="163"/>
      <c r="AI28" s="163"/>
      <c r="AJ28" s="163"/>
      <c r="AK28" s="183"/>
      <c r="AL28" s="183"/>
    </row>
    <row r="29" spans="1:63" ht="15" customHeight="1">
      <c r="A29" s="659" t="s">
        <v>28</v>
      </c>
      <c r="B29" s="671">
        <v>382.29762399999998</v>
      </c>
      <c r="C29" s="672">
        <v>3.5243310620582058E-2</v>
      </c>
      <c r="D29" s="671">
        <v>104.01394599999999</v>
      </c>
      <c r="E29" s="672">
        <v>-4.8177451133302081E-2</v>
      </c>
      <c r="F29" s="671">
        <v>192.15889100000001</v>
      </c>
      <c r="G29" s="672">
        <v>-4.0150713391769448E-2</v>
      </c>
      <c r="H29" s="671">
        <v>13.929842999999993</v>
      </c>
      <c r="I29" s="659" t="s">
        <v>28</v>
      </c>
      <c r="J29" s="979">
        <v>55.213381882050705</v>
      </c>
      <c r="K29" s="979">
        <v>15.022227084406364</v>
      </c>
      <c r="L29" s="979">
        <v>27.752571726196123</v>
      </c>
      <c r="M29" s="979">
        <v>2.011819307346808</v>
      </c>
      <c r="N29" s="721"/>
      <c r="P29" s="56"/>
      <c r="Q29" s="56"/>
      <c r="R29" s="57"/>
      <c r="S29" s="126"/>
      <c r="T29" s="55"/>
      <c r="U29" s="56"/>
      <c r="V29" s="57"/>
      <c r="W29" s="56"/>
      <c r="X29" s="57"/>
      <c r="Y29" s="56"/>
      <c r="Z29" s="57"/>
      <c r="AA29" s="182"/>
      <c r="AB29" s="56"/>
      <c r="AC29" s="57"/>
      <c r="AD29" s="202"/>
      <c r="AE29" s="55"/>
      <c r="AF29" s="163"/>
      <c r="AG29" s="163"/>
      <c r="AH29" s="163"/>
      <c r="AI29" s="163"/>
      <c r="AJ29" s="163"/>
      <c r="AK29" s="183"/>
      <c r="AL29" s="183"/>
    </row>
    <row r="30" spans="1:63" ht="15" customHeight="1">
      <c r="A30" s="668" t="s">
        <v>29</v>
      </c>
      <c r="B30" s="677">
        <v>3791.3487430000005</v>
      </c>
      <c r="C30" s="678">
        <v>-1.9905466388821957E-2</v>
      </c>
      <c r="D30" s="677">
        <v>1178.9030880000005</v>
      </c>
      <c r="E30" s="678">
        <v>0.27179835718668954</v>
      </c>
      <c r="F30" s="677">
        <v>2176.5848169999999</v>
      </c>
      <c r="G30" s="678">
        <v>3.8392192368244205E-2</v>
      </c>
      <c r="H30" s="677">
        <v>202.84969199999935</v>
      </c>
      <c r="I30" s="668" t="s">
        <v>29</v>
      </c>
      <c r="J30" s="982">
        <v>51.585177483914237</v>
      </c>
      <c r="K30" s="982">
        <v>16.040182307970444</v>
      </c>
      <c r="L30" s="982">
        <v>29.614662671441295</v>
      </c>
      <c r="M30" s="982">
        <v>2.7599775366740258</v>
      </c>
      <c r="N30" s="724"/>
      <c r="O30" s="237"/>
      <c r="P30" s="76"/>
      <c r="Q30" s="76"/>
      <c r="R30" s="77"/>
      <c r="S30" s="218"/>
      <c r="T30" s="75"/>
      <c r="U30" s="76"/>
      <c r="V30" s="77"/>
      <c r="W30" s="76"/>
      <c r="X30" s="77"/>
      <c r="Y30" s="76"/>
      <c r="Z30" s="77"/>
      <c r="AA30" s="219"/>
      <c r="AB30" s="76"/>
      <c r="AC30" s="77"/>
      <c r="AD30" s="117"/>
      <c r="AE30" s="75"/>
      <c r="AF30" s="217"/>
      <c r="AG30" s="217"/>
      <c r="AH30" s="217"/>
      <c r="AI30" s="217"/>
      <c r="AJ30" s="217"/>
      <c r="AK30" s="220"/>
      <c r="AL30" s="220"/>
      <c r="AM30" s="18"/>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row>
    <row r="31" spans="1:63" ht="15" customHeight="1">
      <c r="A31" s="659" t="s">
        <v>30</v>
      </c>
      <c r="B31" s="671">
        <v>1269.2238609999999</v>
      </c>
      <c r="C31" s="672">
        <v>6.9679816085076451E-2</v>
      </c>
      <c r="D31" s="671">
        <v>284.99258299999997</v>
      </c>
      <c r="E31" s="672">
        <v>-0.41238642680412374</v>
      </c>
      <c r="F31" s="671">
        <v>361.10079899999999</v>
      </c>
      <c r="G31" s="672">
        <v>-0.25436541703329452</v>
      </c>
      <c r="H31" s="671">
        <v>24.699988999999828</v>
      </c>
      <c r="I31" s="659" t="s">
        <v>30</v>
      </c>
      <c r="J31" s="979">
        <v>65.423329239788941</v>
      </c>
      <c r="K31" s="979">
        <v>14.690208844495459</v>
      </c>
      <c r="L31" s="979">
        <v>18.613277915461321</v>
      </c>
      <c r="M31" s="979">
        <v>1.2731840002542734</v>
      </c>
      <c r="N31" s="721"/>
      <c r="P31" s="56"/>
      <c r="Q31" s="56"/>
      <c r="R31" s="57"/>
      <c r="S31" s="126"/>
      <c r="T31" s="55"/>
      <c r="U31" s="56"/>
      <c r="V31" s="57"/>
      <c r="W31" s="56"/>
      <c r="X31" s="57"/>
      <c r="Y31" s="56"/>
      <c r="Z31" s="57"/>
      <c r="AA31" s="182"/>
      <c r="AB31" s="56"/>
      <c r="AC31" s="57"/>
      <c r="AD31" s="202"/>
      <c r="AE31" s="55"/>
      <c r="AF31" s="163"/>
      <c r="AG31" s="163"/>
      <c r="AH31" s="163"/>
      <c r="AI31" s="163"/>
      <c r="AJ31" s="163"/>
      <c r="AK31" s="183"/>
      <c r="AL31" s="183"/>
    </row>
    <row r="32" spans="1:63" ht="15" customHeight="1">
      <c r="A32" s="668" t="s">
        <v>31</v>
      </c>
      <c r="B32" s="677">
        <v>5060.572604</v>
      </c>
      <c r="C32" s="678">
        <v>1.1230629485845522E-3</v>
      </c>
      <c r="D32" s="677">
        <v>1463.8956710000004</v>
      </c>
      <c r="E32" s="678">
        <v>3.6784478426270528E-2</v>
      </c>
      <c r="F32" s="677">
        <v>2537.6856159999998</v>
      </c>
      <c r="G32" s="678">
        <v>-1.6552286163699415E-2</v>
      </c>
      <c r="H32" s="677">
        <v>227.549680999998</v>
      </c>
      <c r="I32" s="668" t="s">
        <v>31</v>
      </c>
      <c r="J32" s="982">
        <v>54.475070865049133</v>
      </c>
      <c r="K32" s="982">
        <v>15.758260311042793</v>
      </c>
      <c r="L32" s="982">
        <v>27.317186133353193</v>
      </c>
      <c r="M32" s="982">
        <v>2.4494826905548761</v>
      </c>
      <c r="N32" s="724"/>
      <c r="O32" s="250"/>
      <c r="P32" s="76"/>
      <c r="Q32" s="76"/>
      <c r="R32" s="239"/>
      <c r="S32" s="126"/>
      <c r="T32" s="75"/>
      <c r="U32" s="76"/>
      <c r="V32" s="77"/>
      <c r="W32" s="76"/>
      <c r="X32" s="77"/>
      <c r="Y32" s="76"/>
      <c r="Z32" s="77"/>
      <c r="AA32" s="219"/>
      <c r="AB32" s="76"/>
      <c r="AC32" s="239"/>
      <c r="AD32" s="146"/>
      <c r="AE32" s="75"/>
      <c r="AF32" s="217"/>
      <c r="AG32" s="217"/>
      <c r="AH32" s="217"/>
      <c r="AI32" s="217"/>
      <c r="AJ32" s="217"/>
      <c r="AK32" s="220"/>
      <c r="AL32" s="220"/>
      <c r="AM32" s="19"/>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row>
    <row r="33" spans="1:181" ht="15" customHeight="1">
      <c r="A33" s="659" t="s">
        <v>32</v>
      </c>
      <c r="B33" s="671">
        <v>57.887295000000002</v>
      </c>
      <c r="C33" s="672">
        <v>0.25657974182884891</v>
      </c>
      <c r="D33" s="671">
        <v>21.091386999999997</v>
      </c>
      <c r="E33" s="672">
        <v>-3.1622049447939227E-2</v>
      </c>
      <c r="F33" s="671">
        <v>86.391367000000002</v>
      </c>
      <c r="G33" s="672">
        <v>8.1674958249935425E-2</v>
      </c>
      <c r="H33" s="671">
        <v>4.0898420000000044</v>
      </c>
      <c r="I33" s="659" t="s">
        <v>32</v>
      </c>
      <c r="J33" s="979">
        <v>34.159879755853254</v>
      </c>
      <c r="K33" s="979">
        <v>12.446241335066125</v>
      </c>
      <c r="L33" s="979">
        <v>50.980421673940533</v>
      </c>
      <c r="M33" s="979">
        <v>2.4134572351400863</v>
      </c>
      <c r="N33" s="721"/>
      <c r="P33" s="56"/>
      <c r="Q33" s="56"/>
      <c r="R33" s="57"/>
      <c r="S33" s="126"/>
      <c r="T33" s="55"/>
      <c r="U33" s="56"/>
      <c r="V33" s="57"/>
      <c r="W33" s="56"/>
      <c r="X33" s="57"/>
      <c r="Y33" s="56"/>
      <c r="Z33" s="57"/>
      <c r="AA33" s="182"/>
      <c r="AB33" s="56"/>
      <c r="AC33" s="57"/>
      <c r="AD33" s="202"/>
      <c r="AE33" s="55"/>
      <c r="AF33" s="163"/>
      <c r="AG33" s="163"/>
      <c r="AH33" s="163"/>
      <c r="AI33" s="163"/>
      <c r="AJ33" s="163"/>
      <c r="AK33" s="183"/>
      <c r="AL33" s="183"/>
    </row>
    <row r="34" spans="1:181" ht="15" customHeight="1">
      <c r="A34" s="526" t="s">
        <v>33</v>
      </c>
      <c r="B34" s="674">
        <v>13.966184</v>
      </c>
      <c r="C34" s="193">
        <v>-2.9662505419255969E-2</v>
      </c>
      <c r="D34" s="674">
        <v>9.1174689999999998</v>
      </c>
      <c r="E34" s="193">
        <v>9.5231202381155247E-2</v>
      </c>
      <c r="F34" s="674">
        <v>25.546492999999998</v>
      </c>
      <c r="G34" s="193">
        <v>0.51791961443945911</v>
      </c>
      <c r="H34" s="674">
        <v>0.82377700000000553</v>
      </c>
      <c r="I34" s="526" t="s">
        <v>33</v>
      </c>
      <c r="J34" s="980">
        <v>28.240801038170417</v>
      </c>
      <c r="K34" s="980">
        <v>18.436290686180747</v>
      </c>
      <c r="L34" s="980">
        <v>51.657161758431172</v>
      </c>
      <c r="M34" s="980">
        <v>1.6657465172176644</v>
      </c>
      <c r="N34" s="722"/>
      <c r="P34" s="56"/>
      <c r="Q34" s="56"/>
      <c r="R34" s="57"/>
      <c r="S34" s="126"/>
      <c r="T34" s="55"/>
      <c r="U34" s="56"/>
      <c r="V34" s="57"/>
      <c r="W34" s="56"/>
      <c r="X34" s="57"/>
      <c r="Y34" s="56"/>
      <c r="Z34" s="57"/>
      <c r="AA34" s="182"/>
      <c r="AB34" s="56"/>
      <c r="AC34" s="57"/>
      <c r="AD34" s="202"/>
      <c r="AE34" s="55"/>
      <c r="AF34" s="163"/>
      <c r="AG34" s="163"/>
      <c r="AH34" s="163"/>
      <c r="AI34" s="163"/>
      <c r="AJ34" s="163"/>
      <c r="AK34" s="183"/>
      <c r="AL34" s="183"/>
    </row>
    <row r="35" spans="1:181" ht="15" customHeight="1">
      <c r="A35" s="659" t="s">
        <v>34</v>
      </c>
      <c r="B35" s="671">
        <v>84.315162000000001</v>
      </c>
      <c r="C35" s="672">
        <v>-0.10974765684006227</v>
      </c>
      <c r="D35" s="671">
        <v>1.3333330000000001</v>
      </c>
      <c r="E35" s="672" t="s">
        <v>49</v>
      </c>
      <c r="F35" s="671">
        <v>101.12430999999999</v>
      </c>
      <c r="G35" s="672">
        <v>-0.13248990273551964</v>
      </c>
      <c r="H35" s="671">
        <v>5.6624630000000176</v>
      </c>
      <c r="I35" s="659" t="s">
        <v>34</v>
      </c>
      <c r="J35" s="979">
        <v>43.814817770306007</v>
      </c>
      <c r="K35" s="979">
        <v>0.69287351214643256</v>
      </c>
      <c r="L35" s="979">
        <v>52.549780012258452</v>
      </c>
      <c r="M35" s="979">
        <v>2.9425287052891038</v>
      </c>
      <c r="N35" s="721"/>
      <c r="P35" s="56"/>
      <c r="Q35" s="56"/>
      <c r="R35" s="57"/>
      <c r="S35" s="126"/>
      <c r="T35" s="55"/>
      <c r="U35" s="56"/>
      <c r="V35" s="57"/>
      <c r="W35" s="56"/>
      <c r="X35" s="57"/>
      <c r="Y35" s="56"/>
      <c r="Z35" s="57"/>
      <c r="AA35" s="182"/>
      <c r="AB35" s="56"/>
      <c r="AC35" s="57"/>
      <c r="AD35" s="202"/>
      <c r="AE35" s="55"/>
      <c r="AF35" s="163"/>
      <c r="AG35" s="163"/>
      <c r="AH35" s="163"/>
      <c r="AI35" s="163"/>
      <c r="AJ35" s="163"/>
      <c r="AK35" s="183"/>
      <c r="AL35" s="183"/>
    </row>
    <row r="36" spans="1:181" ht="15" customHeight="1">
      <c r="A36" s="526" t="s">
        <v>35</v>
      </c>
      <c r="B36" s="674">
        <v>77.301372000000001</v>
      </c>
      <c r="C36" s="193">
        <v>-3.3416221318698369E-2</v>
      </c>
      <c r="D36" s="674">
        <v>127.94101300000001</v>
      </c>
      <c r="E36" s="193">
        <v>-5.7032999272069611E-2</v>
      </c>
      <c r="F36" s="674">
        <v>187.06877800000001</v>
      </c>
      <c r="G36" s="193">
        <v>0.17430495500920665</v>
      </c>
      <c r="H36" s="674">
        <v>50.252690999999935</v>
      </c>
      <c r="I36" s="526" t="s">
        <v>35</v>
      </c>
      <c r="J36" s="980">
        <v>17.46671611369328</v>
      </c>
      <c r="K36" s="980">
        <v>28.909051619023547</v>
      </c>
      <c r="L36" s="980">
        <v>42.269330472705079</v>
      </c>
      <c r="M36" s="980">
        <v>11.354901794578085</v>
      </c>
      <c r="N36" s="722"/>
      <c r="P36" s="56"/>
      <c r="Q36" s="56"/>
      <c r="R36" s="57"/>
      <c r="S36" s="126"/>
      <c r="T36" s="55"/>
      <c r="U36" s="56"/>
      <c r="V36" s="57"/>
      <c r="W36" s="56"/>
      <c r="X36" s="57"/>
      <c r="Y36" s="56"/>
      <c r="Z36" s="57"/>
      <c r="AA36" s="182"/>
      <c r="AB36" s="56"/>
      <c r="AC36" s="57"/>
      <c r="AD36" s="202"/>
      <c r="AE36" s="55"/>
      <c r="AF36" s="163"/>
      <c r="AG36" s="163"/>
      <c r="AH36" s="163"/>
      <c r="AI36" s="163"/>
      <c r="AJ36" s="163"/>
      <c r="AK36" s="183"/>
      <c r="AL36" s="183"/>
    </row>
    <row r="37" spans="1:181" ht="15" customHeight="1">
      <c r="A37" s="707" t="s">
        <v>130</v>
      </c>
      <c r="B37" s="708">
        <v>233.47001299999999</v>
      </c>
      <c r="C37" s="709">
        <v>-7.1170654503825981E-3</v>
      </c>
      <c r="D37" s="708">
        <v>159.48320199999998</v>
      </c>
      <c r="E37" s="709">
        <v>-3.8006195796118414E-2</v>
      </c>
      <c r="F37" s="708">
        <v>400.13094799999993</v>
      </c>
      <c r="G37" s="709">
        <v>7.3980314365663657E-2</v>
      </c>
      <c r="H37" s="708">
        <v>60.828773000000048</v>
      </c>
      <c r="I37" s="707" t="s">
        <v>130</v>
      </c>
      <c r="J37" s="983">
        <v>27.341196409747333</v>
      </c>
      <c r="K37" s="983">
        <v>18.676752075811155</v>
      </c>
      <c r="L37" s="983">
        <v>46.858518138200438</v>
      </c>
      <c r="M37" s="983">
        <v>7.1235333762410704</v>
      </c>
      <c r="N37" s="725"/>
      <c r="O37" s="2"/>
      <c r="P37" s="76"/>
      <c r="Q37" s="76"/>
      <c r="R37" s="77"/>
      <c r="S37" s="126"/>
      <c r="T37" s="18"/>
      <c r="U37" s="76"/>
      <c r="V37" s="77"/>
      <c r="W37" s="76"/>
      <c r="X37" s="77"/>
      <c r="Y37" s="76"/>
      <c r="Z37" s="77"/>
      <c r="AA37" s="219"/>
      <c r="AB37" s="76"/>
      <c r="AC37" s="77"/>
      <c r="AD37" s="118"/>
      <c r="AE37" s="18"/>
      <c r="AF37" s="217"/>
      <c r="AG37" s="217"/>
      <c r="AH37" s="217"/>
      <c r="AI37" s="217"/>
      <c r="AJ37" s="217"/>
      <c r="AK37" s="183"/>
      <c r="AL37" s="183"/>
      <c r="AM37" s="4"/>
    </row>
    <row r="38" spans="1:181" ht="15" customHeight="1">
      <c r="A38" s="670" t="s">
        <v>129</v>
      </c>
      <c r="B38" s="680">
        <v>5294.042617000001</v>
      </c>
      <c r="C38" s="681">
        <v>7.5678721111671621E-4</v>
      </c>
      <c r="D38" s="680">
        <v>1623.3788730000006</v>
      </c>
      <c r="E38" s="681">
        <v>2.8925714349451237E-2</v>
      </c>
      <c r="F38" s="680">
        <v>2937.8165639999997</v>
      </c>
      <c r="G38" s="681">
        <v>-5.1300148692569048E-3</v>
      </c>
      <c r="H38" s="680">
        <v>288.3784539999985</v>
      </c>
      <c r="I38" s="670" t="s">
        <v>129</v>
      </c>
      <c r="J38" s="984">
        <v>52.190878990986398</v>
      </c>
      <c r="K38" s="984">
        <v>16.00394565113621</v>
      </c>
      <c r="L38" s="984">
        <v>28.96222034501228</v>
      </c>
      <c r="M38" s="984">
        <v>2.8429550128651071</v>
      </c>
      <c r="N38" s="726"/>
      <c r="O38" s="358"/>
      <c r="P38" s="76"/>
      <c r="Q38" s="76"/>
      <c r="R38" s="77"/>
      <c r="S38" s="126"/>
      <c r="T38" s="75"/>
      <c r="U38" s="76"/>
      <c r="V38" s="77"/>
      <c r="W38" s="76"/>
      <c r="X38" s="77"/>
      <c r="Y38" s="76"/>
      <c r="Z38" s="77"/>
      <c r="AA38" s="219"/>
      <c r="AB38" s="76"/>
      <c r="AC38" s="77"/>
      <c r="AD38" s="117"/>
      <c r="AE38" s="75"/>
      <c r="AF38" s="217"/>
      <c r="AG38" s="217"/>
      <c r="AH38" s="217"/>
      <c r="AI38" s="217"/>
      <c r="AJ38" s="217"/>
      <c r="AK38" s="220"/>
      <c r="AL38" s="220"/>
      <c r="AM38" s="1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c r="EV38" s="367"/>
      <c r="EW38" s="367"/>
      <c r="EX38" s="367"/>
      <c r="EY38" s="367"/>
      <c r="EZ38" s="367"/>
      <c r="FA38" s="367"/>
      <c r="FB38" s="367"/>
      <c r="FC38" s="367"/>
      <c r="FD38" s="367"/>
      <c r="FE38" s="367"/>
      <c r="FF38" s="367"/>
      <c r="FG38" s="367"/>
      <c r="FH38" s="367"/>
      <c r="FI38" s="367"/>
      <c r="FJ38" s="367"/>
      <c r="FK38" s="367"/>
      <c r="FL38" s="367"/>
      <c r="FM38" s="367"/>
      <c r="FN38" s="367"/>
      <c r="FO38" s="367"/>
      <c r="FP38" s="367"/>
      <c r="FQ38" s="367"/>
      <c r="FR38" s="367"/>
      <c r="FS38" s="367"/>
      <c r="FT38" s="367"/>
      <c r="FU38" s="367"/>
      <c r="FV38" s="367"/>
      <c r="FW38" s="367"/>
      <c r="FX38" s="367"/>
      <c r="FY38" s="367"/>
    </row>
    <row r="39" spans="1:181" ht="12" customHeight="1">
      <c r="A39" s="20" t="s">
        <v>295</v>
      </c>
      <c r="B39" s="2"/>
      <c r="C39" s="252"/>
      <c r="E39" s="2"/>
      <c r="G39" s="2"/>
      <c r="I39" s="20"/>
      <c r="P39" s="368"/>
      <c r="Q39" s="368"/>
      <c r="T39" s="111"/>
      <c r="V39" s="202"/>
      <c r="AE39" s="111"/>
    </row>
    <row r="40" spans="1:181" ht="39.75" customHeight="1">
      <c r="A40" s="1115" t="s">
        <v>375</v>
      </c>
      <c r="B40" s="1118"/>
      <c r="C40" s="1118"/>
      <c r="D40" s="1118"/>
      <c r="E40" s="1118"/>
      <c r="F40" s="1118"/>
      <c r="G40" s="1118"/>
      <c r="H40" s="1118"/>
      <c r="I40" s="1104"/>
      <c r="J40" s="1119"/>
      <c r="K40" s="1119"/>
      <c r="L40" s="1119"/>
      <c r="M40" s="1119"/>
      <c r="P40" s="368"/>
      <c r="Q40" s="368"/>
      <c r="T40" s="111"/>
      <c r="V40" s="202"/>
      <c r="AE40" s="111"/>
    </row>
    <row r="41" spans="1:181" s="862" customFormat="1" ht="13.5" customHeight="1">
      <c r="A41" s="1115" t="s">
        <v>421</v>
      </c>
      <c r="B41" s="1116"/>
      <c r="C41" s="1116"/>
      <c r="D41" s="1116"/>
      <c r="E41" s="1116"/>
      <c r="F41" s="1116"/>
      <c r="G41" s="1116"/>
      <c r="H41" s="1116"/>
      <c r="I41" s="864"/>
      <c r="J41" s="866"/>
      <c r="K41" s="866"/>
      <c r="L41" s="866"/>
      <c r="M41" s="866"/>
      <c r="N41" s="24"/>
      <c r="O41" s="24"/>
      <c r="P41" s="368"/>
      <c r="Q41" s="368"/>
      <c r="R41" s="95"/>
      <c r="S41" s="95"/>
      <c r="T41" s="111"/>
      <c r="U41" s="4"/>
      <c r="V41" s="202"/>
      <c r="W41" s="4"/>
      <c r="X41" s="95"/>
      <c r="Y41" s="4"/>
      <c r="Z41" s="95"/>
      <c r="AA41" s="95"/>
      <c r="AB41" s="4"/>
      <c r="AC41" s="95"/>
      <c r="AD41" s="95"/>
      <c r="AE41" s="111"/>
      <c r="AF41" s="95"/>
      <c r="AG41" s="95"/>
      <c r="AH41" s="95"/>
      <c r="AI41" s="95"/>
      <c r="AJ41" s="95"/>
      <c r="AK41" s="95"/>
      <c r="AL41" s="95"/>
      <c r="AM41" s="95"/>
      <c r="AN41"/>
      <c r="AO41"/>
      <c r="AP41"/>
      <c r="AQ41"/>
      <c r="AR41"/>
      <c r="AS41"/>
      <c r="AT41"/>
      <c r="AU41"/>
      <c r="AV41"/>
      <c r="AW41"/>
      <c r="AX41"/>
      <c r="AY41"/>
      <c r="AZ41"/>
      <c r="BA41"/>
      <c r="BB41"/>
      <c r="BC41"/>
      <c r="BD41"/>
      <c r="BE41"/>
      <c r="BF41"/>
      <c r="BG41"/>
      <c r="BH41"/>
      <c r="BI41"/>
      <c r="BJ41"/>
      <c r="BK41"/>
    </row>
    <row r="42" spans="1:181" ht="15.75" customHeight="1">
      <c r="A42" s="657" t="s">
        <v>3</v>
      </c>
      <c r="D42" s="369"/>
      <c r="E42" s="369"/>
      <c r="F42" s="369"/>
      <c r="G42" s="369"/>
      <c r="H42" s="369"/>
      <c r="I42" s="1120" t="s">
        <v>368</v>
      </c>
      <c r="J42" s="1120"/>
      <c r="K42" s="1121"/>
      <c r="L42" s="1120" t="s">
        <v>369</v>
      </c>
      <c r="M42" s="1120"/>
      <c r="N42" s="12"/>
      <c r="S42" s="28"/>
      <c r="X42" s="4"/>
      <c r="Z42" s="4"/>
      <c r="AA42" s="4"/>
      <c r="AC42" s="4"/>
      <c r="AD42" s="4"/>
      <c r="AE42" s="276"/>
      <c r="AF42" s="4"/>
      <c r="AG42" s="4"/>
      <c r="AH42" s="4"/>
      <c r="AI42" s="4"/>
      <c r="AJ42" s="4"/>
      <c r="AK42" s="4"/>
      <c r="AL42" s="4"/>
    </row>
    <row r="43" spans="1:181" ht="12.75" customHeight="1">
      <c r="A43" s="658" t="s">
        <v>297</v>
      </c>
      <c r="B43" s="9"/>
      <c r="C43" s="546"/>
      <c r="D43" s="355"/>
      <c r="E43" s="10"/>
      <c r="F43" s="369"/>
      <c r="G43" s="369"/>
      <c r="H43" s="369"/>
      <c r="N43" s="12"/>
      <c r="S43" s="28"/>
      <c r="X43" s="4"/>
      <c r="Z43" s="4"/>
      <c r="AA43" s="4"/>
      <c r="AC43" s="4"/>
      <c r="AD43" s="4"/>
      <c r="AE43" s="276"/>
      <c r="AF43" s="4"/>
      <c r="AG43" s="4"/>
      <c r="AH43" s="4"/>
      <c r="AI43" s="4"/>
      <c r="AJ43" s="4"/>
      <c r="AK43" s="4"/>
      <c r="AL43" s="4"/>
    </row>
    <row r="44" spans="1:181" ht="15" customHeight="1">
      <c r="A44" s="1092" t="s">
        <v>7</v>
      </c>
      <c r="B44" s="1094" t="s">
        <v>114</v>
      </c>
      <c r="C44" s="1094"/>
      <c r="D44" s="1094" t="s">
        <v>43</v>
      </c>
      <c r="E44" s="1094"/>
      <c r="F44" s="1094" t="s">
        <v>188</v>
      </c>
      <c r="G44" s="1094"/>
      <c r="H44" s="1094" t="s">
        <v>41</v>
      </c>
      <c r="I44" s="687"/>
      <c r="J44" s="695"/>
      <c r="K44" s="359"/>
      <c r="L44" s="359"/>
      <c r="M44" s="28"/>
      <c r="N44" s="4"/>
      <c r="R44" s="4"/>
      <c r="S44" s="87"/>
      <c r="T44" s="43"/>
      <c r="U44" s="113"/>
      <c r="V44" s="114"/>
      <c r="X44" s="4"/>
      <c r="Z44" s="4"/>
      <c r="AA44" s="4"/>
      <c r="AB44" s="283"/>
      <c r="AC44" s="4"/>
      <c r="AD44" s="4"/>
      <c r="AE44" s="4"/>
      <c r="AF44" s="156"/>
      <c r="AG44" s="277"/>
      <c r="AH44" s="277"/>
      <c r="AJ44" s="4"/>
      <c r="AL44" s="12"/>
      <c r="AM44" s="4"/>
    </row>
    <row r="45" spans="1:181" ht="15" customHeight="1">
      <c r="A45" s="1086"/>
      <c r="B45" s="1095"/>
      <c r="C45" s="1095"/>
      <c r="D45" s="1095"/>
      <c r="E45" s="1095"/>
      <c r="F45" s="1095"/>
      <c r="G45" s="1095"/>
      <c r="H45" s="1095"/>
      <c r="I45" s="696"/>
      <c r="J45" s="696"/>
      <c r="K45" s="4"/>
      <c r="L45" s="4"/>
      <c r="M45" s="4"/>
      <c r="N45" s="4"/>
      <c r="O45" s="95"/>
      <c r="P45" s="50"/>
      <c r="Q45" s="135"/>
      <c r="R45" s="119"/>
      <c r="S45" s="135"/>
      <c r="T45" s="50"/>
      <c r="U45" s="95"/>
      <c r="V45" s="135"/>
      <c r="W45" s="135"/>
      <c r="X45" s="136"/>
      <c r="Y45" s="136"/>
      <c r="Z45" s="136"/>
      <c r="AA45" s="136"/>
      <c r="AB45" s="136"/>
      <c r="AC45" s="136"/>
      <c r="AD45" s="136"/>
      <c r="AE45" s="136"/>
      <c r="AF45" s="136"/>
      <c r="AG45" s="119"/>
      <c r="AH45" s="136"/>
      <c r="AJ45" s="136"/>
      <c r="AK45"/>
      <c r="AL45"/>
      <c r="AM45"/>
      <c r="BI45" s="35"/>
      <c r="BJ45" s="35"/>
      <c r="BK45" s="35"/>
    </row>
    <row r="46" spans="1:181" ht="14.25" customHeight="1">
      <c r="A46" s="659" t="s">
        <v>8</v>
      </c>
      <c r="B46" s="1106">
        <v>68.669191075769035</v>
      </c>
      <c r="C46" s="1106"/>
      <c r="D46" s="1106">
        <v>28.316285714742307</v>
      </c>
      <c r="E46" s="1106"/>
      <c r="F46" s="1106">
        <v>29.020230962924373</v>
      </c>
      <c r="G46" s="1106"/>
      <c r="H46" s="745">
        <v>0.71795707705493539</v>
      </c>
      <c r="I46" s="136"/>
      <c r="J46" s="136"/>
      <c r="K46" s="136"/>
      <c r="L46" s="136"/>
      <c r="M46" s="136"/>
      <c r="N46" s="4"/>
      <c r="O46" s="95"/>
      <c r="P46" s="135"/>
      <c r="Q46" s="145"/>
      <c r="R46" s="119"/>
      <c r="S46" s="135"/>
      <c r="T46" s="119"/>
      <c r="U46" s="295"/>
      <c r="V46" s="119"/>
      <c r="W46" s="135"/>
      <c r="X46" s="136"/>
      <c r="Y46" s="136"/>
      <c r="Z46" s="136"/>
      <c r="AA46" s="136"/>
      <c r="AB46" s="136"/>
      <c r="AC46" s="136"/>
      <c r="AD46" s="136"/>
      <c r="AE46" s="136"/>
      <c r="AF46" s="136"/>
      <c r="AG46" s="119"/>
      <c r="AH46" s="136"/>
      <c r="AI46" s="136"/>
      <c r="AJ46" s="136"/>
      <c r="AK46"/>
      <c r="AL46"/>
      <c r="AM46"/>
      <c r="BI46" s="35"/>
      <c r="BJ46" s="35"/>
      <c r="BK46" s="35"/>
    </row>
    <row r="47" spans="1:181" ht="14.25" customHeight="1">
      <c r="A47" s="526" t="s">
        <v>9</v>
      </c>
      <c r="B47" s="1108">
        <v>93.706538304605601</v>
      </c>
      <c r="C47" s="1126"/>
      <c r="D47" s="1108">
        <v>21.305706709833174</v>
      </c>
      <c r="E47" s="1126"/>
      <c r="F47" s="1108">
        <v>61.635454134779565</v>
      </c>
      <c r="G47" s="1126"/>
      <c r="H47" s="747">
        <v>1.9294097717243064</v>
      </c>
      <c r="I47" s="4"/>
      <c r="J47" s="4"/>
      <c r="K47" s="4"/>
      <c r="L47" s="4"/>
      <c r="M47" s="4"/>
      <c r="N47" s="370"/>
      <c r="O47" s="95"/>
      <c r="P47" s="82"/>
      <c r="R47" s="142"/>
      <c r="S47" s="146"/>
      <c r="T47" s="146"/>
      <c r="U47" s="170"/>
      <c r="V47" s="146"/>
      <c r="W47" s="146"/>
      <c r="X47" s="142"/>
      <c r="Y47" s="142"/>
      <c r="Z47" s="142"/>
      <c r="AA47" s="142"/>
      <c r="AB47" s="142"/>
      <c r="AC47" s="142"/>
      <c r="AD47" s="142"/>
      <c r="AE47" s="142"/>
      <c r="AF47" s="142"/>
      <c r="AG47" s="142"/>
      <c r="AH47" s="142"/>
      <c r="AI47" s="142"/>
      <c r="AJ47" s="142"/>
      <c r="AK47"/>
      <c r="AL47"/>
      <c r="AM47"/>
      <c r="BI47" s="35"/>
      <c r="BJ47" s="35"/>
      <c r="BK47" s="35"/>
    </row>
    <row r="48" spans="1:181" ht="14.25" customHeight="1">
      <c r="A48" s="659" t="s">
        <v>10</v>
      </c>
      <c r="B48" s="1107">
        <v>66.221127380582956</v>
      </c>
      <c r="C48" s="1107"/>
      <c r="D48" s="1107">
        <v>32.940163384306736</v>
      </c>
      <c r="E48" s="1107"/>
      <c r="F48" s="1107">
        <v>60.9063672249926</v>
      </c>
      <c r="G48" s="1107"/>
      <c r="H48" s="745">
        <v>10.809956050776153</v>
      </c>
      <c r="I48" s="146"/>
      <c r="J48" s="146"/>
      <c r="K48" s="146"/>
      <c r="L48" s="146"/>
      <c r="M48" s="146"/>
      <c r="N48" s="4"/>
      <c r="O48" s="114"/>
      <c r="P48" s="87"/>
      <c r="Q48" s="55"/>
      <c r="R48" s="159"/>
      <c r="S48" s="159"/>
      <c r="T48" s="159"/>
      <c r="U48" s="303"/>
      <c r="V48" s="159"/>
      <c r="W48" s="159"/>
      <c r="X48" s="161"/>
      <c r="Y48" s="161"/>
      <c r="Z48" s="161"/>
      <c r="AA48" s="161"/>
      <c r="AB48" s="161"/>
      <c r="AC48" s="161"/>
      <c r="AD48" s="161"/>
      <c r="AE48" s="161"/>
      <c r="AF48" s="161"/>
      <c r="AG48" s="161"/>
      <c r="AH48" s="161"/>
      <c r="AI48" s="161"/>
      <c r="AJ48" s="161"/>
      <c r="AK48"/>
      <c r="AL48"/>
      <c r="AM48"/>
      <c r="BI48" s="35"/>
      <c r="BJ48" s="35"/>
      <c r="BK48" s="35"/>
    </row>
    <row r="49" spans="1:63" ht="14.25" customHeight="1">
      <c r="A49" s="526" t="s">
        <v>11</v>
      </c>
      <c r="B49" s="1108">
        <v>68.401411688602209</v>
      </c>
      <c r="C49" s="1126"/>
      <c r="D49" s="1108">
        <v>29.653328871268855</v>
      </c>
      <c r="E49" s="1126"/>
      <c r="F49" s="1108">
        <v>30.666121893449912</v>
      </c>
      <c r="G49" s="1126"/>
      <c r="H49" s="747">
        <v>5.7975249707398362</v>
      </c>
      <c r="I49" s="139"/>
      <c r="J49" s="139"/>
      <c r="K49" s="139"/>
      <c r="L49" s="139"/>
      <c r="M49" s="139"/>
      <c r="N49" s="274"/>
      <c r="O49" s="119"/>
      <c r="P49" s="87"/>
      <c r="Q49" s="55"/>
      <c r="R49" s="159"/>
      <c r="S49" s="159"/>
      <c r="T49" s="159"/>
      <c r="U49" s="303"/>
      <c r="V49" s="159"/>
      <c r="W49" s="159"/>
      <c r="X49" s="161"/>
      <c r="Y49" s="161"/>
      <c r="Z49" s="161"/>
      <c r="AA49" s="161"/>
      <c r="AB49" s="161"/>
      <c r="AC49" s="161"/>
      <c r="AD49" s="161"/>
      <c r="AE49" s="161"/>
      <c r="AF49" s="161"/>
      <c r="AG49" s="161"/>
      <c r="AH49" s="161"/>
      <c r="AI49" s="161"/>
      <c r="AJ49" s="161"/>
      <c r="AK49"/>
      <c r="AL49"/>
      <c r="AM49"/>
      <c r="BI49" s="35"/>
      <c r="BJ49" s="35"/>
      <c r="BK49" s="35"/>
    </row>
    <row r="50" spans="1:63" ht="14.25" customHeight="1">
      <c r="A50" s="659" t="s">
        <v>12</v>
      </c>
      <c r="B50" s="1107">
        <v>87.516271142475674</v>
      </c>
      <c r="C50" s="1107"/>
      <c r="D50" s="1107">
        <v>12.097341216860574</v>
      </c>
      <c r="E50" s="1107"/>
      <c r="F50" s="1107">
        <v>27.17004859813084</v>
      </c>
      <c r="G50" s="1107"/>
      <c r="H50" s="745">
        <v>4.6096494373450252</v>
      </c>
      <c r="I50" s="139"/>
      <c r="J50" s="139"/>
      <c r="K50" s="139"/>
      <c r="L50" s="139"/>
      <c r="M50" s="139"/>
      <c r="N50" s="4"/>
      <c r="O50" s="95"/>
      <c r="P50" s="87"/>
      <c r="Q50" s="55"/>
      <c r="R50" s="159"/>
      <c r="S50" s="159"/>
      <c r="T50" s="159"/>
      <c r="U50" s="303"/>
      <c r="V50" s="159"/>
      <c r="W50" s="159"/>
      <c r="X50" s="161"/>
      <c r="Y50" s="161"/>
      <c r="Z50" s="161"/>
      <c r="AA50" s="161"/>
      <c r="AB50" s="161"/>
      <c r="AC50" s="161"/>
      <c r="AD50" s="161"/>
      <c r="AE50" s="161"/>
      <c r="AF50" s="161"/>
      <c r="AG50" s="161"/>
      <c r="AH50" s="161"/>
      <c r="AI50" s="161"/>
      <c r="AJ50" s="161"/>
      <c r="AK50"/>
      <c r="AL50"/>
      <c r="AM50"/>
      <c r="BI50" s="35"/>
      <c r="BJ50" s="35"/>
      <c r="BK50" s="35"/>
    </row>
    <row r="51" spans="1:63" ht="14.25" customHeight="1">
      <c r="A51" s="526" t="s">
        <v>13</v>
      </c>
      <c r="B51" s="1108">
        <v>80.219277695651883</v>
      </c>
      <c r="C51" s="1126"/>
      <c r="D51" s="1108">
        <v>17.830360707697945</v>
      </c>
      <c r="E51" s="1126"/>
      <c r="F51" s="1108">
        <v>32.656206534258764</v>
      </c>
      <c r="G51" s="1126"/>
      <c r="H51" s="747">
        <v>2.7298761520935968</v>
      </c>
      <c r="I51" s="139"/>
      <c r="J51" s="139"/>
      <c r="K51" s="139"/>
      <c r="L51" s="139"/>
      <c r="M51" s="139"/>
      <c r="N51" s="84"/>
      <c r="O51" s="84"/>
      <c r="P51" s="87"/>
      <c r="Q51" s="55"/>
      <c r="R51" s="159"/>
      <c r="S51" s="159"/>
      <c r="T51" s="159"/>
      <c r="U51" s="303"/>
      <c r="V51" s="159"/>
      <c r="W51" s="159"/>
      <c r="X51" s="161"/>
      <c r="Y51" s="161"/>
      <c r="Z51" s="161"/>
      <c r="AA51" s="161"/>
      <c r="AB51" s="161"/>
      <c r="AC51" s="161"/>
      <c r="AD51" s="161"/>
      <c r="AE51" s="161"/>
      <c r="AF51" s="161"/>
      <c r="AG51" s="161"/>
      <c r="AH51" s="161"/>
      <c r="AI51" s="161"/>
      <c r="AJ51" s="161"/>
      <c r="AK51"/>
      <c r="AL51"/>
      <c r="AM51"/>
      <c r="BI51" s="35"/>
      <c r="BJ51" s="35"/>
      <c r="BK51" s="35"/>
    </row>
    <row r="52" spans="1:63" ht="14.25" customHeight="1">
      <c r="A52" s="659" t="s">
        <v>14</v>
      </c>
      <c r="B52" s="1107">
        <v>59.013940214488315</v>
      </c>
      <c r="C52" s="1107"/>
      <c r="D52" s="1107">
        <v>29.478460689859659</v>
      </c>
      <c r="E52" s="1107"/>
      <c r="F52" s="1107">
        <v>35.651702483759308</v>
      </c>
      <c r="G52" s="1107"/>
      <c r="H52" s="745">
        <v>3.9605906604487227</v>
      </c>
      <c r="I52" s="139"/>
      <c r="J52" s="139"/>
      <c r="K52" s="139"/>
      <c r="L52" s="139"/>
      <c r="M52" s="139"/>
      <c r="N52" s="4"/>
      <c r="O52" s="95"/>
      <c r="P52" s="87"/>
      <c r="Q52" s="55"/>
      <c r="R52" s="159"/>
      <c r="S52" s="159"/>
      <c r="T52" s="159"/>
      <c r="U52" s="303"/>
      <c r="V52" s="159"/>
      <c r="W52" s="159"/>
      <c r="X52" s="161"/>
      <c r="Y52" s="161"/>
      <c r="Z52" s="161"/>
      <c r="AA52" s="161"/>
      <c r="AB52" s="161"/>
      <c r="AC52" s="161"/>
      <c r="AD52" s="161"/>
      <c r="AE52" s="161"/>
      <c r="AF52" s="161"/>
      <c r="AG52" s="161"/>
      <c r="AH52" s="161"/>
      <c r="AI52" s="161"/>
      <c r="AJ52" s="161"/>
      <c r="AK52"/>
      <c r="AL52"/>
      <c r="AM52"/>
      <c r="BI52" s="35"/>
      <c r="BJ52" s="35"/>
      <c r="BK52" s="35"/>
    </row>
    <row r="53" spans="1:63" ht="14.25" customHeight="1">
      <c r="A53" s="526" t="s">
        <v>15</v>
      </c>
      <c r="B53" s="1108">
        <v>293.01703841686856</v>
      </c>
      <c r="C53" s="1126"/>
      <c r="D53" s="1108">
        <v>24.644313396197845</v>
      </c>
      <c r="E53" s="1126"/>
      <c r="F53" s="1108">
        <v>295.06179643338572</v>
      </c>
      <c r="G53" s="1126"/>
      <c r="H53" s="747">
        <v>7.8366872890707908</v>
      </c>
      <c r="I53" s="139"/>
      <c r="J53" s="139"/>
      <c r="K53" s="139"/>
      <c r="L53" s="139"/>
      <c r="M53" s="139"/>
      <c r="N53" s="4"/>
      <c r="O53" s="95"/>
      <c r="P53" s="87"/>
      <c r="Q53" s="55"/>
      <c r="R53" s="159"/>
      <c r="S53" s="159"/>
      <c r="T53" s="159"/>
      <c r="U53" s="303"/>
      <c r="V53" s="159"/>
      <c r="W53" s="159"/>
      <c r="X53" s="161"/>
      <c r="Y53" s="161"/>
      <c r="Z53" s="161"/>
      <c r="AA53" s="161"/>
      <c r="AB53" s="161"/>
      <c r="AC53" s="161"/>
      <c r="AD53" s="161"/>
      <c r="AE53" s="161"/>
      <c r="AF53" s="161"/>
      <c r="AG53" s="161"/>
      <c r="AH53" s="161"/>
      <c r="AI53" s="161"/>
      <c r="AJ53" s="161"/>
      <c r="AK53"/>
      <c r="AL53"/>
      <c r="AM53"/>
      <c r="BI53" s="35"/>
      <c r="BJ53" s="35"/>
      <c r="BK53" s="35"/>
    </row>
    <row r="54" spans="1:63" ht="14.25" customHeight="1">
      <c r="A54" s="659" t="s">
        <v>16</v>
      </c>
      <c r="B54" s="1107">
        <v>57.742020397896788</v>
      </c>
      <c r="C54" s="1107"/>
      <c r="D54" s="1107">
        <v>11.882677228104138</v>
      </c>
      <c r="E54" s="1107"/>
      <c r="F54" s="1107">
        <v>53.205383543881382</v>
      </c>
      <c r="G54" s="1107"/>
      <c r="H54" s="745">
        <v>2.2102497522068654</v>
      </c>
      <c r="I54" s="139"/>
      <c r="J54" s="139"/>
      <c r="K54" s="139"/>
      <c r="L54" s="139"/>
      <c r="M54" s="139"/>
      <c r="N54" s="4"/>
      <c r="O54" s="95"/>
      <c r="P54" s="87"/>
      <c r="Q54" s="55"/>
      <c r="R54" s="159"/>
      <c r="S54" s="159"/>
      <c r="T54" s="159"/>
      <c r="U54" s="303"/>
      <c r="V54" s="159"/>
      <c r="W54" s="159"/>
      <c r="X54" s="161"/>
      <c r="Y54" s="161"/>
      <c r="Z54" s="317"/>
      <c r="AA54" s="161"/>
      <c r="AB54" s="161"/>
      <c r="AC54" s="161"/>
      <c r="AD54" s="161"/>
      <c r="AE54" s="161"/>
      <c r="AF54" s="161"/>
      <c r="AG54" s="161"/>
      <c r="AH54" s="161"/>
      <c r="AI54" s="161"/>
      <c r="AJ54" s="161"/>
      <c r="AK54"/>
      <c r="AL54"/>
      <c r="AM54"/>
      <c r="BI54" s="35"/>
      <c r="BJ54" s="35"/>
      <c r="BK54" s="35"/>
    </row>
    <row r="55" spans="1:63" ht="14.25" customHeight="1">
      <c r="A55" s="526" t="s">
        <v>17</v>
      </c>
      <c r="B55" s="1108">
        <v>68.103558678040358</v>
      </c>
      <c r="C55" s="1126"/>
      <c r="D55" s="1108">
        <v>14.436905756171287</v>
      </c>
      <c r="E55" s="1126"/>
      <c r="F55" s="1108">
        <v>80.364259752683594</v>
      </c>
      <c r="G55" s="1126"/>
      <c r="H55" s="747">
        <v>10.85139687128423</v>
      </c>
      <c r="I55" s="654" t="s">
        <v>232</v>
      </c>
      <c r="J55" s="139"/>
      <c r="K55" s="139"/>
      <c r="M55" s="139"/>
      <c r="N55" s="371"/>
      <c r="O55" s="371"/>
      <c r="P55" s="87"/>
      <c r="Q55" s="55"/>
      <c r="R55" s="159"/>
      <c r="S55" s="159"/>
      <c r="T55" s="159"/>
      <c r="U55" s="303"/>
      <c r="V55" s="159"/>
      <c r="W55" s="159"/>
      <c r="X55" s="161"/>
      <c r="Y55" s="161"/>
      <c r="Z55" s="161"/>
      <c r="AA55" s="161"/>
      <c r="AB55" s="161"/>
      <c r="AC55" s="161"/>
      <c r="AD55" s="161"/>
      <c r="AE55" s="161"/>
      <c r="AF55" s="161"/>
      <c r="AG55" s="161"/>
      <c r="AH55" s="161"/>
      <c r="AI55" s="161"/>
      <c r="AJ55" s="161"/>
      <c r="AK55"/>
      <c r="AL55"/>
      <c r="AM55"/>
      <c r="BI55" s="35"/>
      <c r="BJ55" s="35"/>
      <c r="BK55" s="35"/>
    </row>
    <row r="56" spans="1:63" ht="14.25" customHeight="1">
      <c r="A56" s="659" t="s">
        <v>18</v>
      </c>
      <c r="B56" s="1107">
        <v>74.787618345770568</v>
      </c>
      <c r="C56" s="1107"/>
      <c r="D56" s="1107">
        <v>36.807956867359799</v>
      </c>
      <c r="E56" s="1107"/>
      <c r="F56" s="1107">
        <v>26.492119444637147</v>
      </c>
      <c r="G56" s="1107"/>
      <c r="H56" s="745">
        <v>7.5727850213817804</v>
      </c>
      <c r="I56" s="657" t="s">
        <v>3</v>
      </c>
      <c r="K56" s="162"/>
      <c r="L56" s="139"/>
      <c r="M56" s="139"/>
      <c r="N56" s="371"/>
      <c r="O56" s="371"/>
      <c r="P56" s="87"/>
      <c r="Q56" s="55"/>
      <c r="R56" s="159"/>
      <c r="S56" s="159"/>
      <c r="T56" s="159"/>
      <c r="U56" s="303"/>
      <c r="V56" s="159"/>
      <c r="W56" s="159"/>
      <c r="X56" s="161"/>
      <c r="Y56" s="161"/>
      <c r="Z56" s="161"/>
      <c r="AA56" s="161"/>
      <c r="AB56" s="161"/>
      <c r="AC56" s="161"/>
      <c r="AD56" s="161"/>
      <c r="AE56" s="161"/>
      <c r="AF56" s="161"/>
      <c r="AG56" s="161"/>
      <c r="AH56" s="161"/>
      <c r="AI56" s="161"/>
      <c r="AJ56" s="161"/>
      <c r="AK56"/>
      <c r="AL56"/>
      <c r="AM56"/>
      <c r="BI56" s="35"/>
      <c r="BJ56" s="35"/>
      <c r="BK56" s="35"/>
    </row>
    <row r="57" spans="1:63" ht="14.25" customHeight="1">
      <c r="A57" s="526" t="s">
        <v>19</v>
      </c>
      <c r="B57" s="1108">
        <v>56.964572351750448</v>
      </c>
      <c r="C57" s="1126"/>
      <c r="D57" s="1108">
        <v>16.254920587539541</v>
      </c>
      <c r="E57" s="1126"/>
      <c r="F57" s="1108">
        <v>26.333503647905317</v>
      </c>
      <c r="G57" s="1126"/>
      <c r="H57" s="747">
        <v>2.9048347581415306</v>
      </c>
      <c r="I57" s="658" t="s">
        <v>297</v>
      </c>
      <c r="J57" s="139"/>
      <c r="K57" s="139"/>
      <c r="L57" s="139"/>
      <c r="M57" s="139"/>
      <c r="N57" s="371"/>
      <c r="O57" s="371"/>
      <c r="P57" s="87"/>
      <c r="Q57" s="55"/>
      <c r="R57" s="159"/>
      <c r="S57" s="159"/>
      <c r="T57" s="159"/>
      <c r="U57" s="303"/>
      <c r="V57" s="159"/>
      <c r="W57" s="159"/>
      <c r="X57" s="161"/>
      <c r="Y57" s="161"/>
      <c r="Z57" s="161"/>
      <c r="AA57" s="161"/>
      <c r="AB57" s="161"/>
      <c r="AC57" s="161"/>
      <c r="AD57" s="161"/>
      <c r="AE57" s="161"/>
      <c r="AF57" s="161"/>
      <c r="AG57" s="161"/>
      <c r="AH57" s="161"/>
      <c r="AI57" s="161"/>
      <c r="AJ57" s="161"/>
      <c r="AK57"/>
      <c r="AL57"/>
      <c r="AM57"/>
      <c r="BI57" s="35"/>
      <c r="BJ57" s="35"/>
      <c r="BK57" s="35"/>
    </row>
    <row r="58" spans="1:63" ht="14.25" customHeight="1">
      <c r="A58" s="659" t="s">
        <v>20</v>
      </c>
      <c r="B58" s="1107">
        <v>87.100117962459194</v>
      </c>
      <c r="C58" s="1107"/>
      <c r="D58" s="1107">
        <v>14.352763796224185</v>
      </c>
      <c r="E58" s="1107"/>
      <c r="F58" s="1107">
        <v>30.248928980349888</v>
      </c>
      <c r="G58" s="1107"/>
      <c r="H58" s="745">
        <v>2.0193199615373896</v>
      </c>
      <c r="I58" s="522" t="s">
        <v>366</v>
      </c>
      <c r="J58" s="139"/>
      <c r="K58" s="139"/>
      <c r="L58" s="139"/>
      <c r="M58" s="139"/>
      <c r="N58" s="371"/>
      <c r="O58" s="371"/>
      <c r="P58" s="87"/>
      <c r="Q58" s="55"/>
      <c r="R58" s="159"/>
      <c r="S58" s="159"/>
      <c r="T58" s="159"/>
      <c r="U58" s="303"/>
      <c r="V58" s="159"/>
      <c r="W58" s="159"/>
      <c r="X58" s="161"/>
      <c r="Y58" s="161"/>
      <c r="Z58" s="161"/>
      <c r="AA58" s="161"/>
      <c r="AB58" s="161"/>
      <c r="AC58" s="161"/>
      <c r="AD58" s="161"/>
      <c r="AE58" s="161"/>
      <c r="AF58" s="161"/>
      <c r="AG58" s="161"/>
      <c r="AH58" s="161"/>
      <c r="AI58" s="161"/>
      <c r="AJ58" s="161"/>
      <c r="AK58"/>
      <c r="AL58"/>
      <c r="AM58"/>
      <c r="BI58" s="35"/>
      <c r="BJ58" s="35"/>
      <c r="BK58" s="35"/>
    </row>
    <row r="59" spans="1:63" ht="14.25" customHeight="1">
      <c r="A59" s="526" t="s">
        <v>21</v>
      </c>
      <c r="B59" s="1108">
        <v>76.132073337565174</v>
      </c>
      <c r="C59" s="1126"/>
      <c r="D59" s="1108">
        <v>23.786943510807273</v>
      </c>
      <c r="E59" s="1126"/>
      <c r="F59" s="1108">
        <v>52.639279651390119</v>
      </c>
      <c r="G59" s="1126"/>
      <c r="H59" s="747">
        <v>2.324524235075708</v>
      </c>
      <c r="I59" s="139"/>
      <c r="J59" s="139"/>
      <c r="K59" s="139"/>
      <c r="L59" s="139"/>
      <c r="M59" s="139"/>
      <c r="N59" s="371"/>
      <c r="O59" s="371"/>
      <c r="P59" s="87"/>
      <c r="Q59" s="55"/>
      <c r="R59" s="159"/>
      <c r="S59" s="159"/>
      <c r="T59" s="159"/>
      <c r="U59" s="303"/>
      <c r="V59" s="159"/>
      <c r="W59" s="159"/>
      <c r="X59" s="161"/>
      <c r="Y59" s="161"/>
      <c r="Z59" s="161"/>
      <c r="AA59" s="161"/>
      <c r="AB59" s="161"/>
      <c r="AC59" s="161"/>
      <c r="AD59" s="161"/>
      <c r="AE59" s="161"/>
      <c r="AF59" s="161"/>
      <c r="AG59" s="161"/>
      <c r="AH59" s="161"/>
      <c r="AI59" s="161"/>
      <c r="AJ59" s="161"/>
      <c r="AK59"/>
      <c r="AL59"/>
      <c r="AM59"/>
      <c r="BI59" s="35"/>
      <c r="BJ59" s="35"/>
      <c r="BK59" s="35"/>
    </row>
    <row r="60" spans="1:63" ht="14.25" customHeight="1">
      <c r="A60" s="659" t="s">
        <v>22</v>
      </c>
      <c r="B60" s="1107">
        <v>87.27677313284876</v>
      </c>
      <c r="C60" s="1107"/>
      <c r="D60" s="1107">
        <v>17.243339676027592</v>
      </c>
      <c r="E60" s="1107"/>
      <c r="F60" s="1107">
        <v>29.337267651797305</v>
      </c>
      <c r="G60" s="1107"/>
      <c r="H60" s="745">
        <v>6.506164821609242</v>
      </c>
      <c r="I60" s="139"/>
      <c r="J60" s="139"/>
      <c r="K60" s="139"/>
      <c r="L60" s="139"/>
      <c r="M60" s="139"/>
      <c r="N60" s="371"/>
      <c r="O60" s="371"/>
      <c r="P60" s="87"/>
      <c r="Q60" s="55"/>
      <c r="R60" s="159"/>
      <c r="S60" s="159"/>
      <c r="T60" s="159"/>
      <c r="U60" s="303"/>
      <c r="V60" s="159"/>
      <c r="W60" s="159"/>
      <c r="X60" s="161"/>
      <c r="Y60" s="161"/>
      <c r="Z60" s="161"/>
      <c r="AA60" s="161"/>
      <c r="AB60" s="161"/>
      <c r="AC60" s="161"/>
      <c r="AD60" s="161"/>
      <c r="AE60" s="161"/>
      <c r="AF60" s="161"/>
      <c r="AG60" s="161"/>
      <c r="AH60" s="161"/>
      <c r="AI60" s="161"/>
      <c r="AJ60" s="161"/>
      <c r="AK60"/>
      <c r="AL60"/>
      <c r="AM60"/>
      <c r="BI60" s="35"/>
      <c r="BJ60" s="35"/>
      <c r="BK60" s="35"/>
    </row>
    <row r="61" spans="1:63" ht="14.25" customHeight="1">
      <c r="A61" s="526" t="s">
        <v>23</v>
      </c>
      <c r="B61" s="1108">
        <v>72.968670652447585</v>
      </c>
      <c r="C61" s="1126"/>
      <c r="D61" s="1108">
        <v>10.186943900346943</v>
      </c>
      <c r="E61" s="1126"/>
      <c r="F61" s="1108">
        <v>33.289055532084681</v>
      </c>
      <c r="G61" s="1126"/>
      <c r="H61" s="747">
        <v>7.1738018119513765</v>
      </c>
      <c r="I61" s="139"/>
      <c r="J61" s="139"/>
      <c r="K61" s="139"/>
      <c r="L61" s="139"/>
      <c r="M61" s="139"/>
      <c r="N61" s="371"/>
      <c r="O61" s="371"/>
      <c r="P61" s="87"/>
      <c r="Q61" s="55"/>
      <c r="R61" s="159"/>
      <c r="S61" s="159"/>
      <c r="T61" s="159"/>
      <c r="U61" s="303"/>
      <c r="V61" s="159"/>
      <c r="W61" s="159"/>
      <c r="X61" s="161"/>
      <c r="Y61" s="161"/>
      <c r="Z61" s="161"/>
      <c r="AA61" s="161"/>
      <c r="AB61" s="161"/>
      <c r="AC61" s="161"/>
      <c r="AD61" s="161"/>
      <c r="AE61" s="161"/>
      <c r="AF61" s="161"/>
      <c r="AG61" s="161"/>
      <c r="AH61" s="161"/>
      <c r="AI61" s="161"/>
      <c r="AJ61" s="161"/>
      <c r="AK61"/>
      <c r="AL61"/>
      <c r="AM61"/>
      <c r="BI61" s="35"/>
      <c r="BJ61" s="35"/>
      <c r="BK61" s="35"/>
    </row>
    <row r="62" spans="1:63" ht="14.25" customHeight="1">
      <c r="A62" s="659" t="s">
        <v>24</v>
      </c>
      <c r="B62" s="1107">
        <v>76.240201802917667</v>
      </c>
      <c r="C62" s="1107"/>
      <c r="D62" s="1107">
        <v>35.024140473629622</v>
      </c>
      <c r="E62" s="1107"/>
      <c r="F62" s="1107">
        <v>51.992239954188598</v>
      </c>
      <c r="G62" s="1107"/>
      <c r="H62" s="745">
        <v>4.7266700377351247</v>
      </c>
      <c r="I62" s="139"/>
      <c r="J62" s="139"/>
      <c r="K62" s="139"/>
      <c r="L62" s="139"/>
      <c r="M62" s="139"/>
      <c r="N62" s="371"/>
      <c r="O62" s="371"/>
      <c r="P62" s="87"/>
      <c r="Q62" s="55"/>
      <c r="R62" s="159"/>
      <c r="S62" s="159"/>
      <c r="T62" s="159"/>
      <c r="U62" s="303"/>
      <c r="V62" s="159"/>
      <c r="W62" s="159"/>
      <c r="X62" s="161"/>
      <c r="Y62" s="161"/>
      <c r="Z62" s="161"/>
      <c r="AA62" s="161"/>
      <c r="AB62" s="161"/>
      <c r="AC62" s="161"/>
      <c r="AD62" s="161"/>
      <c r="AE62" s="161"/>
      <c r="AF62" s="161"/>
      <c r="AG62" s="161"/>
      <c r="AH62" s="161"/>
      <c r="AI62" s="161"/>
      <c r="AJ62" s="161"/>
      <c r="AK62"/>
      <c r="AL62"/>
      <c r="AM62"/>
      <c r="BI62" s="35"/>
      <c r="BJ62" s="35"/>
      <c r="BK62" s="35"/>
    </row>
    <row r="63" spans="1:63" ht="14.25" customHeight="1">
      <c r="A63" s="526" t="s">
        <v>25</v>
      </c>
      <c r="B63" s="1108">
        <v>63.975310917521973</v>
      </c>
      <c r="C63" s="1126"/>
      <c r="D63" s="1108">
        <v>20.449299944142577</v>
      </c>
      <c r="E63" s="1126"/>
      <c r="F63" s="1108">
        <v>29.954014637299483</v>
      </c>
      <c r="G63" s="1126"/>
      <c r="H63" s="747">
        <v>2.3681468713206377</v>
      </c>
      <c r="I63" s="139"/>
      <c r="J63" s="139"/>
      <c r="K63" s="139"/>
      <c r="L63" s="139"/>
      <c r="M63" s="139"/>
      <c r="N63" s="371"/>
      <c r="O63" s="371"/>
      <c r="P63" s="87"/>
      <c r="Q63" s="55"/>
      <c r="R63" s="159"/>
      <c r="S63" s="159"/>
      <c r="T63" s="159"/>
      <c r="U63" s="303"/>
      <c r="V63" s="159"/>
      <c r="W63" s="159"/>
      <c r="X63" s="161"/>
      <c r="Y63" s="161"/>
      <c r="Z63" s="161"/>
      <c r="AA63" s="161"/>
      <c r="AB63" s="161"/>
      <c r="AC63" s="161"/>
      <c r="AD63" s="161"/>
      <c r="AE63" s="161"/>
      <c r="AF63" s="161"/>
      <c r="AG63" s="161"/>
      <c r="AH63" s="161"/>
      <c r="AI63" s="161"/>
      <c r="AJ63" s="161"/>
      <c r="AK63"/>
      <c r="AL63"/>
      <c r="AM63"/>
      <c r="BI63" s="35"/>
      <c r="BJ63" s="35"/>
      <c r="BK63" s="35"/>
    </row>
    <row r="64" spans="1:63" ht="14.25" customHeight="1">
      <c r="A64" s="659" t="s">
        <v>26</v>
      </c>
      <c r="B64" s="1107">
        <v>48.899240698641037</v>
      </c>
      <c r="C64" s="1107"/>
      <c r="D64" s="1107">
        <v>14.001221034202185</v>
      </c>
      <c r="E64" s="1107"/>
      <c r="F64" s="1107">
        <v>23.941557389158756</v>
      </c>
      <c r="G64" s="1107"/>
      <c r="H64" s="745">
        <v>8.7940696877019171</v>
      </c>
      <c r="I64" s="139"/>
      <c r="J64" s="139"/>
      <c r="K64" s="139"/>
      <c r="L64" s="139"/>
      <c r="M64" s="139"/>
      <c r="N64" s="371"/>
      <c r="O64" s="371"/>
      <c r="P64" s="87"/>
      <c r="Q64" s="55"/>
      <c r="R64" s="159"/>
      <c r="S64" s="159"/>
      <c r="T64" s="159"/>
      <c r="U64" s="303"/>
      <c r="V64" s="159"/>
      <c r="W64" s="159"/>
      <c r="X64" s="161"/>
      <c r="Y64" s="161"/>
      <c r="Z64" s="161"/>
      <c r="AA64" s="161"/>
      <c r="AB64" s="161"/>
      <c r="AC64" s="161"/>
      <c r="AD64" s="161"/>
      <c r="AE64" s="161"/>
      <c r="AF64" s="161"/>
      <c r="AG64" s="161"/>
      <c r="AH64" s="161"/>
      <c r="AI64" s="161"/>
      <c r="AJ64" s="161"/>
      <c r="AK64"/>
      <c r="AL64"/>
      <c r="AM64"/>
      <c r="BI64" s="35"/>
      <c r="BJ64" s="35"/>
      <c r="BK64" s="35"/>
    </row>
    <row r="65" spans="1:63" ht="14.25" customHeight="1">
      <c r="A65" s="526" t="s">
        <v>27</v>
      </c>
      <c r="B65" s="1108">
        <v>64.456823499718951</v>
      </c>
      <c r="C65" s="1126"/>
      <c r="D65" s="1108">
        <v>44.872560299327198</v>
      </c>
      <c r="E65" s="1126"/>
      <c r="F65" s="1108">
        <v>42.259898219904137</v>
      </c>
      <c r="G65" s="1126"/>
      <c r="H65" s="747">
        <v>1.0699312315673275</v>
      </c>
      <c r="I65" s="139"/>
      <c r="J65" s="139"/>
      <c r="K65" s="139"/>
      <c r="L65" s="139"/>
      <c r="M65" s="139"/>
      <c r="N65" s="371"/>
      <c r="O65" s="371"/>
      <c r="P65" s="87"/>
      <c r="Q65" s="55"/>
      <c r="R65" s="159"/>
      <c r="S65" s="159"/>
      <c r="T65" s="159"/>
      <c r="U65" s="303"/>
      <c r="V65" s="159"/>
      <c r="W65" s="159"/>
      <c r="X65" s="161"/>
      <c r="Y65" s="161"/>
      <c r="Z65" s="161"/>
      <c r="AA65" s="161"/>
      <c r="AB65" s="161"/>
      <c r="AC65" s="161"/>
      <c r="AD65" s="161"/>
      <c r="AE65" s="161"/>
      <c r="AF65" s="161"/>
      <c r="AG65" s="161"/>
      <c r="AH65" s="161"/>
      <c r="AI65" s="161"/>
      <c r="AJ65" s="161"/>
      <c r="AK65"/>
      <c r="AL65"/>
      <c r="AM65"/>
      <c r="BI65" s="35"/>
      <c r="BJ65" s="35"/>
      <c r="BK65" s="35"/>
    </row>
    <row r="66" spans="1:63" ht="14.25" customHeight="1">
      <c r="A66" s="659" t="s">
        <v>28</v>
      </c>
      <c r="B66" s="1107">
        <v>60.432910358293661</v>
      </c>
      <c r="C66" s="1107"/>
      <c r="D66" s="1107">
        <v>16.44233466287616</v>
      </c>
      <c r="E66" s="1107"/>
      <c r="F66" s="1107">
        <v>30.376126623146689</v>
      </c>
      <c r="G66" s="1107"/>
      <c r="H66" s="745">
        <v>2.2020041467066616</v>
      </c>
      <c r="I66" s="139"/>
      <c r="J66" s="139"/>
      <c r="K66" s="139"/>
      <c r="L66" s="139"/>
      <c r="M66" s="139"/>
      <c r="N66" s="371"/>
      <c r="O66" s="371"/>
      <c r="P66" s="87"/>
      <c r="Q66" s="55"/>
      <c r="R66" s="159"/>
      <c r="S66" s="159"/>
      <c r="T66" s="159"/>
      <c r="U66" s="303"/>
      <c r="V66" s="159"/>
      <c r="W66" s="159"/>
      <c r="X66" s="161"/>
      <c r="Y66" s="161"/>
      <c r="Z66" s="161"/>
      <c r="AA66" s="161"/>
      <c r="AB66" s="161"/>
      <c r="AC66" s="161"/>
      <c r="AD66" s="161"/>
      <c r="AE66" s="161"/>
      <c r="AF66" s="161"/>
      <c r="AG66" s="161"/>
      <c r="AH66" s="161"/>
      <c r="AI66" s="161"/>
      <c r="AJ66" s="161"/>
      <c r="AK66"/>
      <c r="AL66"/>
      <c r="AM66"/>
      <c r="BI66" s="35"/>
      <c r="BJ66" s="35"/>
      <c r="BK66" s="35"/>
    </row>
    <row r="67" spans="1:63" ht="14.25" customHeight="1">
      <c r="A67" s="668" t="s">
        <v>29</v>
      </c>
      <c r="B67" s="1111">
        <v>72.887657615394431</v>
      </c>
      <c r="C67" s="1127"/>
      <c r="D67" s="1111">
        <v>22.664094090137155</v>
      </c>
      <c r="E67" s="1127"/>
      <c r="F67" s="1111">
        <v>41.844256402229341</v>
      </c>
      <c r="G67" s="1127"/>
      <c r="H67" s="746">
        <v>3.899730649991584</v>
      </c>
      <c r="I67" s="139"/>
      <c r="J67" s="139"/>
      <c r="K67" s="139"/>
      <c r="L67" s="139"/>
      <c r="M67" s="139"/>
      <c r="N67" s="371"/>
      <c r="O67" s="371"/>
      <c r="P67" s="87"/>
      <c r="Q67" s="55"/>
      <c r="R67" s="159"/>
      <c r="S67" s="159"/>
      <c r="T67" s="159"/>
      <c r="U67" s="303"/>
      <c r="V67" s="159"/>
      <c r="W67" s="159"/>
      <c r="X67" s="161"/>
      <c r="Y67" s="161"/>
      <c r="Z67" s="161"/>
      <c r="AA67" s="161"/>
      <c r="AB67" s="161"/>
      <c r="AC67" s="161"/>
      <c r="AD67" s="161"/>
      <c r="AE67" s="161"/>
      <c r="AF67" s="161"/>
      <c r="AG67" s="161"/>
      <c r="AH67" s="161"/>
      <c r="AI67" s="161"/>
      <c r="AJ67" s="161"/>
      <c r="AK67"/>
      <c r="AL67"/>
      <c r="AM67"/>
      <c r="BI67" s="35"/>
      <c r="BJ67" s="35"/>
      <c r="BK67" s="35"/>
    </row>
    <row r="68" spans="1:63" ht="14.25" customHeight="1">
      <c r="A68" s="659" t="s">
        <v>30</v>
      </c>
      <c r="B68" s="1107">
        <v>106.86292250453626</v>
      </c>
      <c r="C68" s="1107"/>
      <c r="D68" s="1107">
        <v>23.995089634937624</v>
      </c>
      <c r="E68" s="1107"/>
      <c r="F68" s="1107">
        <v>30.403058030645646</v>
      </c>
      <c r="G68" s="1107"/>
      <c r="H68" s="745">
        <v>2.0796276302986074</v>
      </c>
      <c r="I68" s="139"/>
      <c r="J68" s="139"/>
      <c r="K68" s="139"/>
      <c r="L68" s="139"/>
      <c r="M68" s="139"/>
      <c r="N68" s="126"/>
      <c r="O68" s="95"/>
      <c r="P68" s="87"/>
      <c r="Q68" s="55"/>
      <c r="R68" s="159"/>
      <c r="S68" s="159"/>
      <c r="T68" s="159"/>
      <c r="U68" s="303"/>
      <c r="V68" s="159"/>
      <c r="W68" s="159"/>
      <c r="X68" s="161"/>
      <c r="Y68" s="161"/>
      <c r="Z68" s="161"/>
      <c r="AA68" s="161"/>
      <c r="AB68" s="161"/>
      <c r="AC68" s="161"/>
      <c r="AD68" s="161"/>
      <c r="AE68" s="161"/>
      <c r="AF68" s="161"/>
      <c r="AG68" s="161"/>
      <c r="AH68" s="161"/>
      <c r="AI68" s="161"/>
      <c r="AJ68" s="161"/>
      <c r="AK68"/>
      <c r="AL68"/>
      <c r="AM68"/>
      <c r="BI68" s="35"/>
      <c r="BJ68" s="35"/>
      <c r="BK68" s="35"/>
    </row>
    <row r="69" spans="1:63" ht="14.25" customHeight="1">
      <c r="A69" s="668" t="s">
        <v>31</v>
      </c>
      <c r="B69" s="1111">
        <v>79.20330187184274</v>
      </c>
      <c r="C69" s="1127"/>
      <c r="D69" s="1111">
        <v>22.911512157231137</v>
      </c>
      <c r="E69" s="1127"/>
      <c r="F69" s="1111">
        <v>39.717458008805437</v>
      </c>
      <c r="G69" s="1127"/>
      <c r="H69" s="746">
        <v>3.5613926496852923</v>
      </c>
      <c r="I69" s="139"/>
      <c r="J69" s="139"/>
      <c r="K69" s="139"/>
      <c r="L69" s="139"/>
      <c r="M69" s="139"/>
      <c r="N69" s="126"/>
      <c r="O69" s="74"/>
      <c r="P69" s="92"/>
      <c r="Q69" s="75"/>
      <c r="R69" s="213"/>
      <c r="S69" s="213"/>
      <c r="T69" s="213"/>
      <c r="U69" s="325"/>
      <c r="V69" s="213"/>
      <c r="W69" s="213"/>
      <c r="X69" s="215"/>
      <c r="Y69" s="215"/>
      <c r="Z69" s="215"/>
      <c r="AA69" s="215"/>
      <c r="AB69" s="215"/>
      <c r="AC69" s="215"/>
      <c r="AD69" s="215"/>
      <c r="AE69" s="215"/>
      <c r="AF69" s="215"/>
      <c r="AG69" s="215"/>
      <c r="AH69" s="215"/>
      <c r="AI69" s="215"/>
      <c r="AJ69" s="215"/>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35"/>
      <c r="BJ69" s="35"/>
      <c r="BK69" s="35"/>
    </row>
    <row r="70" spans="1:63" ht="14.25" customHeight="1">
      <c r="A70" s="659" t="s">
        <v>32</v>
      </c>
      <c r="B70" s="1107">
        <v>141.84933470557965</v>
      </c>
      <c r="C70" s="1107"/>
      <c r="D70" s="1107">
        <v>51.683175279962754</v>
      </c>
      <c r="E70" s="1107"/>
      <c r="F70" s="1107">
        <v>211.69684873434781</v>
      </c>
      <c r="G70" s="1107"/>
      <c r="H70" s="745">
        <v>10.021911833174066</v>
      </c>
      <c r="I70" s="146"/>
      <c r="J70" s="146"/>
      <c r="K70" s="146"/>
      <c r="L70" s="146"/>
      <c r="M70" s="146"/>
      <c r="N70" s="218"/>
      <c r="O70" s="74"/>
      <c r="P70" s="87"/>
      <c r="Q70" s="55"/>
      <c r="R70" s="159"/>
      <c r="S70" s="159"/>
      <c r="T70" s="159"/>
      <c r="U70" s="303"/>
      <c r="V70" s="159"/>
      <c r="W70" s="159"/>
      <c r="X70" s="161"/>
      <c r="Y70" s="161"/>
      <c r="Z70" s="161"/>
      <c r="AA70" s="161"/>
      <c r="AB70" s="161"/>
      <c r="AC70" s="161"/>
      <c r="AD70" s="161"/>
      <c r="AE70" s="161"/>
      <c r="AF70" s="161"/>
      <c r="AG70" s="161"/>
      <c r="AH70" s="161"/>
      <c r="AI70" s="161"/>
      <c r="AJ70" s="161"/>
      <c r="AK70"/>
      <c r="AL70"/>
      <c r="AM70"/>
      <c r="BI70" s="35"/>
      <c r="BJ70" s="35"/>
      <c r="BK70" s="35"/>
    </row>
    <row r="71" spans="1:63" ht="14.25" customHeight="1">
      <c r="A71" s="526" t="s">
        <v>33</v>
      </c>
      <c r="B71" s="1108">
        <v>61.681008364763763</v>
      </c>
      <c r="C71" s="1126"/>
      <c r="D71" s="1108">
        <v>40.26688189518871</v>
      </c>
      <c r="E71" s="1126"/>
      <c r="F71" s="1108">
        <v>112.82490968351691</v>
      </c>
      <c r="G71" s="1126"/>
      <c r="H71" s="747">
        <v>3.6381731779919511</v>
      </c>
      <c r="I71" s="139"/>
      <c r="J71" s="139"/>
      <c r="K71" s="139"/>
      <c r="L71" s="139"/>
      <c r="M71" s="139"/>
      <c r="N71" s="126"/>
      <c r="O71" s="95"/>
      <c r="P71" s="87"/>
      <c r="Q71" s="75"/>
      <c r="R71" s="213"/>
      <c r="S71" s="213"/>
      <c r="T71" s="213"/>
      <c r="U71" s="325"/>
      <c r="V71" s="213"/>
      <c r="W71" s="213"/>
      <c r="X71" s="215"/>
      <c r="Y71" s="215"/>
      <c r="Z71" s="215"/>
      <c r="AA71" s="215"/>
      <c r="AB71" s="215"/>
      <c r="AC71" s="215"/>
      <c r="AD71" s="215"/>
      <c r="AE71" s="215"/>
      <c r="AF71" s="215"/>
      <c r="AG71" s="215"/>
      <c r="AH71" s="215"/>
      <c r="AI71" s="215"/>
      <c r="AJ71" s="215"/>
      <c r="AK71"/>
      <c r="AL71"/>
      <c r="AM71"/>
      <c r="BI71" s="35"/>
      <c r="BJ71" s="35"/>
      <c r="BK71" s="35"/>
    </row>
    <row r="72" spans="1:63" ht="14.25" customHeight="1">
      <c r="A72" s="659" t="s">
        <v>34</v>
      </c>
      <c r="B72" s="1107">
        <v>209.47918379921438</v>
      </c>
      <c r="C72" s="1107"/>
      <c r="D72" s="1107">
        <v>3.3126368015821157</v>
      </c>
      <c r="E72" s="1107"/>
      <c r="F72" s="1107">
        <v>251.24114594073524</v>
      </c>
      <c r="G72" s="1107"/>
      <c r="H72" s="745">
        <v>14.06826600811435</v>
      </c>
      <c r="I72" s="146"/>
      <c r="J72" s="146"/>
      <c r="K72" s="146"/>
      <c r="L72" s="146"/>
      <c r="M72" s="146"/>
      <c r="N72" s="218"/>
      <c r="O72" s="74"/>
      <c r="P72" s="87"/>
      <c r="Q72" s="55"/>
      <c r="R72" s="159"/>
      <c r="S72" s="159"/>
      <c r="T72" s="159"/>
      <c r="U72" s="303"/>
      <c r="V72" s="159"/>
      <c r="W72" s="159"/>
      <c r="X72" s="161"/>
      <c r="Y72" s="161"/>
      <c r="Z72" s="161"/>
      <c r="AA72" s="161"/>
      <c r="AB72" s="161"/>
      <c r="AC72" s="161"/>
      <c r="AD72" s="161"/>
      <c r="AE72" s="161"/>
      <c r="AF72" s="161"/>
      <c r="AG72" s="161"/>
      <c r="AH72" s="161"/>
      <c r="AI72" s="161"/>
      <c r="AJ72" s="161"/>
      <c r="AK72"/>
      <c r="AL72"/>
      <c r="AM72"/>
      <c r="BI72" s="35"/>
      <c r="BJ72" s="35"/>
      <c r="BK72" s="35"/>
    </row>
    <row r="73" spans="1:63" ht="14.25" customHeight="1">
      <c r="A73" s="526" t="s">
        <v>35</v>
      </c>
      <c r="B73" s="1108">
        <v>93.694657802396264</v>
      </c>
      <c r="C73" s="1126"/>
      <c r="D73" s="1108">
        <v>155.07343688449583</v>
      </c>
      <c r="E73" s="1126"/>
      <c r="F73" s="1108">
        <v>226.74041464907552</v>
      </c>
      <c r="G73" s="1126"/>
      <c r="H73" s="747">
        <v>60.909768676480311</v>
      </c>
      <c r="I73" s="139"/>
      <c r="J73" s="139"/>
      <c r="K73" s="139"/>
      <c r="L73" s="139"/>
      <c r="M73" s="139"/>
      <c r="N73" s="126"/>
      <c r="O73" s="95"/>
      <c r="P73" s="87"/>
      <c r="Q73" s="55"/>
      <c r="R73" s="159"/>
      <c r="S73" s="159"/>
      <c r="T73" s="159"/>
      <c r="U73" s="303"/>
      <c r="V73" s="159"/>
      <c r="W73" s="159"/>
      <c r="X73" s="161"/>
      <c r="Y73" s="161"/>
      <c r="Z73" s="161"/>
      <c r="AA73" s="161"/>
      <c r="AB73" s="161"/>
      <c r="AC73" s="161"/>
      <c r="AD73" s="161"/>
      <c r="AE73" s="161"/>
      <c r="AF73" s="161"/>
      <c r="AG73" s="161"/>
      <c r="AH73" s="161"/>
      <c r="AI73" s="161"/>
      <c r="AJ73" s="161"/>
      <c r="AK73"/>
      <c r="AL73"/>
      <c r="AM73"/>
      <c r="BI73" s="35"/>
      <c r="BJ73" s="35"/>
      <c r="BK73" s="35"/>
    </row>
    <row r="74" spans="1:63" ht="14.25" customHeight="1">
      <c r="A74" s="707" t="s">
        <v>130</v>
      </c>
      <c r="B74" s="1110">
        <v>125.38332107086276</v>
      </c>
      <c r="C74" s="1110"/>
      <c r="D74" s="1110">
        <v>85.649258612819196</v>
      </c>
      <c r="E74" s="1110"/>
      <c r="F74" s="1110">
        <v>214.88732740796431</v>
      </c>
      <c r="G74" s="1110"/>
      <c r="H74" s="748">
        <v>32.667636744448345</v>
      </c>
      <c r="I74" s="139"/>
      <c r="J74" s="139"/>
      <c r="K74" s="139"/>
      <c r="L74" s="139"/>
      <c r="M74" s="139"/>
      <c r="N74" s="126"/>
      <c r="O74" s="95"/>
      <c r="P74" s="87"/>
      <c r="Q74" s="55"/>
      <c r="R74" s="159"/>
      <c r="S74" s="159"/>
      <c r="T74" s="159"/>
      <c r="U74" s="303"/>
      <c r="V74" s="159"/>
      <c r="W74" s="159"/>
      <c r="X74" s="161"/>
      <c r="Y74" s="161"/>
      <c r="Z74" s="161"/>
      <c r="AA74" s="161"/>
      <c r="AB74" s="161"/>
      <c r="AC74" s="161"/>
      <c r="AD74" s="161"/>
      <c r="AE74" s="161"/>
      <c r="AF74" s="161"/>
      <c r="AG74" s="161"/>
      <c r="AH74" s="161"/>
      <c r="AI74" s="161"/>
      <c r="AJ74" s="161"/>
      <c r="AK74"/>
      <c r="AL74"/>
      <c r="AM74"/>
      <c r="BI74" s="35"/>
      <c r="BJ74" s="35"/>
      <c r="BK74" s="35"/>
    </row>
    <row r="75" spans="1:63" ht="14.25" customHeight="1">
      <c r="A75" s="668" t="s">
        <v>129</v>
      </c>
      <c r="B75" s="1111">
        <v>80.511017549024984</v>
      </c>
      <c r="C75" s="1127"/>
      <c r="D75" s="1111">
        <v>24.688105931206831</v>
      </c>
      <c r="E75" s="1127"/>
      <c r="F75" s="1111">
        <v>44.677880034530943</v>
      </c>
      <c r="G75" s="1127"/>
      <c r="H75" s="746">
        <v>4.3856169000602838</v>
      </c>
      <c r="I75" s="10"/>
      <c r="J75" s="10"/>
      <c r="K75" s="10"/>
      <c r="L75" s="10"/>
      <c r="M75" s="373"/>
      <c r="N75" s="126"/>
      <c r="O75" s="95"/>
      <c r="P75" s="87"/>
      <c r="Q75" s="55"/>
      <c r="R75" s="159"/>
      <c r="S75" s="159"/>
      <c r="T75" s="159"/>
      <c r="U75" s="303"/>
      <c r="V75" s="159"/>
      <c r="W75" s="159"/>
      <c r="X75" s="161"/>
      <c r="Y75" s="161"/>
      <c r="Z75" s="161"/>
      <c r="AA75" s="161"/>
      <c r="AB75" s="161"/>
      <c r="AC75" s="161"/>
      <c r="AD75" s="161"/>
      <c r="AE75" s="161"/>
      <c r="AF75" s="161"/>
      <c r="AG75" s="161"/>
      <c r="AH75" s="161"/>
      <c r="AI75" s="161"/>
      <c r="AJ75" s="161"/>
      <c r="AK75"/>
      <c r="AL75"/>
      <c r="AM75"/>
      <c r="BI75" s="35"/>
      <c r="BJ75" s="35"/>
      <c r="BK75" s="35"/>
    </row>
    <row r="76" spans="1:63" ht="12" customHeight="1">
      <c r="A76" s="1089" t="s">
        <v>365</v>
      </c>
      <c r="B76" s="1089"/>
      <c r="C76" s="1089"/>
      <c r="D76" s="1089"/>
      <c r="E76" s="1089"/>
      <c r="F76" s="1089"/>
      <c r="G76" s="1089"/>
      <c r="H76" s="1089"/>
      <c r="I76" s="139"/>
      <c r="J76" s="139"/>
      <c r="K76" s="139"/>
      <c r="L76" s="139"/>
      <c r="M76" s="139"/>
      <c r="N76" s="126"/>
      <c r="O76" s="95"/>
      <c r="P76" s="87"/>
      <c r="Q76" s="18"/>
      <c r="R76" s="213"/>
      <c r="S76" s="213"/>
      <c r="T76" s="213"/>
      <c r="U76" s="325"/>
      <c r="V76" s="213"/>
      <c r="W76" s="213"/>
      <c r="X76" s="161"/>
      <c r="Y76" s="161"/>
      <c r="Z76" s="161"/>
      <c r="AA76" s="161"/>
      <c r="AB76" s="161"/>
      <c r="AC76" s="161"/>
      <c r="AD76" s="161"/>
      <c r="AE76" s="161"/>
      <c r="AF76" s="161"/>
      <c r="AG76" s="161"/>
      <c r="AH76" s="161"/>
      <c r="AI76" s="161"/>
      <c r="AJ76" s="161"/>
      <c r="AK76"/>
      <c r="AL76"/>
      <c r="AM76"/>
      <c r="BI76" s="35"/>
      <c r="BJ76" s="35"/>
      <c r="BK76" s="35"/>
    </row>
    <row r="77" spans="1:63" ht="12" customHeight="1">
      <c r="I77" s="139"/>
      <c r="J77" s="139"/>
      <c r="K77" s="139"/>
      <c r="L77" s="139"/>
      <c r="M77" s="139"/>
      <c r="N77" s="126"/>
      <c r="O77" s="95"/>
      <c r="P77" s="87"/>
      <c r="Q77" s="75"/>
      <c r="R77" s="213"/>
      <c r="S77" s="213"/>
      <c r="T77" s="213"/>
      <c r="U77" s="325"/>
      <c r="V77" s="213"/>
      <c r="W77" s="213"/>
      <c r="X77" s="215"/>
      <c r="Y77" s="215"/>
      <c r="Z77" s="215"/>
      <c r="AA77" s="215"/>
      <c r="AB77" s="334"/>
      <c r="AC77" s="215"/>
      <c r="AD77" s="215"/>
      <c r="AE77" s="215"/>
      <c r="AF77" s="215"/>
      <c r="AG77" s="215"/>
      <c r="AH77" s="215"/>
      <c r="AI77" s="215"/>
      <c r="AJ77" s="215"/>
      <c r="AK77"/>
      <c r="AL77"/>
      <c r="AM77"/>
      <c r="BI77" s="35"/>
      <c r="BJ77" s="35"/>
      <c r="BK77" s="35"/>
    </row>
    <row r="78" spans="1:63" ht="12" customHeight="1">
      <c r="A78" s="868"/>
      <c r="B78" s="868"/>
      <c r="C78" s="868"/>
      <c r="D78" s="868"/>
      <c r="E78" s="868"/>
      <c r="F78" s="868"/>
      <c r="G78" s="868"/>
      <c r="H78" s="868"/>
      <c r="I78" s="146"/>
      <c r="J78" s="146"/>
      <c r="K78" s="146"/>
      <c r="L78" s="146"/>
      <c r="M78" s="146"/>
      <c r="N78" s="339"/>
      <c r="O78" s="66"/>
      <c r="P78" s="117"/>
      <c r="Q78" s="218"/>
      <c r="R78" s="74"/>
      <c r="T78" s="111"/>
      <c r="V78" s="4"/>
      <c r="X78" s="4"/>
      <c r="Y78" s="119"/>
      <c r="Z78" s="135"/>
      <c r="AA78" s="135"/>
      <c r="AB78" s="119"/>
      <c r="AC78" s="135"/>
      <c r="AD78" s="135"/>
      <c r="AE78" s="4"/>
      <c r="AF78" s="4"/>
      <c r="AG78" s="4"/>
      <c r="AH78" s="4"/>
      <c r="AI78" s="4"/>
      <c r="AJ78" s="4"/>
      <c r="AK78" s="135"/>
      <c r="AL78" s="338"/>
    </row>
    <row r="79" spans="1:63" ht="12" customHeight="1">
      <c r="I79" s="334"/>
      <c r="J79" s="4"/>
      <c r="K79" s="4"/>
      <c r="L79" s="4"/>
      <c r="M79" s="4"/>
      <c r="N79" s="2"/>
      <c r="O79" s="66"/>
      <c r="T79" s="254"/>
      <c r="V79" s="4"/>
      <c r="X79" s="4"/>
      <c r="Y79" s="119"/>
      <c r="Z79" s="135"/>
      <c r="AA79" s="135"/>
      <c r="AB79" s="119"/>
      <c r="AC79" s="119"/>
      <c r="AD79" s="135"/>
      <c r="AE79" s="4"/>
      <c r="AF79" s="4"/>
      <c r="AG79" s="4"/>
      <c r="AH79" s="4"/>
      <c r="AI79" s="4"/>
      <c r="AJ79" s="4"/>
      <c r="AK79" s="4"/>
      <c r="AL79" s="4"/>
    </row>
    <row r="80" spans="1:63">
      <c r="B80" s="361"/>
      <c r="I80" s="366"/>
      <c r="O80" s="2"/>
      <c r="Q80" s="95"/>
      <c r="S80" s="4"/>
      <c r="U80" s="95"/>
      <c r="V80" s="4"/>
      <c r="W80" s="95"/>
      <c r="X80" s="4"/>
      <c r="Y80" s="95"/>
      <c r="Z80" s="4"/>
      <c r="AA80" s="4"/>
      <c r="AB80" s="95"/>
      <c r="AE80" s="345"/>
      <c r="AF80" s="345"/>
      <c r="AH80" s="345"/>
      <c r="AI80" s="345"/>
      <c r="AJ80" s="345"/>
      <c r="AK80" s="345"/>
      <c r="AL80" s="345"/>
    </row>
    <row r="81" spans="2:38">
      <c r="B81" s="361"/>
      <c r="I81" s="361"/>
      <c r="J81" s="361"/>
      <c r="K81" s="361"/>
      <c r="L81" s="361"/>
      <c r="M81" s="361"/>
      <c r="O81" s="2"/>
      <c r="Q81" s="95"/>
      <c r="S81" s="4"/>
      <c r="U81" s="95"/>
      <c r="V81" s="4"/>
      <c r="W81" s="95"/>
      <c r="X81" s="4"/>
      <c r="AE81" s="345"/>
      <c r="AF81" s="345"/>
      <c r="AH81" s="345"/>
      <c r="AI81" s="345"/>
      <c r="AJ81" s="345"/>
      <c r="AK81" s="345"/>
      <c r="AL81" s="345"/>
    </row>
    <row r="82" spans="2:38">
      <c r="I82" s="361"/>
      <c r="J82" s="361"/>
      <c r="K82" s="361"/>
      <c r="L82" s="361"/>
      <c r="M82" s="361"/>
      <c r="O82" s="2"/>
      <c r="Q82" s="95"/>
      <c r="S82" s="4"/>
      <c r="U82" s="95"/>
      <c r="V82" s="4"/>
      <c r="W82" s="95"/>
      <c r="X82" s="4"/>
      <c r="AH82" s="345"/>
      <c r="AI82" s="345"/>
      <c r="AJ82" s="345"/>
      <c r="AK82" s="345"/>
      <c r="AL82" s="345"/>
    </row>
    <row r="83" spans="2:38" ht="12.75" customHeight="1">
      <c r="J83" s="13" t="s">
        <v>114</v>
      </c>
      <c r="K83" s="906" t="s">
        <v>188</v>
      </c>
      <c r="L83" s="906" t="s">
        <v>43</v>
      </c>
      <c r="M83" s="13" t="s">
        <v>41</v>
      </c>
      <c r="N83" s="749" t="s">
        <v>93</v>
      </c>
      <c r="O83" s="1"/>
      <c r="AH83" s="345"/>
      <c r="AI83" s="345"/>
      <c r="AJ83" s="345"/>
      <c r="AK83" s="345"/>
      <c r="AL83" s="345"/>
    </row>
    <row r="84" spans="2:38">
      <c r="I84" s="409" t="s">
        <v>9</v>
      </c>
      <c r="J84" s="442">
        <v>93.706538304605601</v>
      </c>
      <c r="K84" s="442">
        <v>61.635454134779565</v>
      </c>
      <c r="L84" s="442">
        <v>21.305706709833174</v>
      </c>
      <c r="M84" s="442">
        <v>1.9294097717243064</v>
      </c>
      <c r="N84" s="563">
        <f t="shared" ref="N84:N104" si="0">SUM(J84:M84)</f>
        <v>178.57710892094263</v>
      </c>
      <c r="O84" s="1"/>
      <c r="AH84" s="345"/>
      <c r="AI84" s="345"/>
      <c r="AJ84" s="345"/>
      <c r="AK84" s="345"/>
      <c r="AL84" s="345"/>
    </row>
    <row r="85" spans="2:38">
      <c r="I85" s="409" t="s">
        <v>17</v>
      </c>
      <c r="J85" s="442">
        <v>68.103558678040358</v>
      </c>
      <c r="K85" s="442">
        <v>80.364259752683594</v>
      </c>
      <c r="L85" s="442">
        <v>14.436905756171287</v>
      </c>
      <c r="M85" s="442">
        <v>10.85139687128423</v>
      </c>
      <c r="N85" s="563">
        <f t="shared" si="0"/>
        <v>173.75612105817947</v>
      </c>
      <c r="O85" s="1"/>
      <c r="AH85" s="345"/>
      <c r="AI85" s="345"/>
      <c r="AJ85" s="345"/>
      <c r="AK85" s="345"/>
      <c r="AL85" s="345"/>
    </row>
    <row r="86" spans="2:38">
      <c r="I86" s="409" t="s">
        <v>10</v>
      </c>
      <c r="J86" s="442">
        <v>66.221127380582956</v>
      </c>
      <c r="K86" s="442">
        <v>60.9063672249926</v>
      </c>
      <c r="L86" s="442">
        <v>32.940163384306736</v>
      </c>
      <c r="M86" s="442">
        <v>10.809956050776153</v>
      </c>
      <c r="N86" s="563">
        <f t="shared" si="0"/>
        <v>170.87761404065844</v>
      </c>
      <c r="O86" s="1"/>
      <c r="AH86" s="345"/>
      <c r="AI86" s="345"/>
      <c r="AJ86" s="345"/>
      <c r="AK86" s="345"/>
      <c r="AL86" s="345"/>
    </row>
    <row r="87" spans="2:38">
      <c r="I87" s="409" t="s">
        <v>24</v>
      </c>
      <c r="J87" s="442">
        <v>76.240201802917667</v>
      </c>
      <c r="K87" s="442">
        <v>51.992239954188598</v>
      </c>
      <c r="L87" s="442">
        <v>35.024140473629622</v>
      </c>
      <c r="M87" s="442">
        <v>4.7266700377351247</v>
      </c>
      <c r="N87" s="563">
        <f t="shared" si="0"/>
        <v>167.98325226847101</v>
      </c>
      <c r="O87" s="1"/>
      <c r="AH87" s="345"/>
      <c r="AI87" s="345"/>
      <c r="AJ87" s="345"/>
      <c r="AK87" s="345"/>
      <c r="AL87" s="345"/>
    </row>
    <row r="88" spans="2:38">
      <c r="I88" s="409" t="s">
        <v>30</v>
      </c>
      <c r="J88" s="442">
        <v>106.86292250453626</v>
      </c>
      <c r="K88" s="442">
        <v>30.403058030645646</v>
      </c>
      <c r="L88" s="442">
        <v>23.995089634937624</v>
      </c>
      <c r="M88" s="442">
        <v>2.0796276302986074</v>
      </c>
      <c r="N88" s="563">
        <f t="shared" si="0"/>
        <v>163.34069780041813</v>
      </c>
      <c r="O88" s="1"/>
      <c r="AH88" s="345"/>
      <c r="AI88" s="345"/>
      <c r="AJ88" s="345"/>
      <c r="AK88" s="345"/>
      <c r="AL88" s="345"/>
    </row>
    <row r="89" spans="2:38">
      <c r="I89" s="409" t="s">
        <v>21</v>
      </c>
      <c r="J89" s="442">
        <v>76.132073337565174</v>
      </c>
      <c r="K89" s="442">
        <v>52.639279651390119</v>
      </c>
      <c r="L89" s="442">
        <v>23.786943510807273</v>
      </c>
      <c r="M89" s="442">
        <v>2.324524235075708</v>
      </c>
      <c r="N89" s="563">
        <f t="shared" si="0"/>
        <v>154.88282073483828</v>
      </c>
      <c r="O89" s="1"/>
      <c r="AG89" s="4"/>
      <c r="AH89" s="345"/>
      <c r="AI89" s="345"/>
      <c r="AJ89" s="345"/>
      <c r="AK89" s="345"/>
      <c r="AL89" s="345"/>
    </row>
    <row r="90" spans="2:38">
      <c r="I90" s="409" t="s">
        <v>27</v>
      </c>
      <c r="J90" s="442">
        <v>64.456823499718951</v>
      </c>
      <c r="K90" s="442">
        <v>42.259898219904137</v>
      </c>
      <c r="L90" s="442">
        <v>44.872560299327198</v>
      </c>
      <c r="M90" s="442">
        <v>1.0699312315673275</v>
      </c>
      <c r="N90" s="563">
        <f t="shared" si="0"/>
        <v>152.65921325051761</v>
      </c>
      <c r="O90" s="1"/>
    </row>
    <row r="91" spans="2:38">
      <c r="I91" s="409" t="s">
        <v>18</v>
      </c>
      <c r="J91" s="442">
        <v>74.787618345770568</v>
      </c>
      <c r="K91" s="442">
        <v>26.492119444637147</v>
      </c>
      <c r="L91" s="442">
        <v>36.807956867359799</v>
      </c>
      <c r="M91" s="442">
        <v>7.5727850213817804</v>
      </c>
      <c r="N91" s="563">
        <f t="shared" si="0"/>
        <v>145.66047967914929</v>
      </c>
      <c r="O91" s="2"/>
    </row>
    <row r="92" spans="2:38">
      <c r="I92" s="409" t="s">
        <v>22</v>
      </c>
      <c r="J92" s="442">
        <v>87.27677313284876</v>
      </c>
      <c r="K92" s="442">
        <v>29.337267651797305</v>
      </c>
      <c r="L92" s="442">
        <v>17.243339676027592</v>
      </c>
      <c r="M92" s="442">
        <v>6.506164821609242</v>
      </c>
      <c r="N92" s="563">
        <f t="shared" si="0"/>
        <v>140.3635452822829</v>
      </c>
      <c r="O92" s="1"/>
    </row>
    <row r="93" spans="2:38">
      <c r="I93" s="409" t="s">
        <v>11</v>
      </c>
      <c r="J93" s="442">
        <v>68.401411688602209</v>
      </c>
      <c r="K93" s="442">
        <v>30.666121893449912</v>
      </c>
      <c r="L93" s="442">
        <v>29.653328871268855</v>
      </c>
      <c r="M93" s="442">
        <v>5.7975249707398362</v>
      </c>
      <c r="N93" s="563">
        <f t="shared" si="0"/>
        <v>134.51838742406082</v>
      </c>
      <c r="O93" s="2"/>
    </row>
    <row r="94" spans="2:38">
      <c r="I94" s="409" t="s">
        <v>20</v>
      </c>
      <c r="J94" s="442">
        <v>87.100117962459194</v>
      </c>
      <c r="K94" s="442">
        <v>30.248928980349888</v>
      </c>
      <c r="L94" s="442">
        <v>14.352763796224185</v>
      </c>
      <c r="M94" s="442">
        <v>2.0193199615373896</v>
      </c>
      <c r="N94" s="563">
        <f t="shared" si="0"/>
        <v>133.72113070057065</v>
      </c>
      <c r="O94" s="2"/>
    </row>
    <row r="95" spans="2:38">
      <c r="I95" s="409" t="s">
        <v>13</v>
      </c>
      <c r="J95" s="442">
        <v>80.219277695651883</v>
      </c>
      <c r="K95" s="442">
        <v>32.656206534258764</v>
      </c>
      <c r="L95" s="442">
        <v>17.830360707697945</v>
      </c>
      <c r="M95" s="442">
        <v>2.7298761520935968</v>
      </c>
      <c r="N95" s="563">
        <f t="shared" si="0"/>
        <v>133.43572108970218</v>
      </c>
      <c r="O95" s="2"/>
    </row>
    <row r="96" spans="2:38">
      <c r="I96" s="409" t="s">
        <v>12</v>
      </c>
      <c r="J96" s="442">
        <v>87.516271142475674</v>
      </c>
      <c r="K96" s="442">
        <v>27.17004859813084</v>
      </c>
      <c r="L96" s="442">
        <v>12.097341216860574</v>
      </c>
      <c r="M96" s="442">
        <v>4.6096494373450252</v>
      </c>
      <c r="N96" s="563">
        <f t="shared" si="0"/>
        <v>131.39331039481209</v>
      </c>
      <c r="O96" s="2"/>
    </row>
    <row r="97" spans="3:15">
      <c r="I97" s="409" t="s">
        <v>14</v>
      </c>
      <c r="J97" s="442">
        <v>59.013940214488315</v>
      </c>
      <c r="K97" s="442">
        <v>35.651702483759308</v>
      </c>
      <c r="L97" s="442">
        <v>29.478460689859659</v>
      </c>
      <c r="M97" s="442">
        <v>3.9605906604487227</v>
      </c>
      <c r="N97" s="563">
        <f t="shared" si="0"/>
        <v>128.10469404855601</v>
      </c>
      <c r="O97" s="2"/>
    </row>
    <row r="98" spans="3:15">
      <c r="I98" s="409" t="s">
        <v>8</v>
      </c>
      <c r="J98" s="442">
        <v>68.669191075769035</v>
      </c>
      <c r="K98" s="442">
        <v>29.020230962924373</v>
      </c>
      <c r="L98" s="442">
        <v>28.316285714742307</v>
      </c>
      <c r="M98" s="442">
        <v>0.71795707705493539</v>
      </c>
      <c r="N98" s="563">
        <f t="shared" si="0"/>
        <v>126.72366483049065</v>
      </c>
      <c r="O98" s="2"/>
    </row>
    <row r="99" spans="3:15">
      <c r="I99" s="409" t="s">
        <v>16</v>
      </c>
      <c r="J99" s="442">
        <v>57.742020397896788</v>
      </c>
      <c r="K99" s="442">
        <v>53.205383543881382</v>
      </c>
      <c r="L99" s="442">
        <v>11.882677228104138</v>
      </c>
      <c r="M99" s="442">
        <v>2.2102497522068654</v>
      </c>
      <c r="N99" s="563">
        <f t="shared" si="0"/>
        <v>125.04033092208917</v>
      </c>
      <c r="O99" s="2"/>
    </row>
    <row r="100" spans="3:15">
      <c r="I100" s="409" t="s">
        <v>23</v>
      </c>
      <c r="J100" s="442">
        <v>72.968670652447585</v>
      </c>
      <c r="K100" s="442">
        <v>33.289055532084681</v>
      </c>
      <c r="L100" s="442">
        <v>10.186943900346943</v>
      </c>
      <c r="M100" s="442">
        <v>7.1738018119513765</v>
      </c>
      <c r="N100" s="563">
        <f t="shared" si="0"/>
        <v>123.61847189683058</v>
      </c>
    </row>
    <row r="101" spans="3:15">
      <c r="I101" s="409" t="s">
        <v>25</v>
      </c>
      <c r="J101" s="442">
        <v>63.975310917521973</v>
      </c>
      <c r="K101" s="442">
        <v>29.954014637299483</v>
      </c>
      <c r="L101" s="442">
        <v>20.449299944142577</v>
      </c>
      <c r="M101" s="442">
        <v>2.3681468713206377</v>
      </c>
      <c r="N101" s="563">
        <f t="shared" si="0"/>
        <v>116.74677237028467</v>
      </c>
    </row>
    <row r="102" spans="3:15">
      <c r="I102" s="409" t="s">
        <v>28</v>
      </c>
      <c r="J102" s="442">
        <v>60.432910358293661</v>
      </c>
      <c r="K102" s="442">
        <v>30.376126623146689</v>
      </c>
      <c r="L102" s="442">
        <v>16.44233466287616</v>
      </c>
      <c r="M102" s="442">
        <v>2.2020041467066616</v>
      </c>
      <c r="N102" s="563">
        <f t="shared" si="0"/>
        <v>109.45337579102318</v>
      </c>
    </row>
    <row r="103" spans="3:15">
      <c r="I103" s="409" t="s">
        <v>19</v>
      </c>
      <c r="J103" s="442">
        <v>56.964572351750448</v>
      </c>
      <c r="K103" s="442">
        <v>26.333503647905317</v>
      </c>
      <c r="L103" s="442">
        <v>16.254920587539541</v>
      </c>
      <c r="M103" s="442">
        <v>2.9048347581415306</v>
      </c>
      <c r="N103" s="563">
        <f t="shared" si="0"/>
        <v>102.45783134533684</v>
      </c>
    </row>
    <row r="104" spans="3:15">
      <c r="C104" s="915"/>
      <c r="I104" s="409" t="s">
        <v>26</v>
      </c>
      <c r="J104" s="442">
        <v>48.899240698641037</v>
      </c>
      <c r="K104" s="442">
        <v>23.941557389158756</v>
      </c>
      <c r="L104" s="442">
        <v>14.001221034202185</v>
      </c>
      <c r="M104" s="442">
        <v>8.7940696877019171</v>
      </c>
      <c r="N104" s="563">
        <f t="shared" si="0"/>
        <v>95.636088809703907</v>
      </c>
    </row>
    <row r="108" spans="3:15">
      <c r="I108" s="10"/>
      <c r="J108" s="1122" t="s">
        <v>114</v>
      </c>
      <c r="K108" s="1122" t="s">
        <v>188</v>
      </c>
      <c r="L108" s="1122" t="s">
        <v>43</v>
      </c>
      <c r="M108" s="1122" t="s">
        <v>41</v>
      </c>
    </row>
    <row r="109" spans="3:15">
      <c r="I109" s="528" t="s">
        <v>7</v>
      </c>
      <c r="J109" s="1123"/>
      <c r="K109" s="1123"/>
      <c r="L109" s="1124"/>
      <c r="M109" s="1125"/>
    </row>
    <row r="110" spans="3:15">
      <c r="I110" s="10"/>
      <c r="J110" s="1123"/>
      <c r="K110" s="1123"/>
      <c r="L110" s="1124"/>
      <c r="M110" s="1125"/>
    </row>
    <row r="111" spans="3:15">
      <c r="I111" s="409" t="str">
        <f>A46</f>
        <v>Alsace</v>
      </c>
      <c r="J111" s="577">
        <f>B46</f>
        <v>68.669191075769035</v>
      </c>
      <c r="K111" s="605">
        <f t="shared" ref="K111:K117" si="1">F46</f>
        <v>29.020230962924373</v>
      </c>
      <c r="L111" s="605">
        <f t="shared" ref="L111:L117" si="2">D46</f>
        <v>28.316285714742307</v>
      </c>
      <c r="M111" s="605">
        <f>H46</f>
        <v>0.71795707705493539</v>
      </c>
    </row>
    <row r="112" spans="3:15">
      <c r="I112" s="409" t="str">
        <f t="shared" ref="I112:I117" si="3">A47</f>
        <v>Aquitaine</v>
      </c>
      <c r="J112" s="577">
        <f t="shared" ref="J112:J117" si="4">B47</f>
        <v>93.706538304605601</v>
      </c>
      <c r="K112" s="605">
        <f t="shared" si="1"/>
        <v>61.635454134779565</v>
      </c>
      <c r="L112" s="605">
        <f t="shared" si="2"/>
        <v>21.305706709833174</v>
      </c>
      <c r="M112" s="605">
        <f t="shared" ref="M112:M117" si="5">H47</f>
        <v>1.9294097717243064</v>
      </c>
    </row>
    <row r="113" spans="9:13">
      <c r="I113" s="409" t="str">
        <f t="shared" si="3"/>
        <v>Auvergne</v>
      </c>
      <c r="J113" s="577">
        <f t="shared" si="4"/>
        <v>66.221127380582956</v>
      </c>
      <c r="K113" s="605">
        <f t="shared" si="1"/>
        <v>60.9063672249926</v>
      </c>
      <c r="L113" s="605">
        <f t="shared" si="2"/>
        <v>32.940163384306736</v>
      </c>
      <c r="M113" s="605">
        <f t="shared" si="5"/>
        <v>10.809956050776153</v>
      </c>
    </row>
    <row r="114" spans="9:13">
      <c r="I114" s="409" t="str">
        <f t="shared" si="3"/>
        <v>Bourgogne</v>
      </c>
      <c r="J114" s="577">
        <f t="shared" si="4"/>
        <v>68.401411688602209</v>
      </c>
      <c r="K114" s="605">
        <f t="shared" si="1"/>
        <v>30.666121893449912</v>
      </c>
      <c r="L114" s="605">
        <f t="shared" si="2"/>
        <v>29.653328871268855</v>
      </c>
      <c r="M114" s="605">
        <f t="shared" si="5"/>
        <v>5.7975249707398362</v>
      </c>
    </row>
    <row r="115" spans="9:13">
      <c r="I115" s="409" t="str">
        <f t="shared" si="3"/>
        <v>Bretagne</v>
      </c>
      <c r="J115" s="577">
        <f t="shared" si="4"/>
        <v>87.516271142475674</v>
      </c>
      <c r="K115" s="605">
        <f t="shared" si="1"/>
        <v>27.17004859813084</v>
      </c>
      <c r="L115" s="605">
        <f t="shared" si="2"/>
        <v>12.097341216860574</v>
      </c>
      <c r="M115" s="605">
        <f t="shared" si="5"/>
        <v>4.6096494373450252</v>
      </c>
    </row>
    <row r="116" spans="9:13">
      <c r="I116" s="409" t="str">
        <f t="shared" si="3"/>
        <v>Centre</v>
      </c>
      <c r="J116" s="577">
        <f t="shared" si="4"/>
        <v>80.219277695651883</v>
      </c>
      <c r="K116" s="605">
        <f t="shared" si="1"/>
        <v>32.656206534258764</v>
      </c>
      <c r="L116" s="605">
        <f t="shared" si="2"/>
        <v>17.830360707697945</v>
      </c>
      <c r="M116" s="605">
        <f t="shared" si="5"/>
        <v>2.7298761520935968</v>
      </c>
    </row>
    <row r="117" spans="9:13">
      <c r="I117" s="409" t="str">
        <f t="shared" si="3"/>
        <v>Champagne-Ardenne</v>
      </c>
      <c r="J117" s="577">
        <f t="shared" si="4"/>
        <v>59.013940214488315</v>
      </c>
      <c r="K117" s="605">
        <f t="shared" si="1"/>
        <v>35.651702483759308</v>
      </c>
      <c r="L117" s="605">
        <f t="shared" si="2"/>
        <v>29.478460689859659</v>
      </c>
      <c r="M117" s="605">
        <f t="shared" si="5"/>
        <v>3.9605906604487227</v>
      </c>
    </row>
    <row r="118" spans="9:13">
      <c r="I118" s="409" t="str">
        <f t="shared" ref="I118:I130" si="6">A54</f>
        <v>Franche-Comté</v>
      </c>
      <c r="J118" s="577">
        <f t="shared" ref="J118:J130" si="7">B54</f>
        <v>57.742020397896788</v>
      </c>
      <c r="K118" s="605">
        <f t="shared" ref="K118:K130" si="8">F54</f>
        <v>53.205383543881382</v>
      </c>
      <c r="L118" s="605">
        <f t="shared" ref="L118:L130" si="9">D54</f>
        <v>11.882677228104138</v>
      </c>
      <c r="M118" s="605">
        <f t="shared" ref="M118:M130" si="10">H54</f>
        <v>2.2102497522068654</v>
      </c>
    </row>
    <row r="119" spans="9:13">
      <c r="I119" s="409" t="str">
        <f t="shared" si="6"/>
        <v>Languedoc-Roussillon</v>
      </c>
      <c r="J119" s="577">
        <f t="shared" si="7"/>
        <v>68.103558678040358</v>
      </c>
      <c r="K119" s="605">
        <f t="shared" si="8"/>
        <v>80.364259752683594</v>
      </c>
      <c r="L119" s="605">
        <f t="shared" si="9"/>
        <v>14.436905756171287</v>
      </c>
      <c r="M119" s="605">
        <f t="shared" si="10"/>
        <v>10.85139687128423</v>
      </c>
    </row>
    <row r="120" spans="9:13">
      <c r="I120" s="409" t="str">
        <f t="shared" si="6"/>
        <v>Limousin</v>
      </c>
      <c r="J120" s="577">
        <f t="shared" si="7"/>
        <v>74.787618345770568</v>
      </c>
      <c r="K120" s="605">
        <f t="shared" si="8"/>
        <v>26.492119444637147</v>
      </c>
      <c r="L120" s="605">
        <f t="shared" si="9"/>
        <v>36.807956867359799</v>
      </c>
      <c r="M120" s="605">
        <f t="shared" si="10"/>
        <v>7.5727850213817804</v>
      </c>
    </row>
    <row r="121" spans="9:13">
      <c r="I121" s="409" t="str">
        <f t="shared" si="6"/>
        <v>Lorraine</v>
      </c>
      <c r="J121" s="577">
        <f t="shared" si="7"/>
        <v>56.964572351750448</v>
      </c>
      <c r="K121" s="605">
        <f t="shared" si="8"/>
        <v>26.333503647905317</v>
      </c>
      <c r="L121" s="605">
        <f t="shared" si="9"/>
        <v>16.254920587539541</v>
      </c>
      <c r="M121" s="605">
        <f t="shared" si="10"/>
        <v>2.9048347581415306</v>
      </c>
    </row>
    <row r="122" spans="9:13">
      <c r="I122" s="409" t="str">
        <f t="shared" si="6"/>
        <v>Midi-Pyrénées</v>
      </c>
      <c r="J122" s="577">
        <f t="shared" si="7"/>
        <v>87.100117962459194</v>
      </c>
      <c r="K122" s="605">
        <f t="shared" si="8"/>
        <v>30.248928980349888</v>
      </c>
      <c r="L122" s="605">
        <f t="shared" si="9"/>
        <v>14.352763796224185</v>
      </c>
      <c r="M122" s="605">
        <f t="shared" si="10"/>
        <v>2.0193199615373896</v>
      </c>
    </row>
    <row r="123" spans="9:13">
      <c r="I123" s="409" t="str">
        <f t="shared" si="6"/>
        <v>Nord-Pas-de-Calais</v>
      </c>
      <c r="J123" s="577">
        <f t="shared" si="7"/>
        <v>76.132073337565174</v>
      </c>
      <c r="K123" s="605">
        <f t="shared" si="8"/>
        <v>52.639279651390119</v>
      </c>
      <c r="L123" s="605">
        <f t="shared" si="9"/>
        <v>23.786943510807273</v>
      </c>
      <c r="M123" s="605">
        <f t="shared" si="10"/>
        <v>2.324524235075708</v>
      </c>
    </row>
    <row r="124" spans="9:13">
      <c r="I124" s="409" t="str">
        <f t="shared" si="6"/>
        <v>Basse-Normandie</v>
      </c>
      <c r="J124" s="577">
        <f t="shared" si="7"/>
        <v>87.27677313284876</v>
      </c>
      <c r="K124" s="605">
        <f t="shared" si="8"/>
        <v>29.337267651797305</v>
      </c>
      <c r="L124" s="605">
        <f t="shared" si="9"/>
        <v>17.243339676027592</v>
      </c>
      <c r="M124" s="605">
        <f t="shared" si="10"/>
        <v>6.506164821609242</v>
      </c>
    </row>
    <row r="125" spans="9:13">
      <c r="I125" s="409" t="str">
        <f t="shared" si="6"/>
        <v>Haute-Normandie</v>
      </c>
      <c r="J125" s="577">
        <f t="shared" si="7"/>
        <v>72.968670652447585</v>
      </c>
      <c r="K125" s="605">
        <f t="shared" si="8"/>
        <v>33.289055532084681</v>
      </c>
      <c r="L125" s="605">
        <f t="shared" si="9"/>
        <v>10.186943900346943</v>
      </c>
      <c r="M125" s="605">
        <f t="shared" si="10"/>
        <v>7.1738018119513765</v>
      </c>
    </row>
    <row r="126" spans="9:13">
      <c r="I126" s="409" t="str">
        <f t="shared" si="6"/>
        <v>Pays de la Loire</v>
      </c>
      <c r="J126" s="577">
        <f t="shared" si="7"/>
        <v>76.240201802917667</v>
      </c>
      <c r="K126" s="605">
        <f t="shared" si="8"/>
        <v>51.992239954188598</v>
      </c>
      <c r="L126" s="605">
        <f t="shared" si="9"/>
        <v>35.024140473629622</v>
      </c>
      <c r="M126" s="605">
        <f t="shared" si="10"/>
        <v>4.7266700377351247</v>
      </c>
    </row>
    <row r="127" spans="9:13">
      <c r="I127" s="409" t="str">
        <f t="shared" si="6"/>
        <v>Picardie</v>
      </c>
      <c r="J127" s="577">
        <f t="shared" si="7"/>
        <v>63.975310917521973</v>
      </c>
      <c r="K127" s="605">
        <f t="shared" si="8"/>
        <v>29.954014637299483</v>
      </c>
      <c r="L127" s="605">
        <f t="shared" si="9"/>
        <v>20.449299944142577</v>
      </c>
      <c r="M127" s="605">
        <f t="shared" si="10"/>
        <v>2.3681468713206377</v>
      </c>
    </row>
    <row r="128" spans="9:13">
      <c r="I128" s="409" t="str">
        <f t="shared" si="6"/>
        <v>Poitou-Charentes</v>
      </c>
      <c r="J128" s="577">
        <f t="shared" si="7"/>
        <v>48.899240698641037</v>
      </c>
      <c r="K128" s="605">
        <f t="shared" si="8"/>
        <v>23.941557389158756</v>
      </c>
      <c r="L128" s="605">
        <f t="shared" si="9"/>
        <v>14.001221034202185</v>
      </c>
      <c r="M128" s="605">
        <f t="shared" si="10"/>
        <v>8.7940696877019171</v>
      </c>
    </row>
    <row r="129" spans="9:13">
      <c r="I129" s="409" t="str">
        <f t="shared" si="6"/>
        <v>Provence-Alpes-Côte d'Azur</v>
      </c>
      <c r="J129" s="577">
        <f t="shared" si="7"/>
        <v>64.456823499718951</v>
      </c>
      <c r="K129" s="605">
        <f t="shared" si="8"/>
        <v>42.259898219904137</v>
      </c>
      <c r="L129" s="605">
        <f t="shared" si="9"/>
        <v>44.872560299327198</v>
      </c>
      <c r="M129" s="605">
        <f t="shared" si="10"/>
        <v>1.0699312315673275</v>
      </c>
    </row>
    <row r="130" spans="9:13">
      <c r="I130" s="409" t="str">
        <f t="shared" si="6"/>
        <v>Rhône-Alpes</v>
      </c>
      <c r="J130" s="577">
        <f t="shared" si="7"/>
        <v>60.432910358293661</v>
      </c>
      <c r="K130" s="605">
        <f t="shared" si="8"/>
        <v>30.376126623146689</v>
      </c>
      <c r="L130" s="605">
        <f t="shared" si="9"/>
        <v>16.44233466287616</v>
      </c>
      <c r="M130" s="605">
        <f t="shared" si="10"/>
        <v>2.2020041467066616</v>
      </c>
    </row>
    <row r="131" spans="9:13">
      <c r="I131" s="409" t="str">
        <f>A68</f>
        <v>Ile-de-France</v>
      </c>
      <c r="J131" s="577">
        <f t="shared" ref="J131" si="11">B68</f>
        <v>106.86292250453626</v>
      </c>
      <c r="K131" s="605">
        <f>F68</f>
        <v>30.403058030645646</v>
      </c>
      <c r="L131" s="605">
        <f>D68</f>
        <v>23.995089634937624</v>
      </c>
      <c r="M131" s="605">
        <f t="shared" ref="M131" si="12">H68</f>
        <v>2.0796276302986074</v>
      </c>
    </row>
  </sheetData>
  <sortState ref="I84:N104">
    <sortCondition descending="1" ref="N84:N104"/>
  </sortState>
  <mergeCells count="111">
    <mergeCell ref="B71:C71"/>
    <mergeCell ref="F71:G71"/>
    <mergeCell ref="D71:E71"/>
    <mergeCell ref="B72:C72"/>
    <mergeCell ref="F72:G72"/>
    <mergeCell ref="D72:E72"/>
    <mergeCell ref="B69:C69"/>
    <mergeCell ref="F69:G69"/>
    <mergeCell ref="D69:E69"/>
    <mergeCell ref="B70:C70"/>
    <mergeCell ref="F70:G70"/>
    <mergeCell ref="D70:E70"/>
    <mergeCell ref="B75:C75"/>
    <mergeCell ref="F75:G75"/>
    <mergeCell ref="D75:E75"/>
    <mergeCell ref="B73:C73"/>
    <mergeCell ref="F73:G73"/>
    <mergeCell ref="D73:E73"/>
    <mergeCell ref="B74:C74"/>
    <mergeCell ref="F74:G74"/>
    <mergeCell ref="D74:E74"/>
    <mergeCell ref="B67:C67"/>
    <mergeCell ref="F67:G67"/>
    <mergeCell ref="D67:E67"/>
    <mergeCell ref="B68:C68"/>
    <mergeCell ref="F68:G68"/>
    <mergeCell ref="D68:E68"/>
    <mergeCell ref="B65:C65"/>
    <mergeCell ref="F65:G65"/>
    <mergeCell ref="D65:E65"/>
    <mergeCell ref="B66:C66"/>
    <mergeCell ref="F66:G66"/>
    <mergeCell ref="D66:E66"/>
    <mergeCell ref="B63:C63"/>
    <mergeCell ref="F63:G63"/>
    <mergeCell ref="D63:E63"/>
    <mergeCell ref="B64:C64"/>
    <mergeCell ref="F64:G64"/>
    <mergeCell ref="D64:E64"/>
    <mergeCell ref="B61:C61"/>
    <mergeCell ref="F61:G61"/>
    <mergeCell ref="D61:E61"/>
    <mergeCell ref="B62:C62"/>
    <mergeCell ref="F62:G62"/>
    <mergeCell ref="D62:E62"/>
    <mergeCell ref="B60:C60"/>
    <mergeCell ref="F60:G60"/>
    <mergeCell ref="D60:E60"/>
    <mergeCell ref="B58:C58"/>
    <mergeCell ref="F58:G58"/>
    <mergeCell ref="D58:E58"/>
    <mergeCell ref="B57:C57"/>
    <mergeCell ref="F57:G57"/>
    <mergeCell ref="D57:E57"/>
    <mergeCell ref="F49:G49"/>
    <mergeCell ref="D49:E49"/>
    <mergeCell ref="D51:E51"/>
    <mergeCell ref="B52:C52"/>
    <mergeCell ref="F52:G52"/>
    <mergeCell ref="D52:E52"/>
    <mergeCell ref="B59:C59"/>
    <mergeCell ref="F59:G59"/>
    <mergeCell ref="D59:E59"/>
    <mergeCell ref="F46:G46"/>
    <mergeCell ref="D46:E46"/>
    <mergeCell ref="J108:J110"/>
    <mergeCell ref="K108:K110"/>
    <mergeCell ref="L108:L110"/>
    <mergeCell ref="M108:M110"/>
    <mergeCell ref="B47:C47"/>
    <mergeCell ref="F47:G47"/>
    <mergeCell ref="D47:E47"/>
    <mergeCell ref="B53:C53"/>
    <mergeCell ref="F53:G53"/>
    <mergeCell ref="D53:E53"/>
    <mergeCell ref="B54:C54"/>
    <mergeCell ref="F54:G54"/>
    <mergeCell ref="B55:C55"/>
    <mergeCell ref="F55:G55"/>
    <mergeCell ref="D55:E55"/>
    <mergeCell ref="B56:C56"/>
    <mergeCell ref="F56:G56"/>
    <mergeCell ref="D56:E56"/>
    <mergeCell ref="D54:E54"/>
    <mergeCell ref="B51:C51"/>
    <mergeCell ref="F51:G51"/>
    <mergeCell ref="B49:C49"/>
    <mergeCell ref="A76:H76"/>
    <mergeCell ref="A41:H41"/>
    <mergeCell ref="A7:A8"/>
    <mergeCell ref="I7:I8"/>
    <mergeCell ref="J7:N7"/>
    <mergeCell ref="B44:C45"/>
    <mergeCell ref="F44:G45"/>
    <mergeCell ref="D44:E45"/>
    <mergeCell ref="H44:H45"/>
    <mergeCell ref="A40:H40"/>
    <mergeCell ref="I40:M40"/>
    <mergeCell ref="L42:M42"/>
    <mergeCell ref="A44:A45"/>
    <mergeCell ref="B50:C50"/>
    <mergeCell ref="F50:G50"/>
    <mergeCell ref="D50:E50"/>
    <mergeCell ref="B48:C48"/>
    <mergeCell ref="F48:G48"/>
    <mergeCell ref="D48:E48"/>
    <mergeCell ref="B7:C7"/>
    <mergeCell ref="I42:K42"/>
    <mergeCell ref="D7:E7"/>
    <mergeCell ref="F7:G7"/>
    <mergeCell ref="B46:C46"/>
  </mergeCells>
  <phoneticPr fontId="0" type="noConversion"/>
  <hyperlinks>
    <hyperlink ref="H1" location="Sommaire!A1" display="Retour sommaire"/>
    <hyperlink ref="M1" location="Sommaire!A1" display="Retour sommaire"/>
  </hyperlinks>
  <pageMargins left="0.78740157480314965" right="0.78740157480314965" top="0.98425196850393704" bottom="0.78740157480314965" header="0.51181102362204722" footer="0.51181102362204722"/>
  <pageSetup paperSize="9" scale="59"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8" max="78" man="1"/>
  </colBreaks>
  <drawing r:id="rId2"/>
  <legacyDrawingHF r:id="rId3"/>
</worksheet>
</file>

<file path=xl/worksheets/sheet6.xml><?xml version="1.0" encoding="utf-8"?>
<worksheet xmlns="http://schemas.openxmlformats.org/spreadsheetml/2006/main" xmlns:r="http://schemas.openxmlformats.org/officeDocument/2006/relationships">
  <sheetPr>
    <tabColor rgb="FF92D050"/>
  </sheetPr>
  <dimension ref="A1:IJ126"/>
  <sheetViews>
    <sheetView view="pageBreakPreview" zoomScaleNormal="80" zoomScaleSheetLayoutView="100" workbookViewId="0">
      <selection activeCell="J19" sqref="J19"/>
    </sheetView>
  </sheetViews>
  <sheetFormatPr baseColWidth="10" defaultColWidth="10.7109375" defaultRowHeight="12.75"/>
  <cols>
    <col min="1" max="1" width="28.42578125" style="2" customWidth="1"/>
    <col min="2" max="2" width="11.140625" style="1" bestFit="1" customWidth="1"/>
    <col min="3" max="3" width="10.7109375" style="1" customWidth="1"/>
    <col min="4" max="4" width="11.140625" style="1" bestFit="1" customWidth="1"/>
    <col min="5" max="7" width="10.7109375" style="374" customWidth="1"/>
    <col min="8" max="8" width="11.140625" style="1" bestFit="1" customWidth="1"/>
    <col min="9" max="9" width="10.7109375" style="1" customWidth="1"/>
    <col min="10" max="10" width="10.7109375" style="2" customWidth="1"/>
    <col min="11" max="11" width="10.7109375" style="1" customWidth="1"/>
    <col min="12" max="14" width="10.7109375" style="24" customWidth="1"/>
    <col min="15" max="15" width="29.42578125" style="24" customWidth="1"/>
    <col min="16" max="18" width="18" style="24" customWidth="1"/>
    <col min="19" max="20" width="18" style="95" customWidth="1"/>
    <col min="21" max="22" width="10.7109375" style="4" customWidth="1"/>
    <col min="23" max="24" width="10.7109375" style="95" customWidth="1"/>
    <col min="25" max="26" width="10.7109375" style="4" customWidth="1"/>
    <col min="27" max="27" width="10.7109375" style="95" customWidth="1"/>
    <col min="28" max="28" width="10.7109375" style="4" customWidth="1"/>
    <col min="29" max="29" width="10.7109375" style="95" customWidth="1"/>
    <col min="30" max="30" width="10.7109375" style="4" customWidth="1"/>
    <col min="31" max="32" width="10.7109375" style="95" customWidth="1"/>
    <col min="33" max="33" width="10.7109375" style="4" customWidth="1"/>
    <col min="34" max="69" width="10.7109375" style="95" customWidth="1"/>
    <col min="70" max="71" width="10.7109375" style="4" customWidth="1"/>
    <col min="72" max="73" width="10.7109375" style="95" customWidth="1"/>
    <col min="74" max="76" width="10.7109375" style="4" customWidth="1"/>
    <col min="77" max="97" width="10.7109375" style="95" customWidth="1"/>
    <col min="98" max="98" width="10.7109375" style="94" customWidth="1"/>
    <col min="99" max="107" width="10.7109375" style="95" customWidth="1"/>
    <col min="108" max="108" width="10.7109375" style="66" customWidth="1"/>
    <col min="109" max="129" width="10.7109375" style="375" customWidth="1"/>
    <col min="130" max="130" width="10.7109375" style="4" customWidth="1"/>
    <col min="131" max="143" width="10.7109375" style="66" customWidth="1"/>
    <col min="144" max="144" width="10.7109375" style="4" customWidth="1"/>
    <col min="145" max="146" width="10.7109375" style="66" customWidth="1"/>
    <col min="147" max="147" width="10.7109375" style="4" customWidth="1"/>
    <col min="148" max="150" width="10.7109375" style="66" customWidth="1"/>
    <col min="151" max="151" width="10.7109375" style="4" customWidth="1"/>
    <col min="152" max="153" width="10.7109375" style="66" customWidth="1"/>
    <col min="154" max="154" width="10.7109375" style="4" customWidth="1"/>
    <col min="155" max="165" width="10.7109375" style="66" customWidth="1"/>
    <col min="166" max="166" width="10.7109375" style="375" customWidth="1"/>
    <col min="167" max="182" width="10.7109375" style="97" customWidth="1"/>
    <col min="183" max="16384" width="10.7109375" style="4"/>
  </cols>
  <sheetData>
    <row r="1" spans="1:187" s="643" customFormat="1" ht="18.75" customHeight="1">
      <c r="A1" s="638" t="s">
        <v>292</v>
      </c>
      <c r="B1" s="639"/>
      <c r="C1" s="639"/>
      <c r="D1" s="639"/>
      <c r="E1" s="737"/>
      <c r="F1" s="737"/>
      <c r="G1" s="737"/>
      <c r="H1" s="639"/>
      <c r="I1" s="639"/>
      <c r="J1" s="640"/>
      <c r="K1" s="639"/>
      <c r="L1" s="727"/>
      <c r="M1" s="727"/>
      <c r="N1" s="641" t="s">
        <v>116</v>
      </c>
      <c r="O1" s="638" t="s">
        <v>292</v>
      </c>
      <c r="P1" s="727"/>
      <c r="Q1" s="727"/>
      <c r="R1" s="727"/>
      <c r="S1" s="727"/>
      <c r="T1" s="641" t="s">
        <v>116</v>
      </c>
      <c r="U1" s="728"/>
      <c r="V1" s="728"/>
      <c r="Y1" s="728"/>
      <c r="Z1" s="728"/>
      <c r="AA1" s="729"/>
      <c r="AC1" s="728"/>
      <c r="AE1" s="728"/>
      <c r="AG1" s="728"/>
      <c r="AH1" s="728"/>
      <c r="AJ1" s="728"/>
      <c r="AK1" s="728"/>
      <c r="AL1" s="729"/>
      <c r="AM1" s="728"/>
      <c r="AN1" s="728"/>
      <c r="AO1" s="728"/>
      <c r="AP1" s="728"/>
      <c r="AQ1" s="728"/>
      <c r="AR1" s="728"/>
      <c r="AS1" s="728"/>
      <c r="AT1" s="728"/>
      <c r="AU1" s="729"/>
      <c r="AV1" s="728"/>
      <c r="AW1" s="728"/>
      <c r="AX1" s="728"/>
      <c r="AY1" s="728"/>
      <c r="AZ1" s="728"/>
      <c r="BA1" s="728"/>
      <c r="BB1" s="728"/>
      <c r="BC1" s="728"/>
      <c r="BD1" s="728"/>
      <c r="BE1" s="728"/>
      <c r="BF1" s="728"/>
      <c r="BG1" s="728"/>
      <c r="BH1" s="729"/>
      <c r="BI1" s="728"/>
      <c r="BJ1" s="728"/>
      <c r="BK1" s="728"/>
      <c r="BL1" s="728"/>
      <c r="BM1" s="728"/>
      <c r="BN1" s="728"/>
      <c r="BO1" s="728"/>
      <c r="BP1" s="728"/>
      <c r="BQ1" s="728"/>
      <c r="BR1" s="728"/>
      <c r="BS1" s="729"/>
      <c r="BV1" s="728"/>
      <c r="BW1" s="728"/>
      <c r="CA1" s="728"/>
      <c r="CB1" s="728"/>
      <c r="CC1" s="729"/>
      <c r="CD1" s="728"/>
      <c r="CE1" s="728"/>
      <c r="CF1" s="728"/>
      <c r="CG1" s="728"/>
      <c r="CH1" s="728"/>
      <c r="CI1" s="728"/>
      <c r="CJ1" s="728"/>
      <c r="CK1" s="728"/>
      <c r="CL1" s="728"/>
      <c r="CM1" s="729"/>
      <c r="CQ1" s="728"/>
      <c r="CV1" s="692"/>
      <c r="CW1" s="729"/>
      <c r="CX1" s="728"/>
      <c r="CY1" s="728"/>
      <c r="CZ1" s="728"/>
      <c r="DA1" s="728"/>
      <c r="DB1" s="728"/>
      <c r="DC1" s="728"/>
      <c r="DD1" s="728"/>
      <c r="DE1" s="728"/>
      <c r="DF1" s="731"/>
      <c r="DG1" s="731"/>
      <c r="DH1" s="731"/>
      <c r="DI1" s="731"/>
      <c r="DJ1" s="731"/>
      <c r="DK1" s="731"/>
      <c r="DL1" s="731"/>
      <c r="DM1" s="731"/>
      <c r="DN1" s="731"/>
      <c r="DO1" s="731"/>
      <c r="DP1" s="731"/>
      <c r="DQ1" s="731"/>
      <c r="DR1" s="731"/>
      <c r="DS1" s="731"/>
      <c r="DT1" s="731"/>
      <c r="DU1" s="731"/>
      <c r="DV1" s="731"/>
      <c r="DW1" s="731"/>
      <c r="DX1" s="731"/>
      <c r="DY1" s="731"/>
      <c r="DZ1" s="731"/>
      <c r="EA1" s="731"/>
      <c r="EB1" s="729"/>
      <c r="EC1" s="731"/>
      <c r="ED1" s="731"/>
      <c r="EE1" s="731"/>
      <c r="EF1" s="731"/>
      <c r="EG1" s="731"/>
      <c r="EH1" s="731"/>
      <c r="EI1" s="729"/>
      <c r="EJ1" s="731"/>
      <c r="EK1" s="731"/>
      <c r="EL1" s="731"/>
      <c r="EM1" s="731"/>
      <c r="EN1" s="731"/>
      <c r="EO1" s="731"/>
      <c r="EQ1" s="731"/>
      <c r="ER1" s="731"/>
      <c r="ES1" s="729"/>
      <c r="ET1" s="731"/>
      <c r="EU1" s="731"/>
      <c r="EV1" s="731"/>
      <c r="EX1" s="731"/>
      <c r="EY1" s="731"/>
      <c r="FA1" s="731"/>
      <c r="FB1" s="731"/>
      <c r="FC1" s="729"/>
      <c r="FD1" s="729"/>
      <c r="FE1" s="729"/>
      <c r="FF1" s="729"/>
      <c r="FG1" s="729"/>
      <c r="FH1" s="729"/>
      <c r="FI1" s="731"/>
      <c r="FJ1" s="731"/>
      <c r="FK1" s="731"/>
      <c r="FL1" s="731"/>
      <c r="FM1" s="729"/>
      <c r="FN1" s="728"/>
      <c r="FO1" s="728"/>
      <c r="FP1" s="728"/>
      <c r="FQ1" s="728"/>
      <c r="FR1" s="728"/>
      <c r="FS1" s="728"/>
      <c r="FU1" s="728"/>
      <c r="FV1" s="728"/>
      <c r="FW1" s="728"/>
      <c r="FX1" s="728"/>
      <c r="FY1" s="728"/>
      <c r="FZ1" s="728"/>
      <c r="GA1" s="728"/>
      <c r="GB1" s="728"/>
    </row>
    <row r="2" spans="1:187" s="643" customFormat="1" ht="18.75" customHeight="1">
      <c r="A2" s="644" t="s">
        <v>423</v>
      </c>
      <c r="B2" s="647"/>
      <c r="C2" s="647"/>
      <c r="D2" s="647"/>
      <c r="E2" s="738"/>
      <c r="F2" s="738"/>
      <c r="G2" s="738"/>
      <c r="H2" s="647"/>
      <c r="I2" s="647"/>
      <c r="J2" s="648"/>
      <c r="K2" s="763"/>
      <c r="L2" s="731"/>
      <c r="M2" s="731"/>
      <c r="N2" s="731"/>
      <c r="O2" s="739" t="s">
        <v>148</v>
      </c>
      <c r="P2" s="740"/>
      <c r="Q2" s="740"/>
      <c r="R2" s="741"/>
      <c r="S2" s="742"/>
      <c r="T2" s="731"/>
      <c r="U2" s="728"/>
      <c r="V2" s="728"/>
      <c r="Y2" s="728"/>
      <c r="Z2" s="728"/>
      <c r="AA2" s="732"/>
      <c r="AC2" s="728"/>
      <c r="AE2" s="728"/>
      <c r="AG2" s="728"/>
      <c r="AH2" s="728"/>
      <c r="AJ2" s="728"/>
      <c r="AK2" s="728"/>
      <c r="AL2" s="732"/>
      <c r="AM2" s="728"/>
      <c r="AN2" s="728"/>
      <c r="AO2" s="728"/>
      <c r="AP2" s="728"/>
      <c r="AQ2" s="728"/>
      <c r="AR2" s="728"/>
      <c r="AS2" s="728"/>
      <c r="AT2" s="728"/>
      <c r="AU2" s="732"/>
      <c r="AV2" s="728"/>
      <c r="AW2" s="728"/>
      <c r="AX2" s="728"/>
      <c r="AY2" s="728"/>
      <c r="AZ2" s="728"/>
      <c r="BA2" s="728"/>
      <c r="BB2" s="728"/>
      <c r="BC2" s="728"/>
      <c r="BD2" s="728"/>
      <c r="BE2" s="728"/>
      <c r="BF2" s="728"/>
      <c r="BG2" s="728"/>
      <c r="BH2" s="732"/>
      <c r="BI2" s="728"/>
      <c r="BJ2" s="728"/>
      <c r="BK2" s="728"/>
      <c r="BL2" s="728"/>
      <c r="BM2" s="728"/>
      <c r="BN2" s="728"/>
      <c r="BO2" s="728"/>
      <c r="BP2" s="728"/>
      <c r="BQ2" s="728"/>
      <c r="BR2" s="728"/>
      <c r="BS2" s="732"/>
      <c r="BV2" s="728"/>
      <c r="BW2" s="728"/>
      <c r="CA2" s="728"/>
      <c r="CB2" s="728"/>
      <c r="CC2" s="732"/>
      <c r="CD2" s="728"/>
      <c r="CE2" s="728"/>
      <c r="CF2" s="728"/>
      <c r="CG2" s="728"/>
      <c r="CH2" s="728"/>
      <c r="CI2" s="728"/>
      <c r="CJ2" s="728"/>
      <c r="CK2" s="728"/>
      <c r="CL2" s="728"/>
      <c r="CM2" s="732"/>
      <c r="CQ2" s="728"/>
      <c r="CV2" s="692"/>
      <c r="CW2" s="732"/>
      <c r="CX2" s="728"/>
      <c r="CY2" s="728"/>
      <c r="CZ2" s="728"/>
      <c r="DA2" s="728"/>
      <c r="DB2" s="728"/>
      <c r="DC2" s="728"/>
      <c r="DD2" s="728"/>
      <c r="DE2" s="728"/>
      <c r="DF2" s="731"/>
      <c r="EB2" s="732"/>
      <c r="EC2" s="731"/>
      <c r="ED2" s="731"/>
      <c r="EE2" s="731"/>
      <c r="EF2" s="731"/>
      <c r="EG2" s="731"/>
      <c r="EH2" s="731"/>
      <c r="EI2" s="1140"/>
      <c r="EJ2" s="1141"/>
      <c r="EK2" s="1141"/>
      <c r="EL2" s="1141"/>
      <c r="EM2" s="1141"/>
      <c r="EN2" s="1141"/>
      <c r="EO2" s="1141"/>
      <c r="EP2" s="1141"/>
      <c r="EQ2" s="731"/>
      <c r="ER2" s="731"/>
      <c r="ES2" s="732"/>
      <c r="ET2" s="731"/>
      <c r="EU2" s="731"/>
      <c r="EV2" s="731"/>
      <c r="EX2" s="731"/>
      <c r="EY2" s="731"/>
      <c r="FA2" s="731"/>
      <c r="FB2" s="731"/>
      <c r="FC2" s="732"/>
      <c r="FD2" s="732"/>
      <c r="FE2" s="732"/>
      <c r="FF2" s="732"/>
      <c r="FG2" s="732"/>
      <c r="FH2" s="732"/>
      <c r="FI2" s="731"/>
      <c r="FJ2" s="731"/>
      <c r="FK2" s="731"/>
      <c r="FL2" s="731"/>
      <c r="FM2" s="743"/>
      <c r="FN2" s="744"/>
      <c r="FO2" s="744"/>
      <c r="FP2" s="744"/>
      <c r="FQ2" s="744"/>
      <c r="FR2" s="744"/>
      <c r="FS2" s="744"/>
      <c r="FT2" s="744"/>
      <c r="FU2" s="728"/>
      <c r="FV2" s="743"/>
      <c r="FW2" s="744"/>
      <c r="FX2" s="744"/>
      <c r="FY2" s="744"/>
      <c r="FZ2" s="744"/>
      <c r="GA2" s="744"/>
      <c r="GB2" s="744"/>
      <c r="GC2" s="744"/>
    </row>
    <row r="3" spans="1:187" s="6" customFormat="1" ht="18.75" customHeight="1">
      <c r="A3" s="474"/>
      <c r="B3" s="362"/>
      <c r="C3" s="362"/>
      <c r="D3" s="362"/>
      <c r="E3" s="475"/>
      <c r="F3" s="475"/>
      <c r="G3" s="475"/>
      <c r="H3" s="362"/>
      <c r="I3" s="362"/>
      <c r="J3" s="403"/>
      <c r="K3" s="362"/>
      <c r="L3" s="98"/>
      <c r="M3" s="98"/>
      <c r="N3" s="98"/>
      <c r="O3" s="476"/>
      <c r="P3" s="477"/>
      <c r="Q3" s="477"/>
      <c r="R3" s="478"/>
      <c r="S3" s="31"/>
      <c r="T3" s="98"/>
      <c r="U3" s="103"/>
      <c r="V3" s="103"/>
      <c r="Y3" s="103"/>
      <c r="Z3" s="103"/>
      <c r="AA3" s="102"/>
      <c r="AC3" s="103"/>
      <c r="AE3" s="103"/>
      <c r="AG3" s="103"/>
      <c r="AH3" s="103"/>
      <c r="AJ3" s="103"/>
      <c r="AK3" s="103"/>
      <c r="AL3" s="102"/>
      <c r="AM3" s="103"/>
      <c r="AN3" s="103"/>
      <c r="AO3" s="103"/>
      <c r="AP3" s="103"/>
      <c r="AQ3" s="103"/>
      <c r="AR3" s="103"/>
      <c r="AS3" s="103"/>
      <c r="AT3" s="103"/>
      <c r="AU3" s="102"/>
      <c r="AV3" s="103"/>
      <c r="AW3" s="103"/>
      <c r="AX3" s="103"/>
      <c r="AY3" s="103"/>
      <c r="AZ3" s="103"/>
      <c r="BA3" s="103"/>
      <c r="BB3" s="103"/>
      <c r="BC3" s="103"/>
      <c r="BD3" s="103"/>
      <c r="BE3" s="103"/>
      <c r="BF3" s="103"/>
      <c r="BG3" s="103"/>
      <c r="BH3" s="102"/>
      <c r="BI3" s="103"/>
      <c r="BJ3" s="103"/>
      <c r="BK3" s="103"/>
      <c r="BL3" s="103"/>
      <c r="BM3" s="103"/>
      <c r="BN3" s="103"/>
      <c r="BO3" s="103"/>
      <c r="BP3" s="103"/>
      <c r="BQ3" s="103"/>
      <c r="BR3" s="103"/>
      <c r="BS3" s="102"/>
      <c r="BV3" s="103"/>
      <c r="BW3" s="103"/>
      <c r="CA3" s="103"/>
      <c r="CB3" s="103"/>
      <c r="CC3" s="102"/>
      <c r="CD3" s="103"/>
      <c r="CE3" s="103"/>
      <c r="CF3" s="103"/>
      <c r="CG3" s="103"/>
      <c r="CH3" s="103"/>
      <c r="CI3" s="103"/>
      <c r="CJ3" s="103"/>
      <c r="CK3" s="103"/>
      <c r="CL3" s="103"/>
      <c r="CM3" s="102"/>
      <c r="CQ3" s="103"/>
      <c r="CV3" s="376"/>
      <c r="CW3" s="102"/>
      <c r="CX3" s="103"/>
      <c r="CY3" s="103"/>
      <c r="CZ3" s="103"/>
      <c r="DA3" s="103"/>
      <c r="DB3" s="103"/>
      <c r="DC3" s="103"/>
      <c r="DD3" s="103"/>
      <c r="DE3" s="103"/>
      <c r="DF3" s="98"/>
      <c r="EB3" s="102"/>
      <c r="EC3" s="98"/>
      <c r="ED3" s="98"/>
      <c r="EE3" s="98"/>
      <c r="EF3" s="98"/>
      <c r="EG3" s="98"/>
      <c r="EH3" s="98"/>
      <c r="EI3" s="690"/>
      <c r="EJ3" s="691"/>
      <c r="EK3" s="691"/>
      <c r="EL3" s="691"/>
      <c r="EM3" s="691"/>
      <c r="EN3" s="691"/>
      <c r="EO3" s="691"/>
      <c r="EP3" s="691"/>
      <c r="EQ3" s="98"/>
      <c r="ER3" s="98"/>
      <c r="ES3" s="102"/>
      <c r="ET3" s="98"/>
      <c r="EU3" s="98"/>
      <c r="EV3" s="98"/>
      <c r="EX3" s="98"/>
      <c r="EY3" s="98"/>
      <c r="FA3" s="98"/>
      <c r="FB3" s="98"/>
      <c r="FC3" s="102"/>
      <c r="FD3" s="102"/>
      <c r="FE3" s="102"/>
      <c r="FF3" s="102"/>
      <c r="FG3" s="102"/>
      <c r="FH3" s="102"/>
      <c r="FI3" s="98"/>
      <c r="FJ3" s="98"/>
      <c r="FK3" s="98"/>
      <c r="FL3" s="98"/>
      <c r="FM3" s="690"/>
      <c r="FN3" s="691"/>
      <c r="FO3" s="691"/>
      <c r="FP3" s="691"/>
      <c r="FQ3" s="691"/>
      <c r="FR3" s="691"/>
      <c r="FS3" s="691"/>
      <c r="FT3" s="691"/>
      <c r="FU3" s="103"/>
      <c r="FV3" s="690"/>
      <c r="FW3" s="691"/>
      <c r="FX3" s="691"/>
      <c r="FY3" s="691"/>
      <c r="FZ3" s="691"/>
      <c r="GA3" s="691"/>
      <c r="GB3" s="691"/>
      <c r="GC3" s="691"/>
    </row>
    <row r="4" spans="1:187" ht="15.75">
      <c r="A4" s="657" t="s">
        <v>3</v>
      </c>
      <c r="B4" s="432"/>
      <c r="C4" s="448"/>
      <c r="D4" s="2"/>
      <c r="E4" s="891"/>
      <c r="F4" s="891"/>
      <c r="G4" s="891"/>
      <c r="H4" s="7"/>
      <c r="I4" s="7"/>
      <c r="J4" s="7"/>
      <c r="K4" s="7"/>
      <c r="L4" s="7"/>
      <c r="M4" s="7"/>
      <c r="N4" s="7"/>
      <c r="P4" s="446"/>
      <c r="Q4" s="446"/>
      <c r="R4" s="66"/>
      <c r="S4" s="447"/>
      <c r="T4" s="4"/>
      <c r="W4" s="4"/>
      <c r="X4" s="4"/>
      <c r="Z4" s="111"/>
      <c r="AA4" s="18"/>
      <c r="AB4" s="115"/>
      <c r="AC4" s="18"/>
      <c r="AD4" s="115"/>
      <c r="AE4" s="116"/>
      <c r="AF4" s="115"/>
      <c r="AG4" s="116"/>
      <c r="AH4" s="116"/>
      <c r="AI4" s="4"/>
      <c r="AJ4" s="4"/>
      <c r="AK4" s="4"/>
      <c r="AL4" s="4"/>
      <c r="AM4" s="4"/>
      <c r="AN4" s="4"/>
      <c r="AO4" s="4"/>
      <c r="AP4" s="4"/>
      <c r="AQ4" s="4"/>
      <c r="AR4" s="4"/>
      <c r="AS4" s="4"/>
      <c r="AT4" s="4"/>
      <c r="AU4" s="117"/>
      <c r="AV4" s="117"/>
      <c r="AW4" s="117"/>
      <c r="AX4" s="117"/>
      <c r="AY4" s="117"/>
      <c r="AZ4" s="117"/>
      <c r="BA4" s="118"/>
      <c r="BB4" s="117"/>
      <c r="BC4" s="117"/>
      <c r="BD4" s="117"/>
      <c r="BE4" s="117"/>
      <c r="BF4" s="117"/>
      <c r="BG4" s="118"/>
      <c r="BH4" s="18"/>
      <c r="BI4" s="4"/>
      <c r="BJ4" s="4"/>
      <c r="BK4" s="4"/>
      <c r="BL4" s="4"/>
      <c r="BM4" s="4"/>
      <c r="BN4" s="4"/>
      <c r="BO4" s="4"/>
      <c r="BP4" s="4"/>
      <c r="BQ4" s="4"/>
      <c r="BS4" s="119"/>
      <c r="BT4" s="4"/>
      <c r="BU4" s="4"/>
      <c r="BY4" s="4"/>
      <c r="BZ4" s="4"/>
      <c r="CA4" s="4"/>
      <c r="CB4" s="4"/>
      <c r="CC4" s="4"/>
      <c r="CD4" s="4"/>
      <c r="CE4" s="4"/>
      <c r="CH4" s="4"/>
      <c r="CI4" s="4"/>
      <c r="CJ4" s="4"/>
      <c r="CM4" s="4"/>
      <c r="CN4" s="4"/>
      <c r="CO4" s="4"/>
      <c r="CP4" s="4"/>
      <c r="CQ4" s="4"/>
      <c r="CR4" s="4"/>
      <c r="CS4" s="4"/>
      <c r="CT4" s="4"/>
      <c r="CU4" s="4"/>
      <c r="CV4" s="2"/>
      <c r="CW4" s="4"/>
      <c r="CX4" s="4"/>
      <c r="CY4" s="4"/>
      <c r="CZ4" s="4"/>
      <c r="DA4" s="4"/>
      <c r="DB4" s="4"/>
      <c r="DC4" s="4"/>
      <c r="DD4" s="4"/>
      <c r="DE4" s="4"/>
      <c r="DF4" s="66"/>
      <c r="DZ4" s="375"/>
      <c r="EA4" s="375"/>
      <c r="EB4" s="121"/>
      <c r="EC4" s="4"/>
      <c r="ED4" s="4"/>
      <c r="EE4" s="111"/>
      <c r="EF4" s="111"/>
      <c r="EG4" s="4"/>
      <c r="EH4" s="111"/>
      <c r="EI4" s="4"/>
      <c r="EJ4" s="4"/>
      <c r="EK4" s="4"/>
      <c r="EL4" s="111"/>
      <c r="EM4" s="4"/>
      <c r="EP4" s="4"/>
      <c r="ER4" s="4"/>
      <c r="ES4" s="18"/>
      <c r="ET4" s="4"/>
      <c r="EV4" s="4"/>
      <c r="EW4" s="4"/>
      <c r="EY4" s="4"/>
      <c r="EZ4" s="4"/>
      <c r="FA4" s="4"/>
      <c r="FB4" s="4"/>
      <c r="FC4" s="100"/>
      <c r="FG4" s="4"/>
      <c r="FI4" s="4"/>
      <c r="FJ4" s="4"/>
      <c r="FK4" s="4"/>
      <c r="FL4" s="66"/>
      <c r="FM4" s="4"/>
      <c r="FN4" s="4"/>
      <c r="FO4" s="18"/>
      <c r="FP4" s="111"/>
      <c r="FQ4" s="4"/>
      <c r="FR4" s="4"/>
      <c r="FS4" s="95"/>
      <c r="FT4" s="4"/>
      <c r="FU4" s="4"/>
      <c r="FV4" s="4"/>
      <c r="FW4" s="4"/>
      <c r="FX4" s="4"/>
      <c r="FY4" s="4"/>
      <c r="FZ4" s="4"/>
    </row>
    <row r="5" spans="1:187" ht="15" customHeight="1">
      <c r="A5" s="658" t="s">
        <v>4</v>
      </c>
      <c r="B5" s="354"/>
      <c r="C5" s="2"/>
      <c r="D5" s="7"/>
      <c r="E5" s="892"/>
      <c r="F5" s="892"/>
      <c r="G5" s="892"/>
      <c r="H5" s="896"/>
      <c r="I5" s="896"/>
      <c r="J5" s="7"/>
      <c r="K5" s="7"/>
      <c r="L5" s="7"/>
      <c r="M5" s="7"/>
      <c r="N5" s="7"/>
      <c r="O5" s="657" t="s">
        <v>3</v>
      </c>
      <c r="P5" s="113"/>
      <c r="Q5" s="464"/>
      <c r="R5" s="66"/>
      <c r="S5" s="66"/>
      <c r="T5" s="66"/>
      <c r="U5" s="45"/>
      <c r="V5" s="45"/>
      <c r="W5" s="28"/>
      <c r="X5" s="28"/>
      <c r="Y5" s="12"/>
      <c r="Z5" s="95"/>
      <c r="AA5" s="43"/>
      <c r="AB5" s="44"/>
      <c r="AC5" s="118"/>
      <c r="AD5" s="126"/>
      <c r="AE5" s="57"/>
      <c r="AF5" s="126"/>
      <c r="AG5" s="57"/>
      <c r="AH5" s="57"/>
      <c r="AI5" s="126"/>
      <c r="AJ5" s="12"/>
      <c r="AK5" s="4"/>
      <c r="AL5" s="127"/>
      <c r="AM5" s="4"/>
      <c r="AN5" s="4"/>
      <c r="AO5" s="4"/>
      <c r="AP5" s="4"/>
      <c r="AR5" s="4"/>
      <c r="AS5" s="4"/>
      <c r="AT5" s="4"/>
      <c r="AU5" s="43"/>
      <c r="AV5" s="44"/>
      <c r="BF5" s="12"/>
      <c r="BG5" s="4"/>
      <c r="BH5" s="127"/>
      <c r="BI5" s="4"/>
      <c r="BJ5" s="4"/>
      <c r="BK5" s="4"/>
      <c r="BN5" s="4"/>
      <c r="BP5" s="4"/>
      <c r="BQ5" s="4"/>
      <c r="BS5" s="43"/>
      <c r="BT5" s="44"/>
      <c r="BU5" s="126"/>
      <c r="BW5" s="126"/>
      <c r="BX5" s="126"/>
      <c r="BY5" s="4"/>
      <c r="BZ5" s="89"/>
      <c r="CA5" s="12"/>
      <c r="CB5" s="4"/>
      <c r="CC5" s="127"/>
      <c r="CD5" s="126"/>
      <c r="CE5" s="126"/>
      <c r="CF5" s="4"/>
      <c r="CG5" s="126"/>
      <c r="CH5" s="126"/>
      <c r="CI5" s="89"/>
      <c r="CJ5" s="4"/>
      <c r="CK5" s="4"/>
      <c r="CM5" s="43"/>
      <c r="CN5" s="38"/>
      <c r="CO5" s="126"/>
      <c r="CP5" s="126"/>
      <c r="CQ5" s="126"/>
      <c r="CR5" s="126"/>
      <c r="CS5" s="126"/>
      <c r="CT5" s="89"/>
      <c r="CU5" s="12"/>
      <c r="CV5" s="2"/>
      <c r="CW5" s="127"/>
      <c r="CX5" s="28"/>
      <c r="CY5" s="28"/>
      <c r="CZ5" s="28"/>
      <c r="DA5" s="28"/>
      <c r="DB5" s="28"/>
      <c r="DC5" s="4"/>
      <c r="DD5" s="95"/>
      <c r="DE5" s="12"/>
      <c r="DF5" s="66"/>
      <c r="DZ5" s="375"/>
      <c r="EA5" s="375"/>
      <c r="EB5" s="1132"/>
      <c r="EC5" s="1142"/>
      <c r="ED5" s="4"/>
      <c r="EE5" s="111"/>
      <c r="EF5" s="111"/>
      <c r="EG5" s="12"/>
      <c r="EH5" s="111"/>
      <c r="EI5" s="1132"/>
      <c r="EJ5" s="1142"/>
      <c r="EK5" s="4"/>
      <c r="EL5" s="111"/>
      <c r="EM5" s="130"/>
      <c r="EP5" s="130"/>
      <c r="EQ5" s="12"/>
      <c r="ER5" s="4"/>
      <c r="ES5" s="1132"/>
      <c r="ET5" s="1142"/>
      <c r="EV5" s="4"/>
      <c r="EW5" s="126"/>
      <c r="EY5" s="4"/>
      <c r="EZ5" s="48"/>
      <c r="FA5" s="12"/>
      <c r="FB5" s="4"/>
      <c r="FC5" s="1132"/>
      <c r="FD5" s="1133"/>
      <c r="FE5" s="1134"/>
      <c r="FG5" s="4"/>
      <c r="FI5" s="4"/>
      <c r="FJ5" s="4"/>
      <c r="FK5" s="12"/>
      <c r="FL5" s="375"/>
      <c r="FM5" s="43"/>
      <c r="FN5" s="38"/>
      <c r="FO5" s="4"/>
      <c r="FP5" s="111"/>
      <c r="FQ5" s="130"/>
      <c r="FR5" s="4"/>
      <c r="FS5" s="95"/>
      <c r="FT5" s="130"/>
      <c r="FU5" s="12"/>
      <c r="GA5" s="97"/>
      <c r="GB5" s="97"/>
    </row>
    <row r="6" spans="1:187" ht="25.5" customHeight="1">
      <c r="A6" s="1092" t="s">
        <v>7</v>
      </c>
      <c r="B6" s="1094" t="s">
        <v>6</v>
      </c>
      <c r="C6" s="1094"/>
      <c r="D6" s="1158" t="s">
        <v>283</v>
      </c>
      <c r="E6" s="1158"/>
      <c r="F6" s="1145" t="s">
        <v>372</v>
      </c>
      <c r="G6" s="1145"/>
      <c r="H6" s="1094" t="s">
        <v>378</v>
      </c>
      <c r="I6" s="1094"/>
      <c r="J6" s="1145" t="s">
        <v>304</v>
      </c>
      <c r="K6" s="1145"/>
      <c r="L6" s="1094" t="s">
        <v>47</v>
      </c>
      <c r="M6" s="1094"/>
      <c r="N6" s="865" t="s">
        <v>41</v>
      </c>
      <c r="O6" s="1149" t="s">
        <v>7</v>
      </c>
      <c r="P6" s="1146" t="s">
        <v>424</v>
      </c>
      <c r="Q6" s="1147"/>
      <c r="R6" s="1147"/>
      <c r="S6" s="1147"/>
      <c r="T6" s="1148"/>
      <c r="U6" s="293"/>
      <c r="V6" s="293"/>
      <c r="W6" s="153"/>
      <c r="X6" s="136"/>
      <c r="Y6" s="136"/>
      <c r="Z6" s="119"/>
      <c r="AA6" s="47"/>
      <c r="AB6" s="131"/>
      <c r="AC6" s="132"/>
      <c r="AD6" s="131"/>
      <c r="AE6" s="133"/>
      <c r="AF6" s="131"/>
      <c r="AG6" s="133"/>
      <c r="AH6" s="133"/>
      <c r="AI6" s="131"/>
      <c r="AJ6" s="133"/>
      <c r="AK6" s="134"/>
      <c r="AL6" s="135"/>
      <c r="AM6" s="119"/>
      <c r="AN6" s="136"/>
      <c r="AO6" s="136"/>
      <c r="AP6" s="136"/>
      <c r="AQ6" s="125"/>
      <c r="AR6" s="136"/>
      <c r="AS6" s="136"/>
      <c r="AT6" s="4"/>
      <c r="AU6" s="50"/>
      <c r="AV6" s="119"/>
      <c r="AW6" s="137"/>
      <c r="AY6" s="18"/>
      <c r="AZ6" s="47"/>
      <c r="BA6" s="47"/>
      <c r="BB6" s="119"/>
      <c r="BC6" s="46"/>
      <c r="BD6" s="46"/>
      <c r="BE6" s="46"/>
      <c r="BF6" s="46"/>
      <c r="BG6" s="134"/>
      <c r="BH6" s="4"/>
      <c r="BI6" s="119"/>
      <c r="BJ6" s="136"/>
      <c r="BK6" s="136"/>
      <c r="BL6" s="136"/>
      <c r="BM6" s="134"/>
      <c r="BN6" s="134"/>
      <c r="BO6" s="134"/>
      <c r="BP6" s="138"/>
      <c r="BQ6" s="139"/>
      <c r="BS6" s="47"/>
      <c r="BT6" s="135"/>
      <c r="BU6" s="135"/>
      <c r="BV6" s="135"/>
      <c r="BW6" s="135"/>
      <c r="BX6" s="135"/>
      <c r="BY6" s="135"/>
      <c r="BZ6" s="135"/>
      <c r="CA6" s="135"/>
      <c r="CB6" s="4"/>
      <c r="CC6" s="47"/>
      <c r="CD6" s="135"/>
      <c r="CE6" s="135"/>
      <c r="CF6" s="135"/>
      <c r="CG6" s="135"/>
      <c r="CH6" s="135"/>
      <c r="CI6" s="135"/>
      <c r="CJ6" s="135"/>
      <c r="CK6" s="135"/>
      <c r="CM6" s="47"/>
      <c r="CN6" s="135"/>
      <c r="CO6" s="135"/>
      <c r="CP6" s="135"/>
      <c r="CQ6" s="135"/>
      <c r="CR6" s="135"/>
      <c r="CS6" s="135"/>
      <c r="CT6" s="135"/>
      <c r="CU6" s="135"/>
      <c r="CV6" s="2"/>
      <c r="CW6" s="47"/>
      <c r="CX6" s="135"/>
      <c r="CY6" s="135"/>
      <c r="CZ6" s="135"/>
      <c r="DA6" s="135"/>
      <c r="DB6" s="135"/>
      <c r="DC6" s="135"/>
      <c r="DD6" s="135"/>
      <c r="DE6" s="135"/>
      <c r="DF6" s="66"/>
      <c r="DZ6" s="375"/>
      <c r="EA6" s="375"/>
      <c r="EB6" s="4"/>
      <c r="EC6" s="4"/>
      <c r="ED6" s="4"/>
      <c r="EE6" s="4"/>
      <c r="EF6" s="136"/>
      <c r="EG6" s="136"/>
      <c r="EH6" s="136"/>
      <c r="EI6" s="4"/>
      <c r="EJ6" s="1128"/>
      <c r="EK6" s="1135"/>
      <c r="EL6" s="1135"/>
      <c r="EM6" s="1135"/>
      <c r="EN6" s="1135"/>
      <c r="EO6" s="1135"/>
      <c r="EP6" s="1135"/>
      <c r="EQ6" s="1135"/>
      <c r="ER6" s="46"/>
      <c r="ES6" s="46"/>
      <c r="ET6" s="135"/>
      <c r="EU6" s="47"/>
      <c r="EV6" s="47"/>
      <c r="EW6" s="135"/>
      <c r="EX6" s="47"/>
      <c r="EY6" s="47"/>
      <c r="EZ6" s="135"/>
      <c r="FA6" s="47"/>
      <c r="FB6" s="4"/>
      <c r="FC6" s="46"/>
      <c r="FD6" s="119"/>
      <c r="FF6" s="4"/>
      <c r="FG6" s="1128"/>
      <c r="FH6" s="1129"/>
      <c r="FI6" s="47"/>
      <c r="FJ6" s="135"/>
      <c r="FK6" s="47"/>
      <c r="FL6" s="375"/>
      <c r="FM6" s="4"/>
      <c r="FN6" s="119"/>
      <c r="FO6" s="101"/>
      <c r="FP6" s="101"/>
      <c r="FQ6" s="101"/>
      <c r="FR6" s="101"/>
      <c r="FS6" s="101"/>
      <c r="FT6" s="101"/>
      <c r="FU6" s="101"/>
      <c r="GA6" s="97"/>
      <c r="GB6" s="97"/>
      <c r="GC6" s="119"/>
    </row>
    <row r="7" spans="1:187" ht="24" customHeight="1">
      <c r="A7" s="1086"/>
      <c r="B7" s="666">
        <v>2012</v>
      </c>
      <c r="C7" s="697" t="s">
        <v>294</v>
      </c>
      <c r="D7" s="666">
        <v>2012</v>
      </c>
      <c r="E7" s="697" t="s">
        <v>294</v>
      </c>
      <c r="F7" s="755">
        <v>2012</v>
      </c>
      <c r="G7" s="756" t="s">
        <v>294</v>
      </c>
      <c r="H7" s="666">
        <v>2012</v>
      </c>
      <c r="I7" s="697" t="s">
        <v>294</v>
      </c>
      <c r="J7" s="755">
        <v>2012</v>
      </c>
      <c r="K7" s="756" t="s">
        <v>294</v>
      </c>
      <c r="L7" s="666">
        <v>2012</v>
      </c>
      <c r="M7" s="697" t="s">
        <v>294</v>
      </c>
      <c r="N7" s="666">
        <v>2012</v>
      </c>
      <c r="O7" s="1150"/>
      <c r="P7" s="1063" t="s">
        <v>2</v>
      </c>
      <c r="Q7" s="1064" t="s">
        <v>306</v>
      </c>
      <c r="R7" s="1035" t="s">
        <v>304</v>
      </c>
      <c r="S7" s="1063" t="s">
        <v>47</v>
      </c>
      <c r="T7" s="1063" t="s">
        <v>41</v>
      </c>
      <c r="U7" s="47"/>
      <c r="V7" s="171"/>
      <c r="W7" s="378"/>
      <c r="X7" s="119"/>
      <c r="Y7" s="136"/>
      <c r="Z7" s="136"/>
      <c r="AA7" s="119"/>
      <c r="AB7" s="50"/>
      <c r="AC7" s="131"/>
      <c r="AD7" s="133"/>
      <c r="AE7" s="131"/>
      <c r="AF7" s="133"/>
      <c r="AG7" s="131"/>
      <c r="AH7" s="133"/>
      <c r="AI7" s="144"/>
      <c r="AJ7" s="131"/>
      <c r="AK7" s="133"/>
      <c r="AL7" s="134"/>
      <c r="AM7" s="145"/>
      <c r="AN7" s="142"/>
      <c r="AO7" s="146"/>
      <c r="AP7" s="142"/>
      <c r="AQ7" s="147"/>
      <c r="AR7" s="142"/>
      <c r="AS7" s="148"/>
      <c r="AT7" s="148"/>
      <c r="AU7" s="4"/>
      <c r="AV7" s="50"/>
      <c r="AW7" s="119"/>
      <c r="AX7" s="137"/>
      <c r="AZ7" s="145"/>
      <c r="BA7" s="50"/>
      <c r="BB7" s="47"/>
      <c r="BC7" s="135"/>
      <c r="BD7" s="47"/>
      <c r="BF7" s="135"/>
      <c r="BG7" s="47"/>
      <c r="BH7" s="149"/>
      <c r="BI7" s="50"/>
      <c r="BJ7" s="149"/>
      <c r="BK7" s="149"/>
      <c r="BL7" s="149"/>
      <c r="BM7" s="149"/>
      <c r="BN7" s="149"/>
      <c r="BO7" s="149"/>
      <c r="BP7" s="149"/>
      <c r="BQ7" s="149"/>
      <c r="BR7" s="150"/>
      <c r="BT7" s="50"/>
      <c r="BU7" s="135"/>
      <c r="BV7" s="135"/>
      <c r="BW7" s="135"/>
      <c r="BX7" s="135"/>
      <c r="BY7" s="135"/>
      <c r="BZ7" s="135"/>
      <c r="CA7" s="135"/>
      <c r="CB7" s="135"/>
      <c r="CC7" s="4"/>
      <c r="CD7" s="50"/>
      <c r="CE7" s="135"/>
      <c r="CF7" s="135"/>
      <c r="CG7" s="135"/>
      <c r="CH7" s="135"/>
      <c r="CI7" s="135"/>
      <c r="CJ7" s="135"/>
      <c r="CK7" s="135"/>
      <c r="CL7" s="135"/>
      <c r="CN7" s="50"/>
      <c r="CO7" s="135"/>
      <c r="CP7" s="135"/>
      <c r="CQ7" s="135"/>
      <c r="CR7" s="135"/>
      <c r="CS7" s="135"/>
      <c r="CT7" s="135"/>
      <c r="CU7" s="135"/>
      <c r="CV7" s="135"/>
      <c r="CW7" s="2"/>
      <c r="CX7" s="50"/>
      <c r="CY7" s="135"/>
      <c r="CZ7" s="135"/>
      <c r="DA7" s="135"/>
      <c r="DB7" s="135"/>
      <c r="DC7" s="135"/>
      <c r="DD7" s="135"/>
      <c r="DE7" s="135"/>
      <c r="DF7" s="135"/>
      <c r="DG7" s="66"/>
      <c r="DZ7" s="375"/>
      <c r="EA7" s="375"/>
      <c r="EB7" s="375"/>
      <c r="EC7" s="50"/>
      <c r="ED7" s="153"/>
      <c r="EE7" s="52"/>
      <c r="EF7" s="52"/>
      <c r="EG7" s="1128"/>
      <c r="EH7" s="1130"/>
      <c r="EI7" s="136"/>
      <c r="EJ7" s="50"/>
      <c r="EK7" s="52"/>
      <c r="EL7" s="119"/>
      <c r="EM7" s="1131"/>
      <c r="EN7" s="1131"/>
      <c r="EO7" s="95"/>
      <c r="EP7" s="119"/>
      <c r="EQ7" s="1131"/>
      <c r="ER7" s="1130"/>
      <c r="ES7" s="46"/>
      <c r="ET7" s="50"/>
      <c r="EV7" s="4"/>
      <c r="EW7" s="151"/>
      <c r="EY7" s="4"/>
      <c r="EZ7" s="154"/>
      <c r="FA7" s="126"/>
      <c r="FB7" s="4"/>
      <c r="FC7" s="4"/>
      <c r="FD7" s="50"/>
      <c r="FE7" s="155"/>
      <c r="FF7" s="145"/>
      <c r="FG7" s="142"/>
      <c r="FH7" s="1128"/>
      <c r="FI7" s="1129"/>
      <c r="FJ7" s="4"/>
      <c r="FK7" s="156"/>
      <c r="FL7" s="4"/>
      <c r="FM7" s="375"/>
      <c r="FN7" s="50"/>
      <c r="FO7" s="52"/>
      <c r="FP7" s="119"/>
      <c r="FQ7" s="46"/>
      <c r="FR7" s="46"/>
      <c r="FS7" s="95"/>
      <c r="FT7" s="119"/>
      <c r="FU7" s="46"/>
      <c r="FV7" s="136"/>
      <c r="FX7" s="119"/>
      <c r="FY7" s="46"/>
      <c r="FZ7" s="46"/>
      <c r="GA7" s="95"/>
      <c r="GB7" s="119"/>
      <c r="GC7" s="46"/>
      <c r="GD7" s="136"/>
    </row>
    <row r="8" spans="1:187" ht="21" customHeight="1">
      <c r="A8" s="659" t="s">
        <v>8</v>
      </c>
      <c r="B8" s="1038">
        <v>735.09165300000006</v>
      </c>
      <c r="C8" s="1039">
        <v>-9.4727429971784849E-3</v>
      </c>
      <c r="D8" s="1038">
        <v>334.802502</v>
      </c>
      <c r="E8" s="1039">
        <v>3.3818055990595397E-3</v>
      </c>
      <c r="F8" s="1040">
        <v>18.276332</v>
      </c>
      <c r="G8" s="1039">
        <v>-1.2560130165075623E-2</v>
      </c>
      <c r="H8" s="1038">
        <v>337.92685799999992</v>
      </c>
      <c r="I8" s="1039">
        <v>1.267913455198344E-2</v>
      </c>
      <c r="J8" s="1038">
        <v>189.28754599999999</v>
      </c>
      <c r="K8" s="1039">
        <v>0</v>
      </c>
      <c r="L8" s="1038">
        <v>51.3</v>
      </c>
      <c r="M8" s="1039">
        <v>-0.23432835820895526</v>
      </c>
      <c r="N8" s="1038">
        <f t="shared" ref="N8:N37" si="0">B8-D8-H8-L8</f>
        <v>11.062293000000139</v>
      </c>
      <c r="O8" s="659" t="s">
        <v>8</v>
      </c>
      <c r="P8" s="998">
        <f>D8/B8*100</f>
        <v>45.545681362810953</v>
      </c>
      <c r="Q8" s="998">
        <f t="shared" ref="Q8:Q37" si="1">H8/B8*100</f>
        <v>45.970710811485695</v>
      </c>
      <c r="R8" s="998">
        <f t="shared" ref="R8:R37" si="2">J8/B8*100</f>
        <v>25.750196622080264</v>
      </c>
      <c r="S8" s="998">
        <f t="shared" ref="S8:S37" si="3">(L8/B8)*100</f>
        <v>6.9787216043929137</v>
      </c>
      <c r="T8" s="998">
        <f t="shared" ref="T8:T37" si="4">(N8/B8)*100</f>
        <v>1.5048862213104381</v>
      </c>
      <c r="U8" s="56"/>
      <c r="V8" s="57"/>
      <c r="W8" s="182"/>
      <c r="X8" s="56"/>
      <c r="Y8" s="56"/>
      <c r="Z8" s="57"/>
      <c r="AA8" s="126"/>
      <c r="AB8" s="55"/>
      <c r="AC8" s="56"/>
      <c r="AD8" s="57"/>
      <c r="AE8" s="56"/>
      <c r="AF8" s="57"/>
      <c r="AG8" s="56"/>
      <c r="AH8" s="57"/>
      <c r="AI8" s="182"/>
      <c r="AJ8" s="56"/>
      <c r="AK8" s="57"/>
      <c r="AL8" s="118"/>
      <c r="AM8" s="55"/>
      <c r="AN8" s="163"/>
      <c r="AO8" s="163"/>
      <c r="AP8" s="163"/>
      <c r="AQ8" s="163"/>
      <c r="AR8" s="163"/>
      <c r="AS8" s="183"/>
      <c r="AT8" s="183"/>
      <c r="AU8" s="4"/>
      <c r="AV8" s="55"/>
      <c r="AW8" s="184"/>
      <c r="AX8" s="57"/>
      <c r="AY8" s="182"/>
      <c r="AZ8" s="184"/>
      <c r="BA8" s="57"/>
      <c r="BC8" s="184"/>
      <c r="BD8" s="57"/>
      <c r="BF8" s="184"/>
      <c r="BG8" s="57"/>
      <c r="BH8" s="183"/>
      <c r="BI8" s="55"/>
      <c r="BJ8" s="162"/>
      <c r="BK8" s="162"/>
      <c r="BL8" s="162"/>
      <c r="BM8" s="185"/>
      <c r="BN8" s="183"/>
      <c r="BO8" s="183"/>
      <c r="BP8" s="183"/>
      <c r="BQ8" s="183"/>
      <c r="BR8" s="183"/>
      <c r="BT8" s="55"/>
      <c r="BU8" s="184"/>
      <c r="BV8" s="184"/>
      <c r="BW8" s="186"/>
      <c r="BX8" s="184"/>
      <c r="BY8" s="184"/>
      <c r="BZ8" s="184"/>
      <c r="CA8" s="184"/>
      <c r="CB8" s="184"/>
      <c r="CC8" s="4"/>
      <c r="CD8" s="55"/>
      <c r="CE8" s="58"/>
      <c r="CF8" s="58"/>
      <c r="CG8" s="58"/>
      <c r="CH8" s="58"/>
      <c r="CI8" s="58"/>
      <c r="CJ8" s="58"/>
      <c r="CK8" s="58"/>
      <c r="CL8" s="58"/>
      <c r="CM8" s="187"/>
      <c r="CN8" s="55"/>
      <c r="CO8" s="56"/>
      <c r="CP8" s="188"/>
      <c r="CQ8" s="56"/>
      <c r="CR8" s="56"/>
      <c r="CS8" s="56"/>
      <c r="CT8" s="56"/>
      <c r="CU8" s="56"/>
      <c r="CV8" s="189"/>
      <c r="CW8" s="2"/>
      <c r="CX8" s="55"/>
      <c r="CY8" s="190"/>
      <c r="CZ8" s="190"/>
      <c r="DA8" s="190"/>
      <c r="DB8" s="190"/>
      <c r="DC8" s="190"/>
      <c r="DD8" s="190"/>
      <c r="DE8" s="190"/>
      <c r="DF8" s="190"/>
      <c r="DG8" s="187"/>
      <c r="DZ8" s="375"/>
      <c r="EA8" s="375"/>
      <c r="EB8" s="375"/>
      <c r="EC8" s="55"/>
      <c r="ED8" s="56"/>
      <c r="EE8" s="195"/>
      <c r="EF8" s="195"/>
      <c r="EG8" s="196"/>
      <c r="EH8" s="196"/>
      <c r="EI8" s="196"/>
      <c r="EJ8" s="55"/>
      <c r="EK8" s="197"/>
      <c r="EL8" s="184"/>
      <c r="EM8" s="184"/>
      <c r="EN8" s="184"/>
      <c r="EO8" s="189"/>
      <c r="EP8" s="189"/>
      <c r="EQ8" s="184"/>
      <c r="ER8" s="184"/>
      <c r="ES8" s="198"/>
      <c r="ET8" s="55"/>
      <c r="EU8" s="184"/>
      <c r="EV8" s="57"/>
      <c r="EW8" s="192"/>
      <c r="EX8" s="184"/>
      <c r="EY8" s="57"/>
      <c r="EZ8" s="57"/>
      <c r="FA8" s="184"/>
      <c r="FB8" s="57"/>
      <c r="FC8" s="4"/>
      <c r="FD8" s="55"/>
      <c r="FE8" s="380"/>
      <c r="FF8" s="380"/>
      <c r="FG8" s="195"/>
      <c r="FH8" s="194"/>
      <c r="FI8" s="194"/>
      <c r="FJ8" s="118"/>
      <c r="FK8" s="184"/>
      <c r="FL8" s="200"/>
      <c r="FM8" s="375"/>
      <c r="FN8" s="55"/>
      <c r="FO8" s="197"/>
      <c r="FP8" s="184"/>
      <c r="FQ8" s="184"/>
      <c r="FR8" s="184"/>
      <c r="FS8" s="189"/>
      <c r="FT8" s="189"/>
      <c r="FU8" s="184"/>
      <c r="FV8" s="184"/>
      <c r="FW8" s="55"/>
      <c r="FX8" s="201"/>
      <c r="FY8" s="201"/>
      <c r="FZ8" s="201"/>
      <c r="GA8" s="201"/>
      <c r="GB8" s="201"/>
      <c r="GC8" s="201"/>
      <c r="GD8" s="201"/>
    </row>
    <row r="9" spans="1:187" ht="21" customHeight="1">
      <c r="A9" s="526" t="s">
        <v>9</v>
      </c>
      <c r="B9" s="1041">
        <v>1305.3193510000003</v>
      </c>
      <c r="C9" s="1042">
        <v>3.948924630830053E-2</v>
      </c>
      <c r="D9" s="1041">
        <v>572.24032000000011</v>
      </c>
      <c r="E9" s="1042">
        <v>3.6974378623766402E-3</v>
      </c>
      <c r="F9" s="1043">
        <v>34.516072000000001</v>
      </c>
      <c r="G9" s="1042">
        <v>-9.451232076402416E-3</v>
      </c>
      <c r="H9" s="1041">
        <v>549.02357300000006</v>
      </c>
      <c r="I9" s="1042">
        <v>-1.2215995797884571E-2</v>
      </c>
      <c r="J9" s="1041">
        <v>271.00186600000006</v>
      </c>
      <c r="K9" s="1042">
        <v>0</v>
      </c>
      <c r="L9" s="1041">
        <v>158.9</v>
      </c>
      <c r="M9" s="1042">
        <v>0.49905660377358485</v>
      </c>
      <c r="N9" s="1041">
        <f t="shared" si="0"/>
        <v>25.155458000000152</v>
      </c>
      <c r="O9" s="526" t="s">
        <v>9</v>
      </c>
      <c r="P9" s="999">
        <f t="shared" ref="P9:P37" si="5">D9/B9*100</f>
        <v>43.839104933333665</v>
      </c>
      <c r="Q9" s="999">
        <f t="shared" si="1"/>
        <v>42.060479114125989</v>
      </c>
      <c r="R9" s="999">
        <f t="shared" si="2"/>
        <v>20.761345933651143</v>
      </c>
      <c r="S9" s="999">
        <f t="shared" si="3"/>
        <v>12.173266249233745</v>
      </c>
      <c r="T9" s="999">
        <f t="shared" si="4"/>
        <v>1.9271497033066007</v>
      </c>
      <c r="U9" s="56"/>
      <c r="V9" s="57"/>
      <c r="W9" s="204"/>
      <c r="X9" s="56"/>
      <c r="Y9" s="56"/>
      <c r="Z9" s="57"/>
      <c r="AA9" s="126"/>
      <c r="AB9" s="55"/>
      <c r="AC9" s="56"/>
      <c r="AD9" s="57"/>
      <c r="AE9" s="56"/>
      <c r="AF9" s="57"/>
      <c r="AG9" s="56"/>
      <c r="AH9" s="57"/>
      <c r="AI9" s="182"/>
      <c r="AJ9" s="56"/>
      <c r="AK9" s="57"/>
      <c r="AL9" s="202"/>
      <c r="AM9" s="55"/>
      <c r="AN9" s="163"/>
      <c r="AO9" s="163"/>
      <c r="AP9" s="163"/>
      <c r="AQ9" s="163"/>
      <c r="AR9" s="163"/>
      <c r="AS9" s="203"/>
      <c r="AT9" s="203"/>
      <c r="AV9" s="55"/>
      <c r="AW9" s="184"/>
      <c r="AX9" s="57"/>
      <c r="AY9" s="182"/>
      <c r="AZ9" s="184"/>
      <c r="BA9" s="57"/>
      <c r="BC9" s="184"/>
      <c r="BD9" s="57"/>
      <c r="BF9" s="184"/>
      <c r="BG9" s="57"/>
      <c r="BH9" s="183"/>
      <c r="BI9" s="55"/>
      <c r="BJ9" s="162"/>
      <c r="BK9" s="162"/>
      <c r="BL9" s="162"/>
      <c r="BM9" s="185"/>
      <c r="BN9" s="183"/>
      <c r="BO9" s="203"/>
      <c r="BP9" s="203"/>
      <c r="BQ9" s="148"/>
      <c r="BR9" s="183"/>
      <c r="BS9" s="95"/>
      <c r="BT9" s="55"/>
      <c r="BU9" s="184"/>
      <c r="BV9" s="184"/>
      <c r="BW9" s="186"/>
      <c r="BX9" s="184"/>
      <c r="BY9" s="184"/>
      <c r="BZ9" s="184"/>
      <c r="CA9" s="184"/>
      <c r="CB9" s="184"/>
      <c r="CD9" s="55"/>
      <c r="CE9" s="58"/>
      <c r="CF9" s="58"/>
      <c r="CG9" s="58"/>
      <c r="CH9" s="58"/>
      <c r="CI9" s="58"/>
      <c r="CJ9" s="58"/>
      <c r="CK9" s="58"/>
      <c r="CL9" s="58"/>
      <c r="CM9" s="187"/>
      <c r="CN9" s="55"/>
      <c r="CO9" s="56"/>
      <c r="CP9" s="188"/>
      <c r="CQ9" s="56"/>
      <c r="CR9" s="56"/>
      <c r="CS9" s="56"/>
      <c r="CT9" s="56"/>
      <c r="CU9" s="56"/>
      <c r="CV9" s="189"/>
      <c r="CW9" s="94"/>
      <c r="CX9" s="55"/>
      <c r="CY9" s="190"/>
      <c r="CZ9" s="190"/>
      <c r="DA9" s="190"/>
      <c r="DB9" s="190"/>
      <c r="DC9" s="190"/>
      <c r="DD9" s="190"/>
      <c r="DE9" s="190"/>
      <c r="DF9" s="190"/>
      <c r="DG9" s="187"/>
      <c r="DZ9" s="375"/>
      <c r="EA9" s="375"/>
      <c r="EB9" s="375"/>
      <c r="EC9" s="55"/>
      <c r="ED9" s="56"/>
      <c r="EE9" s="195"/>
      <c r="EF9" s="195"/>
      <c r="EG9" s="196"/>
      <c r="EH9" s="196"/>
      <c r="EI9" s="196"/>
      <c r="EJ9" s="55"/>
      <c r="EK9" s="197"/>
      <c r="EL9" s="184"/>
      <c r="EM9" s="184"/>
      <c r="EN9" s="184"/>
      <c r="EO9" s="189"/>
      <c r="EP9" s="189"/>
      <c r="EQ9" s="184"/>
      <c r="ER9" s="184"/>
      <c r="ES9" s="198"/>
      <c r="ET9" s="55"/>
      <c r="EU9" s="184"/>
      <c r="EV9" s="57"/>
      <c r="EW9" s="381"/>
      <c r="EX9" s="184"/>
      <c r="EY9" s="57"/>
      <c r="EZ9" s="382"/>
      <c r="FA9" s="184"/>
      <c r="FB9" s="57"/>
      <c r="FD9" s="55"/>
      <c r="FE9" s="380"/>
      <c r="FF9" s="380"/>
      <c r="FG9" s="195"/>
      <c r="FH9" s="194"/>
      <c r="FI9" s="194"/>
      <c r="FJ9" s="118"/>
      <c r="FK9" s="184"/>
      <c r="FL9" s="200"/>
      <c r="FM9" s="375"/>
      <c r="FN9" s="55"/>
      <c r="FO9" s="197"/>
      <c r="FP9" s="184"/>
      <c r="FQ9" s="184"/>
      <c r="FR9" s="184"/>
      <c r="FS9" s="189"/>
      <c r="FT9" s="189"/>
      <c r="FU9" s="184"/>
      <c r="FV9" s="184"/>
      <c r="FW9" s="55"/>
      <c r="FX9" s="201"/>
      <c r="FY9" s="201"/>
      <c r="FZ9" s="201"/>
      <c r="GA9" s="201"/>
      <c r="GB9" s="201"/>
      <c r="GC9" s="201"/>
      <c r="GD9" s="201"/>
    </row>
    <row r="10" spans="1:187" ht="21" customHeight="1">
      <c r="A10" s="659" t="s">
        <v>10</v>
      </c>
      <c r="B10" s="1038">
        <v>633.61957799999993</v>
      </c>
      <c r="C10" s="1039">
        <v>1.8379962416961604E-2</v>
      </c>
      <c r="D10" s="1038">
        <v>268.49256000000003</v>
      </c>
      <c r="E10" s="1039">
        <v>1.6600634949897053E-3</v>
      </c>
      <c r="F10" s="1038">
        <v>14.843881999999999</v>
      </c>
      <c r="G10" s="1039">
        <v>-4.9923051188137668E-3</v>
      </c>
      <c r="H10" s="1038">
        <v>310.16670500000004</v>
      </c>
      <c r="I10" s="1039">
        <v>4.1091027593102458E-2</v>
      </c>
      <c r="J10" s="1038">
        <v>143.838401</v>
      </c>
      <c r="K10" s="1039">
        <v>0</v>
      </c>
      <c r="L10" s="1038">
        <v>42.5</v>
      </c>
      <c r="M10" s="1039">
        <v>2.1580589488056079E-2</v>
      </c>
      <c r="N10" s="1038">
        <f t="shared" si="0"/>
        <v>12.460312999999871</v>
      </c>
      <c r="O10" s="659" t="s">
        <v>10</v>
      </c>
      <c r="P10" s="998">
        <f t="shared" si="5"/>
        <v>42.374410343740998</v>
      </c>
      <c r="Q10" s="998">
        <f t="shared" si="1"/>
        <v>48.95156585581389</v>
      </c>
      <c r="R10" s="998">
        <f t="shared" si="2"/>
        <v>22.701066380243702</v>
      </c>
      <c r="S10" s="998">
        <f t="shared" si="3"/>
        <v>6.7074947611546181</v>
      </c>
      <c r="T10" s="998">
        <f t="shared" si="4"/>
        <v>1.9665290392904926</v>
      </c>
      <c r="U10" s="56"/>
      <c r="V10" s="57"/>
      <c r="W10" s="204"/>
      <c r="X10" s="56"/>
      <c r="Y10" s="56"/>
      <c r="Z10" s="57"/>
      <c r="AA10" s="126"/>
      <c r="AB10" s="55"/>
      <c r="AC10" s="56"/>
      <c r="AD10" s="57"/>
      <c r="AE10" s="56"/>
      <c r="AF10" s="57"/>
      <c r="AG10" s="56"/>
      <c r="AH10" s="57"/>
      <c r="AI10" s="182"/>
      <c r="AJ10" s="56"/>
      <c r="AK10" s="57"/>
      <c r="AL10" s="202"/>
      <c r="AM10" s="55"/>
      <c r="AN10" s="163"/>
      <c r="AO10" s="163"/>
      <c r="AP10" s="163"/>
      <c r="AQ10" s="163"/>
      <c r="AR10" s="163"/>
      <c r="AS10" s="183"/>
      <c r="AT10" s="183"/>
      <c r="AV10" s="55"/>
      <c r="AW10" s="184"/>
      <c r="AX10" s="57"/>
      <c r="AY10" s="182"/>
      <c r="AZ10" s="184"/>
      <c r="BA10" s="57"/>
      <c r="BC10" s="184"/>
      <c r="BD10" s="57"/>
      <c r="BF10" s="184"/>
      <c r="BG10" s="57"/>
      <c r="BH10" s="183"/>
      <c r="BI10" s="55"/>
      <c r="BJ10" s="162"/>
      <c r="BK10" s="162"/>
      <c r="BL10" s="162"/>
      <c r="BM10" s="185"/>
      <c r="BN10" s="183"/>
      <c r="BO10" s="183"/>
      <c r="BP10" s="183"/>
      <c r="BQ10" s="183"/>
      <c r="BR10" s="183"/>
      <c r="BS10" s="95"/>
      <c r="BT10" s="55"/>
      <c r="BU10" s="184"/>
      <c r="BV10" s="184"/>
      <c r="BW10" s="186"/>
      <c r="BX10" s="184"/>
      <c r="BY10" s="184"/>
      <c r="BZ10" s="184"/>
      <c r="CA10" s="184"/>
      <c r="CB10" s="184"/>
      <c r="CD10" s="55"/>
      <c r="CE10" s="58"/>
      <c r="CF10" s="58"/>
      <c r="CG10" s="58"/>
      <c r="CH10" s="58"/>
      <c r="CI10" s="58"/>
      <c r="CJ10" s="58"/>
      <c r="CK10" s="58"/>
      <c r="CL10" s="58"/>
      <c r="CM10" s="187"/>
      <c r="CN10" s="55"/>
      <c r="CO10" s="56"/>
      <c r="CP10" s="188"/>
      <c r="CQ10" s="56"/>
      <c r="CR10" s="56"/>
      <c r="CS10" s="56"/>
      <c r="CT10" s="56"/>
      <c r="CU10" s="56"/>
      <c r="CV10" s="189"/>
      <c r="CW10" s="94"/>
      <c r="CX10" s="55"/>
      <c r="CY10" s="190"/>
      <c r="CZ10" s="190"/>
      <c r="DA10" s="190"/>
      <c r="DB10" s="190"/>
      <c r="DC10" s="190"/>
      <c r="DD10" s="190"/>
      <c r="DE10" s="190"/>
      <c r="DF10" s="190"/>
      <c r="DG10" s="187"/>
      <c r="DZ10" s="375"/>
      <c r="EA10" s="375"/>
      <c r="EB10" s="375"/>
      <c r="EC10" s="55"/>
      <c r="ED10" s="56"/>
      <c r="EE10" s="195"/>
      <c r="EF10" s="195"/>
      <c r="EG10" s="196"/>
      <c r="EH10" s="196"/>
      <c r="EI10" s="196"/>
      <c r="EJ10" s="55"/>
      <c r="EK10" s="197"/>
      <c r="EL10" s="184"/>
      <c r="EM10" s="184"/>
      <c r="EN10" s="184"/>
      <c r="EO10" s="189"/>
      <c r="EP10" s="189"/>
      <c r="EQ10" s="184"/>
      <c r="ER10" s="184"/>
      <c r="ES10" s="198"/>
      <c r="ET10" s="55"/>
      <c r="EU10" s="184"/>
      <c r="EV10" s="57"/>
      <c r="EW10" s="381"/>
      <c r="EX10" s="184"/>
      <c r="EY10" s="57"/>
      <c r="EZ10" s="382"/>
      <c r="FA10" s="184"/>
      <c r="FB10" s="57"/>
      <c r="FD10" s="55"/>
      <c r="FE10" s="380"/>
      <c r="FF10" s="380"/>
      <c r="FG10" s="195"/>
      <c r="FH10" s="194"/>
      <c r="FI10" s="194"/>
      <c r="FJ10" s="118"/>
      <c r="FK10" s="184"/>
      <c r="FL10" s="200"/>
      <c r="FM10" s="375"/>
      <c r="FN10" s="55"/>
      <c r="FO10" s="197"/>
      <c r="FP10" s="184"/>
      <c r="FQ10" s="184"/>
      <c r="FR10" s="184"/>
      <c r="FS10" s="189"/>
      <c r="FT10" s="189"/>
      <c r="FU10" s="184"/>
      <c r="FV10" s="184"/>
      <c r="FW10" s="55"/>
      <c r="FX10" s="201"/>
      <c r="FY10" s="201"/>
      <c r="FZ10" s="201"/>
      <c r="GA10" s="201"/>
      <c r="GB10" s="201"/>
      <c r="GC10" s="201"/>
      <c r="GD10" s="201"/>
    </row>
    <row r="11" spans="1:187" ht="21" customHeight="1">
      <c r="A11" s="526" t="s">
        <v>11</v>
      </c>
      <c r="B11" s="1041">
        <v>762.70452299999988</v>
      </c>
      <c r="C11" s="1042">
        <v>2.811507909205857E-2</v>
      </c>
      <c r="D11" s="1041">
        <v>318.71373600000004</v>
      </c>
      <c r="E11" s="1042">
        <v>3.5459399051640306E-2</v>
      </c>
      <c r="F11" s="1043">
        <v>20.787423</v>
      </c>
      <c r="G11" s="1042">
        <v>7.9202294318595934E-2</v>
      </c>
      <c r="H11" s="1041">
        <v>320.56386900000001</v>
      </c>
      <c r="I11" s="1042">
        <v>2.1464044424813977E-2</v>
      </c>
      <c r="J11" s="1041">
        <v>171.94121900000002</v>
      </c>
      <c r="K11" s="1042">
        <v>0</v>
      </c>
      <c r="L11" s="1041">
        <v>95.464370000000002</v>
      </c>
      <c r="M11" s="1042">
        <v>-5.9936691796405039E-3</v>
      </c>
      <c r="N11" s="1041">
        <f t="shared" si="0"/>
        <v>27.962547999999828</v>
      </c>
      <c r="O11" s="526" t="s">
        <v>11</v>
      </c>
      <c r="P11" s="999">
        <f t="shared" si="5"/>
        <v>41.787314272948151</v>
      </c>
      <c r="Q11" s="999">
        <f t="shared" si="1"/>
        <v>42.02988960116604</v>
      </c>
      <c r="R11" s="999">
        <f t="shared" si="2"/>
        <v>22.543621260260974</v>
      </c>
      <c r="S11" s="999">
        <f t="shared" si="3"/>
        <v>12.516560099119802</v>
      </c>
      <c r="T11" s="999">
        <f t="shared" si="4"/>
        <v>3.6662360267660081</v>
      </c>
      <c r="U11" s="56"/>
      <c r="V11" s="57"/>
      <c r="W11" s="204"/>
      <c r="X11" s="56"/>
      <c r="Y11" s="56"/>
      <c r="Z11" s="57"/>
      <c r="AA11" s="126"/>
      <c r="AB11" s="55"/>
      <c r="AC11" s="56"/>
      <c r="AD11" s="57"/>
      <c r="AE11" s="56"/>
      <c r="AF11" s="57"/>
      <c r="AG11" s="56"/>
      <c r="AH11" s="57"/>
      <c r="AI11" s="182"/>
      <c r="AJ11" s="56"/>
      <c r="AK11" s="57"/>
      <c r="AL11" s="202"/>
      <c r="AM11" s="55"/>
      <c r="AN11" s="163"/>
      <c r="AO11" s="163"/>
      <c r="AP11" s="163"/>
      <c r="AQ11" s="163"/>
      <c r="AR11" s="163"/>
      <c r="AS11" s="183"/>
      <c r="AT11" s="183"/>
      <c r="AV11" s="55"/>
      <c r="AW11" s="184"/>
      <c r="AX11" s="57"/>
      <c r="AY11" s="182"/>
      <c r="AZ11" s="184"/>
      <c r="BA11" s="57"/>
      <c r="BC11" s="184"/>
      <c r="BD11" s="57"/>
      <c r="BF11" s="184"/>
      <c r="BG11" s="57"/>
      <c r="BH11" s="183"/>
      <c r="BI11" s="55"/>
      <c r="BJ11" s="162"/>
      <c r="BK11" s="162"/>
      <c r="BL11" s="162"/>
      <c r="BM11" s="185"/>
      <c r="BN11" s="183"/>
      <c r="BO11" s="183"/>
      <c r="BP11" s="183"/>
      <c r="BQ11" s="183"/>
      <c r="BR11" s="183"/>
      <c r="BS11" s="95"/>
      <c r="BT11" s="55"/>
      <c r="BU11" s="184"/>
      <c r="BV11" s="184"/>
      <c r="BW11" s="186"/>
      <c r="BX11" s="184"/>
      <c r="BY11" s="184"/>
      <c r="BZ11" s="184"/>
      <c r="CA11" s="184"/>
      <c r="CB11" s="184"/>
      <c r="CD11" s="55"/>
      <c r="CE11" s="58"/>
      <c r="CF11" s="58"/>
      <c r="CG11" s="58"/>
      <c r="CH11" s="58"/>
      <c r="CI11" s="58"/>
      <c r="CJ11" s="58"/>
      <c r="CK11" s="58"/>
      <c r="CL11" s="58"/>
      <c r="CM11" s="187"/>
      <c r="CN11" s="55"/>
      <c r="CO11" s="56"/>
      <c r="CP11" s="188"/>
      <c r="CQ11" s="56"/>
      <c r="CR11" s="56"/>
      <c r="CS11" s="56"/>
      <c r="CT11" s="56"/>
      <c r="CU11" s="56"/>
      <c r="CV11" s="189"/>
      <c r="CW11" s="94"/>
      <c r="CX11" s="55"/>
      <c r="CY11" s="190"/>
      <c r="CZ11" s="190"/>
      <c r="DA11" s="190"/>
      <c r="DB11" s="190"/>
      <c r="DC11" s="190"/>
      <c r="DD11" s="190"/>
      <c r="DE11" s="190"/>
      <c r="DF11" s="190"/>
      <c r="DG11" s="187"/>
      <c r="DZ11" s="375"/>
      <c r="EA11" s="375"/>
      <c r="EB11" s="375"/>
      <c r="EC11" s="55"/>
      <c r="ED11" s="56"/>
      <c r="EE11" s="195"/>
      <c r="EF11" s="195"/>
      <c r="EG11" s="196"/>
      <c r="EH11" s="196"/>
      <c r="EI11" s="196"/>
      <c r="EJ11" s="55"/>
      <c r="EK11" s="197"/>
      <c r="EL11" s="184"/>
      <c r="EM11" s="184"/>
      <c r="EN11" s="184"/>
      <c r="EO11" s="189"/>
      <c r="EP11" s="189"/>
      <c r="EQ11" s="184"/>
      <c r="ER11" s="184"/>
      <c r="ES11" s="198"/>
      <c r="ET11" s="55"/>
      <c r="EU11" s="184"/>
      <c r="EV11" s="57"/>
      <c r="EW11" s="381"/>
      <c r="EX11" s="184"/>
      <c r="EY11" s="57"/>
      <c r="EZ11" s="382"/>
      <c r="FA11" s="184"/>
      <c r="FB11" s="57"/>
      <c r="FD11" s="55"/>
      <c r="FE11" s="380"/>
      <c r="FF11" s="380"/>
      <c r="FG11" s="195"/>
      <c r="FH11" s="194"/>
      <c r="FI11" s="194"/>
      <c r="FJ11" s="118"/>
      <c r="FK11" s="184"/>
      <c r="FL11" s="200"/>
      <c r="FM11" s="375"/>
      <c r="FN11" s="55"/>
      <c r="FO11" s="197"/>
      <c r="FP11" s="184"/>
      <c r="FQ11" s="184"/>
      <c r="FR11" s="184"/>
      <c r="FS11" s="189"/>
      <c r="FT11" s="189"/>
      <c r="FU11" s="184"/>
      <c r="FV11" s="184"/>
      <c r="FW11" s="55"/>
      <c r="FX11" s="201"/>
      <c r="FY11" s="201"/>
      <c r="FZ11" s="201"/>
      <c r="GA11" s="201"/>
      <c r="GB11" s="201"/>
      <c r="GC11" s="201"/>
      <c r="GD11" s="201"/>
    </row>
    <row r="12" spans="1:187" ht="21" customHeight="1">
      <c r="A12" s="659" t="s">
        <v>12</v>
      </c>
      <c r="B12" s="1038">
        <v>1129.8679690000001</v>
      </c>
      <c r="C12" s="1039">
        <v>5.8950763844507925E-2</v>
      </c>
      <c r="D12" s="1038">
        <v>567.90678200000002</v>
      </c>
      <c r="E12" s="1039">
        <v>1.8282423308958462E-2</v>
      </c>
      <c r="F12" s="1040">
        <v>35.594828999999997</v>
      </c>
      <c r="G12" s="1039">
        <v>2.355878512475762E-3</v>
      </c>
      <c r="H12" s="1038">
        <v>468.30982400000005</v>
      </c>
      <c r="I12" s="1039">
        <v>-4.1602030904814846E-2</v>
      </c>
      <c r="J12" s="1038">
        <v>259.32471400000003</v>
      </c>
      <c r="K12" s="1039">
        <v>0</v>
      </c>
      <c r="L12" s="1038">
        <v>69.999999999999986</v>
      </c>
      <c r="M12" s="1039">
        <v>6.7777777777777759</v>
      </c>
      <c r="N12" s="1038">
        <f t="shared" si="0"/>
        <v>23.651363000000075</v>
      </c>
      <c r="O12" s="659" t="s">
        <v>12</v>
      </c>
      <c r="P12" s="998">
        <f t="shared" si="5"/>
        <v>50.263110166989776</v>
      </c>
      <c r="Q12" s="998">
        <f t="shared" si="1"/>
        <v>41.448190129195531</v>
      </c>
      <c r="R12" s="998">
        <f t="shared" si="2"/>
        <v>22.951771456050544</v>
      </c>
      <c r="S12" s="998">
        <f t="shared" si="3"/>
        <v>6.1954141475445246</v>
      </c>
      <c r="T12" s="998">
        <f t="shared" si="4"/>
        <v>2.0932855562701658</v>
      </c>
      <c r="U12" s="56"/>
      <c r="V12" s="57"/>
      <c r="W12" s="204"/>
      <c r="X12" s="56"/>
      <c r="Y12" s="56"/>
      <c r="Z12" s="57"/>
      <c r="AA12" s="126"/>
      <c r="AB12" s="55"/>
      <c r="AC12" s="56"/>
      <c r="AD12" s="57"/>
      <c r="AE12" s="56"/>
      <c r="AF12" s="57"/>
      <c r="AG12" s="56"/>
      <c r="AH12" s="57"/>
      <c r="AI12" s="182"/>
      <c r="AJ12" s="56"/>
      <c r="AK12" s="57"/>
      <c r="AL12" s="202"/>
      <c r="AM12" s="55"/>
      <c r="AN12" s="163"/>
      <c r="AO12" s="163"/>
      <c r="AP12" s="163"/>
      <c r="AQ12" s="163"/>
      <c r="AR12" s="163"/>
      <c r="AS12" s="183"/>
      <c r="AT12" s="183"/>
      <c r="AV12" s="55"/>
      <c r="AW12" s="184"/>
      <c r="AX12" s="57"/>
      <c r="AY12" s="182"/>
      <c r="AZ12" s="184"/>
      <c r="BA12" s="57"/>
      <c r="BC12" s="184"/>
      <c r="BD12" s="57"/>
      <c r="BF12" s="184"/>
      <c r="BG12" s="57"/>
      <c r="BH12" s="183"/>
      <c r="BI12" s="55"/>
      <c r="BJ12" s="162"/>
      <c r="BK12" s="162"/>
      <c r="BL12" s="162"/>
      <c r="BM12" s="185"/>
      <c r="BN12" s="183"/>
      <c r="BO12" s="183"/>
      <c r="BP12" s="183"/>
      <c r="BQ12" s="183"/>
      <c r="BR12" s="183"/>
      <c r="BS12" s="95"/>
      <c r="BT12" s="55"/>
      <c r="BU12" s="184"/>
      <c r="BV12" s="184"/>
      <c r="BW12" s="186"/>
      <c r="BX12" s="184"/>
      <c r="BY12" s="184"/>
      <c r="BZ12" s="184"/>
      <c r="CA12" s="184"/>
      <c r="CB12" s="184"/>
      <c r="CD12" s="55"/>
      <c r="CE12" s="58"/>
      <c r="CF12" s="58"/>
      <c r="CG12" s="58"/>
      <c r="CH12" s="58"/>
      <c r="CI12" s="58"/>
      <c r="CJ12" s="58"/>
      <c r="CK12" s="58"/>
      <c r="CL12" s="58"/>
      <c r="CM12" s="187"/>
      <c r="CN12" s="55"/>
      <c r="CO12" s="56"/>
      <c r="CP12" s="188"/>
      <c r="CQ12" s="56"/>
      <c r="CR12" s="56"/>
      <c r="CS12" s="56"/>
      <c r="CT12" s="56"/>
      <c r="CU12" s="56"/>
      <c r="CV12" s="189"/>
      <c r="CW12" s="94"/>
      <c r="CX12" s="55"/>
      <c r="CY12" s="190"/>
      <c r="CZ12" s="190"/>
      <c r="DA12" s="190"/>
      <c r="DB12" s="190"/>
      <c r="DC12" s="190"/>
      <c r="DD12" s="190"/>
      <c r="DE12" s="190"/>
      <c r="DF12" s="190"/>
      <c r="DG12" s="187"/>
      <c r="DZ12" s="375"/>
      <c r="EA12" s="375"/>
      <c r="EB12" s="375"/>
      <c r="EC12" s="55"/>
      <c r="ED12" s="56"/>
      <c r="EE12" s="195"/>
      <c r="EF12" s="195"/>
      <c r="EG12" s="196"/>
      <c r="EH12" s="196"/>
      <c r="EI12" s="196"/>
      <c r="EJ12" s="55"/>
      <c r="EK12" s="197"/>
      <c r="EL12" s="184"/>
      <c r="EM12" s="184"/>
      <c r="EN12" s="184"/>
      <c r="EO12" s="189"/>
      <c r="EP12" s="189"/>
      <c r="EQ12" s="184"/>
      <c r="ER12" s="184"/>
      <c r="ES12" s="198"/>
      <c r="ET12" s="55"/>
      <c r="EU12" s="184"/>
      <c r="EV12" s="57"/>
      <c r="EW12" s="381"/>
      <c r="EX12" s="184"/>
      <c r="EY12" s="57"/>
      <c r="EZ12" s="382"/>
      <c r="FA12" s="184"/>
      <c r="FB12" s="57"/>
      <c r="FD12" s="55"/>
      <c r="FE12" s="380"/>
      <c r="FF12" s="380"/>
      <c r="FG12" s="195"/>
      <c r="FH12" s="194"/>
      <c r="FI12" s="194"/>
      <c r="FJ12" s="118"/>
      <c r="FK12" s="184"/>
      <c r="FL12" s="200"/>
      <c r="FM12" s="375"/>
      <c r="FN12" s="55"/>
      <c r="FO12" s="197"/>
      <c r="FP12" s="184"/>
      <c r="FQ12" s="184"/>
      <c r="FR12" s="184"/>
      <c r="FS12" s="189"/>
      <c r="FT12" s="189"/>
      <c r="FU12" s="184"/>
      <c r="FV12" s="184"/>
      <c r="FW12" s="55"/>
      <c r="FX12" s="201"/>
      <c r="FY12" s="201"/>
      <c r="FZ12" s="201"/>
      <c r="GA12" s="201"/>
      <c r="GB12" s="201"/>
      <c r="GC12" s="201"/>
      <c r="GD12" s="201"/>
    </row>
    <row r="13" spans="1:187" ht="21" customHeight="1">
      <c r="A13" s="526" t="s">
        <v>13</v>
      </c>
      <c r="B13" s="1041">
        <v>1028.6633159999999</v>
      </c>
      <c r="C13" s="1042">
        <v>1.7418185518879303E-2</v>
      </c>
      <c r="D13" s="1041">
        <v>474.83564800000005</v>
      </c>
      <c r="E13" s="1042">
        <v>3.0496361207699829E-2</v>
      </c>
      <c r="F13" s="1043">
        <v>30.127206999999999</v>
      </c>
      <c r="G13" s="1042">
        <v>0.10936331629120133</v>
      </c>
      <c r="H13" s="1041">
        <v>484.06728399999997</v>
      </c>
      <c r="I13" s="1042">
        <v>5.2943305300743759E-2</v>
      </c>
      <c r="J13" s="1041">
        <v>243.12303400000002</v>
      </c>
      <c r="K13" s="1042">
        <v>8.8392241579526853E-6</v>
      </c>
      <c r="L13" s="1041">
        <v>53.8</v>
      </c>
      <c r="M13" s="1042">
        <v>-0.28457446808510634</v>
      </c>
      <c r="N13" s="1041">
        <f t="shared" si="0"/>
        <v>15.960383999999934</v>
      </c>
      <c r="O13" s="526" t="s">
        <v>13</v>
      </c>
      <c r="P13" s="999">
        <f t="shared" si="5"/>
        <v>46.160453144807207</v>
      </c>
      <c r="Q13" s="999">
        <f t="shared" si="1"/>
        <v>47.057893138672014</v>
      </c>
      <c r="R13" s="999">
        <f t="shared" si="2"/>
        <v>23.634850219544528</v>
      </c>
      <c r="S13" s="999">
        <f t="shared" si="3"/>
        <v>5.2300883256149868</v>
      </c>
      <c r="T13" s="999">
        <f t="shared" si="4"/>
        <v>1.5515653909057971</v>
      </c>
      <c r="U13" s="56"/>
      <c r="V13" s="57"/>
      <c r="W13" s="204"/>
      <c r="X13" s="56"/>
      <c r="Y13" s="56"/>
      <c r="Z13" s="57"/>
      <c r="AA13" s="126"/>
      <c r="AB13" s="55"/>
      <c r="AC13" s="56"/>
      <c r="AD13" s="57"/>
      <c r="AE13" s="56"/>
      <c r="AF13" s="57"/>
      <c r="AG13" s="56"/>
      <c r="AH13" s="57"/>
      <c r="AI13" s="182"/>
      <c r="AJ13" s="56"/>
      <c r="AK13" s="57"/>
      <c r="AL13" s="202"/>
      <c r="AM13" s="55"/>
      <c r="AN13" s="163"/>
      <c r="AO13" s="163"/>
      <c r="AP13" s="163"/>
      <c r="AQ13" s="163"/>
      <c r="AR13" s="163"/>
      <c r="AS13" s="183"/>
      <c r="AT13" s="183"/>
      <c r="AV13" s="55"/>
      <c r="AW13" s="184"/>
      <c r="AX13" s="57"/>
      <c r="AY13" s="182"/>
      <c r="AZ13" s="184"/>
      <c r="BA13" s="57"/>
      <c r="BC13" s="184"/>
      <c r="BD13" s="57"/>
      <c r="BF13" s="184"/>
      <c r="BG13" s="57"/>
      <c r="BH13" s="183"/>
      <c r="BI13" s="55"/>
      <c r="BJ13" s="162"/>
      <c r="BK13" s="162"/>
      <c r="BL13" s="162"/>
      <c r="BM13" s="185"/>
      <c r="BN13" s="183"/>
      <c r="BO13" s="183"/>
      <c r="BP13" s="183"/>
      <c r="BQ13" s="183"/>
      <c r="BR13" s="183"/>
      <c r="BS13" s="95"/>
      <c r="BT13" s="55"/>
      <c r="BU13" s="184"/>
      <c r="BV13" s="184"/>
      <c r="BW13" s="186"/>
      <c r="BX13" s="184"/>
      <c r="BY13" s="184"/>
      <c r="BZ13" s="184"/>
      <c r="CA13" s="184"/>
      <c r="CB13" s="184"/>
      <c r="CD13" s="55"/>
      <c r="CE13" s="58"/>
      <c r="CF13" s="58"/>
      <c r="CG13" s="58"/>
      <c r="CH13" s="58"/>
      <c r="CI13" s="58"/>
      <c r="CJ13" s="58"/>
      <c r="CK13" s="58"/>
      <c r="CL13" s="58"/>
      <c r="CM13" s="187"/>
      <c r="CN13" s="55"/>
      <c r="CO13" s="56"/>
      <c r="CP13" s="188"/>
      <c r="CQ13" s="56"/>
      <c r="CR13" s="56"/>
      <c r="CS13" s="56"/>
      <c r="CT13" s="56"/>
      <c r="CU13" s="56"/>
      <c r="CV13" s="189"/>
      <c r="CW13" s="94"/>
      <c r="CX13" s="55"/>
      <c r="CY13" s="190"/>
      <c r="CZ13" s="190"/>
      <c r="DA13" s="190"/>
      <c r="DB13" s="190"/>
      <c r="DC13" s="190"/>
      <c r="DD13" s="190"/>
      <c r="DE13" s="190"/>
      <c r="DF13" s="190"/>
      <c r="DG13" s="187"/>
      <c r="DZ13" s="375"/>
      <c r="EA13" s="375"/>
      <c r="EB13" s="375"/>
      <c r="EC13" s="55"/>
      <c r="ED13" s="56"/>
      <c r="EE13" s="195"/>
      <c r="EF13" s="195"/>
      <c r="EG13" s="196"/>
      <c r="EH13" s="196"/>
      <c r="EI13" s="196"/>
      <c r="EJ13" s="55"/>
      <c r="EK13" s="197"/>
      <c r="EL13" s="184"/>
      <c r="EM13" s="184"/>
      <c r="EN13" s="184"/>
      <c r="EO13" s="189"/>
      <c r="EP13" s="189"/>
      <c r="EQ13" s="184"/>
      <c r="ER13" s="184"/>
      <c r="ES13" s="198"/>
      <c r="ET13" s="55"/>
      <c r="EU13" s="184"/>
      <c r="EV13" s="57"/>
      <c r="EW13" s="381"/>
      <c r="EX13" s="184"/>
      <c r="EY13" s="57"/>
      <c r="EZ13" s="382"/>
      <c r="FA13" s="184"/>
      <c r="FB13" s="57"/>
      <c r="FD13" s="55"/>
      <c r="FE13" s="380"/>
      <c r="FF13" s="380"/>
      <c r="FG13" s="195"/>
      <c r="FH13" s="194"/>
      <c r="FI13" s="194"/>
      <c r="FJ13" s="118"/>
      <c r="FK13" s="184"/>
      <c r="FL13" s="200"/>
      <c r="FM13" s="375"/>
      <c r="FN13" s="55"/>
      <c r="FO13" s="197"/>
      <c r="FP13" s="184"/>
      <c r="FQ13" s="184"/>
      <c r="FR13" s="184"/>
      <c r="FS13" s="189"/>
      <c r="FT13" s="189"/>
      <c r="FU13" s="184"/>
      <c r="FV13" s="184"/>
      <c r="FW13" s="55"/>
      <c r="FX13" s="201"/>
      <c r="FY13" s="201"/>
      <c r="FZ13" s="201"/>
      <c r="GA13" s="201"/>
      <c r="GB13" s="201"/>
      <c r="GC13" s="201"/>
      <c r="GD13" s="201"/>
    </row>
    <row r="14" spans="1:187" ht="21" customHeight="1">
      <c r="A14" s="659" t="s">
        <v>14</v>
      </c>
      <c r="B14" s="1038">
        <v>610.74627299999997</v>
      </c>
      <c r="C14" s="1039">
        <v>-2.4026889945109042E-2</v>
      </c>
      <c r="D14" s="1038">
        <v>251.96564900000001</v>
      </c>
      <c r="E14" s="1039">
        <v>-4.6125364910122313E-3</v>
      </c>
      <c r="F14" s="1040">
        <v>16.404917000000001</v>
      </c>
      <c r="G14" s="1039">
        <v>6.672289559152178E-2</v>
      </c>
      <c r="H14" s="1038">
        <v>271.32048900000001</v>
      </c>
      <c r="I14" s="1039">
        <v>-6.1473295942628958E-3</v>
      </c>
      <c r="J14" s="1038">
        <v>131.29744699999998</v>
      </c>
      <c r="K14" s="1039">
        <v>0</v>
      </c>
      <c r="L14" s="1038">
        <v>70</v>
      </c>
      <c r="M14" s="1039">
        <v>-0.17012448132780078</v>
      </c>
      <c r="N14" s="1038">
        <f t="shared" si="0"/>
        <v>17.46013499999998</v>
      </c>
      <c r="O14" s="659" t="s">
        <v>14</v>
      </c>
      <c r="P14" s="998">
        <f t="shared" si="5"/>
        <v>41.255372343467414</v>
      </c>
      <c r="Q14" s="998">
        <f t="shared" si="1"/>
        <v>44.424419926014025</v>
      </c>
      <c r="R14" s="998">
        <f t="shared" si="2"/>
        <v>21.497871178986301</v>
      </c>
      <c r="S14" s="998">
        <f t="shared" si="3"/>
        <v>11.461387992784362</v>
      </c>
      <c r="T14" s="998">
        <f t="shared" si="4"/>
        <v>2.8588197377341964</v>
      </c>
      <c r="U14" s="56"/>
      <c r="V14" s="57"/>
      <c r="W14" s="204"/>
      <c r="X14" s="56"/>
      <c r="Y14" s="56"/>
      <c r="Z14" s="57"/>
      <c r="AA14" s="126"/>
      <c r="AB14" s="55"/>
      <c r="AC14" s="56"/>
      <c r="AD14" s="57"/>
      <c r="AE14" s="56"/>
      <c r="AF14" s="57"/>
      <c r="AG14" s="56"/>
      <c r="AH14" s="57"/>
      <c r="AI14" s="182"/>
      <c r="AJ14" s="56"/>
      <c r="AK14" s="57"/>
      <c r="AL14" s="202"/>
      <c r="AM14" s="55"/>
      <c r="AN14" s="163"/>
      <c r="AO14" s="163"/>
      <c r="AP14" s="163"/>
      <c r="AQ14" s="163"/>
      <c r="AR14" s="163"/>
      <c r="AS14" s="183"/>
      <c r="AT14" s="183"/>
      <c r="AV14" s="55"/>
      <c r="AW14" s="184"/>
      <c r="AX14" s="57"/>
      <c r="AY14" s="182"/>
      <c r="AZ14" s="184"/>
      <c r="BA14" s="57"/>
      <c r="BC14" s="184"/>
      <c r="BD14" s="57"/>
      <c r="BF14" s="184"/>
      <c r="BG14" s="57"/>
      <c r="BH14" s="183"/>
      <c r="BI14" s="55"/>
      <c r="BJ14" s="162"/>
      <c r="BK14" s="162"/>
      <c r="BL14" s="162"/>
      <c r="BM14" s="185"/>
      <c r="BN14" s="183"/>
      <c r="BO14" s="183"/>
      <c r="BP14" s="183"/>
      <c r="BQ14" s="183"/>
      <c r="BR14" s="183"/>
      <c r="BS14" s="95"/>
      <c r="BT14" s="55"/>
      <c r="BU14" s="184"/>
      <c r="BV14" s="184"/>
      <c r="BW14" s="186"/>
      <c r="BX14" s="184"/>
      <c r="BY14" s="184"/>
      <c r="BZ14" s="184"/>
      <c r="CA14" s="184"/>
      <c r="CB14" s="184"/>
      <c r="CD14" s="55"/>
      <c r="CE14" s="58"/>
      <c r="CF14" s="58"/>
      <c r="CG14" s="58"/>
      <c r="CH14" s="58"/>
      <c r="CI14" s="58"/>
      <c r="CJ14" s="58"/>
      <c r="CK14" s="58"/>
      <c r="CL14" s="58"/>
      <c r="CM14" s="187"/>
      <c r="CN14" s="55"/>
      <c r="CO14" s="56"/>
      <c r="CP14" s="188"/>
      <c r="CQ14" s="56"/>
      <c r="CR14" s="56"/>
      <c r="CS14" s="56"/>
      <c r="CT14" s="56"/>
      <c r="CU14" s="56"/>
      <c r="CV14" s="189"/>
      <c r="CW14" s="94"/>
      <c r="CX14" s="55"/>
      <c r="CY14" s="190"/>
      <c r="CZ14" s="190"/>
      <c r="DA14" s="190"/>
      <c r="DB14" s="190"/>
      <c r="DC14" s="190"/>
      <c r="DD14" s="190"/>
      <c r="DE14" s="190"/>
      <c r="DF14" s="190"/>
      <c r="DG14" s="187"/>
      <c r="DZ14" s="375"/>
      <c r="EA14" s="375"/>
      <c r="EB14" s="375"/>
      <c r="EC14" s="55"/>
      <c r="ED14" s="56"/>
      <c r="EE14" s="195"/>
      <c r="EF14" s="195"/>
      <c r="EG14" s="196"/>
      <c r="EH14" s="196"/>
      <c r="EI14" s="196"/>
      <c r="EJ14" s="55"/>
      <c r="EK14" s="197"/>
      <c r="EL14" s="184"/>
      <c r="EM14" s="184"/>
      <c r="EN14" s="184"/>
      <c r="EO14" s="189"/>
      <c r="EP14" s="189"/>
      <c r="EQ14" s="184"/>
      <c r="ER14" s="184"/>
      <c r="ES14" s="198"/>
      <c r="ET14" s="55"/>
      <c r="EU14" s="184"/>
      <c r="EV14" s="57"/>
      <c r="EW14" s="381"/>
      <c r="EX14" s="184"/>
      <c r="EY14" s="57"/>
      <c r="EZ14" s="382"/>
      <c r="FA14" s="184"/>
      <c r="FB14" s="57"/>
      <c r="FD14" s="55"/>
      <c r="FE14" s="380"/>
      <c r="FF14" s="380"/>
      <c r="FG14" s="195"/>
      <c r="FH14" s="194"/>
      <c r="FI14" s="194"/>
      <c r="FJ14" s="118"/>
      <c r="FK14" s="184"/>
      <c r="FL14" s="200"/>
      <c r="FM14" s="375"/>
      <c r="FN14" s="55"/>
      <c r="FO14" s="197"/>
      <c r="FP14" s="184"/>
      <c r="FQ14" s="184"/>
      <c r="FR14" s="184"/>
      <c r="FS14" s="189"/>
      <c r="FT14" s="189"/>
      <c r="FU14" s="184"/>
      <c r="FV14" s="184"/>
      <c r="FW14" s="55"/>
      <c r="FX14" s="201"/>
      <c r="FY14" s="201"/>
      <c r="FZ14" s="201"/>
      <c r="GA14" s="201"/>
      <c r="GB14" s="201"/>
      <c r="GC14" s="201"/>
      <c r="GD14" s="201"/>
      <c r="GE14" s="18"/>
    </row>
    <row r="15" spans="1:187" ht="21" customHeight="1">
      <c r="A15" s="526" t="s">
        <v>15</v>
      </c>
      <c r="B15" s="1041">
        <v>595.02901799999995</v>
      </c>
      <c r="C15" s="1044">
        <v>6.6282237798713783E-3</v>
      </c>
      <c r="D15" s="1041">
        <v>191.81533199999998</v>
      </c>
      <c r="E15" s="1044">
        <v>-1.8955941072362759E-3</v>
      </c>
      <c r="F15" s="1045" t="s">
        <v>49</v>
      </c>
      <c r="G15" s="1044" t="s">
        <v>49</v>
      </c>
      <c r="H15" s="1041">
        <v>390.34323199999994</v>
      </c>
      <c r="I15" s="1044">
        <v>-7.8890089276033581E-3</v>
      </c>
      <c r="J15" s="1041">
        <v>36.273766999999999</v>
      </c>
      <c r="K15" s="1044">
        <v>0</v>
      </c>
      <c r="L15" s="1041">
        <v>9</v>
      </c>
      <c r="M15" s="1046" t="s">
        <v>49</v>
      </c>
      <c r="N15" s="1041">
        <f t="shared" si="0"/>
        <v>3.8704539999999952</v>
      </c>
      <c r="O15" s="526" t="s">
        <v>15</v>
      </c>
      <c r="P15" s="999">
        <f t="shared" si="5"/>
        <v>32.236298768205614</v>
      </c>
      <c r="Q15" s="999">
        <f t="shared" si="1"/>
        <v>65.600705207960118</v>
      </c>
      <c r="R15" s="999">
        <f t="shared" si="2"/>
        <v>6.0961341216471565</v>
      </c>
      <c r="S15" s="999">
        <f t="shared" si="3"/>
        <v>1.5125312762477745</v>
      </c>
      <c r="T15" s="999">
        <f t="shared" si="4"/>
        <v>0.65046474758647743</v>
      </c>
      <c r="U15" s="56"/>
      <c r="V15" s="57"/>
      <c r="W15" s="204"/>
      <c r="X15" s="56"/>
      <c r="Y15" s="56"/>
      <c r="Z15" s="57"/>
      <c r="AA15" s="126"/>
      <c r="AB15" s="55"/>
      <c r="AC15" s="56"/>
      <c r="AD15" s="57"/>
      <c r="AE15" s="56"/>
      <c r="AF15" s="57"/>
      <c r="AG15" s="56"/>
      <c r="AH15" s="57"/>
      <c r="AI15" s="182"/>
      <c r="AJ15" s="56"/>
      <c r="AK15" s="57"/>
      <c r="AL15" s="202"/>
      <c r="AM15" s="55"/>
      <c r="AN15" s="163"/>
      <c r="AO15" s="163"/>
      <c r="AP15" s="163"/>
      <c r="AQ15" s="163"/>
      <c r="AR15" s="163"/>
      <c r="AS15" s="183"/>
      <c r="AT15" s="183"/>
      <c r="AV15" s="55"/>
      <c r="AW15" s="184"/>
      <c r="AX15" s="57"/>
      <c r="AY15" s="182"/>
      <c r="AZ15" s="184"/>
      <c r="BA15" s="57"/>
      <c r="BC15" s="184"/>
      <c r="BD15" s="57"/>
      <c r="BF15" s="184"/>
      <c r="BG15" s="57"/>
      <c r="BH15" s="183"/>
      <c r="BI15" s="55"/>
      <c r="BJ15" s="162"/>
      <c r="BK15" s="162"/>
      <c r="BL15" s="162"/>
      <c r="BM15" s="185"/>
      <c r="BN15" s="183"/>
      <c r="BO15" s="183"/>
      <c r="BP15" s="183"/>
      <c r="BQ15" s="183"/>
      <c r="BR15" s="183"/>
      <c r="BS15" s="95"/>
      <c r="BT15" s="55"/>
      <c r="BU15" s="184"/>
      <c r="BV15" s="184"/>
      <c r="BW15" s="186"/>
      <c r="BX15" s="184"/>
      <c r="BY15" s="184"/>
      <c r="BZ15" s="184"/>
      <c r="CA15" s="184"/>
      <c r="CB15" s="184"/>
      <c r="CD15" s="55"/>
      <c r="CE15" s="58"/>
      <c r="CF15" s="58"/>
      <c r="CG15" s="58"/>
      <c r="CH15" s="58"/>
      <c r="CI15" s="58"/>
      <c r="CJ15" s="58"/>
      <c r="CK15" s="58"/>
      <c r="CL15" s="58"/>
      <c r="CM15" s="187"/>
      <c r="CN15" s="55"/>
      <c r="CO15" s="56"/>
      <c r="CP15" s="188"/>
      <c r="CQ15" s="56"/>
      <c r="CR15" s="56"/>
      <c r="CS15" s="56"/>
      <c r="CT15" s="56"/>
      <c r="CU15" s="56"/>
      <c r="CV15" s="189"/>
      <c r="CW15" s="94"/>
      <c r="CX15" s="55"/>
      <c r="CY15" s="190"/>
      <c r="CZ15" s="190"/>
      <c r="DA15" s="190"/>
      <c r="DB15" s="190"/>
      <c r="DC15" s="190"/>
      <c r="DD15" s="190"/>
      <c r="DE15" s="190"/>
      <c r="DF15" s="190"/>
      <c r="DG15" s="187"/>
      <c r="DZ15" s="375"/>
      <c r="EA15" s="375"/>
      <c r="EB15" s="375"/>
      <c r="EC15" s="55"/>
      <c r="ED15" s="56"/>
      <c r="EE15" s="195"/>
      <c r="EF15" s="195"/>
      <c r="EG15" s="196"/>
      <c r="EH15" s="196"/>
      <c r="EI15" s="196"/>
      <c r="EJ15" s="55"/>
      <c r="EK15" s="197"/>
      <c r="EL15" s="184"/>
      <c r="EM15" s="184"/>
      <c r="EN15" s="184"/>
      <c r="EO15" s="189"/>
      <c r="EP15" s="189"/>
      <c r="EQ15" s="184"/>
      <c r="ER15" s="184"/>
      <c r="ES15" s="198"/>
      <c r="ET15" s="55"/>
      <c r="EU15" s="184"/>
      <c r="EV15" s="57"/>
      <c r="EW15" s="381"/>
      <c r="EX15" s="184"/>
      <c r="EY15" s="57"/>
      <c r="EZ15" s="382"/>
      <c r="FA15" s="184"/>
      <c r="FB15" s="57"/>
      <c r="FD15" s="55"/>
      <c r="FE15" s="380"/>
      <c r="FF15" s="380"/>
      <c r="FG15" s="195"/>
      <c r="FH15" s="194"/>
      <c r="FI15" s="194"/>
      <c r="FJ15" s="118"/>
      <c r="FK15" s="82"/>
      <c r="FL15" s="200"/>
      <c r="FM15" s="375"/>
      <c r="FN15" s="55"/>
      <c r="FO15" s="197"/>
      <c r="FP15" s="184"/>
      <c r="FQ15" s="184"/>
      <c r="FR15" s="184"/>
      <c r="FS15" s="189"/>
      <c r="FT15" s="189"/>
      <c r="FU15" s="184"/>
      <c r="FV15" s="184"/>
      <c r="FW15" s="55"/>
      <c r="FX15" s="201"/>
      <c r="FY15" s="201"/>
      <c r="FZ15" s="201"/>
      <c r="GA15" s="201"/>
      <c r="GB15" s="201"/>
      <c r="GC15" s="201"/>
      <c r="GD15" s="201"/>
      <c r="GE15" s="18"/>
    </row>
    <row r="16" spans="1:187" ht="21" customHeight="1">
      <c r="A16" s="659" t="s">
        <v>16</v>
      </c>
      <c r="B16" s="1038">
        <v>484.30742800000002</v>
      </c>
      <c r="C16" s="1039">
        <v>-8.5532273138491099E-3</v>
      </c>
      <c r="D16" s="1038">
        <v>226.767</v>
      </c>
      <c r="E16" s="1039">
        <v>3.0620442108203694E-2</v>
      </c>
      <c r="F16" s="1038">
        <v>12.169383</v>
      </c>
      <c r="G16" s="1039">
        <v>5.9543624371435344E-2</v>
      </c>
      <c r="H16" s="1038">
        <v>237.79977700000001</v>
      </c>
      <c r="I16" s="1039">
        <v>2.3392119074547635E-2</v>
      </c>
      <c r="J16" s="1038">
        <v>116.935053</v>
      </c>
      <c r="K16" s="1039">
        <v>0</v>
      </c>
      <c r="L16" s="1038">
        <v>5.0000000000000018</v>
      </c>
      <c r="M16" s="1039">
        <v>-0.79166666666666652</v>
      </c>
      <c r="N16" s="1038">
        <f t="shared" si="0"/>
        <v>14.740651000000012</v>
      </c>
      <c r="O16" s="659" t="s">
        <v>16</v>
      </c>
      <c r="P16" s="998">
        <f t="shared" si="5"/>
        <v>46.822944867159869</v>
      </c>
      <c r="Q16" s="998">
        <f t="shared" si="1"/>
        <v>49.100997269858105</v>
      </c>
      <c r="R16" s="998">
        <f t="shared" si="2"/>
        <v>24.144798580293507</v>
      </c>
      <c r="S16" s="998">
        <f t="shared" si="3"/>
        <v>1.0324020882041895</v>
      </c>
      <c r="T16" s="998">
        <f t="shared" si="4"/>
        <v>3.0436557747778363</v>
      </c>
      <c r="U16" s="56"/>
      <c r="V16" s="57"/>
      <c r="W16" s="204"/>
      <c r="X16" s="56"/>
      <c r="Y16" s="56"/>
      <c r="Z16" s="57"/>
      <c r="AA16" s="126"/>
      <c r="AB16" s="55"/>
      <c r="AC16" s="56"/>
      <c r="AD16" s="57"/>
      <c r="AE16" s="56"/>
      <c r="AF16" s="57"/>
      <c r="AG16" s="56"/>
      <c r="AH16" s="57"/>
      <c r="AI16" s="182"/>
      <c r="AJ16" s="56"/>
      <c r="AK16" s="57"/>
      <c r="AL16" s="202"/>
      <c r="AM16" s="55"/>
      <c r="AN16" s="163"/>
      <c r="AO16" s="163"/>
      <c r="AP16" s="163"/>
      <c r="AQ16" s="163"/>
      <c r="AR16" s="163"/>
      <c r="AS16" s="183"/>
      <c r="AT16" s="183"/>
      <c r="AV16" s="55"/>
      <c r="AW16" s="184"/>
      <c r="AX16" s="57"/>
      <c r="AY16" s="182"/>
      <c r="AZ16" s="184"/>
      <c r="BA16" s="57"/>
      <c r="BC16" s="184"/>
      <c r="BD16" s="57"/>
      <c r="BF16" s="184"/>
      <c r="BG16" s="57"/>
      <c r="BH16" s="183"/>
      <c r="BI16" s="55"/>
      <c r="BJ16" s="162"/>
      <c r="BK16" s="162"/>
      <c r="BL16" s="162"/>
      <c r="BM16" s="185"/>
      <c r="BN16" s="183"/>
      <c r="BO16" s="183"/>
      <c r="BP16" s="183"/>
      <c r="BQ16" s="183"/>
      <c r="BR16" s="183"/>
      <c r="BS16" s="95"/>
      <c r="BT16" s="55"/>
      <c r="BU16" s="184"/>
      <c r="BV16" s="184"/>
      <c r="BW16" s="186"/>
      <c r="BX16" s="184"/>
      <c r="BY16" s="184"/>
      <c r="BZ16" s="184"/>
      <c r="CA16" s="184"/>
      <c r="CB16" s="184"/>
      <c r="CD16" s="55"/>
      <c r="CE16" s="58"/>
      <c r="CF16" s="58"/>
      <c r="CG16" s="58"/>
      <c r="CH16" s="58"/>
      <c r="CI16" s="58"/>
      <c r="CJ16" s="58"/>
      <c r="CK16" s="58"/>
      <c r="CL16" s="58"/>
      <c r="CM16" s="187"/>
      <c r="CN16" s="55"/>
      <c r="CO16" s="56"/>
      <c r="CP16" s="188"/>
      <c r="CQ16" s="56"/>
      <c r="CR16" s="56"/>
      <c r="CS16" s="56"/>
      <c r="CT16" s="56"/>
      <c r="CU16" s="56"/>
      <c r="CV16" s="189"/>
      <c r="CW16" s="94"/>
      <c r="CX16" s="55"/>
      <c r="CY16" s="190"/>
      <c r="CZ16" s="190"/>
      <c r="DA16" s="190"/>
      <c r="DB16" s="190"/>
      <c r="DC16" s="190"/>
      <c r="DD16" s="190"/>
      <c r="DE16" s="190"/>
      <c r="DF16" s="190"/>
      <c r="DG16" s="187"/>
      <c r="DZ16" s="375"/>
      <c r="EA16" s="375"/>
      <c r="EB16" s="375"/>
      <c r="EC16" s="55"/>
      <c r="ED16" s="56"/>
      <c r="EE16" s="195"/>
      <c r="EF16" s="195"/>
      <c r="EG16" s="196"/>
      <c r="EH16" s="196"/>
      <c r="EI16" s="196"/>
      <c r="EJ16" s="55"/>
      <c r="EK16" s="197"/>
      <c r="EL16" s="184"/>
      <c r="EM16" s="184"/>
      <c r="EN16" s="184"/>
      <c r="EO16" s="189"/>
      <c r="EP16" s="189"/>
      <c r="EQ16" s="184"/>
      <c r="ER16" s="184"/>
      <c r="ES16" s="198"/>
      <c r="ET16" s="55"/>
      <c r="EU16" s="184"/>
      <c r="EV16" s="57"/>
      <c r="EW16" s="381"/>
      <c r="EX16" s="184"/>
      <c r="EY16" s="57"/>
      <c r="EZ16" s="382"/>
      <c r="FA16" s="184"/>
      <c r="FB16" s="57"/>
      <c r="FD16" s="55"/>
      <c r="FE16" s="380"/>
      <c r="FF16" s="380"/>
      <c r="FG16" s="195"/>
      <c r="FH16" s="194"/>
      <c r="FI16" s="194"/>
      <c r="FJ16" s="118"/>
      <c r="FK16" s="184"/>
      <c r="FL16" s="200"/>
      <c r="FM16" s="375"/>
      <c r="FN16" s="55"/>
      <c r="FO16" s="197"/>
      <c r="FP16" s="184"/>
      <c r="FQ16" s="184"/>
      <c r="FR16" s="184"/>
      <c r="FS16" s="189"/>
      <c r="FT16" s="189"/>
      <c r="FU16" s="184"/>
      <c r="FV16" s="184"/>
      <c r="FW16" s="55"/>
      <c r="FX16" s="201"/>
      <c r="FY16" s="201"/>
      <c r="FZ16" s="201"/>
      <c r="GA16" s="201"/>
      <c r="GB16" s="201"/>
      <c r="GC16" s="201"/>
      <c r="GD16" s="201"/>
      <c r="GE16" s="18"/>
    </row>
    <row r="17" spans="1:187" ht="21" customHeight="1">
      <c r="A17" s="526" t="s">
        <v>17</v>
      </c>
      <c r="B17" s="1041">
        <v>1115.468488</v>
      </c>
      <c r="C17" s="1042">
        <v>3.4262089623169123E-2</v>
      </c>
      <c r="D17" s="1041">
        <v>468.89129399999996</v>
      </c>
      <c r="E17" s="1042">
        <v>9.1312771077285415E-3</v>
      </c>
      <c r="F17" s="1041">
        <v>27.979312</v>
      </c>
      <c r="G17" s="1042">
        <v>0.10537186801298315</v>
      </c>
      <c r="H17" s="1041">
        <v>482.59590200000008</v>
      </c>
      <c r="I17" s="1042">
        <v>1.8321859017581321E-2</v>
      </c>
      <c r="J17" s="1041">
        <v>234.58354399999999</v>
      </c>
      <c r="K17" s="1042">
        <v>0</v>
      </c>
      <c r="L17" s="1041">
        <v>145.30000000000001</v>
      </c>
      <c r="M17" s="1042">
        <v>0.16941649899396372</v>
      </c>
      <c r="N17" s="1041">
        <f t="shared" si="0"/>
        <v>18.681291999999871</v>
      </c>
      <c r="O17" s="526" t="s">
        <v>17</v>
      </c>
      <c r="P17" s="999">
        <f t="shared" si="5"/>
        <v>42.035368909498047</v>
      </c>
      <c r="Q17" s="999">
        <f t="shared" si="1"/>
        <v>43.263965516881555</v>
      </c>
      <c r="R17" s="999">
        <f t="shared" si="2"/>
        <v>21.030046704465935</v>
      </c>
      <c r="S17" s="999">
        <f t="shared" si="3"/>
        <v>13.025917053068738</v>
      </c>
      <c r="T17" s="999">
        <f t="shared" si="4"/>
        <v>1.674748520551651</v>
      </c>
      <c r="U17" s="56"/>
      <c r="V17" s="57"/>
      <c r="W17" s="204"/>
      <c r="X17" s="56"/>
      <c r="Y17" s="56"/>
      <c r="Z17" s="57"/>
      <c r="AA17" s="126"/>
      <c r="AB17" s="55"/>
      <c r="AC17" s="56"/>
      <c r="AD17" s="57"/>
      <c r="AE17" s="56"/>
      <c r="AF17" s="57"/>
      <c r="AG17" s="56"/>
      <c r="AH17" s="57"/>
      <c r="AI17" s="182"/>
      <c r="AJ17" s="56"/>
      <c r="AK17" s="57"/>
      <c r="AL17" s="202"/>
      <c r="AM17" s="55"/>
      <c r="AN17" s="163"/>
      <c r="AO17" s="163"/>
      <c r="AP17" s="163"/>
      <c r="AQ17" s="163"/>
      <c r="AR17" s="163"/>
      <c r="AS17" s="183"/>
      <c r="AT17" s="183"/>
      <c r="AV17" s="55"/>
      <c r="AW17" s="184"/>
      <c r="AX17" s="57"/>
      <c r="AY17" s="182"/>
      <c r="AZ17" s="184"/>
      <c r="BA17" s="57"/>
      <c r="BC17" s="184"/>
      <c r="BD17" s="57"/>
      <c r="BF17" s="184"/>
      <c r="BG17" s="57"/>
      <c r="BH17" s="183"/>
      <c r="BI17" s="55"/>
      <c r="BJ17" s="162"/>
      <c r="BK17" s="162"/>
      <c r="BL17" s="162"/>
      <c r="BM17" s="185"/>
      <c r="BN17" s="183"/>
      <c r="BO17" s="183"/>
      <c r="BP17" s="183"/>
      <c r="BQ17" s="183"/>
      <c r="BR17" s="183"/>
      <c r="BS17" s="95"/>
      <c r="BT17" s="55"/>
      <c r="BU17" s="184"/>
      <c r="BV17" s="184"/>
      <c r="BW17" s="186"/>
      <c r="BX17" s="184"/>
      <c r="BY17" s="184"/>
      <c r="BZ17" s="184"/>
      <c r="CA17" s="184"/>
      <c r="CB17" s="184"/>
      <c r="CD17" s="55"/>
      <c r="CE17" s="58"/>
      <c r="CF17" s="58"/>
      <c r="CG17" s="58"/>
      <c r="CH17" s="58"/>
      <c r="CI17" s="58"/>
      <c r="CJ17" s="58"/>
      <c r="CK17" s="58"/>
      <c r="CL17" s="58"/>
      <c r="CM17" s="187"/>
      <c r="CN17" s="55"/>
      <c r="CO17" s="56"/>
      <c r="CP17" s="188"/>
      <c r="CQ17" s="56"/>
      <c r="CR17" s="56"/>
      <c r="CS17" s="56"/>
      <c r="CT17" s="56"/>
      <c r="CU17" s="56"/>
      <c r="CV17" s="189"/>
      <c r="CW17" s="94"/>
      <c r="CX17" s="55"/>
      <c r="CY17" s="190"/>
      <c r="CZ17" s="190"/>
      <c r="DA17" s="190"/>
      <c r="DB17" s="190"/>
      <c r="DC17" s="190"/>
      <c r="DD17" s="190"/>
      <c r="DE17" s="190"/>
      <c r="DF17" s="190"/>
      <c r="DG17" s="187"/>
      <c r="DZ17" s="375"/>
      <c r="EA17" s="375"/>
      <c r="EB17" s="375"/>
      <c r="EC17" s="55"/>
      <c r="ED17" s="56"/>
      <c r="EE17" s="195"/>
      <c r="EF17" s="195"/>
      <c r="EG17" s="196"/>
      <c r="EH17" s="196"/>
      <c r="EI17" s="196"/>
      <c r="EJ17" s="55"/>
      <c r="EK17" s="197"/>
      <c r="EL17" s="184"/>
      <c r="EM17" s="184"/>
      <c r="EN17" s="184"/>
      <c r="EO17" s="189"/>
      <c r="EP17" s="189"/>
      <c r="EQ17" s="184"/>
      <c r="ER17" s="184"/>
      <c r="ES17" s="198"/>
      <c r="ET17" s="55"/>
      <c r="EU17" s="184"/>
      <c r="EV17" s="57"/>
      <c r="EW17" s="381"/>
      <c r="EX17" s="184"/>
      <c r="EY17" s="57"/>
      <c r="EZ17" s="382"/>
      <c r="FA17" s="184"/>
      <c r="FB17" s="57"/>
      <c r="FD17" s="55"/>
      <c r="FE17" s="380"/>
      <c r="FF17" s="380"/>
      <c r="FG17" s="195"/>
      <c r="FH17" s="194"/>
      <c r="FI17" s="194"/>
      <c r="FJ17" s="118"/>
      <c r="FK17" s="184"/>
      <c r="FL17" s="200"/>
      <c r="FM17" s="375"/>
      <c r="FN17" s="55"/>
      <c r="FO17" s="197"/>
      <c r="FP17" s="184"/>
      <c r="FQ17" s="184"/>
      <c r="FR17" s="184"/>
      <c r="FS17" s="189"/>
      <c r="FT17" s="189"/>
      <c r="FU17" s="184"/>
      <c r="FV17" s="184"/>
      <c r="FW17" s="55"/>
      <c r="FX17" s="201"/>
      <c r="FY17" s="201"/>
      <c r="FZ17" s="201"/>
      <c r="GA17" s="201"/>
      <c r="GB17" s="201"/>
      <c r="GC17" s="201"/>
      <c r="GD17" s="201"/>
    </row>
    <row r="18" spans="1:187" ht="21" customHeight="1">
      <c r="A18" s="659" t="s">
        <v>18</v>
      </c>
      <c r="B18" s="1038">
        <v>414.87599900000004</v>
      </c>
      <c r="C18" s="1039">
        <v>2.031616474670761E-3</v>
      </c>
      <c r="D18" s="1038">
        <v>161.57107199999999</v>
      </c>
      <c r="E18" s="1039">
        <v>-8.5280084074687013E-3</v>
      </c>
      <c r="F18" s="1040">
        <v>8.4624860000000002</v>
      </c>
      <c r="G18" s="1039">
        <v>-2.6486866172613643E-3</v>
      </c>
      <c r="H18" s="1038">
        <v>206.193557</v>
      </c>
      <c r="I18" s="1039">
        <v>-1.7720883270114896E-2</v>
      </c>
      <c r="J18" s="1038">
        <v>120.394003</v>
      </c>
      <c r="K18" s="1039">
        <v>0</v>
      </c>
      <c r="L18" s="1038">
        <v>33.275863000000001</v>
      </c>
      <c r="M18" s="1039">
        <v>8.7197797889371417E-2</v>
      </c>
      <c r="N18" s="1038">
        <f t="shared" si="0"/>
        <v>13.83550700000005</v>
      </c>
      <c r="O18" s="659" t="s">
        <v>18</v>
      </c>
      <c r="P18" s="998">
        <f t="shared" si="5"/>
        <v>38.944424934063242</v>
      </c>
      <c r="Q18" s="998">
        <f t="shared" si="1"/>
        <v>49.70004471143195</v>
      </c>
      <c r="R18" s="998">
        <f t="shared" si="2"/>
        <v>29.019274021681834</v>
      </c>
      <c r="S18" s="998">
        <f t="shared" si="3"/>
        <v>8.0206767998647219</v>
      </c>
      <c r="T18" s="998">
        <f t="shared" si="4"/>
        <v>3.3348535546400813</v>
      </c>
      <c r="U18" s="56"/>
      <c r="V18" s="57"/>
      <c r="W18" s="204"/>
      <c r="X18" s="56"/>
      <c r="Y18" s="56"/>
      <c r="Z18" s="57"/>
      <c r="AA18" s="126"/>
      <c r="AB18" s="55"/>
      <c r="AC18" s="56"/>
      <c r="AD18" s="57"/>
      <c r="AE18" s="56"/>
      <c r="AF18" s="57"/>
      <c r="AG18" s="56"/>
      <c r="AH18" s="57"/>
      <c r="AI18" s="182"/>
      <c r="AJ18" s="56"/>
      <c r="AK18" s="57"/>
      <c r="AL18" s="202"/>
      <c r="AM18" s="55"/>
      <c r="AN18" s="163"/>
      <c r="AO18" s="163"/>
      <c r="AP18" s="163"/>
      <c r="AQ18" s="163"/>
      <c r="AR18" s="163"/>
      <c r="AS18" s="183"/>
      <c r="AT18" s="183"/>
      <c r="AV18" s="55"/>
      <c r="AW18" s="184"/>
      <c r="AX18" s="57"/>
      <c r="AY18" s="182"/>
      <c r="AZ18" s="184"/>
      <c r="BA18" s="57"/>
      <c r="BC18" s="184"/>
      <c r="BD18" s="57"/>
      <c r="BF18" s="184"/>
      <c r="BG18" s="57"/>
      <c r="BH18" s="183"/>
      <c r="BI18" s="55"/>
      <c r="BJ18" s="162"/>
      <c r="BK18" s="162"/>
      <c r="BL18" s="162"/>
      <c r="BM18" s="185"/>
      <c r="BN18" s="183"/>
      <c r="BO18" s="183"/>
      <c r="BP18" s="183"/>
      <c r="BQ18" s="183"/>
      <c r="BR18" s="183"/>
      <c r="BS18" s="95"/>
      <c r="BT18" s="55"/>
      <c r="BU18" s="184"/>
      <c r="BV18" s="184"/>
      <c r="BW18" s="186"/>
      <c r="BX18" s="184"/>
      <c r="BY18" s="184"/>
      <c r="BZ18" s="184"/>
      <c r="CA18" s="184"/>
      <c r="CB18" s="184"/>
      <c r="CD18" s="55"/>
      <c r="CE18" s="58"/>
      <c r="CF18" s="58"/>
      <c r="CG18" s="58"/>
      <c r="CH18" s="58"/>
      <c r="CI18" s="58"/>
      <c r="CJ18" s="58"/>
      <c r="CK18" s="58"/>
      <c r="CL18" s="58"/>
      <c r="CM18" s="187"/>
      <c r="CN18" s="55"/>
      <c r="CO18" s="56"/>
      <c r="CP18" s="188"/>
      <c r="CQ18" s="56"/>
      <c r="CR18" s="56"/>
      <c r="CS18" s="56"/>
      <c r="CT18" s="56"/>
      <c r="CU18" s="56"/>
      <c r="CV18" s="189"/>
      <c r="CW18" s="94"/>
      <c r="CX18" s="55"/>
      <c r="CY18" s="190"/>
      <c r="CZ18" s="190"/>
      <c r="DA18" s="190"/>
      <c r="DB18" s="190"/>
      <c r="DC18" s="190"/>
      <c r="DD18" s="190"/>
      <c r="DE18" s="190"/>
      <c r="DF18" s="190"/>
      <c r="DG18" s="187"/>
      <c r="DZ18" s="375"/>
      <c r="EA18" s="375"/>
      <c r="EB18" s="375"/>
      <c r="EC18" s="55"/>
      <c r="ED18" s="56"/>
      <c r="EE18" s="195"/>
      <c r="EF18" s="195"/>
      <c r="EG18" s="196"/>
      <c r="EH18" s="196"/>
      <c r="EI18" s="196"/>
      <c r="EJ18" s="55"/>
      <c r="EK18" s="197"/>
      <c r="EL18" s="184"/>
      <c r="EM18" s="184"/>
      <c r="EN18" s="184"/>
      <c r="EO18" s="189"/>
      <c r="EP18" s="189"/>
      <c r="EQ18" s="184"/>
      <c r="ER18" s="184"/>
      <c r="ES18" s="198"/>
      <c r="ET18" s="55"/>
      <c r="EU18" s="184"/>
      <c r="EV18" s="57"/>
      <c r="EW18" s="381"/>
      <c r="EX18" s="184"/>
      <c r="EY18" s="57"/>
      <c r="EZ18" s="382"/>
      <c r="FA18" s="184"/>
      <c r="FB18" s="57"/>
      <c r="FD18" s="55"/>
      <c r="FE18" s="380"/>
      <c r="FF18" s="380"/>
      <c r="FG18" s="195"/>
      <c r="FH18" s="194"/>
      <c r="FI18" s="194"/>
      <c r="FJ18" s="118"/>
      <c r="FK18" s="184"/>
      <c r="FL18" s="200"/>
      <c r="FM18" s="375"/>
      <c r="FN18" s="55"/>
      <c r="FO18" s="197"/>
      <c r="FP18" s="184"/>
      <c r="FQ18" s="184"/>
      <c r="FR18" s="184"/>
      <c r="FS18" s="189"/>
      <c r="FT18" s="189"/>
      <c r="FU18" s="184"/>
      <c r="FV18" s="184"/>
      <c r="FW18" s="55"/>
      <c r="FX18" s="201"/>
      <c r="FY18" s="201"/>
      <c r="FZ18" s="201"/>
      <c r="GA18" s="201"/>
      <c r="GB18" s="201"/>
      <c r="GC18" s="201"/>
      <c r="GD18" s="201"/>
      <c r="GE18" s="210"/>
    </row>
    <row r="19" spans="1:187" ht="21" customHeight="1">
      <c r="A19" s="526" t="s">
        <v>19</v>
      </c>
      <c r="B19" s="1041">
        <v>988.83344800000009</v>
      </c>
      <c r="C19" s="1042">
        <v>5.6235855812083457E-2</v>
      </c>
      <c r="D19" s="1041">
        <v>439.82386500000001</v>
      </c>
      <c r="E19" s="1042">
        <v>2.1111513193541098E-2</v>
      </c>
      <c r="F19" s="1043">
        <v>21.159714999999998</v>
      </c>
      <c r="G19" s="1042">
        <v>9.1750317004937187E-3</v>
      </c>
      <c r="H19" s="1041">
        <v>442.95738299999999</v>
      </c>
      <c r="I19" s="1042">
        <v>6.070632285252664E-2</v>
      </c>
      <c r="J19" s="1041">
        <v>217.78563699999998</v>
      </c>
      <c r="K19" s="1042">
        <v>0</v>
      </c>
      <c r="L19" s="1041">
        <v>67.7</v>
      </c>
      <c r="M19" s="1042">
        <v>4.1538461538461524E-2</v>
      </c>
      <c r="N19" s="1041">
        <f t="shared" si="0"/>
        <v>38.352200000000025</v>
      </c>
      <c r="O19" s="526" t="s">
        <v>19</v>
      </c>
      <c r="P19" s="999">
        <f t="shared" si="5"/>
        <v>44.479064284241318</v>
      </c>
      <c r="Q19" s="999">
        <f t="shared" si="1"/>
        <v>44.795954657067782</v>
      </c>
      <c r="R19" s="999">
        <f t="shared" si="2"/>
        <v>22.024501440610649</v>
      </c>
      <c r="S19" s="999">
        <f t="shared" si="3"/>
        <v>6.8464512539426146</v>
      </c>
      <c r="T19" s="999">
        <f t="shared" si="4"/>
        <v>3.8785298047482737</v>
      </c>
      <c r="U19" s="56"/>
      <c r="V19" s="57"/>
      <c r="W19" s="204"/>
      <c r="X19" s="56"/>
      <c r="Y19" s="56"/>
      <c r="Z19" s="57"/>
      <c r="AA19" s="126"/>
      <c r="AB19" s="55"/>
      <c r="AC19" s="56"/>
      <c r="AD19" s="57"/>
      <c r="AE19" s="56"/>
      <c r="AF19" s="57"/>
      <c r="AG19" s="56"/>
      <c r="AH19" s="57"/>
      <c r="AI19" s="182"/>
      <c r="AJ19" s="56"/>
      <c r="AK19" s="57"/>
      <c r="AL19" s="202"/>
      <c r="AM19" s="55"/>
      <c r="AN19" s="163"/>
      <c r="AO19" s="163"/>
      <c r="AP19" s="163"/>
      <c r="AQ19" s="163"/>
      <c r="AR19" s="163"/>
      <c r="AS19" s="183"/>
      <c r="AT19" s="183"/>
      <c r="AV19" s="55"/>
      <c r="AW19" s="184"/>
      <c r="AX19" s="57"/>
      <c r="AY19" s="182"/>
      <c r="AZ19" s="184"/>
      <c r="BA19" s="57"/>
      <c r="BC19" s="184"/>
      <c r="BD19" s="57"/>
      <c r="BF19" s="184"/>
      <c r="BG19" s="57"/>
      <c r="BH19" s="183"/>
      <c r="BI19" s="55"/>
      <c r="BJ19" s="162"/>
      <c r="BK19" s="162"/>
      <c r="BL19" s="162"/>
      <c r="BM19" s="185"/>
      <c r="BN19" s="183"/>
      <c r="BO19" s="183"/>
      <c r="BP19" s="183"/>
      <c r="BQ19" s="183"/>
      <c r="BR19" s="183"/>
      <c r="BS19" s="95"/>
      <c r="BT19" s="55"/>
      <c r="BU19" s="184"/>
      <c r="BV19" s="184"/>
      <c r="BW19" s="186"/>
      <c r="BX19" s="184"/>
      <c r="BY19" s="184"/>
      <c r="BZ19" s="184"/>
      <c r="CA19" s="184"/>
      <c r="CB19" s="184"/>
      <c r="CD19" s="55"/>
      <c r="CE19" s="58"/>
      <c r="CF19" s="58"/>
      <c r="CG19" s="58"/>
      <c r="CH19" s="58"/>
      <c r="CI19" s="58"/>
      <c r="CJ19" s="58"/>
      <c r="CK19" s="58"/>
      <c r="CL19" s="58"/>
      <c r="CM19" s="187"/>
      <c r="CN19" s="55"/>
      <c r="CO19" s="56"/>
      <c r="CP19" s="188"/>
      <c r="CQ19" s="56"/>
      <c r="CR19" s="56"/>
      <c r="CS19" s="56"/>
      <c r="CT19" s="56"/>
      <c r="CU19" s="56"/>
      <c r="CV19" s="189"/>
      <c r="CW19" s="94"/>
      <c r="CX19" s="55"/>
      <c r="CY19" s="190"/>
      <c r="CZ19" s="190"/>
      <c r="DA19" s="190"/>
      <c r="DB19" s="190"/>
      <c r="DC19" s="190"/>
      <c r="DD19" s="190"/>
      <c r="DE19" s="190"/>
      <c r="DF19" s="190"/>
      <c r="DG19" s="187"/>
      <c r="DZ19" s="375"/>
      <c r="EA19" s="375"/>
      <c r="EB19" s="375"/>
      <c r="EC19" s="55"/>
      <c r="ED19" s="56"/>
      <c r="EE19" s="195"/>
      <c r="EF19" s="195"/>
      <c r="EG19" s="196"/>
      <c r="EH19" s="196"/>
      <c r="EI19" s="196"/>
      <c r="EJ19" s="55"/>
      <c r="EK19" s="197"/>
      <c r="EL19" s="184"/>
      <c r="EM19" s="184"/>
      <c r="EN19" s="184"/>
      <c r="EO19" s="189"/>
      <c r="EP19" s="189"/>
      <c r="EQ19" s="184"/>
      <c r="ER19" s="184"/>
      <c r="ES19" s="198"/>
      <c r="ET19" s="55"/>
      <c r="EU19" s="184"/>
      <c r="EV19" s="57"/>
      <c r="EW19" s="381"/>
      <c r="EX19" s="184"/>
      <c r="EY19" s="57"/>
      <c r="EZ19" s="382"/>
      <c r="FA19" s="184"/>
      <c r="FB19" s="57"/>
      <c r="FD19" s="55"/>
      <c r="FE19" s="380"/>
      <c r="FF19" s="380"/>
      <c r="FG19" s="195"/>
      <c r="FH19" s="194"/>
      <c r="FI19" s="194"/>
      <c r="FJ19" s="118"/>
      <c r="FK19" s="184"/>
      <c r="FL19" s="200"/>
      <c r="FM19" s="375"/>
      <c r="FN19" s="55"/>
      <c r="FO19" s="197"/>
      <c r="FP19" s="184"/>
      <c r="FQ19" s="184"/>
      <c r="FR19" s="184"/>
      <c r="FS19" s="189"/>
      <c r="FT19" s="189"/>
      <c r="FU19" s="184"/>
      <c r="FV19" s="184"/>
      <c r="FW19" s="55"/>
      <c r="FX19" s="201"/>
      <c r="FY19" s="201"/>
      <c r="FZ19" s="201"/>
      <c r="GA19" s="201"/>
      <c r="GB19" s="201"/>
      <c r="GC19" s="201"/>
      <c r="GD19" s="201"/>
      <c r="GE19" s="210"/>
    </row>
    <row r="20" spans="1:187" ht="21" customHeight="1">
      <c r="A20" s="659" t="s">
        <v>20</v>
      </c>
      <c r="B20" s="1038">
        <v>1078.0573570000001</v>
      </c>
      <c r="C20" s="1039">
        <v>-3.406792695668015E-2</v>
      </c>
      <c r="D20" s="1038">
        <v>523.60578599999997</v>
      </c>
      <c r="E20" s="1039">
        <v>3.0199458851400296E-2</v>
      </c>
      <c r="F20" s="1038">
        <v>30.243327000000001</v>
      </c>
      <c r="G20" s="1039">
        <v>5.0423048348782196E-3</v>
      </c>
      <c r="H20" s="1038">
        <v>525.60200499999985</v>
      </c>
      <c r="I20" s="1039">
        <v>-1.4565911439849977E-3</v>
      </c>
      <c r="J20" s="1038">
        <v>258.11756200000002</v>
      </c>
      <c r="K20" s="1039">
        <v>0</v>
      </c>
      <c r="L20" s="1038">
        <v>0</v>
      </c>
      <c r="M20" s="1047" t="s">
        <v>49</v>
      </c>
      <c r="N20" s="1038">
        <f t="shared" si="0"/>
        <v>28.849566000000323</v>
      </c>
      <c r="O20" s="659" t="s">
        <v>20</v>
      </c>
      <c r="P20" s="998">
        <f t="shared" si="5"/>
        <v>48.569381081641275</v>
      </c>
      <c r="Q20" s="998">
        <f t="shared" si="1"/>
        <v>48.754549244266208</v>
      </c>
      <c r="R20" s="998">
        <f t="shared" si="2"/>
        <v>23.942841289844282</v>
      </c>
      <c r="S20" s="998">
        <f t="shared" si="3"/>
        <v>0</v>
      </c>
      <c r="T20" s="998">
        <f t="shared" si="4"/>
        <v>2.6760696740925187</v>
      </c>
      <c r="U20" s="56"/>
      <c r="V20" s="57"/>
      <c r="W20" s="204"/>
      <c r="X20" s="56"/>
      <c r="Y20" s="56"/>
      <c r="Z20" s="57"/>
      <c r="AA20" s="126"/>
      <c r="AB20" s="55"/>
      <c r="AC20" s="56"/>
      <c r="AD20" s="57"/>
      <c r="AE20" s="56"/>
      <c r="AF20" s="57"/>
      <c r="AG20" s="56"/>
      <c r="AH20" s="57"/>
      <c r="AI20" s="182"/>
      <c r="AJ20" s="56"/>
      <c r="AK20" s="57"/>
      <c r="AL20" s="202"/>
      <c r="AM20" s="55"/>
      <c r="AN20" s="163"/>
      <c r="AO20" s="163"/>
      <c r="AP20" s="163"/>
      <c r="AQ20" s="163"/>
      <c r="AR20" s="163"/>
      <c r="AS20" s="183"/>
      <c r="AT20" s="183"/>
      <c r="AV20" s="55"/>
      <c r="AW20" s="184"/>
      <c r="AX20" s="57"/>
      <c r="AY20" s="182"/>
      <c r="AZ20" s="184"/>
      <c r="BA20" s="57"/>
      <c r="BC20" s="184"/>
      <c r="BD20" s="57"/>
      <c r="BF20" s="184"/>
      <c r="BG20" s="57"/>
      <c r="BH20" s="183"/>
      <c r="BI20" s="55"/>
      <c r="BJ20" s="162"/>
      <c r="BK20" s="162"/>
      <c r="BL20" s="162"/>
      <c r="BM20" s="185"/>
      <c r="BN20" s="183"/>
      <c r="BO20" s="183"/>
      <c r="BP20" s="183"/>
      <c r="BQ20" s="183"/>
      <c r="BR20" s="183"/>
      <c r="BS20" s="95"/>
      <c r="BT20" s="55"/>
      <c r="BU20" s="184"/>
      <c r="BV20" s="184"/>
      <c r="BW20" s="186"/>
      <c r="BX20" s="184"/>
      <c r="BY20" s="184"/>
      <c r="BZ20" s="184"/>
      <c r="CA20" s="184"/>
      <c r="CB20" s="184"/>
      <c r="CD20" s="55"/>
      <c r="CE20" s="58"/>
      <c r="CF20" s="58"/>
      <c r="CG20" s="58"/>
      <c r="CH20" s="58"/>
      <c r="CI20" s="58"/>
      <c r="CJ20" s="58"/>
      <c r="CK20" s="58"/>
      <c r="CL20" s="58"/>
      <c r="CM20" s="187"/>
      <c r="CN20" s="55"/>
      <c r="CO20" s="56"/>
      <c r="CP20" s="188"/>
      <c r="CQ20" s="56"/>
      <c r="CR20" s="56"/>
      <c r="CS20" s="56"/>
      <c r="CT20" s="56"/>
      <c r="CU20" s="56"/>
      <c r="CV20" s="189"/>
      <c r="CW20" s="94"/>
      <c r="CX20" s="55"/>
      <c r="CY20" s="190"/>
      <c r="CZ20" s="190"/>
      <c r="DA20" s="190"/>
      <c r="DB20" s="190"/>
      <c r="DC20" s="190"/>
      <c r="DD20" s="190"/>
      <c r="DE20" s="190"/>
      <c r="DF20" s="190"/>
      <c r="DG20" s="187"/>
      <c r="DZ20" s="375"/>
      <c r="EA20" s="375"/>
      <c r="EB20" s="375"/>
      <c r="EC20" s="55"/>
      <c r="ED20" s="56"/>
      <c r="EE20" s="195"/>
      <c r="EF20" s="195"/>
      <c r="EG20" s="196"/>
      <c r="EH20" s="196"/>
      <c r="EI20" s="196"/>
      <c r="EJ20" s="55"/>
      <c r="EK20" s="197"/>
      <c r="EL20" s="184"/>
      <c r="EM20" s="184"/>
      <c r="EN20" s="184"/>
      <c r="EO20" s="189"/>
      <c r="EP20" s="189"/>
      <c r="EQ20" s="184"/>
      <c r="ER20" s="184"/>
      <c r="ES20" s="198"/>
      <c r="ET20" s="55"/>
      <c r="EU20" s="184"/>
      <c r="EV20" s="57"/>
      <c r="EW20" s="381"/>
      <c r="EX20" s="184"/>
      <c r="EY20" s="57"/>
      <c r="EZ20" s="382"/>
      <c r="FA20" s="184"/>
      <c r="FB20" s="57"/>
      <c r="FD20" s="55"/>
      <c r="FE20" s="380"/>
      <c r="FF20" s="380"/>
      <c r="FG20" s="195"/>
      <c r="FH20" s="194"/>
      <c r="FI20" s="194"/>
      <c r="FJ20" s="118"/>
      <c r="FK20" s="184"/>
      <c r="FL20" s="200"/>
      <c r="FM20" s="375"/>
      <c r="FN20" s="55"/>
      <c r="FO20" s="197"/>
      <c r="FP20" s="184"/>
      <c r="FQ20" s="184"/>
      <c r="FR20" s="184"/>
      <c r="FS20" s="189"/>
      <c r="FT20" s="189"/>
      <c r="FU20" s="184"/>
      <c r="FV20" s="184"/>
      <c r="FW20" s="55"/>
      <c r="FX20" s="201"/>
      <c r="FY20" s="201"/>
      <c r="FZ20" s="201"/>
      <c r="GA20" s="201"/>
      <c r="GB20" s="201"/>
      <c r="GC20" s="201"/>
      <c r="GD20" s="201"/>
    </row>
    <row r="21" spans="1:187" ht="21" customHeight="1">
      <c r="A21" s="526" t="s">
        <v>21</v>
      </c>
      <c r="B21" s="1041">
        <v>1826.0465699999997</v>
      </c>
      <c r="C21" s="1042">
        <v>-3.7022794012668836E-3</v>
      </c>
      <c r="D21" s="1041">
        <v>769.9536599999999</v>
      </c>
      <c r="E21" s="1042">
        <v>3.2676413250970482E-2</v>
      </c>
      <c r="F21" s="1043">
        <v>34.518774999999998</v>
      </c>
      <c r="G21" s="1042">
        <v>1.851776447126996E-2</v>
      </c>
      <c r="H21" s="1041">
        <v>839.13346399999989</v>
      </c>
      <c r="I21" s="1042">
        <v>3.7487395497574516E-2</v>
      </c>
      <c r="J21" s="1041">
        <v>359.71884</v>
      </c>
      <c r="K21" s="1042">
        <v>-4.9238810602592054E-5</v>
      </c>
      <c r="L21" s="1041">
        <v>182.19574</v>
      </c>
      <c r="M21" s="1042">
        <v>-0.20784460869565222</v>
      </c>
      <c r="N21" s="1041">
        <f t="shared" si="0"/>
        <v>34.763705999999956</v>
      </c>
      <c r="O21" s="526" t="s">
        <v>21</v>
      </c>
      <c r="P21" s="999">
        <f t="shared" si="5"/>
        <v>42.165061540571777</v>
      </c>
      <c r="Q21" s="999">
        <f t="shared" si="1"/>
        <v>45.95356316679262</v>
      </c>
      <c r="R21" s="999">
        <f t="shared" si="2"/>
        <v>19.699324535846863</v>
      </c>
      <c r="S21" s="999">
        <f t="shared" si="3"/>
        <v>9.9776064309247072</v>
      </c>
      <c r="T21" s="999">
        <f t="shared" si="4"/>
        <v>1.9037688617109016</v>
      </c>
      <c r="U21" s="56"/>
      <c r="V21" s="57"/>
      <c r="W21" s="204"/>
      <c r="X21" s="56"/>
      <c r="Y21" s="56"/>
      <c r="Z21" s="57"/>
      <c r="AA21" s="126"/>
      <c r="AB21" s="55"/>
      <c r="AC21" s="56"/>
      <c r="AD21" s="57"/>
      <c r="AE21" s="56"/>
      <c r="AF21" s="57"/>
      <c r="AG21" s="56"/>
      <c r="AH21" s="57"/>
      <c r="AI21" s="182"/>
      <c r="AJ21" s="56"/>
      <c r="AK21" s="57"/>
      <c r="AL21" s="202"/>
      <c r="AM21" s="55"/>
      <c r="AN21" s="163"/>
      <c r="AO21" s="163"/>
      <c r="AP21" s="163"/>
      <c r="AQ21" s="163"/>
      <c r="AR21" s="163"/>
      <c r="AS21" s="183"/>
      <c r="AT21" s="183"/>
      <c r="AV21" s="55"/>
      <c r="AW21" s="184"/>
      <c r="AX21" s="57"/>
      <c r="AY21" s="182"/>
      <c r="AZ21" s="184"/>
      <c r="BA21" s="57"/>
      <c r="BC21" s="184"/>
      <c r="BD21" s="57"/>
      <c r="BF21" s="184"/>
      <c r="BG21" s="57"/>
      <c r="BH21" s="183"/>
      <c r="BI21" s="55"/>
      <c r="BJ21" s="162"/>
      <c r="BK21" s="162"/>
      <c r="BL21" s="162"/>
      <c r="BM21" s="185"/>
      <c r="BN21" s="183"/>
      <c r="BO21" s="183"/>
      <c r="BP21" s="183"/>
      <c r="BQ21" s="183"/>
      <c r="BR21" s="183"/>
      <c r="BS21" s="95"/>
      <c r="BT21" s="55"/>
      <c r="BU21" s="184"/>
      <c r="BV21" s="184"/>
      <c r="BW21" s="186"/>
      <c r="BX21" s="184"/>
      <c r="BY21" s="184"/>
      <c r="BZ21" s="184"/>
      <c r="CA21" s="184"/>
      <c r="CB21" s="184"/>
      <c r="CD21" s="55"/>
      <c r="CE21" s="58"/>
      <c r="CF21" s="58"/>
      <c r="CG21" s="58"/>
      <c r="CH21" s="58"/>
      <c r="CI21" s="58"/>
      <c r="CJ21" s="58"/>
      <c r="CK21" s="58"/>
      <c r="CL21" s="58"/>
      <c r="CM21" s="187"/>
      <c r="CN21" s="55"/>
      <c r="CO21" s="56"/>
      <c r="CP21" s="188"/>
      <c r="CQ21" s="56"/>
      <c r="CR21" s="56"/>
      <c r="CS21" s="56"/>
      <c r="CT21" s="56"/>
      <c r="CU21" s="56"/>
      <c r="CV21" s="189"/>
      <c r="CW21" s="94"/>
      <c r="CX21" s="55"/>
      <c r="CY21" s="190"/>
      <c r="CZ21" s="190"/>
      <c r="DA21" s="190"/>
      <c r="DB21" s="190"/>
      <c r="DC21" s="190"/>
      <c r="DD21" s="190"/>
      <c r="DE21" s="190"/>
      <c r="DF21" s="190"/>
      <c r="DG21" s="187"/>
      <c r="DZ21" s="375"/>
      <c r="EA21" s="375"/>
      <c r="EB21" s="375"/>
      <c r="EC21" s="55"/>
      <c r="ED21" s="56"/>
      <c r="EE21" s="195"/>
      <c r="EF21" s="195"/>
      <c r="EG21" s="196"/>
      <c r="EH21" s="196"/>
      <c r="EI21" s="196"/>
      <c r="EJ21" s="55"/>
      <c r="EK21" s="197"/>
      <c r="EL21" s="184"/>
      <c r="EM21" s="184"/>
      <c r="EN21" s="184"/>
      <c r="EO21" s="189"/>
      <c r="EP21" s="189"/>
      <c r="EQ21" s="184"/>
      <c r="ER21" s="184"/>
      <c r="ES21" s="198"/>
      <c r="ET21" s="55"/>
      <c r="EU21" s="184"/>
      <c r="EV21" s="57"/>
      <c r="EW21" s="381"/>
      <c r="EX21" s="184"/>
      <c r="EY21" s="57"/>
      <c r="EZ21" s="382"/>
      <c r="FA21" s="184"/>
      <c r="FB21" s="57"/>
      <c r="FD21" s="55"/>
      <c r="FE21" s="380"/>
      <c r="FF21" s="380"/>
      <c r="FG21" s="195"/>
      <c r="FH21" s="194"/>
      <c r="FI21" s="194"/>
      <c r="FJ21" s="118"/>
      <c r="FK21" s="184"/>
      <c r="FL21" s="200"/>
      <c r="FM21" s="375"/>
      <c r="FN21" s="55"/>
      <c r="FO21" s="197"/>
      <c r="FP21" s="184"/>
      <c r="FQ21" s="184"/>
      <c r="FR21" s="184"/>
      <c r="FS21" s="189"/>
      <c r="FT21" s="189"/>
      <c r="FU21" s="184"/>
      <c r="FV21" s="184"/>
      <c r="FW21" s="55"/>
      <c r="FX21" s="201"/>
      <c r="FY21" s="201"/>
      <c r="FZ21" s="201"/>
      <c r="GA21" s="201"/>
      <c r="GB21" s="201"/>
      <c r="GC21" s="201"/>
      <c r="GD21" s="201"/>
    </row>
    <row r="22" spans="1:187" ht="21" customHeight="1">
      <c r="A22" s="659" t="s">
        <v>22</v>
      </c>
      <c r="B22" s="1038">
        <v>647.02360599999986</v>
      </c>
      <c r="C22" s="1039">
        <v>4.7019415038422441E-2</v>
      </c>
      <c r="D22" s="1038">
        <v>290.79781400000002</v>
      </c>
      <c r="E22" s="1039">
        <v>1.5184417095845504E-2</v>
      </c>
      <c r="F22" s="1040">
        <v>16.888297999999999</v>
      </c>
      <c r="G22" s="1039">
        <v>-1.1993062310558078E-2</v>
      </c>
      <c r="H22" s="1038">
        <v>267.931915</v>
      </c>
      <c r="I22" s="1039">
        <v>5.068991886957086E-3</v>
      </c>
      <c r="J22" s="1038">
        <v>118.73058900000001</v>
      </c>
      <c r="K22" s="1039">
        <v>0</v>
      </c>
      <c r="L22" s="1038">
        <v>69.900000000000006</v>
      </c>
      <c r="M22" s="1039">
        <v>0.42944785276073616</v>
      </c>
      <c r="N22" s="1038">
        <f t="shared" si="0"/>
        <v>18.393876999999833</v>
      </c>
      <c r="O22" s="659" t="s">
        <v>22</v>
      </c>
      <c r="P22" s="998">
        <f t="shared" si="5"/>
        <v>44.943926512628671</v>
      </c>
      <c r="Q22" s="998">
        <f t="shared" si="1"/>
        <v>41.40991341203091</v>
      </c>
      <c r="R22" s="998">
        <f t="shared" si="2"/>
        <v>18.350271597354986</v>
      </c>
      <c r="S22" s="998">
        <f t="shared" si="3"/>
        <v>10.803315265749365</v>
      </c>
      <c r="T22" s="998">
        <f t="shared" si="4"/>
        <v>2.8428448095910488</v>
      </c>
      <c r="U22" s="56"/>
      <c r="V22" s="57"/>
      <c r="W22" s="204"/>
      <c r="X22" s="56"/>
      <c r="Y22" s="56"/>
      <c r="Z22" s="57"/>
      <c r="AA22" s="126"/>
      <c r="AB22" s="55"/>
      <c r="AC22" s="56"/>
      <c r="AD22" s="57"/>
      <c r="AE22" s="56"/>
      <c r="AF22" s="57"/>
      <c r="AG22" s="56"/>
      <c r="AH22" s="57"/>
      <c r="AI22" s="182"/>
      <c r="AJ22" s="56"/>
      <c r="AK22" s="57"/>
      <c r="AL22" s="202"/>
      <c r="AM22" s="55"/>
      <c r="AN22" s="163"/>
      <c r="AO22" s="163"/>
      <c r="AP22" s="163"/>
      <c r="AQ22" s="163"/>
      <c r="AR22" s="163"/>
      <c r="AS22" s="183"/>
      <c r="AT22" s="183"/>
      <c r="AV22" s="55"/>
      <c r="AW22" s="184"/>
      <c r="AX22" s="57"/>
      <c r="AY22" s="182"/>
      <c r="AZ22" s="184"/>
      <c r="BA22" s="57"/>
      <c r="BC22" s="184"/>
      <c r="BD22" s="57"/>
      <c r="BF22" s="184"/>
      <c r="BG22" s="57"/>
      <c r="BH22" s="183"/>
      <c r="BI22" s="55"/>
      <c r="BJ22" s="162"/>
      <c r="BK22" s="162"/>
      <c r="BL22" s="162"/>
      <c r="BM22" s="185"/>
      <c r="BN22" s="183"/>
      <c r="BO22" s="183"/>
      <c r="BP22" s="183"/>
      <c r="BQ22" s="183"/>
      <c r="BR22" s="183"/>
      <c r="BS22" s="95"/>
      <c r="BT22" s="55"/>
      <c r="BU22" s="184"/>
      <c r="BV22" s="184"/>
      <c r="BW22" s="186"/>
      <c r="BX22" s="184"/>
      <c r="BY22" s="184"/>
      <c r="BZ22" s="184"/>
      <c r="CA22" s="184"/>
      <c r="CB22" s="184"/>
      <c r="CD22" s="55"/>
      <c r="CE22" s="58"/>
      <c r="CF22" s="58"/>
      <c r="CG22" s="58"/>
      <c r="CH22" s="58"/>
      <c r="CI22" s="58"/>
      <c r="CJ22" s="58"/>
      <c r="CK22" s="58"/>
      <c r="CL22" s="58"/>
      <c r="CM22" s="187"/>
      <c r="CN22" s="55"/>
      <c r="CO22" s="56"/>
      <c r="CP22" s="188"/>
      <c r="CQ22" s="56"/>
      <c r="CR22" s="56"/>
      <c r="CS22" s="56"/>
      <c r="CT22" s="56"/>
      <c r="CU22" s="56"/>
      <c r="CV22" s="189"/>
      <c r="CW22" s="94"/>
      <c r="CX22" s="55"/>
      <c r="CY22" s="190"/>
      <c r="CZ22" s="190"/>
      <c r="DA22" s="190"/>
      <c r="DB22" s="190"/>
      <c r="DC22" s="190"/>
      <c r="DD22" s="190"/>
      <c r="DE22" s="190"/>
      <c r="DF22" s="190"/>
      <c r="DG22" s="187"/>
      <c r="DZ22" s="375"/>
      <c r="EA22" s="375"/>
      <c r="EB22" s="375"/>
      <c r="EC22" s="55"/>
      <c r="ED22" s="56"/>
      <c r="EE22" s="195"/>
      <c r="EF22" s="195"/>
      <c r="EG22" s="196"/>
      <c r="EH22" s="196"/>
      <c r="EI22" s="196"/>
      <c r="EJ22" s="55"/>
      <c r="EK22" s="197"/>
      <c r="EL22" s="184"/>
      <c r="EM22" s="184"/>
      <c r="EN22" s="184"/>
      <c r="EO22" s="189"/>
      <c r="EP22" s="189"/>
      <c r="EQ22" s="184"/>
      <c r="ER22" s="184"/>
      <c r="ES22" s="198"/>
      <c r="ET22" s="55"/>
      <c r="EU22" s="184"/>
      <c r="EV22" s="57"/>
      <c r="EW22" s="381"/>
      <c r="EX22" s="184"/>
      <c r="EY22" s="57"/>
      <c r="EZ22" s="382"/>
      <c r="FA22" s="184"/>
      <c r="FB22" s="57"/>
      <c r="FD22" s="55"/>
      <c r="FE22" s="380"/>
      <c r="FF22" s="380"/>
      <c r="FG22" s="195"/>
      <c r="FH22" s="194"/>
      <c r="FI22" s="194"/>
      <c r="FJ22" s="118"/>
      <c r="FK22" s="184"/>
      <c r="FL22" s="200"/>
      <c r="FM22" s="375"/>
      <c r="FN22" s="55"/>
      <c r="FO22" s="197"/>
      <c r="FP22" s="184"/>
      <c r="FQ22" s="184"/>
      <c r="FR22" s="184"/>
      <c r="FS22" s="189"/>
      <c r="FT22" s="189"/>
      <c r="FU22" s="184"/>
      <c r="FV22" s="184"/>
      <c r="FW22" s="55"/>
      <c r="FX22" s="201"/>
      <c r="FY22" s="201"/>
      <c r="FZ22" s="201"/>
      <c r="GA22" s="201"/>
      <c r="GB22" s="201"/>
      <c r="GC22" s="201"/>
      <c r="GD22" s="201"/>
    </row>
    <row r="23" spans="1:187" ht="21" customHeight="1">
      <c r="A23" s="526" t="s">
        <v>23</v>
      </c>
      <c r="B23" s="1041">
        <v>737.21441600000003</v>
      </c>
      <c r="C23" s="1042">
        <v>-7.1992730244993086E-2</v>
      </c>
      <c r="D23" s="1041">
        <v>371.22715999999997</v>
      </c>
      <c r="E23" s="1042">
        <v>-7.303497637724643E-3</v>
      </c>
      <c r="F23" s="1043">
        <v>19.247599999999998</v>
      </c>
      <c r="G23" s="1044" t="s">
        <v>49</v>
      </c>
      <c r="H23" s="1041">
        <v>351.83447100000001</v>
      </c>
      <c r="I23" s="1042">
        <v>1.6261696259336489E-2</v>
      </c>
      <c r="J23" s="1041">
        <v>150.86451</v>
      </c>
      <c r="K23" s="1042">
        <v>0</v>
      </c>
      <c r="L23" s="1041">
        <v>1.4240000000063447E-3</v>
      </c>
      <c r="M23" s="1046" t="s">
        <v>49</v>
      </c>
      <c r="N23" s="1041">
        <f t="shared" si="0"/>
        <v>14.151361000000044</v>
      </c>
      <c r="O23" s="526" t="s">
        <v>23</v>
      </c>
      <c r="P23" s="999">
        <f t="shared" si="5"/>
        <v>50.355385345584445</v>
      </c>
      <c r="Q23" s="999">
        <f t="shared" si="1"/>
        <v>47.724849563983568</v>
      </c>
      <c r="R23" s="999">
        <f t="shared" si="2"/>
        <v>20.464129122510265</v>
      </c>
      <c r="S23" s="999">
        <f t="shared" si="3"/>
        <v>1.9315954342465606E-4</v>
      </c>
      <c r="T23" s="999">
        <f t="shared" si="4"/>
        <v>1.9195719308885628</v>
      </c>
      <c r="U23" s="56"/>
      <c r="V23" s="57"/>
      <c r="W23" s="204"/>
      <c r="X23" s="56"/>
      <c r="Y23" s="56"/>
      <c r="Z23" s="57"/>
      <c r="AA23" s="126"/>
      <c r="AB23" s="55"/>
      <c r="AC23" s="56"/>
      <c r="AD23" s="57"/>
      <c r="AE23" s="56"/>
      <c r="AF23" s="57"/>
      <c r="AG23" s="56"/>
      <c r="AH23" s="57"/>
      <c r="AI23" s="182"/>
      <c r="AJ23" s="56"/>
      <c r="AK23" s="57"/>
      <c r="AL23" s="202"/>
      <c r="AM23" s="55"/>
      <c r="AN23" s="163"/>
      <c r="AO23" s="163"/>
      <c r="AP23" s="163"/>
      <c r="AQ23" s="163"/>
      <c r="AR23" s="163"/>
      <c r="AS23" s="183"/>
      <c r="AT23" s="183"/>
      <c r="AV23" s="55"/>
      <c r="AW23" s="184"/>
      <c r="AX23" s="57"/>
      <c r="AY23" s="182"/>
      <c r="AZ23" s="184"/>
      <c r="BA23" s="57"/>
      <c r="BC23" s="184"/>
      <c r="BD23" s="57"/>
      <c r="BF23" s="184"/>
      <c r="BG23" s="57"/>
      <c r="BH23" s="183"/>
      <c r="BI23" s="55"/>
      <c r="BJ23" s="162"/>
      <c r="BK23" s="162"/>
      <c r="BL23" s="162"/>
      <c r="BM23" s="185"/>
      <c r="BN23" s="183"/>
      <c r="BO23" s="183"/>
      <c r="BP23" s="183"/>
      <c r="BQ23" s="183"/>
      <c r="BR23" s="183"/>
      <c r="BS23" s="95"/>
      <c r="BT23" s="55"/>
      <c r="BU23" s="184"/>
      <c r="BV23" s="184"/>
      <c r="BW23" s="186"/>
      <c r="BX23" s="184"/>
      <c r="BY23" s="184"/>
      <c r="BZ23" s="184"/>
      <c r="CA23" s="184"/>
      <c r="CB23" s="184"/>
      <c r="CD23" s="55"/>
      <c r="CE23" s="58"/>
      <c r="CF23" s="58"/>
      <c r="CG23" s="58"/>
      <c r="CH23" s="58"/>
      <c r="CI23" s="58"/>
      <c r="CJ23" s="58"/>
      <c r="CK23" s="58"/>
      <c r="CL23" s="58"/>
      <c r="CM23" s="187"/>
      <c r="CN23" s="55"/>
      <c r="CO23" s="56"/>
      <c r="CP23" s="188"/>
      <c r="CQ23" s="56"/>
      <c r="CR23" s="56"/>
      <c r="CS23" s="56"/>
      <c r="CT23" s="56"/>
      <c r="CU23" s="56"/>
      <c r="CV23" s="189"/>
      <c r="CW23" s="94"/>
      <c r="CX23" s="55"/>
      <c r="CY23" s="190"/>
      <c r="CZ23" s="190"/>
      <c r="DA23" s="190"/>
      <c r="DB23" s="190"/>
      <c r="DC23" s="190"/>
      <c r="DD23" s="190"/>
      <c r="DE23" s="190"/>
      <c r="DF23" s="190"/>
      <c r="DG23" s="187"/>
      <c r="DZ23" s="375"/>
      <c r="EA23" s="375"/>
      <c r="EB23" s="375"/>
      <c r="EC23" s="55"/>
      <c r="ED23" s="56"/>
      <c r="EE23" s="195"/>
      <c r="EF23" s="195"/>
      <c r="EG23" s="196"/>
      <c r="EH23" s="196"/>
      <c r="EI23" s="196"/>
      <c r="EJ23" s="55"/>
      <c r="EK23" s="197"/>
      <c r="EL23" s="184"/>
      <c r="EM23" s="184"/>
      <c r="EN23" s="184"/>
      <c r="EO23" s="189"/>
      <c r="EP23" s="189"/>
      <c r="EQ23" s="184"/>
      <c r="ER23" s="184"/>
      <c r="ES23" s="198"/>
      <c r="ET23" s="55"/>
      <c r="EU23" s="184"/>
      <c r="EV23" s="57"/>
      <c r="EW23" s="381"/>
      <c r="EX23" s="184"/>
      <c r="EY23" s="57"/>
      <c r="EZ23" s="382"/>
      <c r="FA23" s="184"/>
      <c r="FB23" s="57"/>
      <c r="FD23" s="55"/>
      <c r="FE23" s="380"/>
      <c r="FF23" s="380"/>
      <c r="FG23" s="195"/>
      <c r="FH23" s="194"/>
      <c r="FI23" s="194"/>
      <c r="FJ23" s="118"/>
      <c r="FK23" s="184"/>
      <c r="FL23" s="200"/>
      <c r="FM23" s="375"/>
      <c r="FN23" s="55"/>
      <c r="FO23" s="197"/>
      <c r="FP23" s="184"/>
      <c r="FQ23" s="184"/>
      <c r="FR23" s="184"/>
      <c r="FS23" s="189"/>
      <c r="FT23" s="189"/>
      <c r="FU23" s="184"/>
      <c r="FV23" s="184"/>
      <c r="FW23" s="55"/>
      <c r="FX23" s="201"/>
      <c r="FY23" s="201"/>
      <c r="FZ23" s="201"/>
      <c r="GA23" s="201"/>
      <c r="GB23" s="201"/>
      <c r="GC23" s="201"/>
      <c r="GD23" s="201"/>
    </row>
    <row r="24" spans="1:187" ht="21" customHeight="1">
      <c r="A24" s="659" t="s">
        <v>24</v>
      </c>
      <c r="B24" s="1038">
        <v>1385.963544</v>
      </c>
      <c r="C24" s="1039">
        <v>0.11290367868825889</v>
      </c>
      <c r="D24" s="1038">
        <v>603.28087200000004</v>
      </c>
      <c r="E24" s="1039">
        <v>1.4835701060860185E-2</v>
      </c>
      <c r="F24" s="1038">
        <v>39.626040000000003</v>
      </c>
      <c r="G24" s="1039">
        <v>9.4279999917154633E-2</v>
      </c>
      <c r="H24" s="1038">
        <v>533.37681900000007</v>
      </c>
      <c r="I24" s="1039">
        <v>-1.2157791674666463E-2</v>
      </c>
      <c r="J24" s="1038">
        <v>263.137542</v>
      </c>
      <c r="K24" s="1039">
        <v>0</v>
      </c>
      <c r="L24" s="1038">
        <v>213.758723</v>
      </c>
      <c r="M24" s="1039">
        <v>1.3859868844946406</v>
      </c>
      <c r="N24" s="1038">
        <f t="shared" si="0"/>
        <v>35.547129999999839</v>
      </c>
      <c r="O24" s="659" t="s">
        <v>24</v>
      </c>
      <c r="P24" s="998">
        <f t="shared" si="5"/>
        <v>43.527903357319481</v>
      </c>
      <c r="Q24" s="998">
        <f t="shared" si="1"/>
        <v>38.484188224795048</v>
      </c>
      <c r="R24" s="998">
        <f t="shared" si="2"/>
        <v>18.985892027185962</v>
      </c>
      <c r="S24" s="998">
        <f t="shared" si="3"/>
        <v>15.423112961764888</v>
      </c>
      <c r="T24" s="998">
        <f t="shared" si="4"/>
        <v>2.5647954561205859</v>
      </c>
      <c r="U24" s="56"/>
      <c r="V24" s="57"/>
      <c r="W24" s="204"/>
      <c r="X24" s="56"/>
      <c r="Y24" s="56"/>
      <c r="Z24" s="57"/>
      <c r="AA24" s="126"/>
      <c r="AB24" s="55"/>
      <c r="AC24" s="56"/>
      <c r="AD24" s="57"/>
      <c r="AE24" s="56"/>
      <c r="AF24" s="57"/>
      <c r="AG24" s="56"/>
      <c r="AH24" s="57"/>
      <c r="AI24" s="182"/>
      <c r="AJ24" s="56"/>
      <c r="AK24" s="57"/>
      <c r="AL24" s="202"/>
      <c r="AM24" s="55"/>
      <c r="AN24" s="163"/>
      <c r="AO24" s="163"/>
      <c r="AP24" s="163"/>
      <c r="AQ24" s="163"/>
      <c r="AR24" s="163"/>
      <c r="AS24" s="183"/>
      <c r="AT24" s="183"/>
      <c r="AV24" s="55"/>
      <c r="AW24" s="184"/>
      <c r="AX24" s="57"/>
      <c r="AY24" s="182"/>
      <c r="AZ24" s="184"/>
      <c r="BA24" s="57"/>
      <c r="BC24" s="184"/>
      <c r="BD24" s="57"/>
      <c r="BF24" s="184"/>
      <c r="BG24" s="57"/>
      <c r="BH24" s="183"/>
      <c r="BI24" s="55"/>
      <c r="BJ24" s="162"/>
      <c r="BK24" s="162"/>
      <c r="BL24" s="162"/>
      <c r="BM24" s="185"/>
      <c r="BN24" s="183"/>
      <c r="BO24" s="183"/>
      <c r="BP24" s="183"/>
      <c r="BQ24" s="183"/>
      <c r="BR24" s="183"/>
      <c r="BS24" s="95"/>
      <c r="BT24" s="55"/>
      <c r="BU24" s="184"/>
      <c r="BV24" s="184"/>
      <c r="BW24" s="186"/>
      <c r="BX24" s="184"/>
      <c r="BY24" s="184"/>
      <c r="BZ24" s="184"/>
      <c r="CA24" s="184"/>
      <c r="CB24" s="184"/>
      <c r="CD24" s="55"/>
      <c r="CE24" s="58"/>
      <c r="CF24" s="58"/>
      <c r="CG24" s="58"/>
      <c r="CH24" s="58"/>
      <c r="CI24" s="58"/>
      <c r="CJ24" s="58"/>
      <c r="CK24" s="58"/>
      <c r="CL24" s="58"/>
      <c r="CM24" s="187"/>
      <c r="CN24" s="55"/>
      <c r="CO24" s="56"/>
      <c r="CP24" s="188"/>
      <c r="CQ24" s="56"/>
      <c r="CR24" s="56"/>
      <c r="CS24" s="56"/>
      <c r="CT24" s="56"/>
      <c r="CU24" s="56"/>
      <c r="CV24" s="189"/>
      <c r="CW24" s="94"/>
      <c r="CX24" s="55"/>
      <c r="CY24" s="190"/>
      <c r="CZ24" s="190"/>
      <c r="DA24" s="190"/>
      <c r="DB24" s="190"/>
      <c r="DC24" s="190"/>
      <c r="DD24" s="190"/>
      <c r="DE24" s="190"/>
      <c r="DF24" s="190"/>
      <c r="DG24" s="187"/>
      <c r="DZ24" s="375"/>
      <c r="EA24" s="375"/>
      <c r="EB24" s="375"/>
      <c r="EC24" s="55"/>
      <c r="ED24" s="56"/>
      <c r="EE24" s="195"/>
      <c r="EF24" s="195"/>
      <c r="EG24" s="196"/>
      <c r="EH24" s="196"/>
      <c r="EI24" s="196"/>
      <c r="EJ24" s="55"/>
      <c r="EK24" s="197"/>
      <c r="EL24" s="184"/>
      <c r="EM24" s="184"/>
      <c r="EN24" s="184"/>
      <c r="EO24" s="189"/>
      <c r="EP24" s="189"/>
      <c r="EQ24" s="184"/>
      <c r="ER24" s="184"/>
      <c r="ES24" s="198"/>
      <c r="ET24" s="55"/>
      <c r="EU24" s="184"/>
      <c r="EV24" s="57"/>
      <c r="EW24" s="381"/>
      <c r="EX24" s="184"/>
      <c r="EY24" s="57"/>
      <c r="EZ24" s="382"/>
      <c r="FA24" s="184"/>
      <c r="FB24" s="57"/>
      <c r="FD24" s="55"/>
      <c r="FE24" s="380"/>
      <c r="FF24" s="380"/>
      <c r="FG24" s="195"/>
      <c r="FH24" s="194"/>
      <c r="FI24" s="194"/>
      <c r="FJ24" s="118"/>
      <c r="FK24" s="184"/>
      <c r="FL24" s="200"/>
      <c r="FM24" s="375"/>
      <c r="FN24" s="55"/>
      <c r="FO24" s="197"/>
      <c r="FP24" s="184"/>
      <c r="FQ24" s="184"/>
      <c r="FR24" s="184"/>
      <c r="FS24" s="189"/>
      <c r="FT24" s="189"/>
      <c r="FU24" s="184"/>
      <c r="FV24" s="184"/>
      <c r="FW24" s="55"/>
      <c r="FX24" s="201"/>
      <c r="FY24" s="201"/>
      <c r="FZ24" s="201"/>
      <c r="GA24" s="201"/>
      <c r="GB24" s="201"/>
      <c r="GC24" s="201"/>
      <c r="GD24" s="201"/>
    </row>
    <row r="25" spans="1:187" ht="21" customHeight="1">
      <c r="A25" s="526" t="s">
        <v>25</v>
      </c>
      <c r="B25" s="1041">
        <v>902.49537199999997</v>
      </c>
      <c r="C25" s="1042">
        <v>8.6277465208488557E-3</v>
      </c>
      <c r="D25" s="1041">
        <v>372.22892400000001</v>
      </c>
      <c r="E25" s="1042">
        <v>2.5957476589479223E-2</v>
      </c>
      <c r="F25" s="1043">
        <v>21.287562999999999</v>
      </c>
      <c r="G25" s="1044" t="s">
        <v>49</v>
      </c>
      <c r="H25" s="1041">
        <v>451.30019200000004</v>
      </c>
      <c r="I25" s="1042">
        <v>1.2312453019486247E-2</v>
      </c>
      <c r="J25" s="1041">
        <v>222.00715700000001</v>
      </c>
      <c r="K25" s="1042">
        <v>0</v>
      </c>
      <c r="L25" s="1041">
        <v>45</v>
      </c>
      <c r="M25" s="1042">
        <v>-0.30904487891702448</v>
      </c>
      <c r="N25" s="1041">
        <f t="shared" si="0"/>
        <v>33.96625599999993</v>
      </c>
      <c r="O25" s="526" t="s">
        <v>25</v>
      </c>
      <c r="P25" s="999">
        <f t="shared" si="5"/>
        <v>41.244413605702121</v>
      </c>
      <c r="Q25" s="999">
        <f t="shared" si="1"/>
        <v>50.005817869169093</v>
      </c>
      <c r="R25" s="999">
        <f t="shared" si="2"/>
        <v>24.599257113974431</v>
      </c>
      <c r="S25" s="999">
        <f t="shared" si="3"/>
        <v>4.9861751534832255</v>
      </c>
      <c r="T25" s="999">
        <f t="shared" si="4"/>
        <v>3.7635933716455594</v>
      </c>
      <c r="U25" s="56"/>
      <c r="V25" s="57"/>
      <c r="W25" s="204"/>
      <c r="X25" s="56"/>
      <c r="Y25" s="56"/>
      <c r="Z25" s="57"/>
      <c r="AA25" s="126"/>
      <c r="AB25" s="55"/>
      <c r="AC25" s="56"/>
      <c r="AD25" s="57"/>
      <c r="AE25" s="56"/>
      <c r="AF25" s="57"/>
      <c r="AG25" s="56"/>
      <c r="AH25" s="57"/>
      <c r="AI25" s="182"/>
      <c r="AJ25" s="56"/>
      <c r="AK25" s="57"/>
      <c r="AL25" s="202"/>
      <c r="AM25" s="55"/>
      <c r="AN25" s="163"/>
      <c r="AO25" s="163"/>
      <c r="AP25" s="163"/>
      <c r="AQ25" s="163"/>
      <c r="AR25" s="163"/>
      <c r="AS25" s="203"/>
      <c r="AT25" s="211"/>
      <c r="AU25" s="212"/>
      <c r="AV25" s="55"/>
      <c r="AW25" s="184"/>
      <c r="AX25" s="57"/>
      <c r="AY25" s="182"/>
      <c r="AZ25" s="184"/>
      <c r="BA25" s="57"/>
      <c r="BC25" s="184"/>
      <c r="BD25" s="57"/>
      <c r="BF25" s="184"/>
      <c r="BG25" s="57"/>
      <c r="BH25" s="183"/>
      <c r="BI25" s="55"/>
      <c r="BJ25" s="162"/>
      <c r="BK25" s="162"/>
      <c r="BL25" s="162"/>
      <c r="BM25" s="185"/>
      <c r="BN25" s="183"/>
      <c r="BO25" s="203"/>
      <c r="BP25" s="203"/>
      <c r="BQ25" s="148"/>
      <c r="BR25" s="183"/>
      <c r="BS25" s="95"/>
      <c r="BT25" s="55"/>
      <c r="BU25" s="184"/>
      <c r="BV25" s="184"/>
      <c r="BW25" s="186"/>
      <c r="BX25" s="184"/>
      <c r="BY25" s="184"/>
      <c r="BZ25" s="184"/>
      <c r="CA25" s="184"/>
      <c r="CB25" s="184"/>
      <c r="CD25" s="55"/>
      <c r="CE25" s="58"/>
      <c r="CF25" s="58"/>
      <c r="CG25" s="58"/>
      <c r="CH25" s="58"/>
      <c r="CI25" s="58"/>
      <c r="CJ25" s="58"/>
      <c r="CK25" s="58"/>
      <c r="CL25" s="58"/>
      <c r="CM25" s="187"/>
      <c r="CN25" s="55"/>
      <c r="CO25" s="56"/>
      <c r="CP25" s="188"/>
      <c r="CQ25" s="56"/>
      <c r="CR25" s="56"/>
      <c r="CS25" s="56"/>
      <c r="CT25" s="56"/>
      <c r="CU25" s="56"/>
      <c r="CV25" s="189"/>
      <c r="CW25" s="94"/>
      <c r="CX25" s="55"/>
      <c r="CY25" s="190"/>
      <c r="CZ25" s="190"/>
      <c r="DA25" s="190"/>
      <c r="DB25" s="190"/>
      <c r="DC25" s="190"/>
      <c r="DD25" s="190"/>
      <c r="DE25" s="190"/>
      <c r="DF25" s="190"/>
      <c r="DG25" s="187"/>
      <c r="DZ25" s="375"/>
      <c r="EA25" s="375"/>
      <c r="EB25" s="375"/>
      <c r="EC25" s="55"/>
      <c r="ED25" s="56"/>
      <c r="EE25" s="195"/>
      <c r="EF25" s="195"/>
      <c r="EG25" s="196"/>
      <c r="EH25" s="196"/>
      <c r="EI25" s="196"/>
      <c r="EJ25" s="55"/>
      <c r="EK25" s="197"/>
      <c r="EL25" s="184"/>
      <c r="EM25" s="184"/>
      <c r="EN25" s="184"/>
      <c r="EO25" s="189"/>
      <c r="EP25" s="189"/>
      <c r="EQ25" s="184"/>
      <c r="ER25" s="184"/>
      <c r="ES25" s="198"/>
      <c r="ET25" s="55"/>
      <c r="EU25" s="184"/>
      <c r="EV25" s="57"/>
      <c r="EW25" s="381"/>
      <c r="EX25" s="184"/>
      <c r="EY25" s="57"/>
      <c r="EZ25" s="382"/>
      <c r="FA25" s="184"/>
      <c r="FB25" s="57"/>
      <c r="FD25" s="55"/>
      <c r="FE25" s="380"/>
      <c r="FF25" s="380"/>
      <c r="FG25" s="195"/>
      <c r="FH25" s="194"/>
      <c r="FI25" s="194"/>
      <c r="FJ25" s="118"/>
      <c r="FK25" s="184"/>
      <c r="FL25" s="200"/>
      <c r="FM25" s="375"/>
      <c r="FN25" s="55"/>
      <c r="FO25" s="197"/>
      <c r="FP25" s="184"/>
      <c r="FQ25" s="184"/>
      <c r="FR25" s="184"/>
      <c r="FS25" s="189"/>
      <c r="FT25" s="189"/>
      <c r="FU25" s="184"/>
      <c r="FV25" s="184"/>
      <c r="FW25" s="55"/>
      <c r="FX25" s="201"/>
      <c r="FY25" s="201"/>
      <c r="FZ25" s="201"/>
      <c r="GA25" s="201"/>
      <c r="GB25" s="201"/>
      <c r="GC25" s="201"/>
      <c r="GD25" s="201"/>
    </row>
    <row r="26" spans="1:187" ht="21" customHeight="1">
      <c r="A26" s="659" t="s">
        <v>26</v>
      </c>
      <c r="B26" s="1038">
        <v>635.64229300000011</v>
      </c>
      <c r="C26" s="1039">
        <v>-2.5633248920658991E-2</v>
      </c>
      <c r="D26" s="1038">
        <v>266.49120600000003</v>
      </c>
      <c r="E26" s="1039">
        <v>3.2987179230004049E-3</v>
      </c>
      <c r="F26" s="1048" t="s">
        <v>49</v>
      </c>
      <c r="G26" s="1039" t="s">
        <v>49</v>
      </c>
      <c r="H26" s="1038">
        <v>298.544129</v>
      </c>
      <c r="I26" s="1039">
        <v>-0.10432226035765313</v>
      </c>
      <c r="J26" s="1038">
        <v>144.52157</v>
      </c>
      <c r="K26" s="1039">
        <v>0</v>
      </c>
      <c r="L26" s="1038">
        <v>51.001683000000007</v>
      </c>
      <c r="M26" s="1039">
        <v>1.5475334321510577</v>
      </c>
      <c r="N26" s="1038">
        <f t="shared" si="0"/>
        <v>19.60527500000007</v>
      </c>
      <c r="O26" s="659" t="s">
        <v>26</v>
      </c>
      <c r="P26" s="998">
        <f t="shared" si="5"/>
        <v>41.924712835305314</v>
      </c>
      <c r="Q26" s="998">
        <f t="shared" si="1"/>
        <v>46.967316726358852</v>
      </c>
      <c r="R26" s="998">
        <f t="shared" si="2"/>
        <v>22.736304929917551</v>
      </c>
      <c r="S26" s="998">
        <f t="shared" si="3"/>
        <v>8.0236453051748082</v>
      </c>
      <c r="T26" s="998">
        <f t="shared" si="4"/>
        <v>3.0843251331610286</v>
      </c>
      <c r="U26" s="56"/>
      <c r="V26" s="57"/>
      <c r="W26" s="204"/>
      <c r="X26" s="56"/>
      <c r="Y26" s="56"/>
      <c r="Z26" s="57"/>
      <c r="AA26" s="126"/>
      <c r="AB26" s="55"/>
      <c r="AC26" s="56"/>
      <c r="AD26" s="57"/>
      <c r="AE26" s="56"/>
      <c r="AF26" s="57"/>
      <c r="AG26" s="56"/>
      <c r="AH26" s="57"/>
      <c r="AI26" s="182"/>
      <c r="AJ26" s="56"/>
      <c r="AK26" s="57"/>
      <c r="AL26" s="202"/>
      <c r="AM26" s="55"/>
      <c r="AN26" s="163"/>
      <c r="AO26" s="163"/>
      <c r="AP26" s="163"/>
      <c r="AQ26" s="163"/>
      <c r="AR26" s="163"/>
      <c r="AS26" s="183"/>
      <c r="AT26" s="183"/>
      <c r="AV26" s="55"/>
      <c r="AW26" s="184"/>
      <c r="AX26" s="57"/>
      <c r="AY26" s="182"/>
      <c r="AZ26" s="184"/>
      <c r="BA26" s="57"/>
      <c r="BC26" s="184"/>
      <c r="BD26" s="57"/>
      <c r="BF26" s="184"/>
      <c r="BG26" s="57"/>
      <c r="BH26" s="183"/>
      <c r="BI26" s="55"/>
      <c r="BJ26" s="162"/>
      <c r="BK26" s="162"/>
      <c r="BL26" s="162"/>
      <c r="BM26" s="185"/>
      <c r="BN26" s="183"/>
      <c r="BO26" s="183"/>
      <c r="BP26" s="183"/>
      <c r="BQ26" s="183"/>
      <c r="BR26" s="183"/>
      <c r="BS26" s="95"/>
      <c r="BT26" s="55"/>
      <c r="BU26" s="184"/>
      <c r="BV26" s="184"/>
      <c r="BW26" s="186"/>
      <c r="BX26" s="184"/>
      <c r="BY26" s="184"/>
      <c r="BZ26" s="184"/>
      <c r="CA26" s="184"/>
      <c r="CB26" s="184"/>
      <c r="CD26" s="55"/>
      <c r="CE26" s="58"/>
      <c r="CF26" s="58"/>
      <c r="CG26" s="58"/>
      <c r="CH26" s="58"/>
      <c r="CI26" s="58"/>
      <c r="CJ26" s="58"/>
      <c r="CK26" s="58"/>
      <c r="CL26" s="58"/>
      <c r="CM26" s="187"/>
      <c r="CN26" s="55"/>
      <c r="CO26" s="56"/>
      <c r="CP26" s="188"/>
      <c r="CQ26" s="56"/>
      <c r="CR26" s="56"/>
      <c r="CS26" s="56"/>
      <c r="CT26" s="56"/>
      <c r="CU26" s="56"/>
      <c r="CV26" s="189"/>
      <c r="CW26" s="94"/>
      <c r="CX26" s="55"/>
      <c r="CY26" s="190"/>
      <c r="CZ26" s="190"/>
      <c r="DA26" s="190"/>
      <c r="DB26" s="190"/>
      <c r="DC26" s="190"/>
      <c r="DD26" s="190"/>
      <c r="DE26" s="190"/>
      <c r="DF26" s="190"/>
      <c r="DG26" s="187"/>
      <c r="DZ26" s="375"/>
      <c r="EA26" s="375"/>
      <c r="EB26" s="375"/>
      <c r="EC26" s="55"/>
      <c r="ED26" s="56"/>
      <c r="EE26" s="195"/>
      <c r="EF26" s="195"/>
      <c r="EG26" s="196"/>
      <c r="EH26" s="196"/>
      <c r="EI26" s="196"/>
      <c r="EJ26" s="55"/>
      <c r="EK26" s="197"/>
      <c r="EL26" s="184"/>
      <c r="EM26" s="184"/>
      <c r="EN26" s="184"/>
      <c r="EO26" s="189"/>
      <c r="EP26" s="189"/>
      <c r="EQ26" s="184"/>
      <c r="ER26" s="184"/>
      <c r="ES26" s="198"/>
      <c r="ET26" s="55"/>
      <c r="EU26" s="184"/>
      <c r="EV26" s="57"/>
      <c r="EW26" s="381"/>
      <c r="EX26" s="184"/>
      <c r="EY26" s="57"/>
      <c r="EZ26" s="382"/>
      <c r="FA26" s="184"/>
      <c r="FB26" s="57"/>
      <c r="FD26" s="55"/>
      <c r="FE26" s="380"/>
      <c r="FF26" s="380"/>
      <c r="FG26" s="195"/>
      <c r="FH26" s="194"/>
      <c r="FI26" s="194"/>
      <c r="FJ26" s="118"/>
      <c r="FK26" s="184"/>
      <c r="FL26" s="200"/>
      <c r="FM26" s="375"/>
      <c r="FN26" s="55"/>
      <c r="FO26" s="197"/>
      <c r="FP26" s="184"/>
      <c r="FQ26" s="184"/>
      <c r="FR26" s="184"/>
      <c r="FS26" s="189"/>
      <c r="FT26" s="189"/>
      <c r="FU26" s="184"/>
      <c r="FV26" s="184"/>
      <c r="FW26" s="55"/>
      <c r="FX26" s="201"/>
      <c r="FY26" s="201"/>
      <c r="FZ26" s="201"/>
      <c r="GA26" s="201"/>
      <c r="GB26" s="201"/>
      <c r="GC26" s="201"/>
      <c r="GD26" s="201"/>
    </row>
    <row r="27" spans="1:187" ht="21" customHeight="1">
      <c r="A27" s="526" t="s">
        <v>27</v>
      </c>
      <c r="B27" s="1041">
        <v>2065.7637489999997</v>
      </c>
      <c r="C27" s="1044">
        <v>0.10645568037298325</v>
      </c>
      <c r="D27" s="1041">
        <v>902.69952799999999</v>
      </c>
      <c r="E27" s="1044">
        <v>2.1791751492931999E-2</v>
      </c>
      <c r="F27" s="1043">
        <v>45.476360999999997</v>
      </c>
      <c r="G27" s="1044" t="s">
        <v>49</v>
      </c>
      <c r="H27" s="1041">
        <v>816.79518299999995</v>
      </c>
      <c r="I27" s="1044">
        <v>4.3584418035194528E-2</v>
      </c>
      <c r="J27" s="1041">
        <v>408.96072800000002</v>
      </c>
      <c r="K27" s="1044">
        <v>0</v>
      </c>
      <c r="L27" s="1041">
        <v>279.5</v>
      </c>
      <c r="M27" s="1044">
        <v>0.87583892617449655</v>
      </c>
      <c r="N27" s="1041">
        <f t="shared" si="0"/>
        <v>66.769037999999682</v>
      </c>
      <c r="O27" s="526" t="s">
        <v>27</v>
      </c>
      <c r="P27" s="999">
        <f t="shared" si="5"/>
        <v>43.698100929352698</v>
      </c>
      <c r="Q27" s="999">
        <f t="shared" si="1"/>
        <v>39.53962225328992</v>
      </c>
      <c r="R27" s="999">
        <f t="shared" si="2"/>
        <v>19.797071576939558</v>
      </c>
      <c r="S27" s="999">
        <f t="shared" si="3"/>
        <v>13.530104792249409</v>
      </c>
      <c r="T27" s="999">
        <f t="shared" si="4"/>
        <v>3.2321720251079733</v>
      </c>
      <c r="U27" s="56"/>
      <c r="V27" s="57"/>
      <c r="W27" s="204"/>
      <c r="X27" s="56"/>
      <c r="Y27" s="56"/>
      <c r="Z27" s="57"/>
      <c r="AA27" s="126"/>
      <c r="AB27" s="55"/>
      <c r="AC27" s="56"/>
      <c r="AD27" s="57"/>
      <c r="AE27" s="56"/>
      <c r="AF27" s="57"/>
      <c r="AG27" s="56"/>
      <c r="AH27" s="57"/>
      <c r="AI27" s="182"/>
      <c r="AJ27" s="56"/>
      <c r="AK27" s="57"/>
      <c r="AL27" s="202"/>
      <c r="AM27" s="55"/>
      <c r="AN27" s="163"/>
      <c r="AO27" s="163"/>
      <c r="AP27" s="163"/>
      <c r="AQ27" s="163"/>
      <c r="AR27" s="163"/>
      <c r="AS27" s="183"/>
      <c r="AT27" s="183"/>
      <c r="AV27" s="55"/>
      <c r="AW27" s="184"/>
      <c r="AX27" s="57"/>
      <c r="AY27" s="182"/>
      <c r="AZ27" s="184"/>
      <c r="BA27" s="57"/>
      <c r="BC27" s="184"/>
      <c r="BD27" s="57"/>
      <c r="BF27" s="184"/>
      <c r="BG27" s="57"/>
      <c r="BH27" s="183"/>
      <c r="BI27" s="55"/>
      <c r="BJ27" s="162"/>
      <c r="BK27" s="162"/>
      <c r="BL27" s="162"/>
      <c r="BM27" s="185"/>
      <c r="BN27" s="183"/>
      <c r="BO27" s="183"/>
      <c r="BP27" s="183"/>
      <c r="BQ27" s="183"/>
      <c r="BR27" s="183"/>
      <c r="BS27" s="95"/>
      <c r="BT27" s="55"/>
      <c r="BU27" s="184"/>
      <c r="BV27" s="184"/>
      <c r="BW27" s="186"/>
      <c r="BX27" s="184"/>
      <c r="BY27" s="184"/>
      <c r="BZ27" s="184"/>
      <c r="CA27" s="184"/>
      <c r="CB27" s="184"/>
      <c r="CD27" s="55"/>
      <c r="CE27" s="58"/>
      <c r="CF27" s="58"/>
      <c r="CG27" s="58"/>
      <c r="CH27" s="58"/>
      <c r="CI27" s="58"/>
      <c r="CJ27" s="58"/>
      <c r="CK27" s="58"/>
      <c r="CL27" s="58"/>
      <c r="CM27" s="187"/>
      <c r="CN27" s="55"/>
      <c r="CO27" s="56"/>
      <c r="CP27" s="188"/>
      <c r="CQ27" s="56"/>
      <c r="CR27" s="56"/>
      <c r="CS27" s="56"/>
      <c r="CT27" s="56"/>
      <c r="CU27" s="56"/>
      <c r="CV27" s="189"/>
      <c r="CW27" s="94"/>
      <c r="CX27" s="55"/>
      <c r="CY27" s="190"/>
      <c r="CZ27" s="190"/>
      <c r="DA27" s="190"/>
      <c r="DB27" s="190"/>
      <c r="DC27" s="190"/>
      <c r="DD27" s="190"/>
      <c r="DE27" s="190"/>
      <c r="DF27" s="190"/>
      <c r="DG27" s="187"/>
      <c r="DZ27" s="375"/>
      <c r="EA27" s="375"/>
      <c r="EB27" s="375"/>
      <c r="EC27" s="55"/>
      <c r="ED27" s="56"/>
      <c r="EE27" s="195"/>
      <c r="EF27" s="195"/>
      <c r="EG27" s="196"/>
      <c r="EH27" s="196"/>
      <c r="EI27" s="196"/>
      <c r="EJ27" s="55"/>
      <c r="EK27" s="197"/>
      <c r="EL27" s="184"/>
      <c r="EM27" s="184"/>
      <c r="EN27" s="184"/>
      <c r="EO27" s="189"/>
      <c r="EP27" s="189"/>
      <c r="EQ27" s="184"/>
      <c r="ER27" s="184"/>
      <c r="ES27" s="198"/>
      <c r="ET27" s="55"/>
      <c r="EU27" s="184"/>
      <c r="EV27" s="57"/>
      <c r="EW27" s="381"/>
      <c r="EX27" s="184"/>
      <c r="EY27" s="57"/>
      <c r="EZ27" s="382"/>
      <c r="FA27" s="184"/>
      <c r="FB27" s="57"/>
      <c r="FD27" s="55"/>
      <c r="FE27" s="380"/>
      <c r="FF27" s="380"/>
      <c r="FG27" s="195"/>
      <c r="FH27" s="194"/>
      <c r="FI27" s="194"/>
      <c r="FJ27" s="118"/>
      <c r="FK27" s="184"/>
      <c r="FL27" s="200"/>
      <c r="FM27" s="375"/>
      <c r="FN27" s="55"/>
      <c r="FO27" s="197"/>
      <c r="FP27" s="184"/>
      <c r="FQ27" s="184"/>
      <c r="FR27" s="184"/>
      <c r="FS27" s="189"/>
      <c r="FT27" s="189"/>
      <c r="FU27" s="184"/>
      <c r="FV27" s="184"/>
      <c r="FW27" s="55"/>
      <c r="FX27" s="201"/>
      <c r="FY27" s="201"/>
      <c r="FZ27" s="201"/>
      <c r="GA27" s="201"/>
      <c r="GB27" s="201"/>
      <c r="GC27" s="201"/>
      <c r="GD27" s="201"/>
    </row>
    <row r="28" spans="1:187" ht="21" customHeight="1">
      <c r="A28" s="659" t="s">
        <v>28</v>
      </c>
      <c r="B28" s="1038">
        <v>2293.8395169999999</v>
      </c>
      <c r="C28" s="1039">
        <v>2.9620397798088005E-2</v>
      </c>
      <c r="D28" s="1038">
        <v>1085.6468160000002</v>
      </c>
      <c r="E28" s="1039">
        <v>8.655809904474232E-3</v>
      </c>
      <c r="F28" s="1048" t="s">
        <v>49</v>
      </c>
      <c r="G28" s="1039" t="s">
        <v>49</v>
      </c>
      <c r="H28" s="1038">
        <v>968.84570199999996</v>
      </c>
      <c r="I28" s="1039">
        <v>-3.1389722381311991E-3</v>
      </c>
      <c r="J28" s="1038">
        <v>581.503379</v>
      </c>
      <c r="K28" s="1039">
        <v>0</v>
      </c>
      <c r="L28" s="1038">
        <v>198.11890000000002</v>
      </c>
      <c r="M28" s="1039">
        <v>0.50524640394394393</v>
      </c>
      <c r="N28" s="1038">
        <f t="shared" si="0"/>
        <v>41.22809899999973</v>
      </c>
      <c r="O28" s="659" t="s">
        <v>28</v>
      </c>
      <c r="P28" s="998">
        <f t="shared" si="5"/>
        <v>47.328804301874804</v>
      </c>
      <c r="Q28" s="998">
        <f t="shared" si="1"/>
        <v>42.236856363304163</v>
      </c>
      <c r="R28" s="998">
        <f t="shared" si="2"/>
        <v>25.35065660393364</v>
      </c>
      <c r="S28" s="998">
        <f t="shared" si="3"/>
        <v>8.6369991680634222</v>
      </c>
      <c r="T28" s="998">
        <f t="shared" si="4"/>
        <v>1.7973401667576088</v>
      </c>
      <c r="U28" s="56"/>
      <c r="V28" s="57"/>
      <c r="W28" s="204"/>
      <c r="X28" s="56"/>
      <c r="Y28" s="56"/>
      <c r="Z28" s="57"/>
      <c r="AA28" s="126"/>
      <c r="AB28" s="55"/>
      <c r="AC28" s="56"/>
      <c r="AD28" s="57"/>
      <c r="AE28" s="56"/>
      <c r="AF28" s="57"/>
      <c r="AG28" s="56"/>
      <c r="AH28" s="57"/>
      <c r="AI28" s="182"/>
      <c r="AJ28" s="56"/>
      <c r="AK28" s="57"/>
      <c r="AL28" s="202"/>
      <c r="AM28" s="55"/>
      <c r="AN28" s="163"/>
      <c r="AO28" s="163"/>
      <c r="AP28" s="163"/>
      <c r="AQ28" s="163"/>
      <c r="AR28" s="163"/>
      <c r="AS28" s="183"/>
      <c r="AT28" s="183"/>
      <c r="AV28" s="55"/>
      <c r="AW28" s="184"/>
      <c r="AX28" s="57"/>
      <c r="AY28" s="182"/>
      <c r="AZ28" s="184"/>
      <c r="BA28" s="57"/>
      <c r="BC28" s="184"/>
      <c r="BD28" s="57"/>
      <c r="BF28" s="184"/>
      <c r="BG28" s="57"/>
      <c r="BH28" s="183"/>
      <c r="BI28" s="55"/>
      <c r="BJ28" s="162"/>
      <c r="BK28" s="162"/>
      <c r="BL28" s="162"/>
      <c r="BM28" s="185"/>
      <c r="BN28" s="183"/>
      <c r="BO28" s="183"/>
      <c r="BP28" s="183"/>
      <c r="BQ28" s="183"/>
      <c r="BR28" s="183"/>
      <c r="BS28" s="95"/>
      <c r="BT28" s="55"/>
      <c r="BU28" s="184"/>
      <c r="BV28" s="184"/>
      <c r="BW28" s="186"/>
      <c r="BX28" s="184"/>
      <c r="BY28" s="184"/>
      <c r="BZ28" s="184"/>
      <c r="CA28" s="184"/>
      <c r="CB28" s="184"/>
      <c r="CD28" s="55"/>
      <c r="CE28" s="58"/>
      <c r="CF28" s="58"/>
      <c r="CG28" s="58"/>
      <c r="CH28" s="58"/>
      <c r="CI28" s="58"/>
      <c r="CJ28" s="58"/>
      <c r="CK28" s="58"/>
      <c r="CL28" s="58"/>
      <c r="CM28" s="187"/>
      <c r="CN28" s="55"/>
      <c r="CO28" s="56"/>
      <c r="CP28" s="188"/>
      <c r="CQ28" s="56"/>
      <c r="CR28" s="56"/>
      <c r="CS28" s="56"/>
      <c r="CT28" s="56"/>
      <c r="CU28" s="56"/>
      <c r="CV28" s="189"/>
      <c r="CW28" s="94"/>
      <c r="CX28" s="55"/>
      <c r="CY28" s="190"/>
      <c r="CZ28" s="190"/>
      <c r="DA28" s="190"/>
      <c r="DB28" s="190"/>
      <c r="DC28" s="190"/>
      <c r="DD28" s="190"/>
      <c r="DE28" s="190"/>
      <c r="DF28" s="190"/>
      <c r="DG28" s="187"/>
      <c r="DZ28" s="375"/>
      <c r="EA28" s="375"/>
      <c r="EB28" s="375"/>
      <c r="EC28" s="55"/>
      <c r="ED28" s="56"/>
      <c r="EE28" s="195"/>
      <c r="EF28" s="195"/>
      <c r="EG28" s="196"/>
      <c r="EH28" s="196"/>
      <c r="EI28" s="196"/>
      <c r="EJ28" s="55"/>
      <c r="EK28" s="197"/>
      <c r="EL28" s="184"/>
      <c r="EM28" s="184"/>
      <c r="EN28" s="184"/>
      <c r="EO28" s="189"/>
      <c r="EP28" s="189"/>
      <c r="EQ28" s="184"/>
      <c r="ER28" s="184"/>
      <c r="ES28" s="198"/>
      <c r="ET28" s="55"/>
      <c r="EU28" s="184"/>
      <c r="EV28" s="57"/>
      <c r="EW28" s="381"/>
      <c r="EX28" s="184"/>
      <c r="EY28" s="57"/>
      <c r="EZ28" s="382"/>
      <c r="FA28" s="184"/>
      <c r="FB28" s="57"/>
      <c r="FD28" s="55"/>
      <c r="FE28" s="380"/>
      <c r="FF28" s="380"/>
      <c r="FG28" s="195"/>
      <c r="FH28" s="194"/>
      <c r="FI28" s="194"/>
      <c r="FJ28" s="118"/>
      <c r="FK28" s="184"/>
      <c r="FL28" s="200"/>
      <c r="FM28" s="375"/>
      <c r="FN28" s="55"/>
      <c r="FO28" s="197"/>
      <c r="FP28" s="184"/>
      <c r="FQ28" s="184"/>
      <c r="FR28" s="184"/>
      <c r="FS28" s="189"/>
      <c r="FT28" s="189"/>
      <c r="FU28" s="184"/>
      <c r="FV28" s="184"/>
      <c r="FW28" s="55"/>
      <c r="FX28" s="201"/>
      <c r="FY28" s="201"/>
      <c r="FZ28" s="201"/>
      <c r="GA28" s="201"/>
      <c r="GB28" s="201"/>
      <c r="GC28" s="201"/>
      <c r="GD28" s="201"/>
    </row>
    <row r="29" spans="1:187" s="18" customFormat="1" ht="21" customHeight="1">
      <c r="A29" s="668" t="s">
        <v>29</v>
      </c>
      <c r="B29" s="1049">
        <v>21376.573467999999</v>
      </c>
      <c r="C29" s="1050">
        <v>2.6601237541939549E-2</v>
      </c>
      <c r="D29" s="1049">
        <v>9463.7575260000012</v>
      </c>
      <c r="E29" s="1050">
        <v>1.5446052384011866E-2</v>
      </c>
      <c r="F29" s="1049">
        <f>SUM(F8:F28)</f>
        <v>447.60952200000003</v>
      </c>
      <c r="G29" s="1050">
        <v>0.28210955743705468</v>
      </c>
      <c r="H29" s="1049">
        <v>9554.6323329999996</v>
      </c>
      <c r="I29" s="1050">
        <v>8.7786829124660848E-3</v>
      </c>
      <c r="J29" s="1049">
        <v>4643.3481080000001</v>
      </c>
      <c r="K29" s="1050">
        <v>-3.3518804685161996E-6</v>
      </c>
      <c r="L29" s="1049">
        <v>1841.7167030000003</v>
      </c>
      <c r="M29" s="1050">
        <v>0.18988950514395397</v>
      </c>
      <c r="N29" s="1049">
        <f t="shared" si="0"/>
        <v>516.46690599999761</v>
      </c>
      <c r="O29" s="668" t="s">
        <v>29</v>
      </c>
      <c r="P29" s="1000">
        <f t="shared" si="5"/>
        <v>44.271630063475435</v>
      </c>
      <c r="Q29" s="1000">
        <f t="shared" si="1"/>
        <v>44.696744065661214</v>
      </c>
      <c r="R29" s="1000">
        <f t="shared" si="2"/>
        <v>21.721667015300341</v>
      </c>
      <c r="S29" s="1000">
        <f t="shared" si="3"/>
        <v>8.6155842785420553</v>
      </c>
      <c r="T29" s="1000">
        <f t="shared" si="4"/>
        <v>2.4160415923212901</v>
      </c>
      <c r="U29" s="76"/>
      <c r="V29" s="77"/>
      <c r="W29" s="219"/>
      <c r="X29" s="76"/>
      <c r="Y29" s="76"/>
      <c r="Z29" s="77"/>
      <c r="AA29" s="218"/>
      <c r="AB29" s="75"/>
      <c r="AC29" s="76"/>
      <c r="AD29" s="77"/>
      <c r="AE29" s="76"/>
      <c r="AF29" s="77"/>
      <c r="AG29" s="76"/>
      <c r="AH29" s="77"/>
      <c r="AI29" s="219"/>
      <c r="AJ29" s="76"/>
      <c r="AK29" s="77"/>
      <c r="AL29" s="117"/>
      <c r="AM29" s="75"/>
      <c r="AN29" s="217"/>
      <c r="AO29" s="217"/>
      <c r="AP29" s="217"/>
      <c r="AQ29" s="217"/>
      <c r="AR29" s="217"/>
      <c r="AS29" s="220"/>
      <c r="AT29" s="220"/>
      <c r="AV29" s="75"/>
      <c r="AW29" s="221"/>
      <c r="AX29" s="77"/>
      <c r="AY29" s="219"/>
      <c r="AZ29" s="221"/>
      <c r="BA29" s="77"/>
      <c r="BC29" s="221"/>
      <c r="BD29" s="77"/>
      <c r="BE29" s="74"/>
      <c r="BF29" s="221"/>
      <c r="BG29" s="77"/>
      <c r="BH29" s="220"/>
      <c r="BI29" s="75"/>
      <c r="BJ29" s="216"/>
      <c r="BK29" s="216"/>
      <c r="BL29" s="216"/>
      <c r="BM29" s="212"/>
      <c r="BN29" s="220"/>
      <c r="BO29" s="220"/>
      <c r="BP29" s="220"/>
      <c r="BQ29" s="220"/>
      <c r="BR29" s="220"/>
      <c r="BT29" s="75"/>
      <c r="BU29" s="221"/>
      <c r="BV29" s="221"/>
      <c r="BW29" s="222"/>
      <c r="BX29" s="221"/>
      <c r="BY29" s="221"/>
      <c r="BZ29" s="221"/>
      <c r="CA29" s="221"/>
      <c r="CB29" s="221"/>
      <c r="CD29" s="75"/>
      <c r="CE29" s="78"/>
      <c r="CF29" s="78"/>
      <c r="CG29" s="78"/>
      <c r="CH29" s="78"/>
      <c r="CI29" s="78"/>
      <c r="CJ29" s="78"/>
      <c r="CK29" s="78"/>
      <c r="CL29" s="78"/>
      <c r="CM29" s="223"/>
      <c r="CN29" s="75"/>
      <c r="CO29" s="76"/>
      <c r="CP29" s="224"/>
      <c r="CQ29" s="76"/>
      <c r="CR29" s="76"/>
      <c r="CS29" s="76"/>
      <c r="CT29" s="76"/>
      <c r="CU29" s="76"/>
      <c r="CV29" s="225"/>
      <c r="CW29" s="237"/>
      <c r="CX29" s="75"/>
      <c r="CY29" s="226"/>
      <c r="CZ29" s="226"/>
      <c r="DA29" s="226"/>
      <c r="DB29" s="226"/>
      <c r="DC29" s="226"/>
      <c r="DD29" s="226"/>
      <c r="DE29" s="226"/>
      <c r="DF29" s="226"/>
      <c r="DG29" s="223"/>
      <c r="EC29" s="75"/>
      <c r="ED29" s="76"/>
      <c r="EE29" s="231"/>
      <c r="EF29" s="231"/>
      <c r="EG29" s="232"/>
      <c r="EH29" s="232"/>
      <c r="EI29" s="232"/>
      <c r="EJ29" s="75"/>
      <c r="EK29" s="233"/>
      <c r="EL29" s="221"/>
      <c r="EM29" s="221"/>
      <c r="EN29" s="221"/>
      <c r="EO29" s="225"/>
      <c r="EP29" s="225"/>
      <c r="EQ29" s="221"/>
      <c r="ER29" s="221"/>
      <c r="ES29" s="198"/>
      <c r="ET29" s="75"/>
      <c r="EU29" s="221"/>
      <c r="EV29" s="77"/>
      <c r="EW29" s="228"/>
      <c r="EX29" s="221"/>
      <c r="EY29" s="77"/>
      <c r="EZ29" s="77"/>
      <c r="FA29" s="221"/>
      <c r="FB29" s="77"/>
      <c r="FD29" s="75"/>
      <c r="FE29" s="383"/>
      <c r="FF29" s="383"/>
      <c r="FG29" s="231"/>
      <c r="FH29" s="230"/>
      <c r="FI29" s="230"/>
      <c r="FJ29" s="117"/>
      <c r="FK29" s="221"/>
      <c r="FL29" s="235"/>
      <c r="FM29" s="375"/>
      <c r="FN29" s="75"/>
      <c r="FO29" s="233"/>
      <c r="FP29" s="221"/>
      <c r="FQ29" s="221"/>
      <c r="FR29" s="221"/>
      <c r="FS29" s="225"/>
      <c r="FT29" s="225"/>
      <c r="FU29" s="221"/>
      <c r="FV29" s="221"/>
      <c r="FW29" s="75"/>
      <c r="FX29" s="236"/>
      <c r="FY29" s="236"/>
      <c r="FZ29" s="236"/>
      <c r="GA29" s="236"/>
      <c r="GB29" s="236"/>
      <c r="GC29" s="236"/>
      <c r="GD29" s="236"/>
      <c r="GE29" s="4"/>
    </row>
    <row r="30" spans="1:187" ht="21" customHeight="1">
      <c r="A30" s="659" t="s">
        <v>30</v>
      </c>
      <c r="B30" s="1038">
        <v>4594.4585740000002</v>
      </c>
      <c r="C30" s="1039">
        <v>-3.9640917320357683E-2</v>
      </c>
      <c r="D30" s="1038">
        <v>2320.4490470000001</v>
      </c>
      <c r="E30" s="1039">
        <v>-2.9198634133908996E-4</v>
      </c>
      <c r="F30" s="1038">
        <v>63.243383000000001</v>
      </c>
      <c r="G30" s="1039" t="s">
        <v>49</v>
      </c>
      <c r="H30" s="1038">
        <v>1519.2898009999999</v>
      </c>
      <c r="I30" s="1039">
        <v>3.0646381940803824E-2</v>
      </c>
      <c r="J30" s="1038">
        <v>734.69534699999997</v>
      </c>
      <c r="K30" s="1039">
        <v>0</v>
      </c>
      <c r="L30" s="1038">
        <v>645</v>
      </c>
      <c r="M30" s="1039">
        <v>-0.3209070326170711</v>
      </c>
      <c r="N30" s="1038">
        <f t="shared" si="0"/>
        <v>109.71972600000026</v>
      </c>
      <c r="O30" s="659" t="s">
        <v>30</v>
      </c>
      <c r="P30" s="998">
        <f t="shared" si="5"/>
        <v>50.505386208755922</v>
      </c>
      <c r="Q30" s="998">
        <f t="shared" si="1"/>
        <v>33.067874626134341</v>
      </c>
      <c r="R30" s="998">
        <f t="shared" si="2"/>
        <v>15.99090154295077</v>
      </c>
      <c r="S30" s="998">
        <f t="shared" si="3"/>
        <v>14.038650901110508</v>
      </c>
      <c r="T30" s="998">
        <f t="shared" si="4"/>
        <v>2.3880882639992276</v>
      </c>
      <c r="U30" s="56"/>
      <c r="V30" s="57"/>
      <c r="W30" s="204"/>
      <c r="X30" s="56"/>
      <c r="Y30" s="56"/>
      <c r="Z30" s="57"/>
      <c r="AA30" s="126"/>
      <c r="AB30" s="55"/>
      <c r="AC30" s="56"/>
      <c r="AD30" s="57"/>
      <c r="AE30" s="56"/>
      <c r="AF30" s="57"/>
      <c r="AG30" s="56"/>
      <c r="AH30" s="57"/>
      <c r="AI30" s="182"/>
      <c r="AJ30" s="56"/>
      <c r="AK30" s="57"/>
      <c r="AL30" s="202"/>
      <c r="AM30" s="55"/>
      <c r="AN30" s="163"/>
      <c r="AO30" s="163"/>
      <c r="AP30" s="163"/>
      <c r="AQ30" s="163"/>
      <c r="AR30" s="163"/>
      <c r="AS30" s="183"/>
      <c r="AT30" s="183"/>
      <c r="AV30" s="55"/>
      <c r="AW30" s="184"/>
      <c r="AX30" s="57"/>
      <c r="AY30" s="182"/>
      <c r="AZ30" s="184"/>
      <c r="BA30" s="57"/>
      <c r="BC30" s="184"/>
      <c r="BD30" s="57"/>
      <c r="BF30" s="184"/>
      <c r="BG30" s="57"/>
      <c r="BH30" s="183"/>
      <c r="BI30" s="55"/>
      <c r="BJ30" s="162"/>
      <c r="BK30" s="162"/>
      <c r="BL30" s="162"/>
      <c r="BM30" s="185"/>
      <c r="BN30" s="183"/>
      <c r="BO30" s="183"/>
      <c r="BP30" s="183"/>
      <c r="BQ30" s="183"/>
      <c r="BR30" s="183"/>
      <c r="BS30" s="95"/>
      <c r="BT30" s="55"/>
      <c r="BU30" s="184"/>
      <c r="BV30" s="184"/>
      <c r="BW30" s="186"/>
      <c r="BX30" s="184"/>
      <c r="BY30" s="184"/>
      <c r="BZ30" s="184"/>
      <c r="CA30" s="184"/>
      <c r="CB30" s="184"/>
      <c r="CD30" s="55"/>
      <c r="CE30" s="58"/>
      <c r="CF30" s="58"/>
      <c r="CG30" s="58"/>
      <c r="CH30" s="58"/>
      <c r="CI30" s="58"/>
      <c r="CJ30" s="58"/>
      <c r="CK30" s="58"/>
      <c r="CL30" s="58"/>
      <c r="CM30" s="187"/>
      <c r="CN30" s="55"/>
      <c r="CO30" s="56"/>
      <c r="CP30" s="188"/>
      <c r="CQ30" s="56"/>
      <c r="CR30" s="56"/>
      <c r="CS30" s="56"/>
      <c r="CT30" s="56"/>
      <c r="CU30" s="56"/>
      <c r="CV30" s="189"/>
      <c r="CW30" s="94"/>
      <c r="CX30" s="55"/>
      <c r="CY30" s="190"/>
      <c r="CZ30" s="190"/>
      <c r="DA30" s="190"/>
      <c r="DB30" s="190"/>
      <c r="DC30" s="190"/>
      <c r="DD30" s="190"/>
      <c r="DE30" s="190"/>
      <c r="DF30" s="190"/>
      <c r="DG30" s="187"/>
      <c r="DZ30" s="375"/>
      <c r="EA30" s="375"/>
      <c r="EB30" s="375"/>
      <c r="EC30" s="55"/>
      <c r="ED30" s="56"/>
      <c r="EE30" s="195"/>
      <c r="EF30" s="195"/>
      <c r="EG30" s="196"/>
      <c r="EH30" s="196"/>
      <c r="EI30" s="196"/>
      <c r="EJ30" s="55"/>
      <c r="EK30" s="197"/>
      <c r="EL30" s="184"/>
      <c r="EM30" s="184"/>
      <c r="EN30" s="184"/>
      <c r="EO30" s="189"/>
      <c r="EP30" s="189"/>
      <c r="EQ30" s="184"/>
      <c r="ER30" s="184"/>
      <c r="ES30" s="198"/>
      <c r="ET30" s="55"/>
      <c r="EU30" s="184"/>
      <c r="EV30" s="57"/>
      <c r="EW30" s="381"/>
      <c r="EX30" s="184"/>
      <c r="EY30" s="57"/>
      <c r="EZ30" s="382"/>
      <c r="FA30" s="184"/>
      <c r="FB30" s="57"/>
      <c r="FD30" s="55"/>
      <c r="FE30" s="380"/>
      <c r="FF30" s="380"/>
      <c r="FG30" s="195"/>
      <c r="FH30" s="194"/>
      <c r="FI30" s="194"/>
      <c r="FJ30" s="118"/>
      <c r="FK30" s="184"/>
      <c r="FL30" s="200"/>
      <c r="FM30" s="375"/>
      <c r="FN30" s="55"/>
      <c r="FO30" s="197"/>
      <c r="FP30" s="184"/>
      <c r="FQ30" s="184"/>
      <c r="FR30" s="184"/>
      <c r="FS30" s="189"/>
      <c r="FT30" s="189"/>
      <c r="FU30" s="184"/>
      <c r="FV30" s="184"/>
      <c r="FW30" s="55"/>
      <c r="FX30" s="201"/>
      <c r="FY30" s="201"/>
      <c r="FZ30" s="201"/>
      <c r="GA30" s="201"/>
      <c r="GB30" s="201"/>
      <c r="GC30" s="201"/>
      <c r="GD30" s="201"/>
    </row>
    <row r="31" spans="1:187" s="19" customFormat="1" ht="21" customHeight="1">
      <c r="A31" s="668" t="s">
        <v>31</v>
      </c>
      <c r="B31" s="1049">
        <v>25971.032041999999</v>
      </c>
      <c r="C31" s="1050">
        <v>1.4225236191003576E-2</v>
      </c>
      <c r="D31" s="1049">
        <v>11784.206573000001</v>
      </c>
      <c r="E31" s="1050">
        <v>1.2916472885506458E-2</v>
      </c>
      <c r="F31" s="1049">
        <f>F30+F29</f>
        <v>510.85290500000002</v>
      </c>
      <c r="G31" s="1050">
        <v>0.46326063176328858</v>
      </c>
      <c r="H31" s="1049">
        <v>11073.922134000002</v>
      </c>
      <c r="I31" s="1050">
        <v>1.172374533903553E-2</v>
      </c>
      <c r="J31" s="1049">
        <v>5378.043455</v>
      </c>
      <c r="K31" s="1050">
        <v>-2.89398088515469E-6</v>
      </c>
      <c r="L31" s="1049">
        <v>2486.7167029999996</v>
      </c>
      <c r="M31" s="1050">
        <v>-4.3579528632107234E-3</v>
      </c>
      <c r="N31" s="1049">
        <f t="shared" si="0"/>
        <v>626.18663199999583</v>
      </c>
      <c r="O31" s="668" t="s">
        <v>31</v>
      </c>
      <c r="P31" s="1000">
        <f t="shared" si="5"/>
        <v>45.374425451952554</v>
      </c>
      <c r="Q31" s="1000">
        <f t="shared" si="1"/>
        <v>42.639515118580604</v>
      </c>
      <c r="R31" s="1000">
        <f t="shared" si="2"/>
        <v>20.707854221205771</v>
      </c>
      <c r="S31" s="1000">
        <f t="shared" si="3"/>
        <v>9.5749629778998209</v>
      </c>
      <c r="T31" s="1000">
        <f t="shared" si="4"/>
        <v>2.4110964515670203</v>
      </c>
      <c r="U31" s="76"/>
      <c r="V31" s="239"/>
      <c r="W31" s="245"/>
      <c r="X31" s="76"/>
      <c r="Y31" s="76"/>
      <c r="Z31" s="239"/>
      <c r="AA31" s="126"/>
      <c r="AB31" s="75"/>
      <c r="AC31" s="76"/>
      <c r="AD31" s="77"/>
      <c r="AE31" s="76"/>
      <c r="AF31" s="77"/>
      <c r="AG31" s="76"/>
      <c r="AH31" s="77"/>
      <c r="AI31" s="219"/>
      <c r="AJ31" s="76"/>
      <c r="AK31" s="239"/>
      <c r="AL31" s="146"/>
      <c r="AM31" s="75"/>
      <c r="AN31" s="217"/>
      <c r="AO31" s="217"/>
      <c r="AP31" s="217"/>
      <c r="AQ31" s="217"/>
      <c r="AR31" s="217"/>
      <c r="AS31" s="220"/>
      <c r="AT31" s="220"/>
      <c r="AV31" s="75"/>
      <c r="AW31" s="221"/>
      <c r="AX31" s="77"/>
      <c r="AY31" s="219"/>
      <c r="AZ31" s="221"/>
      <c r="BA31" s="77"/>
      <c r="BC31" s="221"/>
      <c r="BD31" s="77"/>
      <c r="BE31" s="95"/>
      <c r="BF31" s="221"/>
      <c r="BG31" s="239"/>
      <c r="BH31" s="240"/>
      <c r="BI31" s="75"/>
      <c r="BJ31" s="216"/>
      <c r="BK31" s="216"/>
      <c r="BL31" s="216"/>
      <c r="BM31" s="212"/>
      <c r="BN31" s="220"/>
      <c r="BO31" s="220"/>
      <c r="BP31" s="220"/>
      <c r="BQ31" s="220"/>
      <c r="BR31" s="220"/>
      <c r="BT31" s="75"/>
      <c r="BU31" s="221"/>
      <c r="BV31" s="221"/>
      <c r="BW31" s="222"/>
      <c r="BX31" s="221"/>
      <c r="BY31" s="221"/>
      <c r="BZ31" s="221"/>
      <c r="CA31" s="221"/>
      <c r="CB31" s="221"/>
      <c r="CD31" s="75"/>
      <c r="CE31" s="78"/>
      <c r="CF31" s="241"/>
      <c r="CG31" s="241"/>
      <c r="CH31" s="241"/>
      <c r="CI31" s="78"/>
      <c r="CJ31" s="78"/>
      <c r="CK31" s="241"/>
      <c r="CL31" s="78"/>
      <c r="CM31" s="242"/>
      <c r="CN31" s="75"/>
      <c r="CO31" s="76"/>
      <c r="CP31" s="224"/>
      <c r="CQ31" s="76"/>
      <c r="CR31" s="76"/>
      <c r="CS31" s="76"/>
      <c r="CT31" s="76"/>
      <c r="CU31" s="76"/>
      <c r="CV31" s="225"/>
      <c r="CW31" s="250"/>
      <c r="CX31" s="75"/>
      <c r="CY31" s="226"/>
      <c r="CZ31" s="243"/>
      <c r="DA31" s="243"/>
      <c r="DB31" s="243"/>
      <c r="DC31" s="226"/>
      <c r="DD31" s="226"/>
      <c r="DE31" s="226"/>
      <c r="DF31" s="243"/>
      <c r="DG31" s="242"/>
      <c r="EC31" s="75"/>
      <c r="ED31" s="76"/>
      <c r="EE31" s="231"/>
      <c r="EF31" s="231"/>
      <c r="EG31" s="232"/>
      <c r="EH31" s="232"/>
      <c r="EI31" s="248"/>
      <c r="EJ31" s="75"/>
      <c r="EK31" s="233"/>
      <c r="EL31" s="221"/>
      <c r="EM31" s="221"/>
      <c r="EN31" s="221"/>
      <c r="EO31" s="225"/>
      <c r="EP31" s="225"/>
      <c r="EQ31" s="221"/>
      <c r="ER31" s="221"/>
      <c r="ES31" s="198"/>
      <c r="ET31" s="75"/>
      <c r="EU31" s="244"/>
      <c r="EV31" s="239"/>
      <c r="EW31" s="246"/>
      <c r="EX31" s="221"/>
      <c r="EY31" s="239"/>
      <c r="EZ31" s="239"/>
      <c r="FA31" s="221"/>
      <c r="FB31" s="239"/>
      <c r="FD31" s="75"/>
      <c r="FE31" s="383"/>
      <c r="FF31" s="383"/>
      <c r="FG31" s="231"/>
      <c r="FH31" s="230"/>
      <c r="FI31" s="230"/>
      <c r="FJ31" s="117"/>
      <c r="FK31" s="221"/>
      <c r="FL31" s="235"/>
      <c r="FM31" s="384"/>
      <c r="FN31" s="75"/>
      <c r="FO31" s="233"/>
      <c r="FP31" s="221"/>
      <c r="FQ31" s="221"/>
      <c r="FR31" s="221"/>
      <c r="FS31" s="225"/>
      <c r="FT31" s="225"/>
      <c r="FU31" s="221"/>
      <c r="FV31" s="221"/>
      <c r="FW31" s="75"/>
      <c r="FX31" s="236"/>
      <c r="FY31" s="236"/>
      <c r="FZ31" s="236"/>
      <c r="GA31" s="236"/>
      <c r="GB31" s="236"/>
      <c r="GC31" s="236"/>
      <c r="GD31" s="236"/>
      <c r="GE31" s="4"/>
    </row>
    <row r="32" spans="1:187" ht="21" customHeight="1">
      <c r="A32" s="659" t="s">
        <v>32</v>
      </c>
      <c r="B32" s="1038">
        <v>329.16074300000002</v>
      </c>
      <c r="C32" s="1039">
        <v>-1.0098404976387365E-2</v>
      </c>
      <c r="D32" s="1038">
        <v>171.68127999999999</v>
      </c>
      <c r="E32" s="1039">
        <v>1.0700786702503517E-2</v>
      </c>
      <c r="F32" s="1048" t="s">
        <v>49</v>
      </c>
      <c r="G32" s="1039" t="s">
        <v>49</v>
      </c>
      <c r="H32" s="1038">
        <v>128.993281</v>
      </c>
      <c r="I32" s="1039">
        <v>2.1370956771650906E-2</v>
      </c>
      <c r="J32" s="1038">
        <v>15.650293</v>
      </c>
      <c r="K32" s="1039">
        <v>0</v>
      </c>
      <c r="L32" s="1038">
        <v>20</v>
      </c>
      <c r="M32" s="1039">
        <v>0</v>
      </c>
      <c r="N32" s="1038">
        <f t="shared" si="0"/>
        <v>8.4861820000000421</v>
      </c>
      <c r="O32" s="659" t="s">
        <v>32</v>
      </c>
      <c r="P32" s="998">
        <f t="shared" si="5"/>
        <v>52.157276847561363</v>
      </c>
      <c r="Q32" s="998">
        <f t="shared" si="1"/>
        <v>39.188537437467133</v>
      </c>
      <c r="R32" s="998">
        <f t="shared" si="2"/>
        <v>4.754604956035112</v>
      </c>
      <c r="S32" s="998">
        <f t="shared" si="3"/>
        <v>6.0760587115335314</v>
      </c>
      <c r="T32" s="998">
        <f t="shared" si="4"/>
        <v>2.5781270034379649</v>
      </c>
      <c r="U32" s="56"/>
      <c r="V32" s="57"/>
      <c r="W32" s="204"/>
      <c r="X32" s="56"/>
      <c r="Y32" s="56"/>
      <c r="Z32" s="57"/>
      <c r="AA32" s="126"/>
      <c r="AB32" s="55"/>
      <c r="AC32" s="56"/>
      <c r="AD32" s="57"/>
      <c r="AE32" s="56"/>
      <c r="AF32" s="57"/>
      <c r="AG32" s="56"/>
      <c r="AH32" s="57"/>
      <c r="AI32" s="182"/>
      <c r="AJ32" s="56"/>
      <c r="AK32" s="57"/>
      <c r="AL32" s="202"/>
      <c r="AM32" s="55"/>
      <c r="AN32" s="163"/>
      <c r="AO32" s="163"/>
      <c r="AP32" s="163"/>
      <c r="AQ32" s="163"/>
      <c r="AR32" s="163"/>
      <c r="AS32" s="183"/>
      <c r="AT32" s="183"/>
      <c r="AV32" s="55"/>
      <c r="AW32" s="184"/>
      <c r="AX32" s="57"/>
      <c r="AY32" s="182"/>
      <c r="AZ32" s="184"/>
      <c r="BA32" s="57"/>
      <c r="BC32" s="184"/>
      <c r="BD32" s="57"/>
      <c r="BF32" s="184"/>
      <c r="BG32" s="57"/>
      <c r="BH32" s="183"/>
      <c r="BI32" s="55"/>
      <c r="BJ32" s="162"/>
      <c r="BK32" s="162"/>
      <c r="BL32" s="162"/>
      <c r="BM32" s="185"/>
      <c r="BN32" s="183"/>
      <c r="BO32" s="183"/>
      <c r="BP32" s="183"/>
      <c r="BQ32" s="183"/>
      <c r="BR32" s="183"/>
      <c r="BS32" s="95"/>
      <c r="BT32" s="55"/>
      <c r="BU32" s="184"/>
      <c r="BV32" s="184"/>
      <c r="BW32" s="186"/>
      <c r="BX32" s="184"/>
      <c r="BY32" s="184"/>
      <c r="BZ32" s="184"/>
      <c r="CA32" s="184"/>
      <c r="CB32" s="184"/>
      <c r="CD32" s="55"/>
      <c r="CE32" s="58"/>
      <c r="CF32" s="58"/>
      <c r="CG32" s="58"/>
      <c r="CH32" s="58"/>
      <c r="CI32" s="58"/>
      <c r="CJ32" s="58"/>
      <c r="CK32" s="58"/>
      <c r="CL32" s="58"/>
      <c r="CM32" s="187"/>
      <c r="CN32" s="55"/>
      <c r="CO32" s="56"/>
      <c r="CP32" s="188"/>
      <c r="CQ32" s="56"/>
      <c r="CR32" s="56"/>
      <c r="CS32" s="56"/>
      <c r="CT32" s="56"/>
      <c r="CU32" s="56"/>
      <c r="CV32" s="189"/>
      <c r="CW32" s="94"/>
      <c r="CX32" s="55"/>
      <c r="CY32" s="190"/>
      <c r="CZ32" s="190"/>
      <c r="DA32" s="190"/>
      <c r="DB32" s="190"/>
      <c r="DC32" s="190"/>
      <c r="DD32" s="190"/>
      <c r="DE32" s="190"/>
      <c r="DF32" s="190"/>
      <c r="DG32" s="187"/>
      <c r="DZ32" s="375"/>
      <c r="EA32" s="375"/>
      <c r="EB32" s="375"/>
      <c r="EC32" s="55"/>
      <c r="ED32" s="56"/>
      <c r="EE32" s="195"/>
      <c r="EF32" s="195"/>
      <c r="EG32" s="196"/>
      <c r="EH32" s="196"/>
      <c r="EI32" s="196"/>
      <c r="EJ32" s="55"/>
      <c r="EK32" s="197"/>
      <c r="EL32" s="184"/>
      <c r="EM32" s="184"/>
      <c r="EN32" s="184"/>
      <c r="EO32" s="189"/>
      <c r="EP32" s="189"/>
      <c r="EQ32" s="184"/>
      <c r="ER32" s="184"/>
      <c r="ES32" s="198"/>
      <c r="ET32" s="55"/>
      <c r="EU32" s="184"/>
      <c r="EV32" s="57"/>
      <c r="EW32" s="381"/>
      <c r="EX32" s="184"/>
      <c r="EY32" s="57"/>
      <c r="EZ32" s="382"/>
      <c r="FA32" s="184"/>
      <c r="FB32" s="57"/>
      <c r="FD32" s="55"/>
      <c r="FE32" s="380"/>
      <c r="FF32" s="380"/>
      <c r="FG32" s="195"/>
      <c r="FH32" s="194"/>
      <c r="FI32" s="194"/>
      <c r="FJ32" s="118"/>
      <c r="FK32" s="184"/>
      <c r="FL32" s="200"/>
      <c r="FM32" s="375"/>
      <c r="FN32" s="55"/>
      <c r="FO32" s="197"/>
      <c r="FP32" s="184"/>
      <c r="FQ32" s="184"/>
      <c r="FR32" s="184"/>
      <c r="FS32" s="189"/>
      <c r="FT32" s="189"/>
      <c r="FU32" s="184"/>
      <c r="FV32" s="184"/>
      <c r="FW32" s="55"/>
      <c r="FX32" s="201"/>
      <c r="FY32" s="201"/>
      <c r="FZ32" s="201"/>
      <c r="GA32" s="201"/>
      <c r="GB32" s="201"/>
      <c r="GC32" s="201"/>
      <c r="GD32" s="201"/>
    </row>
    <row r="33" spans="1:187" ht="21" customHeight="1">
      <c r="A33" s="526" t="s">
        <v>33</v>
      </c>
      <c r="B33" s="1041">
        <v>124.479373</v>
      </c>
      <c r="C33" s="1044">
        <v>-0.12565298731419217</v>
      </c>
      <c r="D33" s="1041">
        <v>69.617220000000003</v>
      </c>
      <c r="E33" s="1044">
        <v>-8.7626137189832365E-3</v>
      </c>
      <c r="F33" s="1045" t="s">
        <v>49</v>
      </c>
      <c r="G33" s="1044" t="s">
        <v>49</v>
      </c>
      <c r="H33" s="1041">
        <v>51.228614999999998</v>
      </c>
      <c r="I33" s="1044">
        <v>-7.0281284991299153E-2</v>
      </c>
      <c r="J33" s="1041">
        <v>5.6852919999999996</v>
      </c>
      <c r="K33" s="1044">
        <v>0</v>
      </c>
      <c r="L33" s="1041">
        <v>4.8330000000000005E-3</v>
      </c>
      <c r="M33" s="1046" t="s">
        <v>49</v>
      </c>
      <c r="N33" s="1041">
        <f t="shared" si="0"/>
        <v>3.6287049999999943</v>
      </c>
      <c r="O33" s="526" t="s">
        <v>33</v>
      </c>
      <c r="P33" s="999">
        <f t="shared" si="5"/>
        <v>55.926711648844829</v>
      </c>
      <c r="Q33" s="999">
        <f t="shared" si="1"/>
        <v>41.154300319298684</v>
      </c>
      <c r="R33" s="999">
        <f t="shared" si="2"/>
        <v>4.5672562955470539</v>
      </c>
      <c r="S33" s="999">
        <f t="shared" si="3"/>
        <v>3.8825709702120697E-3</v>
      </c>
      <c r="T33" s="999">
        <f t="shared" si="4"/>
        <v>2.9151054608862745</v>
      </c>
      <c r="U33" s="56"/>
      <c r="V33" s="57"/>
      <c r="W33" s="204"/>
      <c r="X33" s="56"/>
      <c r="Y33" s="56"/>
      <c r="Z33" s="57"/>
      <c r="AA33" s="126"/>
      <c r="AB33" s="55"/>
      <c r="AC33" s="56"/>
      <c r="AD33" s="57"/>
      <c r="AE33" s="56"/>
      <c r="AF33" s="57"/>
      <c r="AG33" s="56"/>
      <c r="AH33" s="57"/>
      <c r="AI33" s="182"/>
      <c r="AJ33" s="56"/>
      <c r="AK33" s="57"/>
      <c r="AL33" s="202"/>
      <c r="AM33" s="55"/>
      <c r="AN33" s="163"/>
      <c r="AO33" s="163"/>
      <c r="AP33" s="163"/>
      <c r="AQ33" s="163"/>
      <c r="AR33" s="163"/>
      <c r="AS33" s="183"/>
      <c r="AT33" s="183"/>
      <c r="AV33" s="55"/>
      <c r="AW33" s="184"/>
      <c r="AX33" s="57"/>
      <c r="AY33" s="182"/>
      <c r="AZ33" s="184"/>
      <c r="BA33" s="57"/>
      <c r="BC33" s="184"/>
      <c r="BD33" s="57"/>
      <c r="BF33" s="184"/>
      <c r="BG33" s="57"/>
      <c r="BH33" s="183"/>
      <c r="BI33" s="55"/>
      <c r="BJ33" s="162"/>
      <c r="BK33" s="162"/>
      <c r="BL33" s="162"/>
      <c r="BM33" s="185"/>
      <c r="BN33" s="183"/>
      <c r="BO33" s="183"/>
      <c r="BP33" s="183"/>
      <c r="BQ33" s="183"/>
      <c r="BR33" s="183"/>
      <c r="BS33" s="95"/>
      <c r="BT33" s="55"/>
      <c r="BU33" s="184"/>
      <c r="BV33" s="184"/>
      <c r="BW33" s="186"/>
      <c r="BX33" s="184"/>
      <c r="BY33" s="184"/>
      <c r="BZ33" s="184"/>
      <c r="CA33" s="184"/>
      <c r="CB33" s="184"/>
      <c r="CD33" s="55"/>
      <c r="CE33" s="58"/>
      <c r="CF33" s="58"/>
      <c r="CG33" s="58"/>
      <c r="CH33" s="58"/>
      <c r="CI33" s="58"/>
      <c r="CJ33" s="58"/>
      <c r="CK33" s="58"/>
      <c r="CL33" s="58"/>
      <c r="CM33" s="187"/>
      <c r="CN33" s="55"/>
      <c r="CO33" s="56"/>
      <c r="CP33" s="188"/>
      <c r="CQ33" s="56"/>
      <c r="CR33" s="56"/>
      <c r="CS33" s="56"/>
      <c r="CT33" s="56"/>
      <c r="CU33" s="56"/>
      <c r="CV33" s="189"/>
      <c r="CW33" s="94"/>
      <c r="CX33" s="55"/>
      <c r="CY33" s="190"/>
      <c r="CZ33" s="190"/>
      <c r="DA33" s="190"/>
      <c r="DB33" s="190"/>
      <c r="DC33" s="190"/>
      <c r="DD33" s="190"/>
      <c r="DE33" s="190"/>
      <c r="DF33" s="190"/>
      <c r="DG33" s="187"/>
      <c r="DZ33" s="375"/>
      <c r="EA33" s="375"/>
      <c r="EB33" s="375"/>
      <c r="EC33" s="55"/>
      <c r="ED33" s="56"/>
      <c r="EE33" s="195"/>
      <c r="EF33" s="195"/>
      <c r="EG33" s="196"/>
      <c r="EH33" s="196"/>
      <c r="EI33" s="196"/>
      <c r="EJ33" s="55"/>
      <c r="EK33" s="197"/>
      <c r="EL33" s="184"/>
      <c r="EM33" s="184"/>
      <c r="EN33" s="184"/>
      <c r="EO33" s="189"/>
      <c r="EP33" s="189"/>
      <c r="EQ33" s="184"/>
      <c r="ER33" s="184"/>
      <c r="ES33" s="198"/>
      <c r="ET33" s="55"/>
      <c r="EU33" s="184"/>
      <c r="EV33" s="57"/>
      <c r="EW33" s="381"/>
      <c r="EX33" s="184"/>
      <c r="EY33" s="57"/>
      <c r="EZ33" s="382"/>
      <c r="FA33" s="184"/>
      <c r="FB33" s="57"/>
      <c r="FD33" s="55"/>
      <c r="FE33" s="380"/>
      <c r="FF33" s="380"/>
      <c r="FG33" s="195"/>
      <c r="FH33" s="194"/>
      <c r="FI33" s="194"/>
      <c r="FJ33" s="118"/>
      <c r="FK33" s="184"/>
      <c r="FL33" s="200"/>
      <c r="FM33" s="375"/>
      <c r="FN33" s="55"/>
      <c r="FO33" s="197"/>
      <c r="FP33" s="184"/>
      <c r="FQ33" s="184"/>
      <c r="FR33" s="184"/>
      <c r="FS33" s="189"/>
      <c r="FT33" s="189"/>
      <c r="FU33" s="184"/>
      <c r="FV33" s="184"/>
      <c r="FW33" s="55"/>
      <c r="FX33" s="201"/>
      <c r="FY33" s="201"/>
      <c r="FZ33" s="201"/>
      <c r="GA33" s="201"/>
      <c r="GB33" s="201"/>
      <c r="GC33" s="201"/>
      <c r="GD33" s="201"/>
    </row>
    <row r="34" spans="1:187" ht="21" customHeight="1">
      <c r="A34" s="659" t="s">
        <v>34</v>
      </c>
      <c r="B34" s="1038">
        <v>415.59240199999999</v>
      </c>
      <c r="C34" s="1039">
        <v>0.27465236702211371</v>
      </c>
      <c r="D34" s="1038">
        <v>151.64087700000002</v>
      </c>
      <c r="E34" s="1039">
        <v>-8.1205768767745323E-2</v>
      </c>
      <c r="F34" s="1048" t="s">
        <v>49</v>
      </c>
      <c r="G34" s="1039" t="s">
        <v>49</v>
      </c>
      <c r="H34" s="1038">
        <v>163.75864799999999</v>
      </c>
      <c r="I34" s="1039">
        <v>0.2866760343782937</v>
      </c>
      <c r="J34" s="1038">
        <v>21.152142999999999</v>
      </c>
      <c r="K34" s="1039">
        <v>0</v>
      </c>
      <c r="L34" s="1038">
        <v>92.571520000000007</v>
      </c>
      <c r="M34" s="1039">
        <v>3.6285759999999998</v>
      </c>
      <c r="N34" s="1038">
        <f t="shared" si="0"/>
        <v>7.6213569999999464</v>
      </c>
      <c r="O34" s="659" t="s">
        <v>34</v>
      </c>
      <c r="P34" s="998">
        <f t="shared" si="5"/>
        <v>36.487884829039778</v>
      </c>
      <c r="Q34" s="998">
        <f t="shared" si="1"/>
        <v>39.403667442409116</v>
      </c>
      <c r="R34" s="998">
        <f t="shared" si="2"/>
        <v>5.0896366002379416</v>
      </c>
      <c r="S34" s="998">
        <f t="shared" si="3"/>
        <v>22.274593942167407</v>
      </c>
      <c r="T34" s="998">
        <f t="shared" si="4"/>
        <v>1.8338537863836948</v>
      </c>
      <c r="U34" s="56"/>
      <c r="V34" s="57"/>
      <c r="W34" s="204"/>
      <c r="X34" s="56"/>
      <c r="Y34" s="56"/>
      <c r="Z34" s="57"/>
      <c r="AA34" s="126"/>
      <c r="AB34" s="55"/>
      <c r="AC34" s="56"/>
      <c r="AD34" s="57"/>
      <c r="AE34" s="56"/>
      <c r="AF34" s="57"/>
      <c r="AG34" s="56"/>
      <c r="AH34" s="57"/>
      <c r="AI34" s="182"/>
      <c r="AJ34" s="56"/>
      <c r="AK34" s="57"/>
      <c r="AL34" s="202"/>
      <c r="AM34" s="55"/>
      <c r="AN34" s="163"/>
      <c r="AO34" s="163"/>
      <c r="AP34" s="163"/>
      <c r="AQ34" s="163"/>
      <c r="AR34" s="163"/>
      <c r="AS34" s="183"/>
      <c r="AT34" s="183"/>
      <c r="AV34" s="55"/>
      <c r="AW34" s="184"/>
      <c r="AX34" s="57"/>
      <c r="AY34" s="182"/>
      <c r="AZ34" s="184"/>
      <c r="BA34" s="57"/>
      <c r="BC34" s="184"/>
      <c r="BD34" s="57"/>
      <c r="BF34" s="184"/>
      <c r="BG34" s="57"/>
      <c r="BH34" s="183"/>
      <c r="BI34" s="55"/>
      <c r="BJ34" s="162"/>
      <c r="BK34" s="162"/>
      <c r="BL34" s="162"/>
      <c r="BM34" s="185"/>
      <c r="BN34" s="183"/>
      <c r="BO34" s="183"/>
      <c r="BP34" s="183"/>
      <c r="BQ34" s="183"/>
      <c r="BR34" s="183"/>
      <c r="BS34" s="95"/>
      <c r="BT34" s="55"/>
      <c r="BU34" s="184"/>
      <c r="BV34" s="184"/>
      <c r="BW34" s="186"/>
      <c r="BX34" s="184"/>
      <c r="BY34" s="184"/>
      <c r="BZ34" s="184"/>
      <c r="CA34" s="184"/>
      <c r="CB34" s="184"/>
      <c r="CD34" s="55"/>
      <c r="CE34" s="58"/>
      <c r="CF34" s="58"/>
      <c r="CG34" s="58"/>
      <c r="CH34" s="58"/>
      <c r="CI34" s="58"/>
      <c r="CJ34" s="58"/>
      <c r="CK34" s="58"/>
      <c r="CL34" s="58"/>
      <c r="CM34" s="187"/>
      <c r="CN34" s="55"/>
      <c r="CO34" s="56"/>
      <c r="CP34" s="188"/>
      <c r="CQ34" s="56"/>
      <c r="CR34" s="56"/>
      <c r="CS34" s="56"/>
      <c r="CT34" s="56"/>
      <c r="CU34" s="56"/>
      <c r="CV34" s="189"/>
      <c r="CW34" s="94"/>
      <c r="CX34" s="55"/>
      <c r="CY34" s="190"/>
      <c r="CZ34" s="190"/>
      <c r="DA34" s="190"/>
      <c r="DB34" s="190"/>
      <c r="DC34" s="190"/>
      <c r="DD34" s="190"/>
      <c r="DE34" s="190"/>
      <c r="DF34" s="190"/>
      <c r="DG34" s="187"/>
      <c r="DZ34" s="375"/>
      <c r="EA34" s="375"/>
      <c r="EB34" s="375"/>
      <c r="EC34" s="55"/>
      <c r="ED34" s="56"/>
      <c r="EE34" s="195"/>
      <c r="EF34" s="195"/>
      <c r="EG34" s="196"/>
      <c r="EH34" s="196"/>
      <c r="EI34" s="196"/>
      <c r="EJ34" s="55"/>
      <c r="EK34" s="197"/>
      <c r="EL34" s="184"/>
      <c r="EM34" s="184"/>
      <c r="EN34" s="184"/>
      <c r="EO34" s="189"/>
      <c r="EP34" s="189"/>
      <c r="EQ34" s="184"/>
      <c r="ER34" s="184"/>
      <c r="ES34" s="198"/>
      <c r="ET34" s="55"/>
      <c r="EU34" s="184"/>
      <c r="EV34" s="57"/>
      <c r="EW34" s="381"/>
      <c r="EX34" s="184"/>
      <c r="EY34" s="57"/>
      <c r="EZ34" s="382"/>
      <c r="FA34" s="184"/>
      <c r="FB34" s="57"/>
      <c r="FD34" s="55"/>
      <c r="FE34" s="380"/>
      <c r="FF34" s="380"/>
      <c r="FG34" s="195"/>
      <c r="FH34" s="194"/>
      <c r="FI34" s="194"/>
      <c r="FJ34" s="118"/>
      <c r="FK34" s="184"/>
      <c r="FL34" s="200"/>
      <c r="FM34" s="375"/>
      <c r="FN34" s="55"/>
      <c r="FO34" s="197"/>
      <c r="FP34" s="184"/>
      <c r="FQ34" s="184"/>
      <c r="FR34" s="184"/>
      <c r="FS34" s="189"/>
      <c r="FT34" s="189"/>
      <c r="FU34" s="184"/>
      <c r="FV34" s="184"/>
      <c r="FW34" s="55"/>
      <c r="FX34" s="201"/>
      <c r="FY34" s="201"/>
      <c r="FZ34" s="201"/>
      <c r="GA34" s="201"/>
      <c r="GB34" s="201"/>
      <c r="GC34" s="201"/>
      <c r="GD34" s="201"/>
    </row>
    <row r="35" spans="1:187" ht="21" customHeight="1">
      <c r="A35" s="526" t="s">
        <v>35</v>
      </c>
      <c r="B35" s="1041">
        <v>753.35844200000008</v>
      </c>
      <c r="C35" s="1044">
        <v>0.13731926142905682</v>
      </c>
      <c r="D35" s="1041">
        <v>295.457382</v>
      </c>
      <c r="E35" s="1044">
        <v>0.14752909894265342</v>
      </c>
      <c r="F35" s="1051" t="s">
        <v>49</v>
      </c>
      <c r="G35" s="1044" t="s">
        <v>49</v>
      </c>
      <c r="H35" s="1041">
        <v>327.70252099999999</v>
      </c>
      <c r="I35" s="1044">
        <v>0.33796200524984155</v>
      </c>
      <c r="J35" s="1041">
        <v>28.230142000000001</v>
      </c>
      <c r="K35" s="1044">
        <v>0</v>
      </c>
      <c r="L35" s="1041">
        <v>107.05882200000001</v>
      </c>
      <c r="M35" s="1044">
        <v>-7.9636240317548124E-2</v>
      </c>
      <c r="N35" s="1041">
        <f t="shared" si="0"/>
        <v>23.13971700000009</v>
      </c>
      <c r="O35" s="526" t="s">
        <v>35</v>
      </c>
      <c r="P35" s="999">
        <f t="shared" si="5"/>
        <v>39.21869929745872</v>
      </c>
      <c r="Q35" s="999">
        <f t="shared" si="1"/>
        <v>43.49888482433704</v>
      </c>
      <c r="R35" s="999">
        <f t="shared" si="2"/>
        <v>3.7472390864905178</v>
      </c>
      <c r="S35" s="999">
        <f t="shared" si="3"/>
        <v>14.210874403395879</v>
      </c>
      <c r="T35" s="999">
        <f t="shared" si="4"/>
        <v>3.0715414748083605</v>
      </c>
      <c r="U35" s="56"/>
      <c r="V35" s="57"/>
      <c r="W35" s="204"/>
      <c r="X35" s="56"/>
      <c r="Y35" s="56"/>
      <c r="Z35" s="57"/>
      <c r="AA35" s="126"/>
      <c r="AB35" s="55"/>
      <c r="AC35" s="56"/>
      <c r="AD35" s="57"/>
      <c r="AE35" s="56"/>
      <c r="AF35" s="57"/>
      <c r="AG35" s="56"/>
      <c r="AH35" s="57"/>
      <c r="AI35" s="182"/>
      <c r="AJ35" s="56"/>
      <c r="AK35" s="57"/>
      <c r="AL35" s="202"/>
      <c r="AM35" s="55"/>
      <c r="AN35" s="163"/>
      <c r="AO35" s="163"/>
      <c r="AP35" s="163"/>
      <c r="AQ35" s="163"/>
      <c r="AR35" s="163"/>
      <c r="AS35" s="183"/>
      <c r="AT35" s="183"/>
      <c r="AV35" s="55"/>
      <c r="AW35" s="184"/>
      <c r="AX35" s="57"/>
      <c r="AY35" s="182"/>
      <c r="AZ35" s="184"/>
      <c r="BA35" s="57"/>
      <c r="BC35" s="184"/>
      <c r="BD35" s="57"/>
      <c r="BF35" s="184"/>
      <c r="BG35" s="57"/>
      <c r="BH35" s="183"/>
      <c r="BI35" s="55"/>
      <c r="BJ35" s="162"/>
      <c r="BK35" s="162"/>
      <c r="BL35" s="162"/>
      <c r="BM35" s="185"/>
      <c r="BN35" s="183"/>
      <c r="BO35" s="183"/>
      <c r="BP35" s="183"/>
      <c r="BQ35" s="183"/>
      <c r="BR35" s="183"/>
      <c r="BS35" s="95"/>
      <c r="BT35" s="55"/>
      <c r="BU35" s="184"/>
      <c r="BV35" s="184"/>
      <c r="BW35" s="186"/>
      <c r="BX35" s="184"/>
      <c r="BY35" s="184"/>
      <c r="BZ35" s="184"/>
      <c r="CA35" s="184"/>
      <c r="CB35" s="184"/>
      <c r="CD35" s="55"/>
      <c r="CE35" s="58"/>
      <c r="CF35" s="58"/>
      <c r="CG35" s="58"/>
      <c r="CH35" s="58"/>
      <c r="CI35" s="58"/>
      <c r="CJ35" s="58"/>
      <c r="CK35" s="58"/>
      <c r="CL35" s="58"/>
      <c r="CM35" s="187"/>
      <c r="CN35" s="55"/>
      <c r="CO35" s="56"/>
      <c r="CP35" s="188"/>
      <c r="CQ35" s="56"/>
      <c r="CR35" s="56"/>
      <c r="CS35" s="56"/>
      <c r="CT35" s="56"/>
      <c r="CU35" s="56"/>
      <c r="CV35" s="189"/>
      <c r="CW35" s="94"/>
      <c r="CX35" s="55"/>
      <c r="CY35" s="190"/>
      <c r="CZ35" s="190"/>
      <c r="DA35" s="190"/>
      <c r="DB35" s="190"/>
      <c r="DC35" s="190"/>
      <c r="DD35" s="190"/>
      <c r="DE35" s="190"/>
      <c r="DF35" s="190"/>
      <c r="DG35" s="187"/>
      <c r="DZ35" s="375"/>
      <c r="EA35" s="375"/>
      <c r="EB35" s="375"/>
      <c r="EC35" s="55"/>
      <c r="ED35" s="56"/>
      <c r="EE35" s="195"/>
      <c r="EF35" s="195"/>
      <c r="EG35" s="196"/>
      <c r="EH35" s="196"/>
      <c r="EI35" s="196"/>
      <c r="EJ35" s="55"/>
      <c r="EK35" s="197"/>
      <c r="EL35" s="184"/>
      <c r="EM35" s="184"/>
      <c r="EN35" s="184"/>
      <c r="EO35" s="189"/>
      <c r="EP35" s="189"/>
      <c r="EQ35" s="184"/>
      <c r="ER35" s="184"/>
      <c r="ES35" s="198"/>
      <c r="ET35" s="55"/>
      <c r="EU35" s="184"/>
      <c r="EV35" s="57"/>
      <c r="EW35" s="381"/>
      <c r="EX35" s="184"/>
      <c r="EY35" s="57"/>
      <c r="EZ35" s="382"/>
      <c r="FA35" s="184"/>
      <c r="FB35" s="57"/>
      <c r="FD35" s="55"/>
      <c r="FE35" s="380"/>
      <c r="FF35" s="380"/>
      <c r="FG35" s="195"/>
      <c r="FH35" s="194"/>
      <c r="FI35" s="194"/>
      <c r="FJ35" s="118"/>
      <c r="FK35" s="184"/>
      <c r="FL35" s="200"/>
      <c r="FM35" s="375"/>
      <c r="FN35" s="55"/>
      <c r="FO35" s="197"/>
      <c r="FP35" s="184"/>
      <c r="FQ35" s="184"/>
      <c r="FR35" s="184"/>
      <c r="FS35" s="189"/>
      <c r="FT35" s="189"/>
      <c r="FU35" s="184"/>
      <c r="FV35" s="184"/>
      <c r="FW35" s="55"/>
      <c r="FX35" s="201"/>
      <c r="FY35" s="201"/>
      <c r="FZ35" s="201"/>
      <c r="GA35" s="201"/>
      <c r="GB35" s="201"/>
      <c r="GC35" s="201"/>
      <c r="GD35" s="201"/>
    </row>
    <row r="36" spans="1:187" ht="21" customHeight="1">
      <c r="A36" s="707" t="s">
        <v>130</v>
      </c>
      <c r="B36" s="1052">
        <v>1622.59096</v>
      </c>
      <c r="C36" s="1053">
        <v>0.10883526556756686</v>
      </c>
      <c r="D36" s="1052">
        <v>688.39675899999997</v>
      </c>
      <c r="E36" s="1053">
        <v>4.4088417137924107E-2</v>
      </c>
      <c r="F36" s="1054" t="s">
        <v>49</v>
      </c>
      <c r="G36" s="1053" t="s">
        <v>49</v>
      </c>
      <c r="H36" s="1052">
        <v>671.68306500000006</v>
      </c>
      <c r="I36" s="1053">
        <v>0.21331192595154702</v>
      </c>
      <c r="J36" s="1052">
        <v>70.717869999999991</v>
      </c>
      <c r="K36" s="1053">
        <v>0</v>
      </c>
      <c r="L36" s="1052">
        <v>219.63517499999998</v>
      </c>
      <c r="M36" s="1053">
        <v>0.3205396123329034</v>
      </c>
      <c r="N36" s="1052">
        <f t="shared" si="0"/>
        <v>42.87596099999999</v>
      </c>
      <c r="O36" s="707" t="s">
        <v>130</v>
      </c>
      <c r="P36" s="1001">
        <f t="shared" si="5"/>
        <v>42.425773098107236</v>
      </c>
      <c r="Q36" s="1001">
        <f t="shared" si="1"/>
        <v>41.395711029969014</v>
      </c>
      <c r="R36" s="1001">
        <f t="shared" si="2"/>
        <v>4.3583300870849166</v>
      </c>
      <c r="S36" s="1001">
        <f t="shared" si="3"/>
        <v>13.53607781717211</v>
      </c>
      <c r="T36" s="1001">
        <f t="shared" si="4"/>
        <v>2.6424380547516417</v>
      </c>
      <c r="U36" s="76"/>
      <c r="V36" s="77"/>
      <c r="W36" s="219"/>
      <c r="X36" s="76"/>
      <c r="Y36" s="76"/>
      <c r="Z36" s="77"/>
      <c r="AA36" s="126"/>
      <c r="AB36" s="18"/>
      <c r="AC36" s="76"/>
      <c r="AD36" s="77"/>
      <c r="AE36" s="76"/>
      <c r="AF36" s="77"/>
      <c r="AG36" s="76"/>
      <c r="AH36" s="77"/>
      <c r="AI36" s="219"/>
      <c r="AJ36" s="76"/>
      <c r="AK36" s="77"/>
      <c r="AL36" s="118"/>
      <c r="AM36" s="18"/>
      <c r="AN36" s="217"/>
      <c r="AO36" s="217"/>
      <c r="AP36" s="217"/>
      <c r="AQ36" s="217"/>
      <c r="AR36" s="217"/>
      <c r="AS36" s="183"/>
      <c r="AT36" s="183"/>
      <c r="AU36" s="4"/>
      <c r="AV36" s="18"/>
      <c r="AW36" s="221"/>
      <c r="AX36" s="77"/>
      <c r="AY36" s="219"/>
      <c r="AZ36" s="221"/>
      <c r="BA36" s="77"/>
      <c r="BC36" s="221"/>
      <c r="BD36" s="77"/>
      <c r="BE36" s="74"/>
      <c r="BF36" s="221"/>
      <c r="BG36" s="77"/>
      <c r="BH36" s="183"/>
      <c r="BI36" s="18"/>
      <c r="BJ36" s="216"/>
      <c r="BK36" s="216"/>
      <c r="BL36" s="216"/>
      <c r="BM36" s="212"/>
      <c r="BN36" s="183"/>
      <c r="BO36" s="183"/>
      <c r="BP36" s="183"/>
      <c r="BQ36" s="183"/>
      <c r="BR36" s="183"/>
      <c r="BT36" s="18"/>
      <c r="BU36" s="221"/>
      <c r="BV36" s="221"/>
      <c r="BW36" s="222"/>
      <c r="BX36" s="221"/>
      <c r="BY36" s="221"/>
      <c r="BZ36" s="221"/>
      <c r="CA36" s="221"/>
      <c r="CB36" s="221"/>
      <c r="CC36" s="4"/>
      <c r="CD36" s="18"/>
      <c r="CE36" s="78"/>
      <c r="CF36" s="78"/>
      <c r="CG36" s="78"/>
      <c r="CH36" s="78"/>
      <c r="CI36" s="78"/>
      <c r="CJ36" s="78"/>
      <c r="CK36" s="78"/>
      <c r="CL36" s="78"/>
      <c r="CM36" s="187"/>
      <c r="CN36" s="18"/>
      <c r="CO36" s="76"/>
      <c r="CP36" s="224"/>
      <c r="CQ36" s="76"/>
      <c r="CR36" s="76"/>
      <c r="CS36" s="76"/>
      <c r="CT36" s="76"/>
      <c r="CU36" s="76"/>
      <c r="CV36" s="225"/>
      <c r="CW36" s="2"/>
      <c r="CX36" s="18"/>
      <c r="CY36" s="226"/>
      <c r="CZ36" s="226"/>
      <c r="DA36" s="226"/>
      <c r="DB36" s="226"/>
      <c r="DC36" s="226"/>
      <c r="DD36" s="226"/>
      <c r="DE36" s="226"/>
      <c r="DF36" s="226"/>
      <c r="DG36" s="187"/>
      <c r="DZ36" s="375"/>
      <c r="EA36" s="375"/>
      <c r="EB36" s="375"/>
      <c r="EC36" s="18"/>
      <c r="ED36" s="76"/>
      <c r="EE36" s="231"/>
      <c r="EF36" s="231"/>
      <c r="EG36" s="232"/>
      <c r="EH36" s="232"/>
      <c r="EI36" s="232"/>
      <c r="EJ36" s="18"/>
      <c r="EK36" s="233"/>
      <c r="EL36" s="221"/>
      <c r="EM36" s="221"/>
      <c r="EN36" s="221"/>
      <c r="EO36" s="225"/>
      <c r="EP36" s="225"/>
      <c r="EQ36" s="221"/>
      <c r="ER36" s="221"/>
      <c r="ES36" s="198"/>
      <c r="ET36" s="18"/>
      <c r="EU36" s="221"/>
      <c r="EV36" s="77"/>
      <c r="EW36" s="228"/>
      <c r="EX36" s="221"/>
      <c r="EY36" s="77"/>
      <c r="EZ36" s="77"/>
      <c r="FA36" s="221"/>
      <c r="FB36" s="77"/>
      <c r="FC36" s="4"/>
      <c r="FD36" s="18"/>
      <c r="FE36" s="383"/>
      <c r="FF36" s="383"/>
      <c r="FG36" s="231"/>
      <c r="FH36" s="230"/>
      <c r="FI36" s="230"/>
      <c r="FJ36" s="117"/>
      <c r="FK36" s="221"/>
      <c r="FL36" s="235"/>
      <c r="FM36" s="375"/>
      <c r="FN36" s="18"/>
      <c r="FO36" s="233"/>
      <c r="FP36" s="221"/>
      <c r="FQ36" s="221"/>
      <c r="FR36" s="221"/>
      <c r="FS36" s="225"/>
      <c r="FT36" s="225"/>
      <c r="FU36" s="221"/>
      <c r="FV36" s="221"/>
      <c r="FW36" s="18"/>
      <c r="FX36" s="236"/>
      <c r="FY36" s="236"/>
      <c r="FZ36" s="236"/>
      <c r="GA36" s="236"/>
      <c r="GB36" s="236"/>
      <c r="GC36" s="236"/>
      <c r="GD36" s="236"/>
    </row>
    <row r="37" spans="1:187" s="18" customFormat="1" ht="21" customHeight="1">
      <c r="A37" s="670" t="s">
        <v>129</v>
      </c>
      <c r="B37" s="1055">
        <v>27593.623002</v>
      </c>
      <c r="C37" s="1056">
        <v>1.9339573383668762E-2</v>
      </c>
      <c r="D37" s="1055">
        <v>12472.603332000001</v>
      </c>
      <c r="E37" s="1056">
        <v>1.4394966875441062E-2</v>
      </c>
      <c r="F37" s="1055">
        <f>F31</f>
        <v>510.85290500000002</v>
      </c>
      <c r="G37" s="1056">
        <v>0.46326063176328858</v>
      </c>
      <c r="H37" s="1055">
        <v>11745.605199000001</v>
      </c>
      <c r="I37" s="1056">
        <v>2.1428613009748743E-2</v>
      </c>
      <c r="J37" s="1055">
        <v>5448.7613250000004</v>
      </c>
      <c r="K37" s="1056">
        <v>-2.8564208660597501E-6</v>
      </c>
      <c r="L37" s="1055">
        <v>2706.3518779999995</v>
      </c>
      <c r="M37" s="1056">
        <v>1.5927055047332495E-2</v>
      </c>
      <c r="N37" s="1055">
        <f t="shared" si="0"/>
        <v>669.06259299999874</v>
      </c>
      <c r="O37" s="670" t="s">
        <v>129</v>
      </c>
      <c r="P37" s="1002">
        <f t="shared" si="5"/>
        <v>45.201035511342532</v>
      </c>
      <c r="Q37" s="1002">
        <f t="shared" si="1"/>
        <v>42.566375564921913</v>
      </c>
      <c r="R37" s="1002">
        <f t="shared" si="2"/>
        <v>19.746451289144133</v>
      </c>
      <c r="S37" s="1002">
        <f t="shared" si="3"/>
        <v>9.8078888654956309</v>
      </c>
      <c r="T37" s="1002">
        <f t="shared" si="4"/>
        <v>2.4247000582399227</v>
      </c>
      <c r="U37" s="76"/>
      <c r="V37" s="77"/>
      <c r="W37" s="219"/>
      <c r="X37" s="76"/>
      <c r="Y37" s="76"/>
      <c r="Z37" s="77"/>
      <c r="AA37" s="126"/>
      <c r="AB37" s="75"/>
      <c r="AC37" s="76"/>
      <c r="AD37" s="77"/>
      <c r="AE37" s="76"/>
      <c r="AF37" s="77"/>
      <c r="AG37" s="76"/>
      <c r="AH37" s="77"/>
      <c r="AI37" s="219"/>
      <c r="AJ37" s="76"/>
      <c r="AK37" s="77"/>
      <c r="AL37" s="117"/>
      <c r="AM37" s="75"/>
      <c r="AN37" s="217"/>
      <c r="AO37" s="217"/>
      <c r="AP37" s="217"/>
      <c r="AQ37" s="217"/>
      <c r="AR37" s="217"/>
      <c r="AS37" s="220"/>
      <c r="AT37" s="220"/>
      <c r="AV37" s="75"/>
      <c r="AW37" s="221"/>
      <c r="AX37" s="77"/>
      <c r="AY37" s="219"/>
      <c r="AZ37" s="221"/>
      <c r="BA37" s="77"/>
      <c r="BC37" s="221"/>
      <c r="BD37" s="77"/>
      <c r="BE37" s="95"/>
      <c r="BF37" s="221"/>
      <c r="BG37" s="77"/>
      <c r="BH37" s="220"/>
      <c r="BI37" s="75"/>
      <c r="BJ37" s="216"/>
      <c r="BK37" s="216"/>
      <c r="BL37" s="216"/>
      <c r="BM37" s="212"/>
      <c r="BN37" s="220"/>
      <c r="BO37" s="220"/>
      <c r="BP37" s="220"/>
      <c r="BQ37" s="220"/>
      <c r="BR37" s="220"/>
      <c r="BT37" s="75"/>
      <c r="BU37" s="221"/>
      <c r="BV37" s="221"/>
      <c r="BW37" s="222"/>
      <c r="BX37" s="221"/>
      <c r="BY37" s="221"/>
      <c r="BZ37" s="221"/>
      <c r="CA37" s="221"/>
      <c r="CB37" s="221"/>
      <c r="CD37" s="75"/>
      <c r="CE37" s="78"/>
      <c r="CF37" s="78"/>
      <c r="CG37" s="78"/>
      <c r="CH37" s="78"/>
      <c r="CI37" s="78"/>
      <c r="CJ37" s="78"/>
      <c r="CK37" s="78"/>
      <c r="CL37" s="78"/>
      <c r="CM37" s="223"/>
      <c r="CN37" s="75"/>
      <c r="CO37" s="76"/>
      <c r="CP37" s="224"/>
      <c r="CQ37" s="76"/>
      <c r="CR37" s="76"/>
      <c r="CS37" s="76"/>
      <c r="CT37" s="76"/>
      <c r="CU37" s="76"/>
      <c r="CV37" s="225"/>
      <c r="CW37" s="358"/>
      <c r="CX37" s="75"/>
      <c r="CY37" s="226"/>
      <c r="CZ37" s="226"/>
      <c r="DA37" s="226"/>
      <c r="DB37" s="226"/>
      <c r="DC37" s="226"/>
      <c r="DD37" s="226"/>
      <c r="DE37" s="226"/>
      <c r="DF37" s="226"/>
      <c r="DG37" s="223"/>
      <c r="EC37" s="75"/>
      <c r="ED37" s="76"/>
      <c r="EE37" s="231"/>
      <c r="EF37" s="231"/>
      <c r="EG37" s="232"/>
      <c r="EH37" s="232"/>
      <c r="EI37" s="232"/>
      <c r="EJ37" s="75"/>
      <c r="EK37" s="233"/>
      <c r="EL37" s="221"/>
      <c r="EM37" s="221"/>
      <c r="EN37" s="221"/>
      <c r="EO37" s="225"/>
      <c r="EP37" s="225"/>
      <c r="EQ37" s="221"/>
      <c r="ER37" s="221"/>
      <c r="ES37" s="198"/>
      <c r="ET37" s="75"/>
      <c r="EU37" s="221"/>
      <c r="EV37" s="77"/>
      <c r="EW37" s="228"/>
      <c r="EX37" s="221"/>
      <c r="EY37" s="77"/>
      <c r="EZ37" s="77"/>
      <c r="FA37" s="221"/>
      <c r="FB37" s="77"/>
      <c r="FD37" s="75"/>
      <c r="FE37" s="383"/>
      <c r="FF37" s="383"/>
      <c r="FG37" s="231"/>
      <c r="FH37" s="230"/>
      <c r="FI37" s="230"/>
      <c r="FJ37" s="117"/>
      <c r="FK37" s="221"/>
      <c r="FL37" s="235"/>
      <c r="FM37" s="375"/>
      <c r="FN37" s="75"/>
      <c r="FO37" s="233"/>
      <c r="FP37" s="221"/>
      <c r="FQ37" s="221"/>
      <c r="FR37" s="221"/>
      <c r="FS37" s="225"/>
      <c r="FT37" s="225"/>
      <c r="FU37" s="221"/>
      <c r="FV37" s="221"/>
      <c r="FW37" s="75"/>
      <c r="FX37" s="236"/>
      <c r="FY37" s="236"/>
      <c r="FZ37" s="236"/>
      <c r="GA37" s="236"/>
      <c r="GB37" s="236"/>
      <c r="GC37" s="236"/>
      <c r="GD37" s="236"/>
      <c r="GE37" s="4"/>
    </row>
    <row r="38" spans="1:187" ht="12" customHeight="1">
      <c r="A38" s="20" t="s">
        <v>295</v>
      </c>
      <c r="C38" s="4"/>
      <c r="H38" s="465"/>
      <c r="O38" s="20"/>
      <c r="P38" s="1"/>
      <c r="R38" s="1"/>
      <c r="S38" s="1"/>
      <c r="T38" s="1"/>
      <c r="U38" s="95"/>
      <c r="V38" s="95"/>
      <c r="W38" s="368"/>
      <c r="X38" s="368"/>
      <c r="Y38" s="95"/>
      <c r="Z38" s="95"/>
      <c r="AA38" s="111"/>
      <c r="AC38" s="202"/>
      <c r="AF38" s="4"/>
      <c r="AG38" s="95"/>
      <c r="AI38" s="4"/>
      <c r="AL38" s="111"/>
      <c r="AU38" s="254"/>
      <c r="AV38" s="4"/>
      <c r="AW38" s="254"/>
      <c r="AX38" s="4"/>
      <c r="AZ38" s="4"/>
      <c r="BB38" s="4"/>
      <c r="BD38" s="4"/>
      <c r="BH38" s="111"/>
      <c r="BR38" s="95"/>
      <c r="BS38" s="254"/>
      <c r="BT38" s="4"/>
      <c r="BU38" s="254"/>
      <c r="BV38" s="95"/>
      <c r="BW38" s="95"/>
      <c r="BY38" s="4"/>
      <c r="BZ38" s="4"/>
      <c r="CC38" s="254"/>
      <c r="CD38" s="4"/>
      <c r="CE38" s="254"/>
      <c r="CH38" s="4"/>
      <c r="CI38" s="4"/>
      <c r="CJ38" s="4"/>
      <c r="CM38" s="254"/>
      <c r="CN38" s="4"/>
      <c r="CO38" s="254"/>
      <c r="CP38" s="4"/>
      <c r="CR38" s="4"/>
      <c r="CS38" s="4"/>
      <c r="CT38" s="4"/>
      <c r="CU38" s="4"/>
      <c r="CV38" s="94"/>
      <c r="CW38" s="254"/>
      <c r="CY38" s="254"/>
      <c r="DD38" s="95"/>
      <c r="DE38" s="95"/>
      <c r="DF38" s="66"/>
      <c r="DZ38" s="375"/>
      <c r="EA38" s="375"/>
      <c r="EB38" s="385"/>
      <c r="EC38" s="255"/>
      <c r="ED38" s="385"/>
      <c r="EE38" s="111"/>
      <c r="EF38" s="111"/>
      <c r="EG38" s="111"/>
      <c r="EH38" s="111"/>
      <c r="EI38" s="385"/>
      <c r="EJ38" s="255"/>
      <c r="EK38" s="385"/>
      <c r="EL38" s="111"/>
      <c r="EM38" s="111"/>
      <c r="EN38" s="111"/>
      <c r="EP38" s="4"/>
      <c r="EQ38" s="66"/>
      <c r="ES38" s="385"/>
      <c r="EU38" s="385"/>
      <c r="EW38" s="4"/>
      <c r="EX38" s="66"/>
      <c r="EZ38" s="4"/>
      <c r="FC38" s="385"/>
      <c r="FG38" s="4"/>
      <c r="FJ38" s="66"/>
      <c r="FK38" s="66"/>
      <c r="FL38" s="375"/>
      <c r="FM38" s="254"/>
      <c r="FN38" s="255"/>
      <c r="FO38" s="254"/>
      <c r="FP38" s="111"/>
      <c r="FQ38" s="111"/>
      <c r="FR38" s="111"/>
      <c r="FS38" s="95"/>
      <c r="FT38" s="4"/>
      <c r="FU38" s="95"/>
      <c r="GA38" s="97"/>
      <c r="GB38" s="97"/>
      <c r="GC38" s="97"/>
    </row>
    <row r="39" spans="1:187" s="28" customFormat="1" ht="12.75" customHeight="1">
      <c r="A39" s="522" t="s">
        <v>376</v>
      </c>
      <c r="B39" s="452"/>
      <c r="C39" s="1060"/>
      <c r="D39" s="452"/>
      <c r="E39" s="1061"/>
      <c r="F39" s="1061"/>
      <c r="G39" s="1061"/>
      <c r="H39" s="452"/>
      <c r="I39" s="452"/>
      <c r="J39" s="532"/>
      <c r="K39" s="152"/>
      <c r="L39" s="452"/>
      <c r="M39" s="452"/>
      <c r="N39" s="452"/>
      <c r="U39" s="32"/>
      <c r="V39" s="32"/>
      <c r="Y39" s="32"/>
      <c r="Z39" s="32"/>
      <c r="AC39" s="32"/>
      <c r="AE39" s="32"/>
      <c r="AG39" s="32"/>
      <c r="AH39" s="266"/>
      <c r="AJ39" s="32"/>
      <c r="AM39" s="267"/>
      <c r="AN39" s="268"/>
      <c r="AO39" s="268"/>
      <c r="AP39" s="32"/>
      <c r="AQ39" s="32"/>
      <c r="AR39" s="32"/>
      <c r="AS39" s="32"/>
      <c r="AT39" s="32"/>
      <c r="AU39" s="32"/>
      <c r="AV39" s="32"/>
      <c r="AW39" s="32"/>
      <c r="AX39" s="32"/>
      <c r="AY39" s="32"/>
      <c r="AZ39" s="32"/>
      <c r="BA39" s="32"/>
      <c r="BB39" s="32"/>
      <c r="BC39" s="32"/>
      <c r="BD39" s="32"/>
      <c r="BE39" s="262"/>
      <c r="BF39" s="32"/>
      <c r="BG39" s="32"/>
      <c r="BH39" s="100"/>
      <c r="BI39" s="32"/>
      <c r="BJ39" s="32"/>
      <c r="BK39" s="32"/>
      <c r="BL39" s="32"/>
      <c r="BM39" s="32"/>
      <c r="BN39" s="32"/>
      <c r="BO39" s="32"/>
      <c r="BP39" s="32"/>
      <c r="BQ39" s="32"/>
      <c r="BR39" s="32"/>
      <c r="BS39" s="32"/>
      <c r="BV39" s="32"/>
      <c r="BW39" s="32"/>
      <c r="CA39" s="32"/>
      <c r="CB39" s="32"/>
      <c r="CC39" s="32"/>
      <c r="CD39" s="32"/>
      <c r="CE39" s="32"/>
      <c r="CF39" s="32"/>
      <c r="CG39" s="32"/>
      <c r="CH39" s="32"/>
      <c r="CI39" s="32"/>
      <c r="CJ39" s="32"/>
      <c r="CK39" s="32"/>
      <c r="CL39" s="32"/>
      <c r="CM39" s="32"/>
      <c r="CN39" s="32"/>
      <c r="CO39" s="32"/>
      <c r="CP39" s="32"/>
      <c r="CQ39" s="32"/>
      <c r="CR39" s="32"/>
      <c r="CS39" s="32"/>
      <c r="CT39" s="32"/>
      <c r="CU39" s="32"/>
      <c r="CV39" s="386"/>
      <c r="CW39" s="32"/>
      <c r="CX39" s="32"/>
      <c r="CY39" s="32"/>
      <c r="CZ39" s="32"/>
      <c r="DA39" s="32"/>
      <c r="DB39" s="32"/>
      <c r="DC39" s="32"/>
      <c r="DD39" s="32"/>
      <c r="DE39" s="32"/>
      <c r="DF39" s="31"/>
      <c r="EC39" s="31"/>
      <c r="ED39" s="31"/>
      <c r="EE39" s="31"/>
      <c r="EF39" s="31"/>
      <c r="EG39" s="31"/>
      <c r="EH39" s="31"/>
      <c r="EI39" s="31"/>
      <c r="EJ39" s="31"/>
      <c r="EK39" s="31"/>
      <c r="EL39" s="31"/>
      <c r="EM39" s="387"/>
      <c r="EN39" s="31"/>
      <c r="EO39" s="31"/>
      <c r="EQ39" s="31"/>
      <c r="ER39" s="31"/>
      <c r="ET39" s="31"/>
      <c r="EU39" s="31"/>
      <c r="EV39" s="31"/>
      <c r="EX39" s="31"/>
      <c r="EY39" s="31"/>
      <c r="FA39" s="31"/>
      <c r="FB39" s="31"/>
      <c r="FC39" s="31"/>
      <c r="FD39" s="31"/>
      <c r="FE39" s="31"/>
      <c r="FF39" s="31"/>
      <c r="FG39" s="31"/>
      <c r="FH39" s="31"/>
      <c r="FI39" s="31"/>
      <c r="FJ39" s="31"/>
      <c r="FK39" s="31"/>
      <c r="FL39" s="388"/>
      <c r="FM39" s="32"/>
      <c r="FN39" s="32"/>
      <c r="FO39" s="32"/>
      <c r="FP39" s="32"/>
      <c r="FQ39" s="32"/>
      <c r="FR39" s="32"/>
      <c r="FS39" s="32"/>
      <c r="FU39" s="32"/>
      <c r="FV39" s="273"/>
      <c r="FW39" s="273"/>
      <c r="FX39" s="273"/>
      <c r="FY39" s="273"/>
      <c r="FZ39" s="273"/>
      <c r="GA39" s="273"/>
      <c r="GB39" s="273"/>
    </row>
    <row r="40" spans="1:187" s="28" customFormat="1" ht="21.75" customHeight="1">
      <c r="A40" s="1104" t="s">
        <v>377</v>
      </c>
      <c r="B40" s="1153"/>
      <c r="C40" s="1153"/>
      <c r="D40" s="1153"/>
      <c r="E40" s="1153"/>
      <c r="F40" s="1153"/>
      <c r="G40" s="1153"/>
      <c r="H40" s="1153"/>
      <c r="I40" s="1153"/>
      <c r="J40" s="1153"/>
      <c r="K40" s="1153"/>
      <c r="L40" s="1153"/>
      <c r="M40" s="1153"/>
      <c r="N40" s="1153"/>
      <c r="U40" s="32"/>
      <c r="V40" s="32"/>
      <c r="Y40" s="32"/>
      <c r="Z40" s="32"/>
      <c r="AC40" s="32"/>
      <c r="AE40" s="32"/>
      <c r="AG40" s="32"/>
      <c r="AH40" s="266"/>
      <c r="AJ40" s="32"/>
      <c r="AM40" s="267"/>
      <c r="AN40" s="268"/>
      <c r="AO40" s="268"/>
      <c r="AP40" s="32"/>
      <c r="AQ40" s="32"/>
      <c r="AR40" s="32"/>
      <c r="AS40" s="32"/>
      <c r="AT40" s="32"/>
      <c r="AU40" s="32"/>
      <c r="AV40" s="32"/>
      <c r="AW40" s="32"/>
      <c r="AX40" s="32"/>
      <c r="AY40" s="32"/>
      <c r="AZ40" s="32"/>
      <c r="BA40" s="32"/>
      <c r="BB40" s="32"/>
      <c r="BC40" s="32"/>
      <c r="BD40" s="32"/>
      <c r="BE40" s="262"/>
      <c r="BF40" s="32"/>
      <c r="BG40" s="32"/>
      <c r="BH40" s="100"/>
      <c r="BI40" s="32"/>
      <c r="BJ40" s="32"/>
      <c r="BK40" s="32"/>
      <c r="BL40" s="32"/>
      <c r="BM40" s="32"/>
      <c r="BN40" s="32"/>
      <c r="BO40" s="32"/>
      <c r="BP40" s="32"/>
      <c r="BQ40" s="32"/>
      <c r="BR40" s="32"/>
      <c r="BS40" s="32"/>
      <c r="BV40" s="32"/>
      <c r="BW40" s="32"/>
      <c r="CA40" s="32"/>
      <c r="CB40" s="32"/>
      <c r="CC40" s="32"/>
      <c r="CD40" s="32"/>
      <c r="CE40" s="32"/>
      <c r="CF40" s="32"/>
      <c r="CG40" s="32"/>
      <c r="CH40" s="32"/>
      <c r="CI40" s="32"/>
      <c r="CJ40" s="32"/>
      <c r="CK40" s="32"/>
      <c r="CL40" s="32"/>
      <c r="CM40" s="32"/>
      <c r="CN40" s="32"/>
      <c r="CO40" s="32"/>
      <c r="CP40" s="32"/>
      <c r="CQ40" s="32"/>
      <c r="CR40" s="32"/>
      <c r="CS40" s="32"/>
      <c r="CT40" s="32"/>
      <c r="CU40" s="32"/>
      <c r="CV40" s="386"/>
      <c r="CW40" s="32"/>
      <c r="CX40" s="32"/>
      <c r="CY40" s="32"/>
      <c r="CZ40" s="32"/>
      <c r="DA40" s="32"/>
      <c r="DB40" s="32"/>
      <c r="DC40" s="32"/>
      <c r="DD40" s="32"/>
      <c r="DE40" s="32"/>
      <c r="DF40" s="31"/>
      <c r="EC40" s="31"/>
      <c r="ED40" s="31"/>
      <c r="EE40" s="31"/>
      <c r="EF40" s="31"/>
      <c r="EG40" s="31"/>
      <c r="EH40" s="31"/>
      <c r="EI40" s="31"/>
      <c r="EJ40" s="31"/>
      <c r="EK40" s="31"/>
      <c r="EL40" s="31"/>
      <c r="EM40" s="387"/>
      <c r="EN40" s="31"/>
      <c r="EO40" s="31"/>
      <c r="EQ40" s="31"/>
      <c r="ER40" s="31"/>
      <c r="ET40" s="31"/>
      <c r="EU40" s="31"/>
      <c r="EV40" s="31"/>
      <c r="EX40" s="31"/>
      <c r="EY40" s="31"/>
      <c r="FA40" s="31"/>
      <c r="FB40" s="31"/>
      <c r="FC40" s="31"/>
      <c r="FD40" s="31"/>
      <c r="FE40" s="31"/>
      <c r="FF40" s="31"/>
      <c r="FG40" s="31"/>
      <c r="FH40" s="31"/>
      <c r="FI40" s="31"/>
      <c r="FJ40" s="31"/>
      <c r="FK40" s="31"/>
      <c r="FL40" s="388"/>
      <c r="FM40" s="32"/>
      <c r="FN40" s="32"/>
      <c r="FO40" s="32"/>
      <c r="FP40" s="32"/>
      <c r="FQ40" s="32"/>
      <c r="FR40" s="32"/>
      <c r="FS40" s="32"/>
      <c r="FU40" s="32"/>
      <c r="FV40" s="273"/>
      <c r="FW40" s="273"/>
      <c r="FX40" s="273"/>
      <c r="FY40" s="273"/>
      <c r="FZ40" s="273"/>
      <c r="GA40" s="273"/>
      <c r="GB40" s="273"/>
    </row>
    <row r="41" spans="1:187" s="28" customFormat="1" ht="25.5" customHeight="1">
      <c r="A41" s="1115" t="s">
        <v>408</v>
      </c>
      <c r="B41" s="1157"/>
      <c r="C41" s="1157"/>
      <c r="D41" s="1157"/>
      <c r="E41" s="1157"/>
      <c r="F41" s="1157"/>
      <c r="G41" s="1157"/>
      <c r="H41" s="1157"/>
      <c r="I41" s="1157"/>
      <c r="J41" s="1157"/>
      <c r="K41" s="1157"/>
      <c r="L41" s="1157"/>
      <c r="M41" s="1157"/>
      <c r="N41" s="1157"/>
      <c r="O41" s="2"/>
      <c r="P41" s="1"/>
      <c r="Q41" s="24"/>
      <c r="R41" s="1"/>
      <c r="S41" s="1"/>
      <c r="T41" s="24"/>
      <c r="U41" s="32"/>
      <c r="V41" s="32"/>
      <c r="Y41" s="32"/>
      <c r="Z41" s="32"/>
      <c r="AC41" s="32"/>
      <c r="AE41" s="32"/>
      <c r="AG41" s="32"/>
      <c r="AH41" s="266"/>
      <c r="AJ41" s="32"/>
      <c r="AM41" s="267"/>
      <c r="AN41" s="268"/>
      <c r="AO41" s="268"/>
      <c r="AP41" s="32"/>
      <c r="AQ41" s="32"/>
      <c r="AR41" s="32"/>
      <c r="AS41" s="32"/>
      <c r="AT41" s="32"/>
      <c r="AU41" s="32"/>
      <c r="AV41" s="32"/>
      <c r="AW41" s="32"/>
      <c r="AX41" s="32"/>
      <c r="AY41" s="32"/>
      <c r="AZ41" s="32"/>
      <c r="BA41" s="32"/>
      <c r="BB41" s="32"/>
      <c r="BC41" s="32"/>
      <c r="BD41" s="32"/>
      <c r="BE41" s="262"/>
      <c r="BF41" s="32"/>
      <c r="BG41" s="32"/>
      <c r="BH41" s="100"/>
      <c r="BI41" s="32"/>
      <c r="BJ41" s="32"/>
      <c r="BK41" s="32"/>
      <c r="BL41" s="32"/>
      <c r="BM41" s="32"/>
      <c r="BN41" s="32"/>
      <c r="BO41" s="32"/>
      <c r="BP41" s="32"/>
      <c r="BQ41" s="32"/>
      <c r="BR41" s="32"/>
      <c r="BS41" s="32"/>
      <c r="BV41" s="32"/>
      <c r="BW41" s="32"/>
      <c r="CA41" s="32"/>
      <c r="CB41" s="32"/>
      <c r="CC41" s="32"/>
      <c r="CD41" s="32"/>
      <c r="CE41" s="32"/>
      <c r="CF41" s="32"/>
      <c r="CG41" s="32"/>
      <c r="CH41" s="32"/>
      <c r="CI41" s="32"/>
      <c r="CJ41" s="32"/>
      <c r="CK41" s="32"/>
      <c r="CL41" s="32"/>
      <c r="CM41" s="32"/>
      <c r="CN41" s="32"/>
      <c r="CO41" s="32"/>
      <c r="CP41" s="32"/>
      <c r="CQ41" s="32"/>
      <c r="CR41" s="32"/>
      <c r="CS41" s="32"/>
      <c r="CT41" s="32"/>
      <c r="CU41" s="32"/>
      <c r="CV41" s="386"/>
      <c r="CW41" s="32"/>
      <c r="CX41" s="32"/>
      <c r="CY41" s="32"/>
      <c r="CZ41" s="32"/>
      <c r="DA41" s="32"/>
      <c r="DB41" s="32"/>
      <c r="DC41" s="32"/>
      <c r="DD41" s="32"/>
      <c r="DE41" s="32"/>
      <c r="DF41" s="31"/>
      <c r="EC41" s="31"/>
      <c r="ED41" s="31"/>
      <c r="EE41" s="31"/>
      <c r="EF41" s="31"/>
      <c r="EG41" s="31"/>
      <c r="EH41" s="31"/>
      <c r="EI41" s="31"/>
      <c r="EJ41" s="31"/>
      <c r="EK41" s="31"/>
      <c r="EL41" s="31"/>
      <c r="EM41" s="387"/>
      <c r="EN41" s="31"/>
      <c r="EO41" s="31"/>
      <c r="EQ41" s="31"/>
      <c r="ER41" s="31"/>
      <c r="ET41" s="31"/>
      <c r="EU41" s="31"/>
      <c r="EV41" s="31"/>
      <c r="EX41" s="31"/>
      <c r="EY41" s="31"/>
      <c r="FA41" s="31"/>
      <c r="FB41" s="31"/>
      <c r="FC41" s="31"/>
      <c r="FD41" s="31"/>
      <c r="FE41" s="31"/>
      <c r="FF41" s="31"/>
      <c r="FG41" s="31"/>
      <c r="FH41" s="31"/>
      <c r="FI41" s="31"/>
      <c r="FJ41" s="31"/>
      <c r="FK41" s="31"/>
      <c r="FL41" s="388"/>
      <c r="FM41" s="32"/>
      <c r="FN41" s="32"/>
      <c r="FO41" s="32"/>
      <c r="FP41" s="32"/>
      <c r="FQ41" s="32"/>
      <c r="FR41" s="32"/>
      <c r="FS41" s="32"/>
      <c r="FU41" s="32"/>
      <c r="FV41" s="273"/>
      <c r="FW41" s="273"/>
      <c r="FX41" s="273"/>
      <c r="FY41" s="273"/>
      <c r="FZ41" s="273"/>
      <c r="GA41" s="273"/>
      <c r="GB41" s="273"/>
    </row>
    <row r="42" spans="1:187" ht="15.75" customHeight="1">
      <c r="A42" s="657" t="s">
        <v>3</v>
      </c>
      <c r="D42" s="66"/>
      <c r="E42" s="389"/>
      <c r="F42" s="389"/>
      <c r="G42" s="389"/>
      <c r="H42" s="66"/>
      <c r="I42" s="66"/>
      <c r="K42" s="66"/>
      <c r="L42" s="925"/>
      <c r="M42" s="7"/>
      <c r="N42" s="7"/>
      <c r="O42" s="654" t="s">
        <v>307</v>
      </c>
      <c r="P42" s="122"/>
      <c r="Q42" s="122"/>
      <c r="R42" s="122"/>
      <c r="S42" s="122"/>
      <c r="T42" s="122"/>
      <c r="U42" s="95"/>
      <c r="V42" s="95"/>
      <c r="W42" s="4"/>
      <c r="X42" s="4"/>
      <c r="Y42" s="95"/>
      <c r="Z42" s="28"/>
      <c r="AA42" s="4"/>
      <c r="AE42" s="4"/>
      <c r="AF42" s="4"/>
      <c r="AH42" s="4"/>
      <c r="AI42" s="4"/>
      <c r="AJ42" s="4"/>
      <c r="AK42" s="4"/>
      <c r="AL42" s="276"/>
      <c r="AM42" s="4"/>
      <c r="AN42" s="4"/>
      <c r="AO42" s="4"/>
      <c r="AP42" s="4"/>
      <c r="AQ42" s="4"/>
      <c r="AR42" s="4"/>
      <c r="AS42" s="4"/>
      <c r="AX42" s="28"/>
      <c r="AY42" s="28"/>
      <c r="AZ42" s="28"/>
      <c r="BA42" s="28"/>
      <c r="BB42" s="28"/>
      <c r="BC42" s="28"/>
      <c r="BD42" s="28"/>
      <c r="BE42" s="28"/>
      <c r="BF42" s="28"/>
      <c r="BG42" s="28"/>
      <c r="BH42" s="28"/>
      <c r="BI42" s="156"/>
      <c r="BJ42" s="277"/>
      <c r="BK42" s="277"/>
      <c r="BL42" s="28"/>
      <c r="BM42" s="28"/>
      <c r="BN42" s="28"/>
      <c r="BO42" s="28"/>
      <c r="BP42" s="28"/>
      <c r="BQ42" s="12"/>
      <c r="BR42" s="28"/>
      <c r="BS42" s="95"/>
      <c r="BT42" s="4"/>
      <c r="BU42" s="4"/>
      <c r="BV42" s="95"/>
      <c r="BW42" s="95"/>
      <c r="BY42" s="4"/>
      <c r="BZ42" s="4"/>
      <c r="CC42" s="278"/>
      <c r="CD42" s="84"/>
      <c r="CE42" s="84"/>
      <c r="CF42" s="84"/>
      <c r="CG42" s="84"/>
      <c r="CH42" s="84"/>
      <c r="CI42" s="84"/>
      <c r="CJ42" s="84"/>
      <c r="CK42" s="84"/>
      <c r="CT42" s="95"/>
      <c r="CV42" s="94"/>
      <c r="DD42" s="95"/>
      <c r="DE42" s="95"/>
      <c r="DF42" s="66"/>
      <c r="DZ42" s="375"/>
      <c r="EA42" s="375"/>
      <c r="EB42" s="4"/>
      <c r="EN42" s="66"/>
      <c r="EP42" s="4"/>
      <c r="EQ42" s="66"/>
      <c r="ES42" s="4"/>
      <c r="EU42" s="66"/>
      <c r="EV42" s="390"/>
      <c r="EW42" s="4"/>
      <c r="EX42" s="66"/>
      <c r="EZ42" s="4"/>
      <c r="FJ42" s="66"/>
      <c r="FK42" s="66"/>
      <c r="FL42" s="375"/>
      <c r="GA42" s="97"/>
      <c r="GB42" s="97"/>
      <c r="GD42" s="18"/>
    </row>
    <row r="43" spans="1:187" ht="12" customHeight="1">
      <c r="A43" s="658" t="s">
        <v>297</v>
      </c>
      <c r="B43" s="9"/>
      <c r="C43" s="546"/>
      <c r="D43" s="66"/>
      <c r="E43" s="389"/>
      <c r="F43" s="389"/>
      <c r="G43" s="389"/>
      <c r="H43" s="66"/>
      <c r="I43" s="66"/>
      <c r="K43" s="66"/>
      <c r="O43" s="657" t="s">
        <v>3</v>
      </c>
      <c r="P43" s="281"/>
      <c r="S43" s="24"/>
      <c r="T43" s="24"/>
      <c r="U43" s="95"/>
      <c r="V43" s="95"/>
      <c r="W43" s="4"/>
      <c r="X43" s="4"/>
      <c r="Z43" s="87"/>
      <c r="AA43" s="43"/>
      <c r="AB43" s="113"/>
      <c r="AC43" s="114"/>
      <c r="AE43" s="4"/>
      <c r="AF43" s="4"/>
      <c r="AH43" s="4"/>
      <c r="AI43" s="283"/>
      <c r="AJ43" s="4"/>
      <c r="AK43" s="4"/>
      <c r="AL43" s="4"/>
      <c r="AM43" s="156"/>
      <c r="AN43" s="277"/>
      <c r="AO43" s="277"/>
      <c r="AQ43" s="4"/>
      <c r="AS43" s="12"/>
      <c r="AT43" s="4"/>
      <c r="AU43" s="43"/>
      <c r="AV43" s="113"/>
      <c r="AW43" s="114"/>
      <c r="AX43" s="4"/>
      <c r="AY43" s="118"/>
      <c r="AZ43" s="4"/>
      <c r="BA43" s="4"/>
      <c r="BB43" s="4"/>
      <c r="BC43" s="4"/>
      <c r="BD43" s="4"/>
      <c r="BE43" s="283"/>
      <c r="BF43" s="284"/>
      <c r="BG43" s="285"/>
      <c r="BH43" s="4"/>
      <c r="BI43" s="4"/>
      <c r="BJ43" s="4"/>
      <c r="BK43" s="4"/>
      <c r="BL43" s="4"/>
      <c r="BM43" s="4"/>
      <c r="BN43" s="4"/>
      <c r="BO43" s="4"/>
      <c r="BP43" s="4"/>
      <c r="BQ43" s="4"/>
      <c r="BS43" s="43"/>
      <c r="BT43" s="113"/>
      <c r="BU43" s="114"/>
      <c r="BV43" s="95"/>
      <c r="BW43" s="95"/>
      <c r="BY43" s="4"/>
      <c r="BZ43" s="4"/>
      <c r="CE43" s="156"/>
      <c r="CF43" s="277"/>
      <c r="CG43" s="277"/>
      <c r="CM43" s="43"/>
      <c r="CN43" s="113"/>
      <c r="CO43" s="114"/>
      <c r="CT43" s="95"/>
      <c r="CV43" s="94"/>
      <c r="DD43" s="95"/>
      <c r="DE43" s="95"/>
      <c r="DF43" s="66"/>
      <c r="DZ43" s="375"/>
      <c r="EA43" s="375"/>
      <c r="EB43" s="1132"/>
      <c r="EC43" s="1133"/>
      <c r="ED43" s="1134"/>
      <c r="EK43" s="313"/>
      <c r="EL43" s="313"/>
      <c r="EM43" s="286"/>
      <c r="EN43" s="313"/>
      <c r="EO43" s="313"/>
      <c r="EP43" s="118"/>
      <c r="EQ43" s="313"/>
      <c r="ES43" s="4"/>
      <c r="EU43" s="66"/>
      <c r="EV43" s="287"/>
      <c r="EW43" s="4"/>
      <c r="EX43" s="66"/>
      <c r="EZ43" s="4"/>
      <c r="FA43" s="390"/>
      <c r="FC43" s="43"/>
      <c r="FD43" s="113"/>
      <c r="FE43" s="114"/>
      <c r="FF43" s="277"/>
      <c r="FG43" s="277"/>
      <c r="FH43" s="277"/>
      <c r="FJ43" s="66"/>
      <c r="FK43" s="66"/>
      <c r="FL43" s="375"/>
      <c r="GA43" s="97"/>
      <c r="GB43" s="97"/>
    </row>
    <row r="44" spans="1:187" ht="12" customHeight="1">
      <c r="A44" s="1149" t="s">
        <v>7</v>
      </c>
      <c r="B44" s="1151" t="s">
        <v>6</v>
      </c>
      <c r="C44" s="1151"/>
      <c r="D44" s="1151" t="s">
        <v>2</v>
      </c>
      <c r="E44" s="1151"/>
      <c r="F44" s="1160" t="s">
        <v>305</v>
      </c>
      <c r="G44" s="1160"/>
      <c r="H44" s="1151" t="s">
        <v>306</v>
      </c>
      <c r="I44" s="1151"/>
      <c r="J44" s="1160" t="s">
        <v>304</v>
      </c>
      <c r="K44" s="1160"/>
      <c r="L44" s="1151" t="s">
        <v>47</v>
      </c>
      <c r="M44" s="1151"/>
      <c r="N44" s="1151" t="s">
        <v>41</v>
      </c>
      <c r="O44" s="658" t="s">
        <v>297</v>
      </c>
      <c r="P44" s="294"/>
      <c r="Q44" s="62"/>
      <c r="R44" s="62"/>
      <c r="S44" s="24"/>
      <c r="T44" s="66"/>
      <c r="U44" s="95"/>
      <c r="V44" s="95"/>
      <c r="W44" s="4"/>
      <c r="X44" s="4"/>
      <c r="Y44" s="95"/>
      <c r="Z44" s="50"/>
      <c r="AA44" s="135"/>
      <c r="AB44" s="119"/>
      <c r="AC44" s="135"/>
      <c r="AD44" s="50"/>
      <c r="AF44" s="135"/>
      <c r="AG44" s="135"/>
      <c r="AH44" s="136"/>
      <c r="AI44" s="136"/>
      <c r="AJ44" s="136"/>
      <c r="AK44" s="136"/>
      <c r="AL44" s="136"/>
      <c r="AM44" s="136"/>
      <c r="AN44" s="136"/>
      <c r="AO44" s="136"/>
      <c r="AP44" s="136"/>
      <c r="AQ44" s="119"/>
      <c r="AR44" s="136"/>
      <c r="AT44" s="136"/>
      <c r="AU44" s="4"/>
      <c r="AV44" s="119"/>
      <c r="AW44" s="97"/>
      <c r="AY44" s="119"/>
      <c r="AZ44" s="119"/>
      <c r="BA44" s="97"/>
      <c r="BB44" s="97"/>
      <c r="BC44" s="119"/>
      <c r="BD44" s="136"/>
      <c r="BE44" s="136"/>
      <c r="BF44" s="136"/>
      <c r="BG44" s="119"/>
      <c r="BH44" s="136"/>
      <c r="BI44" s="136"/>
      <c r="BJ44" s="136"/>
      <c r="BK44" s="136"/>
      <c r="BL44" s="136"/>
      <c r="BM44" s="136"/>
      <c r="BN44" s="136"/>
      <c r="BO44" s="136"/>
      <c r="BP44" s="136"/>
      <c r="BQ44" s="136"/>
      <c r="BR44" s="139"/>
      <c r="BS44" s="47"/>
      <c r="BT44" s="135"/>
      <c r="BU44" s="135"/>
      <c r="BV44" s="135"/>
      <c r="BW44" s="135"/>
      <c r="BX44" s="135"/>
      <c r="BY44" s="135"/>
      <c r="BZ44" s="135"/>
      <c r="CA44" s="135"/>
      <c r="CM44" s="47"/>
      <c r="CN44" s="135"/>
      <c r="CO44" s="135"/>
      <c r="CP44" s="135"/>
      <c r="CQ44" s="135"/>
      <c r="CR44" s="135"/>
      <c r="CS44" s="135"/>
      <c r="CT44" s="135"/>
      <c r="CU44" s="135"/>
      <c r="CV44" s="94"/>
      <c r="CY44" s="288"/>
      <c r="CZ44" s="288"/>
      <c r="DA44" s="262"/>
      <c r="DB44" s="262"/>
      <c r="DD44" s="95"/>
      <c r="DE44" s="95"/>
      <c r="DF44" s="66"/>
      <c r="DZ44" s="375"/>
      <c r="EA44" s="375"/>
      <c r="EB44" s="4"/>
      <c r="EC44" s="1143"/>
      <c r="ED44" s="1130"/>
      <c r="EE44" s="1130"/>
      <c r="EF44" s="136"/>
      <c r="EH44" s="291"/>
      <c r="EL44" s="1144"/>
      <c r="EM44" s="1144"/>
      <c r="EN44" s="1144"/>
      <c r="EP44" s="4"/>
      <c r="EQ44" s="66"/>
      <c r="ES44" s="4"/>
      <c r="EU44" s="66"/>
      <c r="EV44" s="313"/>
      <c r="EW44" s="4"/>
      <c r="EX44" s="66"/>
      <c r="EY44" s="292"/>
      <c r="EZ44" s="4"/>
      <c r="FA44" s="287"/>
      <c r="FC44" s="46"/>
      <c r="FJ44" s="66"/>
      <c r="FK44" s="66"/>
      <c r="FL44" s="375"/>
      <c r="GA44" s="97"/>
      <c r="GB44" s="97"/>
      <c r="GD44" s="18"/>
    </row>
    <row r="45" spans="1:187" ht="15.75" customHeight="1">
      <c r="A45" s="1150"/>
      <c r="B45" s="1159"/>
      <c r="C45" s="1159"/>
      <c r="D45" s="1159"/>
      <c r="E45" s="1159"/>
      <c r="F45" s="1152" t="s">
        <v>305</v>
      </c>
      <c r="G45" s="1152"/>
      <c r="H45" s="1159"/>
      <c r="I45" s="1159"/>
      <c r="J45" s="1152" t="s">
        <v>304</v>
      </c>
      <c r="K45" s="1152"/>
      <c r="L45" s="1152"/>
      <c r="M45" s="1152"/>
      <c r="N45" s="1152"/>
      <c r="O45" s="522" t="s">
        <v>366</v>
      </c>
      <c r="P45" s="391"/>
      <c r="S45" s="24"/>
      <c r="T45" s="392"/>
      <c r="U45" s="293"/>
      <c r="V45" s="293"/>
      <c r="W45" s="118"/>
      <c r="X45" s="4"/>
      <c r="Y45" s="95"/>
      <c r="Z45" s="135"/>
      <c r="AA45" s="145"/>
      <c r="AB45" s="119"/>
      <c r="AC45" s="135"/>
      <c r="AD45" s="119"/>
      <c r="AE45" s="295"/>
      <c r="AF45" s="119"/>
      <c r="AG45" s="135"/>
      <c r="AH45" s="136"/>
      <c r="AI45" s="136"/>
      <c r="AJ45" s="136"/>
      <c r="AK45" s="136"/>
      <c r="AL45" s="136"/>
      <c r="AM45" s="136"/>
      <c r="AN45" s="136"/>
      <c r="AO45" s="136"/>
      <c r="AP45" s="136"/>
      <c r="AQ45" s="119"/>
      <c r="AR45" s="136"/>
      <c r="AS45" s="136"/>
      <c r="AT45" s="136"/>
      <c r="AU45" s="50"/>
      <c r="AV45" s="119"/>
      <c r="AW45" s="97"/>
      <c r="AY45" s="119"/>
      <c r="AZ45" s="119"/>
      <c r="BA45" s="97"/>
      <c r="BB45" s="97"/>
      <c r="BC45" s="119"/>
      <c r="BD45" s="135"/>
      <c r="BE45" s="135"/>
      <c r="BF45" s="135"/>
      <c r="BG45" s="135"/>
      <c r="BH45" s="4"/>
      <c r="BI45" s="4"/>
      <c r="BJ45" s="4"/>
      <c r="BK45" s="4"/>
      <c r="BL45" s="4"/>
      <c r="BM45" s="4"/>
      <c r="BN45" s="4"/>
      <c r="BO45" s="4"/>
      <c r="BP45" s="135"/>
      <c r="BQ45" s="135"/>
      <c r="BR45" s="150"/>
      <c r="BS45" s="50"/>
      <c r="BT45" s="135"/>
      <c r="BU45" s="135"/>
      <c r="BV45" s="135"/>
      <c r="BW45" s="135"/>
      <c r="BX45" s="135"/>
      <c r="BY45" s="135"/>
      <c r="BZ45" s="135"/>
      <c r="CA45" s="135"/>
      <c r="CM45" s="50"/>
      <c r="CN45" s="135"/>
      <c r="CO45" s="135"/>
      <c r="CP45" s="135"/>
      <c r="CQ45" s="135"/>
      <c r="CR45" s="135"/>
      <c r="CS45" s="135"/>
      <c r="CT45" s="135"/>
      <c r="CU45" s="135"/>
      <c r="CV45" s="94"/>
      <c r="DD45" s="95"/>
      <c r="DE45" s="95"/>
      <c r="DF45" s="66"/>
      <c r="DZ45" s="375"/>
      <c r="EA45" s="375"/>
      <c r="EB45" s="50"/>
      <c r="EC45" s="142"/>
      <c r="ED45" s="1128"/>
      <c r="EE45" s="1130"/>
      <c r="EF45" s="136"/>
      <c r="EG45" s="136"/>
      <c r="EH45" s="136"/>
      <c r="EN45" s="66"/>
      <c r="EP45" s="4"/>
      <c r="EQ45" s="66"/>
      <c r="ES45" s="4"/>
      <c r="EU45" s="66"/>
      <c r="EW45" s="4"/>
      <c r="EX45" s="66"/>
      <c r="EY45" s="292"/>
      <c r="EZ45" s="4"/>
      <c r="FA45" s="313"/>
      <c r="FC45" s="50"/>
      <c r="FD45" s="142"/>
      <c r="FE45" s="142"/>
      <c r="FJ45" s="66"/>
      <c r="FK45" s="66"/>
      <c r="FL45" s="375"/>
      <c r="GA45" s="97"/>
      <c r="GB45" s="97"/>
    </row>
    <row r="46" spans="1:187" ht="21" customHeight="1">
      <c r="A46" s="659" t="s">
        <v>8</v>
      </c>
      <c r="B46" s="1138">
        <v>391.57460643668395</v>
      </c>
      <c r="C46" s="1138"/>
      <c r="D46" s="1138">
        <v>178.34532254533309</v>
      </c>
      <c r="E46" s="1138"/>
      <c r="F46" s="1138">
        <v>9.7355853257201534</v>
      </c>
      <c r="G46" s="1138"/>
      <c r="H46" s="1138">
        <f>(H8*1000000)/'16'!B9</f>
        <v>180.00962993622122</v>
      </c>
      <c r="I46" s="1138"/>
      <c r="J46" s="1138">
        <v>100.83123107958308</v>
      </c>
      <c r="K46" s="1138"/>
      <c r="L46" s="1138">
        <v>27.326901656713389</v>
      </c>
      <c r="M46" s="1138"/>
      <c r="N46" s="1057">
        <f t="shared" ref="N46:N75" si="6">B46-D46-H46-L46</f>
        <v>5.892752298416255</v>
      </c>
      <c r="S46" s="24"/>
      <c r="T46" s="66"/>
      <c r="U46" s="95"/>
      <c r="V46" s="95"/>
      <c r="W46" s="112"/>
      <c r="X46" s="4"/>
      <c r="Y46" s="114"/>
      <c r="Z46" s="87"/>
      <c r="AA46" s="55"/>
      <c r="AB46" s="159"/>
      <c r="AC46" s="159"/>
      <c r="AD46" s="159"/>
      <c r="AE46" s="303"/>
      <c r="AF46" s="159"/>
      <c r="AG46" s="159"/>
      <c r="AH46" s="161"/>
      <c r="AI46" s="161"/>
      <c r="AJ46" s="161"/>
      <c r="AK46" s="161"/>
      <c r="AL46" s="161"/>
      <c r="AM46" s="161"/>
      <c r="AN46" s="161"/>
      <c r="AO46" s="161"/>
      <c r="AP46" s="161"/>
      <c r="AQ46" s="161"/>
      <c r="AR46" s="161"/>
      <c r="AS46" s="161"/>
      <c r="AT46" s="161"/>
      <c r="AU46" s="55"/>
      <c r="AV46" s="88"/>
      <c r="AW46" s="304"/>
      <c r="AX46" s="304"/>
      <c r="AY46" s="305"/>
      <c r="AZ46" s="305"/>
      <c r="BA46" s="306"/>
      <c r="BB46" s="306"/>
      <c r="BC46" s="88"/>
      <c r="BD46" s="162"/>
      <c r="BE46" s="162"/>
      <c r="BF46" s="162"/>
      <c r="BG46" s="162"/>
      <c r="BH46" s="139"/>
      <c r="BI46" s="139"/>
      <c r="BJ46" s="139"/>
      <c r="BK46" s="139"/>
      <c r="BL46" s="139"/>
      <c r="BM46" s="139"/>
      <c r="BN46" s="139"/>
      <c r="BO46" s="139"/>
      <c r="BP46" s="162"/>
      <c r="BQ46" s="162"/>
      <c r="BR46" s="183"/>
      <c r="BS46" s="55"/>
      <c r="BT46" s="195"/>
      <c r="BU46" s="195"/>
      <c r="BV46" s="195"/>
      <c r="BW46" s="195"/>
      <c r="BX46" s="195"/>
      <c r="BY46" s="195"/>
      <c r="BZ46" s="195"/>
      <c r="CA46" s="195"/>
      <c r="CB46" s="307"/>
      <c r="CC46" s="187"/>
      <c r="CD46" s="187"/>
      <c r="CE46" s="187"/>
      <c r="CF46" s="187"/>
      <c r="CG46" s="187"/>
      <c r="CH46" s="187"/>
      <c r="CI46" s="187"/>
      <c r="CJ46" s="187"/>
      <c r="CK46" s="187"/>
      <c r="CL46" s="187"/>
      <c r="CM46" s="55"/>
      <c r="CN46" s="199"/>
      <c r="CO46" s="199"/>
      <c r="CP46" s="199"/>
      <c r="CQ46" s="199"/>
      <c r="CR46" s="199"/>
      <c r="CS46" s="199"/>
      <c r="CT46" s="199"/>
      <c r="CU46" s="199"/>
      <c r="CV46" s="94"/>
      <c r="CW46" s="187"/>
      <c r="CX46" s="187"/>
      <c r="CY46" s="187"/>
      <c r="CZ46" s="187"/>
      <c r="DA46" s="187"/>
      <c r="DB46" s="187"/>
      <c r="DC46" s="187"/>
      <c r="DD46" s="187"/>
      <c r="DE46" s="187"/>
      <c r="DF46" s="187"/>
      <c r="DZ46" s="375"/>
      <c r="EA46" s="375"/>
      <c r="EB46" s="55"/>
      <c r="EC46" s="380"/>
      <c r="ED46" s="199"/>
      <c r="EE46" s="199"/>
      <c r="EF46" s="311"/>
      <c r="EG46" s="311"/>
      <c r="EH46" s="311"/>
      <c r="EN46" s="66"/>
      <c r="EP46" s="4"/>
      <c r="EQ46" s="66"/>
      <c r="ES46" s="4"/>
      <c r="EU46" s="66"/>
      <c r="EW46" s="4"/>
      <c r="EX46" s="66"/>
      <c r="EZ46" s="4"/>
      <c r="FC46" s="55"/>
      <c r="FD46" s="395"/>
      <c r="FE46" s="395"/>
      <c r="FJ46" s="66"/>
      <c r="FK46" s="66"/>
      <c r="FL46" s="375"/>
      <c r="GA46" s="97"/>
      <c r="GB46" s="97"/>
    </row>
    <row r="47" spans="1:187" ht="21" customHeight="1">
      <c r="A47" s="526" t="s">
        <v>9</v>
      </c>
      <c r="B47" s="1136">
        <v>396.28239946908127</v>
      </c>
      <c r="C47" s="1137"/>
      <c r="D47" s="1136">
        <v>173.72665693558301</v>
      </c>
      <c r="E47" s="1137"/>
      <c r="F47" s="1136">
        <v>10.47874745894851</v>
      </c>
      <c r="G47" s="1137"/>
      <c r="H47" s="1136">
        <f>(H9*1000000)/'16'!B10</f>
        <v>166.67827586165021</v>
      </c>
      <c r="I47" s="1137"/>
      <c r="J47" s="1136">
        <v>82.273559827949271</v>
      </c>
      <c r="K47" s="1137"/>
      <c r="L47" s="1136">
        <v>48.240511586223313</v>
      </c>
      <c r="M47" s="1137"/>
      <c r="N47" s="1058">
        <f t="shared" si="6"/>
        <v>7.6369550856247415</v>
      </c>
      <c r="S47" s="24"/>
      <c r="T47" s="313"/>
      <c r="U47" s="202"/>
      <c r="V47" s="202"/>
      <c r="W47" s="4"/>
      <c r="X47" s="274"/>
      <c r="Y47" s="119"/>
      <c r="Z47" s="87"/>
      <c r="AA47" s="55"/>
      <c r="AB47" s="159"/>
      <c r="AC47" s="159"/>
      <c r="AD47" s="159"/>
      <c r="AE47" s="303"/>
      <c r="AF47" s="159"/>
      <c r="AG47" s="159"/>
      <c r="AH47" s="161"/>
      <c r="AI47" s="161"/>
      <c r="AJ47" s="161"/>
      <c r="AK47" s="161"/>
      <c r="AL47" s="161"/>
      <c r="AM47" s="161"/>
      <c r="AN47" s="161"/>
      <c r="AO47" s="161"/>
      <c r="AP47" s="161"/>
      <c r="AQ47" s="161"/>
      <c r="AR47" s="161"/>
      <c r="AS47" s="161"/>
      <c r="AT47" s="161"/>
      <c r="AU47" s="55"/>
      <c r="AV47" s="88"/>
      <c r="AW47" s="304"/>
      <c r="AX47" s="304"/>
      <c r="AY47" s="305"/>
      <c r="AZ47" s="305"/>
      <c r="BA47" s="306"/>
      <c r="BB47" s="306"/>
      <c r="BC47" s="88"/>
      <c r="BD47" s="162"/>
      <c r="BE47" s="162"/>
      <c r="BF47" s="162"/>
      <c r="BG47" s="162"/>
      <c r="BH47" s="139"/>
      <c r="BI47" s="139"/>
      <c r="BJ47" s="139"/>
      <c r="BK47" s="139"/>
      <c r="BL47" s="139"/>
      <c r="BM47" s="139"/>
      <c r="BN47" s="139"/>
      <c r="BO47" s="139"/>
      <c r="BP47" s="162"/>
      <c r="BQ47" s="162"/>
      <c r="BR47" s="183"/>
      <c r="BS47" s="55"/>
      <c r="BT47" s="195"/>
      <c r="BU47" s="195"/>
      <c r="BV47" s="195"/>
      <c r="BW47" s="195"/>
      <c r="BX47" s="195"/>
      <c r="BY47" s="195"/>
      <c r="BZ47" s="195"/>
      <c r="CA47" s="195"/>
      <c r="CC47" s="187"/>
      <c r="CD47" s="187"/>
      <c r="CE47" s="187"/>
      <c r="CF47" s="187"/>
      <c r="CG47" s="187"/>
      <c r="CH47" s="187"/>
      <c r="CI47" s="187"/>
      <c r="CJ47" s="187"/>
      <c r="CK47" s="187"/>
      <c r="CL47" s="187"/>
      <c r="CM47" s="55"/>
      <c r="CN47" s="199"/>
      <c r="CO47" s="199"/>
      <c r="CP47" s="199"/>
      <c r="CQ47" s="199"/>
      <c r="CR47" s="199"/>
      <c r="CS47" s="199"/>
      <c r="CT47" s="199"/>
      <c r="CU47" s="199"/>
      <c r="CV47" s="94"/>
      <c r="CW47" s="187"/>
      <c r="CX47" s="187"/>
      <c r="CY47" s="187"/>
      <c r="CZ47" s="187"/>
      <c r="DA47" s="187"/>
      <c r="DB47" s="187"/>
      <c r="DC47" s="187"/>
      <c r="DD47" s="187"/>
      <c r="DE47" s="187"/>
      <c r="DF47" s="187"/>
      <c r="DZ47" s="375"/>
      <c r="EA47" s="375"/>
      <c r="EB47" s="55"/>
      <c r="EC47" s="380"/>
      <c r="ED47" s="199"/>
      <c r="EE47" s="199"/>
      <c r="EF47" s="311"/>
      <c r="EG47" s="311"/>
      <c r="EH47" s="311"/>
      <c r="EN47" s="66"/>
      <c r="EP47" s="4"/>
      <c r="EQ47" s="66"/>
      <c r="ES47" s="4"/>
      <c r="EU47" s="66"/>
      <c r="EW47" s="4"/>
      <c r="EX47" s="66"/>
      <c r="EZ47" s="4"/>
      <c r="FC47" s="55"/>
      <c r="FD47" s="395"/>
      <c r="FE47" s="395"/>
      <c r="FJ47" s="66"/>
      <c r="FK47" s="66"/>
      <c r="FL47" s="375"/>
      <c r="GA47" s="97"/>
      <c r="GB47" s="97"/>
      <c r="GD47" s="18"/>
    </row>
    <row r="48" spans="1:187" ht="21" customHeight="1">
      <c r="A48" s="659" t="s">
        <v>10</v>
      </c>
      <c r="B48" s="1138">
        <v>457.25925567767678</v>
      </c>
      <c r="C48" s="1138"/>
      <c r="D48" s="1138">
        <v>193.76091333559452</v>
      </c>
      <c r="E48" s="1138"/>
      <c r="F48" s="1138">
        <v>10.712267534585656</v>
      </c>
      <c r="G48" s="1138"/>
      <c r="H48" s="1138">
        <f>(H10*1000000)/'16'!B11</f>
        <v>223.83556567486238</v>
      </c>
      <c r="I48" s="1138"/>
      <c r="J48" s="1138">
        <v>103.80272716119768</v>
      </c>
      <c r="K48" s="1138"/>
      <c r="L48" s="1138">
        <v>30.670640619474774</v>
      </c>
      <c r="M48" s="1138"/>
      <c r="N48" s="1057">
        <f t="shared" si="6"/>
        <v>8.9921360477450989</v>
      </c>
      <c r="S48" s="24"/>
      <c r="T48" s="194"/>
      <c r="U48" s="202"/>
      <c r="V48" s="202"/>
      <c r="W48" s="4"/>
      <c r="X48" s="4"/>
      <c r="Y48" s="95"/>
      <c r="Z48" s="87"/>
      <c r="AA48" s="55"/>
      <c r="AB48" s="159"/>
      <c r="AC48" s="159"/>
      <c r="AD48" s="159"/>
      <c r="AE48" s="303"/>
      <c r="AF48" s="159"/>
      <c r="AG48" s="159"/>
      <c r="AH48" s="161"/>
      <c r="AI48" s="161"/>
      <c r="AJ48" s="161"/>
      <c r="AK48" s="161"/>
      <c r="AL48" s="161"/>
      <c r="AM48" s="161"/>
      <c r="AN48" s="161"/>
      <c r="AO48" s="161"/>
      <c r="AP48" s="161"/>
      <c r="AQ48" s="161"/>
      <c r="AR48" s="161"/>
      <c r="AS48" s="161"/>
      <c r="AT48" s="161"/>
      <c r="AU48" s="55"/>
      <c r="AV48" s="88"/>
      <c r="AW48" s="304"/>
      <c r="AX48" s="304"/>
      <c r="AY48" s="305"/>
      <c r="AZ48" s="305"/>
      <c r="BA48" s="306"/>
      <c r="BB48" s="306"/>
      <c r="BC48" s="88"/>
      <c r="BD48" s="162"/>
      <c r="BE48" s="162"/>
      <c r="BF48" s="162"/>
      <c r="BG48" s="162"/>
      <c r="BH48" s="139"/>
      <c r="BI48" s="139"/>
      <c r="BJ48" s="139"/>
      <c r="BK48" s="139"/>
      <c r="BL48" s="139"/>
      <c r="BM48" s="139"/>
      <c r="BN48" s="139"/>
      <c r="BO48" s="139"/>
      <c r="BP48" s="162"/>
      <c r="BQ48" s="162"/>
      <c r="BR48" s="183"/>
      <c r="BS48" s="55"/>
      <c r="BT48" s="195"/>
      <c r="BU48" s="195"/>
      <c r="BV48" s="195"/>
      <c r="BW48" s="195"/>
      <c r="BX48" s="195"/>
      <c r="BY48" s="195"/>
      <c r="BZ48" s="195"/>
      <c r="CA48" s="195"/>
      <c r="CC48" s="187"/>
      <c r="CD48" s="187"/>
      <c r="CE48" s="187"/>
      <c r="CF48" s="187"/>
      <c r="CG48" s="187"/>
      <c r="CH48" s="187"/>
      <c r="CI48" s="187"/>
      <c r="CJ48" s="187"/>
      <c r="CK48" s="187"/>
      <c r="CL48" s="187"/>
      <c r="CM48" s="55"/>
      <c r="CN48" s="199"/>
      <c r="CO48" s="199"/>
      <c r="CP48" s="199"/>
      <c r="CQ48" s="199"/>
      <c r="CR48" s="199"/>
      <c r="CS48" s="199"/>
      <c r="CT48" s="199"/>
      <c r="CU48" s="199"/>
      <c r="CV48" s="94"/>
      <c r="CW48" s="187"/>
      <c r="CX48" s="187"/>
      <c r="CY48" s="187"/>
      <c r="CZ48" s="187"/>
      <c r="DA48" s="187"/>
      <c r="DB48" s="187"/>
      <c r="DC48" s="187"/>
      <c r="DD48" s="187"/>
      <c r="DE48" s="187"/>
      <c r="DF48" s="187"/>
      <c r="DZ48" s="375"/>
      <c r="EA48" s="375"/>
      <c r="EB48" s="55"/>
      <c r="EC48" s="380"/>
      <c r="ED48" s="199"/>
      <c r="EE48" s="199"/>
      <c r="EF48" s="311"/>
      <c r="EG48" s="311"/>
      <c r="EH48" s="311"/>
      <c r="EN48" s="66"/>
      <c r="EP48" s="4"/>
      <c r="EQ48" s="66"/>
      <c r="ES48" s="4"/>
      <c r="EU48" s="66"/>
      <c r="EW48" s="4"/>
      <c r="EX48" s="66"/>
      <c r="EZ48" s="4"/>
      <c r="FC48" s="55"/>
      <c r="FD48" s="395"/>
      <c r="FE48" s="395"/>
      <c r="FJ48" s="66"/>
      <c r="FK48" s="66"/>
      <c r="FL48" s="375"/>
      <c r="GA48" s="97"/>
      <c r="GB48" s="97"/>
    </row>
    <row r="49" spans="1:184" ht="21" customHeight="1">
      <c r="A49" s="526" t="s">
        <v>11</v>
      </c>
      <c r="B49" s="1136">
        <v>450.16359309513228</v>
      </c>
      <c r="C49" s="1137"/>
      <c r="D49" s="1136">
        <v>188.11127538905842</v>
      </c>
      <c r="E49" s="1137"/>
      <c r="F49" s="1136">
        <v>12.269156333387043</v>
      </c>
      <c r="G49" s="1137"/>
      <c r="H49" s="1136">
        <f>(H11*1000000)/'16'!B12</f>
        <v>189.20326120252639</v>
      </c>
      <c r="I49" s="1137"/>
      <c r="J49" s="1136">
        <v>101.48317547894892</v>
      </c>
      <c r="K49" s="1137"/>
      <c r="L49" s="1136">
        <v>56.344996674109346</v>
      </c>
      <c r="M49" s="1137"/>
      <c r="N49" s="1058">
        <f t="shared" si="6"/>
        <v>16.504059829438098</v>
      </c>
      <c r="S49" s="24"/>
      <c r="T49" s="194"/>
      <c r="U49" s="396"/>
      <c r="V49" s="84"/>
      <c r="W49" s="84"/>
      <c r="X49" s="84"/>
      <c r="Y49" s="84"/>
      <c r="Z49" s="87"/>
      <c r="AA49" s="55"/>
      <c r="AB49" s="159"/>
      <c r="AC49" s="159"/>
      <c r="AD49" s="159"/>
      <c r="AE49" s="303"/>
      <c r="AF49" s="159"/>
      <c r="AG49" s="159"/>
      <c r="AH49" s="161"/>
      <c r="AI49" s="161"/>
      <c r="AJ49" s="161"/>
      <c r="AK49" s="161"/>
      <c r="AL49" s="161"/>
      <c r="AM49" s="161"/>
      <c r="AN49" s="161"/>
      <c r="AO49" s="161"/>
      <c r="AP49" s="161"/>
      <c r="AQ49" s="161"/>
      <c r="AR49" s="161"/>
      <c r="AS49" s="161"/>
      <c r="AT49" s="161"/>
      <c r="AU49" s="55"/>
      <c r="AV49" s="88"/>
      <c r="AW49" s="304"/>
      <c r="AX49" s="304"/>
      <c r="AY49" s="305"/>
      <c r="AZ49" s="305"/>
      <c r="BA49" s="306"/>
      <c r="BB49" s="306"/>
      <c r="BC49" s="88"/>
      <c r="BD49" s="162"/>
      <c r="BE49" s="162"/>
      <c r="BF49" s="162"/>
      <c r="BG49" s="162"/>
      <c r="BH49" s="139"/>
      <c r="BI49" s="139"/>
      <c r="BJ49" s="139"/>
      <c r="BK49" s="139"/>
      <c r="BL49" s="139"/>
      <c r="BM49" s="139"/>
      <c r="BN49" s="139"/>
      <c r="BO49" s="139"/>
      <c r="BP49" s="162"/>
      <c r="BQ49" s="162"/>
      <c r="BR49" s="183"/>
      <c r="BS49" s="55"/>
      <c r="BT49" s="195"/>
      <c r="BU49" s="195"/>
      <c r="BV49" s="195"/>
      <c r="BW49" s="195"/>
      <c r="BX49" s="195"/>
      <c r="BY49" s="195"/>
      <c r="BZ49" s="195"/>
      <c r="CA49" s="195"/>
      <c r="CC49" s="187"/>
      <c r="CD49" s="187"/>
      <c r="CE49" s="187"/>
      <c r="CF49" s="187"/>
      <c r="CG49" s="187"/>
      <c r="CH49" s="187"/>
      <c r="CI49" s="187"/>
      <c r="CJ49" s="187"/>
      <c r="CK49" s="187"/>
      <c r="CL49" s="187"/>
      <c r="CM49" s="55"/>
      <c r="CN49" s="199"/>
      <c r="CO49" s="199"/>
      <c r="CP49" s="199"/>
      <c r="CQ49" s="199"/>
      <c r="CR49" s="199"/>
      <c r="CS49" s="199"/>
      <c r="CT49" s="199"/>
      <c r="CU49" s="199"/>
      <c r="CV49" s="94"/>
      <c r="CW49" s="187"/>
      <c r="CX49" s="187"/>
      <c r="CY49" s="187"/>
      <c r="CZ49" s="187"/>
      <c r="DA49" s="187"/>
      <c r="DB49" s="187"/>
      <c r="DC49" s="187"/>
      <c r="DD49" s="187"/>
      <c r="DE49" s="187"/>
      <c r="DF49" s="187"/>
      <c r="DZ49" s="375"/>
      <c r="EA49" s="375"/>
      <c r="EB49" s="55"/>
      <c r="EC49" s="380"/>
      <c r="ED49" s="199"/>
      <c r="EE49" s="199"/>
      <c r="EF49" s="311"/>
      <c r="EG49" s="311"/>
      <c r="EH49" s="311"/>
      <c r="EN49" s="66"/>
      <c r="EP49" s="4"/>
      <c r="EQ49" s="66"/>
      <c r="ES49" s="4"/>
      <c r="EU49" s="66"/>
      <c r="EW49" s="4"/>
      <c r="EX49" s="66"/>
      <c r="EZ49" s="4"/>
      <c r="FC49" s="55"/>
      <c r="FD49" s="395"/>
      <c r="FE49" s="395"/>
      <c r="FJ49" s="66"/>
      <c r="FK49" s="66"/>
      <c r="FL49" s="375"/>
      <c r="GA49" s="97"/>
      <c r="GB49" s="97"/>
    </row>
    <row r="50" spans="1:184" ht="21" customHeight="1">
      <c r="A50" s="659" t="s">
        <v>12</v>
      </c>
      <c r="B50" s="1138">
        <v>344.80044829296207</v>
      </c>
      <c r="C50" s="1138"/>
      <c r="D50" s="1138">
        <v>173.30742918176617</v>
      </c>
      <c r="E50" s="1138"/>
      <c r="F50" s="1138">
        <v>10.862431127217242</v>
      </c>
      <c r="G50" s="1138"/>
      <c r="H50" s="1138">
        <f>(H12*1000000)/'16'!B13</f>
        <v>142.91354537478546</v>
      </c>
      <c r="I50" s="1138"/>
      <c r="J50" s="1138">
        <v>79.137810871638379</v>
      </c>
      <c r="K50" s="1138"/>
      <c r="L50" s="1138">
        <v>21.361815754339116</v>
      </c>
      <c r="M50" s="1138"/>
      <c r="N50" s="1057">
        <f t="shared" si="6"/>
        <v>7.2176579820713336</v>
      </c>
      <c r="S50" s="24"/>
      <c r="T50" s="194"/>
      <c r="U50" s="95"/>
      <c r="V50" s="95"/>
      <c r="W50" s="4"/>
      <c r="X50" s="4"/>
      <c r="Y50" s="95"/>
      <c r="Z50" s="87"/>
      <c r="AA50" s="55"/>
      <c r="AB50" s="159"/>
      <c r="AC50" s="159"/>
      <c r="AD50" s="159"/>
      <c r="AE50" s="303"/>
      <c r="AF50" s="159"/>
      <c r="AG50" s="159"/>
      <c r="AH50" s="161"/>
      <c r="AI50" s="161"/>
      <c r="AJ50" s="161"/>
      <c r="AK50" s="161"/>
      <c r="AL50" s="161"/>
      <c r="AM50" s="161"/>
      <c r="AN50" s="161"/>
      <c r="AO50" s="161"/>
      <c r="AP50" s="161"/>
      <c r="AQ50" s="161"/>
      <c r="AR50" s="161"/>
      <c r="AS50" s="161"/>
      <c r="AT50" s="161"/>
      <c r="AU50" s="55"/>
      <c r="AV50" s="88"/>
      <c r="AW50" s="304"/>
      <c r="AX50" s="304"/>
      <c r="AY50" s="305"/>
      <c r="AZ50" s="305"/>
      <c r="BA50" s="306"/>
      <c r="BB50" s="306"/>
      <c r="BC50" s="88"/>
      <c r="BD50" s="162"/>
      <c r="BE50" s="162"/>
      <c r="BF50" s="162"/>
      <c r="BG50" s="162"/>
      <c r="BH50" s="139"/>
      <c r="BI50" s="139"/>
      <c r="BJ50" s="139"/>
      <c r="BK50" s="139"/>
      <c r="BL50" s="139"/>
      <c r="BM50" s="139"/>
      <c r="BN50" s="139"/>
      <c r="BO50" s="139"/>
      <c r="BP50" s="162"/>
      <c r="BQ50" s="162"/>
      <c r="BR50" s="183"/>
      <c r="BS50" s="55"/>
      <c r="BT50" s="195"/>
      <c r="BU50" s="195"/>
      <c r="BV50" s="195"/>
      <c r="BW50" s="195"/>
      <c r="BX50" s="195"/>
      <c r="BY50" s="195"/>
      <c r="BZ50" s="195"/>
      <c r="CA50" s="195"/>
      <c r="CC50" s="187"/>
      <c r="CD50" s="187"/>
      <c r="CE50" s="187"/>
      <c r="CF50" s="187"/>
      <c r="CG50" s="187"/>
      <c r="CH50" s="187"/>
      <c r="CI50" s="187"/>
      <c r="CJ50" s="187"/>
      <c r="CK50" s="187"/>
      <c r="CL50" s="187"/>
      <c r="CM50" s="55"/>
      <c r="CN50" s="199"/>
      <c r="CO50" s="199"/>
      <c r="CP50" s="199"/>
      <c r="CQ50" s="199"/>
      <c r="CR50" s="199"/>
      <c r="CS50" s="199"/>
      <c r="CT50" s="199"/>
      <c r="CU50" s="199"/>
      <c r="CV50" s="94"/>
      <c r="CW50" s="187"/>
      <c r="CX50" s="187"/>
      <c r="CY50" s="187"/>
      <c r="CZ50" s="187"/>
      <c r="DA50" s="187"/>
      <c r="DB50" s="187"/>
      <c r="DC50" s="187"/>
      <c r="DD50" s="187"/>
      <c r="DE50" s="187"/>
      <c r="DF50" s="187"/>
      <c r="DZ50" s="375"/>
      <c r="EA50" s="375"/>
      <c r="EB50" s="55"/>
      <c r="EC50" s="380"/>
      <c r="ED50" s="199"/>
      <c r="EE50" s="199"/>
      <c r="EF50" s="311"/>
      <c r="EG50" s="311"/>
      <c r="EH50" s="311"/>
      <c r="EN50" s="66"/>
      <c r="EP50" s="4"/>
      <c r="EQ50" s="66"/>
      <c r="ES50" s="4"/>
      <c r="EU50" s="66"/>
      <c r="EW50" s="4"/>
      <c r="EX50" s="66"/>
      <c r="EZ50" s="4"/>
      <c r="FC50" s="55"/>
      <c r="FD50" s="395"/>
      <c r="FE50" s="395"/>
      <c r="FJ50" s="66"/>
      <c r="FK50" s="66"/>
      <c r="FL50" s="375"/>
      <c r="GA50" s="97"/>
      <c r="GB50" s="97"/>
    </row>
    <row r="51" spans="1:184" ht="21" customHeight="1">
      <c r="A51" s="526" t="s">
        <v>13</v>
      </c>
      <c r="B51" s="1136">
        <v>394.15196485266767</v>
      </c>
      <c r="C51" s="1137"/>
      <c r="D51" s="1136">
        <v>181.94233305515263</v>
      </c>
      <c r="E51" s="1137"/>
      <c r="F51" s="1136">
        <v>11.543813850335695</v>
      </c>
      <c r="G51" s="1137"/>
      <c r="H51" s="1136">
        <f>(H13*1000000)/'16'!B14</f>
        <v>185.47961042434443</v>
      </c>
      <c r="I51" s="1137"/>
      <c r="J51" s="1136">
        <v>93.15722653031979</v>
      </c>
      <c r="K51" s="1137"/>
      <c r="L51" s="1136">
        <v>20.61449589894146</v>
      </c>
      <c r="M51" s="1137"/>
      <c r="N51" s="1058">
        <f t="shared" si="6"/>
        <v>6.1155254742291554</v>
      </c>
      <c r="S51" s="24"/>
      <c r="T51" s="194"/>
      <c r="U51" s="202"/>
      <c r="V51" s="202"/>
      <c r="W51" s="4"/>
      <c r="X51" s="4"/>
      <c r="Y51" s="95"/>
      <c r="Z51" s="87"/>
      <c r="AA51" s="55"/>
      <c r="AB51" s="159"/>
      <c r="AC51" s="159"/>
      <c r="AD51" s="159"/>
      <c r="AE51" s="303"/>
      <c r="AF51" s="159"/>
      <c r="AG51" s="159"/>
      <c r="AH51" s="161"/>
      <c r="AI51" s="161"/>
      <c r="AJ51" s="161"/>
      <c r="AK51" s="161"/>
      <c r="AL51" s="161"/>
      <c r="AM51" s="161"/>
      <c r="AN51" s="161"/>
      <c r="AO51" s="161"/>
      <c r="AP51" s="161"/>
      <c r="AQ51" s="161"/>
      <c r="AR51" s="161"/>
      <c r="AS51" s="161"/>
      <c r="AT51" s="161"/>
      <c r="AU51" s="55"/>
      <c r="AV51" s="88"/>
      <c r="AW51" s="304"/>
      <c r="AX51" s="304"/>
      <c r="AY51" s="305"/>
      <c r="AZ51" s="305"/>
      <c r="BA51" s="306"/>
      <c r="BB51" s="306"/>
      <c r="BC51" s="88"/>
      <c r="BD51" s="162"/>
      <c r="BE51" s="162"/>
      <c r="BF51" s="162"/>
      <c r="BG51" s="162"/>
      <c r="BH51" s="139"/>
      <c r="BI51" s="139"/>
      <c r="BJ51" s="139"/>
      <c r="BK51" s="139"/>
      <c r="BL51" s="139"/>
      <c r="BM51" s="139"/>
      <c r="BN51" s="139"/>
      <c r="BO51" s="139"/>
      <c r="BP51" s="162"/>
      <c r="BQ51" s="162"/>
      <c r="BR51" s="183"/>
      <c r="BS51" s="55"/>
      <c r="BT51" s="195"/>
      <c r="BU51" s="195"/>
      <c r="BV51" s="195"/>
      <c r="BW51" s="195"/>
      <c r="BX51" s="195"/>
      <c r="BY51" s="195"/>
      <c r="BZ51" s="195"/>
      <c r="CA51" s="195"/>
      <c r="CC51" s="187"/>
      <c r="CD51" s="187"/>
      <c r="CE51" s="187"/>
      <c r="CF51" s="187"/>
      <c r="CG51" s="187"/>
      <c r="CH51" s="187"/>
      <c r="CI51" s="187"/>
      <c r="CJ51" s="187"/>
      <c r="CK51" s="187"/>
      <c r="CL51" s="187"/>
      <c r="CM51" s="55"/>
      <c r="CN51" s="199"/>
      <c r="CO51" s="199"/>
      <c r="CP51" s="199"/>
      <c r="CQ51" s="199"/>
      <c r="CR51" s="199"/>
      <c r="CS51" s="199"/>
      <c r="CT51" s="199"/>
      <c r="CU51" s="199"/>
      <c r="CV51" s="94"/>
      <c r="CW51" s="187"/>
      <c r="CX51" s="187"/>
      <c r="CY51" s="187"/>
      <c r="CZ51" s="187"/>
      <c r="DA51" s="187"/>
      <c r="DB51" s="187"/>
      <c r="DC51" s="187"/>
      <c r="DD51" s="187"/>
      <c r="DE51" s="187"/>
      <c r="DF51" s="187"/>
      <c r="DZ51" s="375"/>
      <c r="EA51" s="375"/>
      <c r="EB51" s="55"/>
      <c r="EC51" s="380"/>
      <c r="ED51" s="199"/>
      <c r="EE51" s="199"/>
      <c r="EF51" s="311"/>
      <c r="EG51" s="311"/>
      <c r="EH51" s="311"/>
      <c r="EJ51" s="313"/>
      <c r="EN51" s="66"/>
      <c r="EP51" s="4"/>
      <c r="EQ51" s="66"/>
      <c r="ES51" s="4"/>
      <c r="EU51" s="66"/>
      <c r="EW51" s="4"/>
      <c r="EX51" s="66"/>
      <c r="EZ51" s="4"/>
      <c r="FC51" s="55"/>
      <c r="FD51" s="395"/>
      <c r="FE51" s="395"/>
      <c r="FJ51" s="66"/>
      <c r="FK51" s="66"/>
      <c r="FL51" s="375"/>
      <c r="GA51" s="97"/>
      <c r="GB51" s="97"/>
    </row>
    <row r="52" spans="1:184" ht="21" customHeight="1">
      <c r="A52" s="659" t="s">
        <v>14</v>
      </c>
      <c r="B52" s="1138">
        <v>443.85017430718614</v>
      </c>
      <c r="C52" s="1138"/>
      <c r="D52" s="1138">
        <v>183.1120420575588</v>
      </c>
      <c r="E52" s="1138"/>
      <c r="F52" s="1138">
        <v>11.922013431500583</v>
      </c>
      <c r="G52" s="1138"/>
      <c r="H52" s="1138">
        <f>(H14*1000000)/'16'!B15</f>
        <v>197.17786527656958</v>
      </c>
      <c r="I52" s="1138"/>
      <c r="J52" s="1138">
        <v>95.418338700265025</v>
      </c>
      <c r="K52" s="1138"/>
      <c r="L52" s="1138">
        <v>50.871390583996295</v>
      </c>
      <c r="M52" s="1138"/>
      <c r="N52" s="1057">
        <f t="shared" si="6"/>
        <v>12.688876389061498</v>
      </c>
      <c r="S52" s="24"/>
      <c r="T52" s="194"/>
      <c r="U52" s="202"/>
      <c r="V52" s="202"/>
      <c r="W52" s="4"/>
      <c r="X52" s="4"/>
      <c r="Y52" s="95"/>
      <c r="Z52" s="87"/>
      <c r="AA52" s="55"/>
      <c r="AB52" s="159"/>
      <c r="AC52" s="159"/>
      <c r="AD52" s="159"/>
      <c r="AE52" s="303"/>
      <c r="AF52" s="159"/>
      <c r="AG52" s="159"/>
      <c r="AH52" s="161"/>
      <c r="AI52" s="161"/>
      <c r="AJ52" s="317"/>
      <c r="AK52" s="161"/>
      <c r="AL52" s="161"/>
      <c r="AM52" s="161"/>
      <c r="AN52" s="161"/>
      <c r="AO52" s="161"/>
      <c r="AP52" s="161"/>
      <c r="AQ52" s="161"/>
      <c r="AR52" s="161"/>
      <c r="AS52" s="161"/>
      <c r="AT52" s="161"/>
      <c r="AU52" s="55"/>
      <c r="AV52" s="88"/>
      <c r="AW52" s="304"/>
      <c r="AX52" s="304"/>
      <c r="AY52" s="305"/>
      <c r="AZ52" s="305"/>
      <c r="BA52" s="306"/>
      <c r="BB52" s="306"/>
      <c r="BC52" s="88"/>
      <c r="BD52" s="162"/>
      <c r="BE52" s="162"/>
      <c r="BF52" s="162"/>
      <c r="BG52" s="162"/>
      <c r="BH52" s="139"/>
      <c r="BI52" s="139"/>
      <c r="BJ52" s="139"/>
      <c r="BK52" s="139"/>
      <c r="BL52" s="139"/>
      <c r="BM52" s="139"/>
      <c r="BN52" s="139"/>
      <c r="BO52" s="139"/>
      <c r="BP52" s="162"/>
      <c r="BQ52" s="162"/>
      <c r="BR52" s="183"/>
      <c r="BS52" s="55"/>
      <c r="BT52" s="195"/>
      <c r="BU52" s="195"/>
      <c r="BV52" s="195"/>
      <c r="BW52" s="195"/>
      <c r="BX52" s="195"/>
      <c r="BY52" s="195"/>
      <c r="BZ52" s="195"/>
      <c r="CA52" s="195"/>
      <c r="CC52" s="187"/>
      <c r="CD52" s="187"/>
      <c r="CE52" s="187"/>
      <c r="CF52" s="187"/>
      <c r="CG52" s="187"/>
      <c r="CH52" s="187"/>
      <c r="CI52" s="187"/>
      <c r="CJ52" s="187"/>
      <c r="CK52" s="187"/>
      <c r="CL52" s="187"/>
      <c r="CM52" s="55"/>
      <c r="CN52" s="199"/>
      <c r="CO52" s="199"/>
      <c r="CP52" s="199"/>
      <c r="CQ52" s="199"/>
      <c r="CR52" s="199"/>
      <c r="CS52" s="199"/>
      <c r="CT52" s="199"/>
      <c r="CU52" s="199"/>
      <c r="CV52" s="94"/>
      <c r="CW52" s="187"/>
      <c r="CX52" s="187"/>
      <c r="CY52" s="187"/>
      <c r="CZ52" s="187"/>
      <c r="DA52" s="187"/>
      <c r="DB52" s="187"/>
      <c r="DC52" s="187"/>
      <c r="DD52" s="187"/>
      <c r="DE52" s="187"/>
      <c r="DF52" s="187"/>
      <c r="DZ52" s="375"/>
      <c r="EA52" s="375"/>
      <c r="EB52" s="55"/>
      <c r="EC52" s="380"/>
      <c r="ED52" s="199"/>
      <c r="EE52" s="199"/>
      <c r="EF52" s="311"/>
      <c r="EG52" s="311"/>
      <c r="EH52" s="311"/>
      <c r="EJ52" s="313"/>
      <c r="EN52" s="66"/>
      <c r="EP52" s="4"/>
      <c r="EQ52" s="66"/>
      <c r="ES52" s="4"/>
      <c r="EU52" s="66"/>
      <c r="EW52" s="4"/>
      <c r="EX52" s="66"/>
      <c r="EZ52" s="4"/>
      <c r="FC52" s="55"/>
      <c r="FD52" s="395"/>
      <c r="FE52" s="395"/>
      <c r="FJ52" s="66"/>
      <c r="FK52" s="66"/>
      <c r="FL52" s="375"/>
      <c r="GA52" s="97"/>
      <c r="GB52" s="97"/>
    </row>
    <row r="53" spans="1:184" ht="21" customHeight="1">
      <c r="A53" s="893" t="s">
        <v>147</v>
      </c>
      <c r="B53" s="1136">
        <v>1914.341476126591</v>
      </c>
      <c r="C53" s="1137"/>
      <c r="D53" s="1136">
        <v>617.11283768784563</v>
      </c>
      <c r="E53" s="1137"/>
      <c r="F53" s="1136" t="s">
        <v>49</v>
      </c>
      <c r="G53" s="1137"/>
      <c r="H53" s="1136">
        <f>(H15*1000000)/'16'!B16</f>
        <v>1255.8215084275173</v>
      </c>
      <c r="I53" s="1137"/>
      <c r="J53" s="1136">
        <v>116.70082393099699</v>
      </c>
      <c r="K53" s="1137"/>
      <c r="L53" s="1136">
        <v>28.955013560598019</v>
      </c>
      <c r="M53" s="1137"/>
      <c r="N53" s="1058">
        <f t="shared" si="6"/>
        <v>12.452116450629973</v>
      </c>
      <c r="S53" s="24"/>
      <c r="T53" s="194"/>
      <c r="U53" s="202"/>
      <c r="V53" s="202"/>
      <c r="W53" s="371"/>
      <c r="X53" s="371"/>
      <c r="Y53" s="371"/>
      <c r="Z53" s="87"/>
      <c r="AA53" s="55"/>
      <c r="AB53" s="159"/>
      <c r="AC53" s="159"/>
      <c r="AD53" s="159"/>
      <c r="AE53" s="303"/>
      <c r="AF53" s="159"/>
      <c r="AG53" s="159"/>
      <c r="AH53" s="161"/>
      <c r="AI53" s="161"/>
      <c r="AJ53" s="161"/>
      <c r="AK53" s="161"/>
      <c r="AL53" s="161"/>
      <c r="AM53" s="161"/>
      <c r="AN53" s="161"/>
      <c r="AO53" s="161"/>
      <c r="AP53" s="161"/>
      <c r="AQ53" s="161"/>
      <c r="AR53" s="161"/>
      <c r="AS53" s="161"/>
      <c r="AT53" s="161"/>
      <c r="AU53" s="55"/>
      <c r="AV53" s="88"/>
      <c r="AW53" s="304"/>
      <c r="AX53" s="304"/>
      <c r="AY53" s="305"/>
      <c r="AZ53" s="305"/>
      <c r="BA53" s="306"/>
      <c r="BB53" s="306"/>
      <c r="BC53" s="88"/>
      <c r="BD53" s="162"/>
      <c r="BE53" s="162"/>
      <c r="BF53" s="162"/>
      <c r="BG53" s="162"/>
      <c r="BH53" s="139"/>
      <c r="BI53" s="139"/>
      <c r="BJ53" s="139"/>
      <c r="BK53" s="139"/>
      <c r="BL53" s="139"/>
      <c r="BM53" s="139"/>
      <c r="BN53" s="139"/>
      <c r="BO53" s="139"/>
      <c r="BP53" s="162"/>
      <c r="BQ53" s="162"/>
      <c r="BR53" s="183"/>
      <c r="BS53" s="55"/>
      <c r="BT53" s="195"/>
      <c r="BU53" s="195"/>
      <c r="BV53" s="195"/>
      <c r="BW53" s="195"/>
      <c r="BX53" s="195"/>
      <c r="BY53" s="195"/>
      <c r="BZ53" s="195"/>
      <c r="CA53" s="195"/>
      <c r="CC53" s="187"/>
      <c r="CD53" s="187"/>
      <c r="CE53" s="187"/>
      <c r="CF53" s="187"/>
      <c r="CG53" s="187"/>
      <c r="CH53" s="187"/>
      <c r="CI53" s="187"/>
      <c r="CJ53" s="187"/>
      <c r="CK53" s="187"/>
      <c r="CL53" s="187"/>
      <c r="CM53" s="55"/>
      <c r="CN53" s="199"/>
      <c r="CO53" s="199"/>
      <c r="CP53" s="199"/>
      <c r="CQ53" s="199"/>
      <c r="CR53" s="199"/>
      <c r="CS53" s="199"/>
      <c r="CT53" s="199"/>
      <c r="CU53" s="199"/>
      <c r="CV53" s="94"/>
      <c r="CW53" s="187"/>
      <c r="CX53" s="187"/>
      <c r="CY53" s="187"/>
      <c r="CZ53" s="187"/>
      <c r="DA53" s="187"/>
      <c r="DB53" s="187"/>
      <c r="DC53" s="187"/>
      <c r="DD53" s="187"/>
      <c r="DE53" s="187"/>
      <c r="DF53" s="187"/>
      <c r="DZ53" s="375"/>
      <c r="EA53" s="375"/>
      <c r="EB53" s="55"/>
      <c r="EC53" s="380"/>
      <c r="ED53" s="199"/>
      <c r="EE53" s="199"/>
      <c r="EF53" s="311"/>
      <c r="EG53" s="311"/>
      <c r="EH53" s="311"/>
      <c r="EJ53" s="313"/>
      <c r="EN53" s="66"/>
      <c r="EP53" s="4"/>
      <c r="EQ53" s="66"/>
      <c r="ES53" s="4"/>
      <c r="EU53" s="66"/>
      <c r="EW53" s="4"/>
      <c r="EX53" s="66"/>
      <c r="EZ53" s="4"/>
      <c r="FC53" s="55"/>
      <c r="FD53" s="395"/>
      <c r="FE53" s="395"/>
      <c r="FJ53" s="66"/>
      <c r="FK53" s="66"/>
      <c r="FL53" s="375"/>
      <c r="GA53" s="97"/>
      <c r="GB53" s="97"/>
    </row>
    <row r="54" spans="1:184" ht="21" customHeight="1">
      <c r="A54" s="659" t="s">
        <v>16</v>
      </c>
      <c r="B54" s="1138">
        <v>402.03699048839729</v>
      </c>
      <c r="C54" s="1138"/>
      <c r="D54" s="1138">
        <v>188.24555840197104</v>
      </c>
      <c r="E54" s="1138"/>
      <c r="F54" s="1138">
        <v>10.102141397304077</v>
      </c>
      <c r="G54" s="1138"/>
      <c r="H54" s="1138">
        <f>(H16*1000000)/'16'!B17</f>
        <v>197.40417172352764</v>
      </c>
      <c r="I54" s="1138"/>
      <c r="J54" s="1138">
        <v>97.071021571697301</v>
      </c>
      <c r="K54" s="1138"/>
      <c r="L54" s="1138">
        <v>4.1506382851554928</v>
      </c>
      <c r="M54" s="1138"/>
      <c r="N54" s="1057">
        <f t="shared" si="6"/>
        <v>12.236622077743123</v>
      </c>
      <c r="S54" s="24"/>
      <c r="T54" s="194"/>
      <c r="U54" s="202"/>
      <c r="V54" s="202"/>
      <c r="W54" s="371"/>
      <c r="X54" s="371"/>
      <c r="Y54" s="371"/>
      <c r="Z54" s="87"/>
      <c r="AA54" s="55"/>
      <c r="AB54" s="159"/>
      <c r="AC54" s="159"/>
      <c r="AD54" s="159"/>
      <c r="AE54" s="303"/>
      <c r="AF54" s="159"/>
      <c r="AG54" s="159"/>
      <c r="AH54" s="161"/>
      <c r="AI54" s="161"/>
      <c r="AJ54" s="161"/>
      <c r="AK54" s="161"/>
      <c r="AL54" s="161"/>
      <c r="AM54" s="161"/>
      <c r="AN54" s="161"/>
      <c r="AO54" s="161"/>
      <c r="AP54" s="161"/>
      <c r="AQ54" s="161"/>
      <c r="AR54" s="161"/>
      <c r="AS54" s="161"/>
      <c r="AT54" s="161"/>
      <c r="AU54" s="55"/>
      <c r="AV54" s="88"/>
      <c r="AW54" s="304"/>
      <c r="AX54" s="304"/>
      <c r="AY54" s="305"/>
      <c r="AZ54" s="305"/>
      <c r="BA54" s="306"/>
      <c r="BB54" s="306"/>
      <c r="BC54" s="88"/>
      <c r="BD54" s="162"/>
      <c r="BE54" s="162"/>
      <c r="BF54" s="162"/>
      <c r="BG54" s="162"/>
      <c r="BH54" s="139"/>
      <c r="BI54" s="139"/>
      <c r="BJ54" s="139"/>
      <c r="BK54" s="139"/>
      <c r="BL54" s="139"/>
      <c r="BM54" s="139"/>
      <c r="BN54" s="139"/>
      <c r="BO54" s="139"/>
      <c r="BP54" s="162"/>
      <c r="BQ54" s="162"/>
      <c r="BR54" s="183"/>
      <c r="BS54" s="55"/>
      <c r="BT54" s="195"/>
      <c r="BU54" s="195"/>
      <c r="BV54" s="195"/>
      <c r="BW54" s="195"/>
      <c r="BX54" s="195"/>
      <c r="BY54" s="195"/>
      <c r="BZ54" s="195"/>
      <c r="CA54" s="195"/>
      <c r="CC54" s="187"/>
      <c r="CD54" s="187"/>
      <c r="CE54" s="187"/>
      <c r="CF54" s="187"/>
      <c r="CG54" s="187"/>
      <c r="CH54" s="187"/>
      <c r="CI54" s="187"/>
      <c r="CJ54" s="187"/>
      <c r="CK54" s="187"/>
      <c r="CL54" s="187"/>
      <c r="CM54" s="55"/>
      <c r="CN54" s="199"/>
      <c r="CO54" s="199"/>
      <c r="CP54" s="199"/>
      <c r="CQ54" s="199"/>
      <c r="CR54" s="199"/>
      <c r="CS54" s="199"/>
      <c r="CT54" s="199"/>
      <c r="CU54" s="199"/>
      <c r="CV54" s="94"/>
      <c r="CW54" s="187"/>
      <c r="CX54" s="187"/>
      <c r="CY54" s="187"/>
      <c r="CZ54" s="187"/>
      <c r="DA54" s="187"/>
      <c r="DB54" s="187"/>
      <c r="DC54" s="187"/>
      <c r="DD54" s="187"/>
      <c r="DE54" s="187"/>
      <c r="DF54" s="187"/>
      <c r="DZ54" s="375"/>
      <c r="EA54" s="375"/>
      <c r="EB54" s="55"/>
      <c r="EC54" s="380"/>
      <c r="ED54" s="199"/>
      <c r="EE54" s="199"/>
      <c r="EF54" s="311"/>
      <c r="EG54" s="311"/>
      <c r="EH54" s="311"/>
      <c r="EL54" s="319"/>
      <c r="EN54" s="101"/>
      <c r="EO54" s="101"/>
      <c r="EP54" s="101"/>
      <c r="EQ54" s="101"/>
      <c r="ER54" s="101"/>
      <c r="ES54" s="4"/>
      <c r="EU54" s="66"/>
      <c r="EW54" s="4"/>
      <c r="EX54" s="66"/>
      <c r="EZ54" s="4"/>
      <c r="FC54" s="55"/>
      <c r="FD54" s="395"/>
      <c r="FE54" s="395"/>
      <c r="FJ54" s="66"/>
      <c r="FK54" s="66"/>
      <c r="FL54" s="375"/>
      <c r="GA54" s="97"/>
      <c r="GB54" s="97"/>
    </row>
    <row r="55" spans="1:184" ht="21" customHeight="1">
      <c r="A55" s="526" t="s">
        <v>17</v>
      </c>
      <c r="B55" s="1136">
        <v>418.14241609550783</v>
      </c>
      <c r="C55" s="1137"/>
      <c r="D55" s="1136">
        <v>175.76770717283506</v>
      </c>
      <c r="E55" s="1137"/>
      <c r="F55" s="1136">
        <v>10.488272188976474</v>
      </c>
      <c r="G55" s="1137"/>
      <c r="H55" s="1136">
        <f>(H17*1000000)/'16'!B18</f>
        <v>180.9049907110159</v>
      </c>
      <c r="I55" s="1137"/>
      <c r="J55" s="1136">
        <v>87.935545396067582</v>
      </c>
      <c r="K55" s="1137"/>
      <c r="L55" s="1136">
        <v>54.466884284298395</v>
      </c>
      <c r="M55" s="1137"/>
      <c r="N55" s="1058">
        <f t="shared" si="6"/>
        <v>7.0028339273584734</v>
      </c>
      <c r="S55" s="24"/>
      <c r="T55" s="194"/>
      <c r="U55" s="202"/>
      <c r="V55" s="202"/>
      <c r="W55" s="371"/>
      <c r="X55" s="371"/>
      <c r="Y55" s="371"/>
      <c r="Z55" s="87"/>
      <c r="AA55" s="55"/>
      <c r="AB55" s="159"/>
      <c r="AC55" s="159"/>
      <c r="AD55" s="159"/>
      <c r="AE55" s="303"/>
      <c r="AF55" s="159"/>
      <c r="AG55" s="159"/>
      <c r="AH55" s="161"/>
      <c r="AI55" s="161"/>
      <c r="AJ55" s="161"/>
      <c r="AK55" s="161"/>
      <c r="AL55" s="161"/>
      <c r="AM55" s="161"/>
      <c r="AN55" s="161"/>
      <c r="AO55" s="161"/>
      <c r="AP55" s="161"/>
      <c r="AQ55" s="161"/>
      <c r="AR55" s="161"/>
      <c r="AS55" s="161"/>
      <c r="AT55" s="161"/>
      <c r="AU55" s="55"/>
      <c r="AV55" s="88"/>
      <c r="AW55" s="304"/>
      <c r="AX55" s="304"/>
      <c r="AY55" s="305"/>
      <c r="AZ55" s="305"/>
      <c r="BA55" s="306"/>
      <c r="BB55" s="306"/>
      <c r="BC55" s="88"/>
      <c r="BD55" s="162"/>
      <c r="BE55" s="162"/>
      <c r="BF55" s="162"/>
      <c r="BG55" s="162"/>
      <c r="BH55" s="139"/>
      <c r="BI55" s="139"/>
      <c r="BJ55" s="139"/>
      <c r="BK55" s="139"/>
      <c r="BL55" s="139"/>
      <c r="BM55" s="139"/>
      <c r="BN55" s="139"/>
      <c r="BO55" s="139"/>
      <c r="BP55" s="162"/>
      <c r="BQ55" s="162"/>
      <c r="BR55" s="183"/>
      <c r="BS55" s="55"/>
      <c r="BT55" s="195"/>
      <c r="BU55" s="195"/>
      <c r="BV55" s="195"/>
      <c r="BW55" s="195"/>
      <c r="BX55" s="195"/>
      <c r="BY55" s="195"/>
      <c r="BZ55" s="195"/>
      <c r="CA55" s="195"/>
      <c r="CC55" s="187"/>
      <c r="CD55" s="187"/>
      <c r="CE55" s="187"/>
      <c r="CF55" s="187"/>
      <c r="CG55" s="187"/>
      <c r="CH55" s="187"/>
      <c r="CI55" s="187"/>
      <c r="CJ55" s="187"/>
      <c r="CK55" s="187"/>
      <c r="CL55" s="187"/>
      <c r="CM55" s="55"/>
      <c r="CN55" s="199"/>
      <c r="CO55" s="199"/>
      <c r="CP55" s="199"/>
      <c r="CQ55" s="199"/>
      <c r="CR55" s="199"/>
      <c r="CS55" s="199"/>
      <c r="CT55" s="199"/>
      <c r="CU55" s="199"/>
      <c r="CV55" s="94"/>
      <c r="CW55" s="187"/>
      <c r="CX55" s="187"/>
      <c r="CY55" s="187"/>
      <c r="CZ55" s="187"/>
      <c r="DA55" s="187"/>
      <c r="DB55" s="187"/>
      <c r="DC55" s="187"/>
      <c r="DD55" s="187"/>
      <c r="DE55" s="187"/>
      <c r="DF55" s="187"/>
      <c r="DZ55" s="375"/>
      <c r="EA55" s="375"/>
      <c r="EB55" s="55"/>
      <c r="EC55" s="380"/>
      <c r="ED55" s="199"/>
      <c r="EE55" s="199"/>
      <c r="EF55" s="311"/>
      <c r="EG55" s="311"/>
      <c r="EH55" s="311"/>
      <c r="EN55" s="66"/>
      <c r="EP55" s="4"/>
      <c r="EQ55" s="66"/>
      <c r="ES55" s="4"/>
      <c r="EU55" s="66"/>
      <c r="EW55" s="4"/>
      <c r="EX55" s="66"/>
      <c r="EZ55" s="4"/>
      <c r="FC55" s="55"/>
      <c r="FD55" s="395"/>
      <c r="FE55" s="395"/>
      <c r="FJ55" s="66"/>
      <c r="FK55" s="66"/>
      <c r="FL55" s="375"/>
      <c r="GA55" s="97"/>
      <c r="GB55" s="97"/>
    </row>
    <row r="56" spans="1:184" ht="21" customHeight="1">
      <c r="A56" s="659" t="s">
        <v>18</v>
      </c>
      <c r="B56" s="1138">
        <v>543.05344719484685</v>
      </c>
      <c r="C56" s="1138"/>
      <c r="D56" s="1138">
        <v>211.48904209463993</v>
      </c>
      <c r="E56" s="1138"/>
      <c r="F56" s="1138">
        <v>11.077001815518694</v>
      </c>
      <c r="G56" s="1138"/>
      <c r="H56" s="1138">
        <f>(H18*1000000)/'16'!B19</f>
        <v>269.89780606281147</v>
      </c>
      <c r="I56" s="1138"/>
      <c r="J56" s="1138">
        <v>157.59016792566189</v>
      </c>
      <c r="K56" s="1138"/>
      <c r="L56" s="1138">
        <v>43.556561850022703</v>
      </c>
      <c r="M56" s="1138"/>
      <c r="N56" s="1057">
        <f t="shared" si="6"/>
        <v>18.110037187372782</v>
      </c>
      <c r="S56" s="24"/>
      <c r="T56" s="194"/>
      <c r="U56" s="202"/>
      <c r="V56" s="202"/>
      <c r="W56" s="371"/>
      <c r="X56" s="371"/>
      <c r="Y56" s="371"/>
      <c r="Z56" s="87"/>
      <c r="AA56" s="55"/>
      <c r="AB56" s="159"/>
      <c r="AC56" s="159"/>
      <c r="AD56" s="159"/>
      <c r="AE56" s="303"/>
      <c r="AF56" s="159"/>
      <c r="AG56" s="159"/>
      <c r="AH56" s="161"/>
      <c r="AI56" s="161"/>
      <c r="AJ56" s="161"/>
      <c r="AK56" s="161"/>
      <c r="AL56" s="161"/>
      <c r="AM56" s="161"/>
      <c r="AN56" s="161"/>
      <c r="AO56" s="161"/>
      <c r="AP56" s="161"/>
      <c r="AQ56" s="161"/>
      <c r="AR56" s="161"/>
      <c r="AS56" s="161"/>
      <c r="AT56" s="161"/>
      <c r="AU56" s="55"/>
      <c r="AV56" s="88"/>
      <c r="AW56" s="304"/>
      <c r="AX56" s="304"/>
      <c r="AY56" s="305"/>
      <c r="AZ56" s="305"/>
      <c r="BA56" s="306"/>
      <c r="BB56" s="306"/>
      <c r="BC56" s="88"/>
      <c r="BD56" s="162"/>
      <c r="BE56" s="162"/>
      <c r="BF56" s="162"/>
      <c r="BG56" s="162"/>
      <c r="BH56" s="139"/>
      <c r="BI56" s="139"/>
      <c r="BJ56" s="139"/>
      <c r="BK56" s="139"/>
      <c r="BL56" s="139"/>
      <c r="BM56" s="139"/>
      <c r="BN56" s="139"/>
      <c r="BO56" s="139"/>
      <c r="BP56" s="162"/>
      <c r="BQ56" s="162"/>
      <c r="BR56" s="183"/>
      <c r="BS56" s="55"/>
      <c r="BT56" s="195"/>
      <c r="BU56" s="195"/>
      <c r="BV56" s="195"/>
      <c r="BW56" s="195"/>
      <c r="BX56" s="195"/>
      <c r="BY56" s="195"/>
      <c r="BZ56" s="195"/>
      <c r="CA56" s="195"/>
      <c r="CC56" s="187"/>
      <c r="CD56" s="187"/>
      <c r="CE56" s="187"/>
      <c r="CF56" s="187"/>
      <c r="CG56" s="187"/>
      <c r="CH56" s="187"/>
      <c r="CI56" s="187"/>
      <c r="CJ56" s="187"/>
      <c r="CK56" s="187"/>
      <c r="CL56" s="187"/>
      <c r="CM56" s="55"/>
      <c r="CN56" s="199"/>
      <c r="CO56" s="199"/>
      <c r="CP56" s="199"/>
      <c r="CQ56" s="199"/>
      <c r="CR56" s="199"/>
      <c r="CS56" s="199"/>
      <c r="CT56" s="199"/>
      <c r="CU56" s="199"/>
      <c r="CV56" s="94"/>
      <c r="CW56" s="187"/>
      <c r="CX56" s="187"/>
      <c r="CY56" s="187"/>
      <c r="CZ56" s="187"/>
      <c r="DA56" s="187"/>
      <c r="DB56" s="187"/>
      <c r="DC56" s="187"/>
      <c r="DD56" s="187"/>
      <c r="DE56" s="187"/>
      <c r="DF56" s="187"/>
      <c r="DZ56" s="375"/>
      <c r="EA56" s="375"/>
      <c r="EB56" s="55"/>
      <c r="EC56" s="380"/>
      <c r="ED56" s="199"/>
      <c r="EE56" s="199"/>
      <c r="EF56" s="311"/>
      <c r="EG56" s="311"/>
      <c r="EH56" s="311"/>
      <c r="EN56" s="66"/>
      <c r="EP56" s="4"/>
      <c r="EQ56" s="66"/>
      <c r="ES56" s="4"/>
      <c r="EU56" s="66"/>
      <c r="EW56" s="4"/>
      <c r="EX56" s="66"/>
      <c r="EZ56" s="4"/>
      <c r="FC56" s="55"/>
      <c r="FD56" s="395"/>
      <c r="FE56" s="395"/>
      <c r="FJ56" s="66"/>
      <c r="FK56" s="66"/>
      <c r="FL56" s="375"/>
      <c r="GA56" s="97"/>
      <c r="GB56" s="97"/>
    </row>
    <row r="57" spans="1:184" ht="21" customHeight="1">
      <c r="A57" s="526" t="s">
        <v>19</v>
      </c>
      <c r="B57" s="1136">
        <v>411.09701902381897</v>
      </c>
      <c r="C57" s="1137"/>
      <c r="D57" s="1136">
        <v>182.85210736220421</v>
      </c>
      <c r="E57" s="1137"/>
      <c r="F57" s="1136">
        <v>8.7969271038388133</v>
      </c>
      <c r="G57" s="1137"/>
      <c r="H57" s="1136">
        <f>(H19*1000000)/'16'!B20</f>
        <v>184.15483423846729</v>
      </c>
      <c r="I57" s="1137"/>
      <c r="J57" s="1136">
        <v>90.54206887720845</v>
      </c>
      <c r="K57" s="1137"/>
      <c r="L57" s="1136">
        <v>28.145557013876964</v>
      </c>
      <c r="M57" s="1137"/>
      <c r="N57" s="1058">
        <f t="shared" si="6"/>
        <v>15.944520409270513</v>
      </c>
      <c r="S57" s="24"/>
      <c r="T57" s="194"/>
      <c r="U57" s="202"/>
      <c r="V57" s="202"/>
      <c r="W57" s="371"/>
      <c r="X57" s="371"/>
      <c r="Y57" s="371"/>
      <c r="Z57" s="87"/>
      <c r="AA57" s="55"/>
      <c r="AB57" s="159"/>
      <c r="AC57" s="159"/>
      <c r="AD57" s="159"/>
      <c r="AE57" s="303"/>
      <c r="AF57" s="159"/>
      <c r="AG57" s="159"/>
      <c r="AH57" s="161"/>
      <c r="AI57" s="161"/>
      <c r="AJ57" s="161"/>
      <c r="AK57" s="161"/>
      <c r="AL57" s="161"/>
      <c r="AM57" s="161"/>
      <c r="AN57" s="161"/>
      <c r="AO57" s="161"/>
      <c r="AP57" s="161"/>
      <c r="AQ57" s="161"/>
      <c r="AR57" s="161"/>
      <c r="AS57" s="161"/>
      <c r="AT57" s="161"/>
      <c r="AU57" s="55"/>
      <c r="AV57" s="88"/>
      <c r="AW57" s="304"/>
      <c r="AX57" s="304"/>
      <c r="AY57" s="305"/>
      <c r="AZ57" s="305"/>
      <c r="BA57" s="306"/>
      <c r="BB57" s="306"/>
      <c r="BC57" s="88"/>
      <c r="BD57" s="162"/>
      <c r="BE57" s="162"/>
      <c r="BF57" s="162"/>
      <c r="BG57" s="162"/>
      <c r="BH57" s="139"/>
      <c r="BI57" s="139"/>
      <c r="BJ57" s="139"/>
      <c r="BK57" s="139"/>
      <c r="BL57" s="139"/>
      <c r="BM57" s="139"/>
      <c r="BN57" s="139"/>
      <c r="BO57" s="139"/>
      <c r="BP57" s="162"/>
      <c r="BQ57" s="162"/>
      <c r="BR57" s="183"/>
      <c r="BS57" s="55"/>
      <c r="BT57" s="195"/>
      <c r="BU57" s="195"/>
      <c r="BV57" s="195"/>
      <c r="BW57" s="195"/>
      <c r="BX57" s="195"/>
      <c r="BY57" s="195"/>
      <c r="BZ57" s="195"/>
      <c r="CA57" s="195"/>
      <c r="CC57" s="187"/>
      <c r="CD57" s="187"/>
      <c r="CE57" s="187"/>
      <c r="CF57" s="187"/>
      <c r="CG57" s="187"/>
      <c r="CH57" s="187"/>
      <c r="CI57" s="187"/>
      <c r="CJ57" s="187"/>
      <c r="CK57" s="187"/>
      <c r="CL57" s="187"/>
      <c r="CM57" s="55"/>
      <c r="CN57" s="199"/>
      <c r="CO57" s="199"/>
      <c r="CP57" s="199"/>
      <c r="CQ57" s="199"/>
      <c r="CR57" s="199"/>
      <c r="CS57" s="199"/>
      <c r="CT57" s="199"/>
      <c r="CU57" s="199"/>
      <c r="CV57" s="94"/>
      <c r="CW57" s="187"/>
      <c r="CX57" s="187"/>
      <c r="CY57" s="187"/>
      <c r="CZ57" s="187"/>
      <c r="DA57" s="187"/>
      <c r="DB57" s="187"/>
      <c r="DC57" s="187"/>
      <c r="DD57" s="187"/>
      <c r="DE57" s="187"/>
      <c r="DF57" s="187"/>
      <c r="DZ57" s="375"/>
      <c r="EA57" s="375"/>
      <c r="EB57" s="55"/>
      <c r="EC57" s="380"/>
      <c r="ED57" s="199"/>
      <c r="EE57" s="199"/>
      <c r="EF57" s="311"/>
      <c r="EG57" s="311"/>
      <c r="EH57" s="311"/>
      <c r="EN57" s="66"/>
      <c r="EP57" s="4"/>
      <c r="EQ57" s="66"/>
      <c r="ES57" s="4"/>
      <c r="EU57" s="66"/>
      <c r="EW57" s="4"/>
      <c r="EX57" s="66"/>
      <c r="EZ57" s="4"/>
      <c r="FC57" s="55"/>
      <c r="FD57" s="395"/>
      <c r="FE57" s="395"/>
      <c r="FJ57" s="66"/>
      <c r="FK57" s="66"/>
      <c r="FL57" s="375"/>
      <c r="GA57" s="97"/>
      <c r="GB57" s="97"/>
    </row>
    <row r="58" spans="1:184" ht="21" customHeight="1">
      <c r="A58" s="659" t="s">
        <v>20</v>
      </c>
      <c r="B58" s="1138">
        <v>366.1684336127455</v>
      </c>
      <c r="C58" s="1138"/>
      <c r="D58" s="1138">
        <v>177.84574192205102</v>
      </c>
      <c r="E58" s="1138"/>
      <c r="F58" s="1138">
        <v>10.272321414924544</v>
      </c>
      <c r="G58" s="1138"/>
      <c r="H58" s="1138">
        <f>(H20*1000000)/'16'!B21</f>
        <v>178.52376928268424</v>
      </c>
      <c r="I58" s="1138"/>
      <c r="J58" s="1138">
        <v>87.671126913408486</v>
      </c>
      <c r="K58" s="1138"/>
      <c r="L58" s="1138">
        <v>0</v>
      </c>
      <c r="M58" s="1138"/>
      <c r="N58" s="1057">
        <f t="shared" si="6"/>
        <v>9.7989224080102417</v>
      </c>
      <c r="S58" s="24"/>
      <c r="T58" s="194"/>
      <c r="U58" s="202"/>
      <c r="V58" s="202"/>
      <c r="W58" s="371"/>
      <c r="X58" s="371"/>
      <c r="Y58" s="371"/>
      <c r="Z58" s="87"/>
      <c r="AA58" s="55"/>
      <c r="AB58" s="159"/>
      <c r="AC58" s="159"/>
      <c r="AD58" s="159"/>
      <c r="AE58" s="303"/>
      <c r="AF58" s="159"/>
      <c r="AG58" s="159"/>
      <c r="AH58" s="161"/>
      <c r="AI58" s="161"/>
      <c r="AJ58" s="161"/>
      <c r="AK58" s="161"/>
      <c r="AL58" s="161"/>
      <c r="AM58" s="161"/>
      <c r="AN58" s="161"/>
      <c r="AO58" s="161"/>
      <c r="AP58" s="161"/>
      <c r="AQ58" s="161"/>
      <c r="AR58" s="161"/>
      <c r="AS58" s="161"/>
      <c r="AT58" s="161"/>
      <c r="AU58" s="55"/>
      <c r="AV58" s="88"/>
      <c r="AW58" s="304"/>
      <c r="AX58" s="304"/>
      <c r="AY58" s="305"/>
      <c r="AZ58" s="305"/>
      <c r="BA58" s="306"/>
      <c r="BB58" s="306"/>
      <c r="BC58" s="88"/>
      <c r="BD58" s="162"/>
      <c r="BE58" s="162"/>
      <c r="BF58" s="162"/>
      <c r="BG58" s="162"/>
      <c r="BH58" s="139"/>
      <c r="BI58" s="139"/>
      <c r="BJ58" s="139"/>
      <c r="BK58" s="139"/>
      <c r="BL58" s="139"/>
      <c r="BM58" s="139"/>
      <c r="BN58" s="139"/>
      <c r="BO58" s="139"/>
      <c r="BP58" s="162"/>
      <c r="BQ58" s="162"/>
      <c r="BR58" s="183"/>
      <c r="BS58" s="55"/>
      <c r="BT58" s="195"/>
      <c r="BU58" s="195"/>
      <c r="BV58" s="195"/>
      <c r="BW58" s="195"/>
      <c r="BX58" s="195"/>
      <c r="BY58" s="195"/>
      <c r="BZ58" s="195"/>
      <c r="CA58" s="195"/>
      <c r="CC58" s="187"/>
      <c r="CD58" s="187"/>
      <c r="CE58" s="187"/>
      <c r="CF58" s="187"/>
      <c r="CG58" s="187"/>
      <c r="CH58" s="187"/>
      <c r="CI58" s="187"/>
      <c r="CJ58" s="187"/>
      <c r="CK58" s="187"/>
      <c r="CL58" s="187"/>
      <c r="CM58" s="55"/>
      <c r="CN58" s="199"/>
      <c r="CO58" s="199"/>
      <c r="CP58" s="199"/>
      <c r="CQ58" s="199"/>
      <c r="CR58" s="199"/>
      <c r="CS58" s="199"/>
      <c r="CT58" s="199"/>
      <c r="CU58" s="199"/>
      <c r="CV58" s="94"/>
      <c r="CW58" s="187"/>
      <c r="CX58" s="187"/>
      <c r="CY58" s="187"/>
      <c r="CZ58" s="187"/>
      <c r="DA58" s="187"/>
      <c r="DB58" s="187"/>
      <c r="DC58" s="187"/>
      <c r="DD58" s="187"/>
      <c r="DE58" s="187"/>
      <c r="DF58" s="187"/>
      <c r="DZ58" s="375"/>
      <c r="EA58" s="375"/>
      <c r="EB58" s="55"/>
      <c r="EC58" s="380"/>
      <c r="ED58" s="199"/>
      <c r="EE58" s="199"/>
      <c r="EF58" s="311"/>
      <c r="EG58" s="311"/>
      <c r="EH58" s="311"/>
      <c r="EN58" s="66"/>
      <c r="EP58" s="4"/>
      <c r="EQ58" s="66"/>
      <c r="ES58" s="4"/>
      <c r="EU58" s="66"/>
      <c r="EW58" s="4"/>
      <c r="EX58" s="66"/>
      <c r="EZ58" s="4"/>
      <c r="FC58" s="55"/>
      <c r="FD58" s="395"/>
      <c r="FE58" s="395"/>
      <c r="FJ58" s="66"/>
      <c r="FK58" s="66"/>
      <c r="FL58" s="375"/>
      <c r="GA58" s="97"/>
      <c r="GB58" s="97"/>
    </row>
    <row r="59" spans="1:184" ht="21" customHeight="1">
      <c r="A59" s="526" t="s">
        <v>21</v>
      </c>
      <c r="B59" s="1136">
        <v>445.13445106522391</v>
      </c>
      <c r="C59" s="1137"/>
      <c r="D59" s="1136">
        <v>187.691215229938</v>
      </c>
      <c r="E59" s="1137"/>
      <c r="F59" s="1136">
        <v>8.4146243658336584</v>
      </c>
      <c r="G59" s="1137"/>
      <c r="H59" s="1136">
        <f>(H21*1000000)/'16'!B22</f>
        <v>204.55514114741322</v>
      </c>
      <c r="I59" s="1137"/>
      <c r="J59" s="1136">
        <v>87.688480136198905</v>
      </c>
      <c r="K59" s="1137"/>
      <c r="L59" s="1136">
        <v>44.413763615745168</v>
      </c>
      <c r="M59" s="1137"/>
      <c r="N59" s="1058">
        <f t="shared" si="6"/>
        <v>8.4743310721275265</v>
      </c>
      <c r="S59" s="24"/>
      <c r="T59" s="194"/>
      <c r="U59" s="202"/>
      <c r="V59" s="202"/>
      <c r="W59" s="371"/>
      <c r="X59" s="371"/>
      <c r="Y59" s="371"/>
      <c r="Z59" s="87"/>
      <c r="AA59" s="55"/>
      <c r="AB59" s="159"/>
      <c r="AC59" s="159"/>
      <c r="AD59" s="159"/>
      <c r="AE59" s="303"/>
      <c r="AF59" s="159"/>
      <c r="AG59" s="159"/>
      <c r="AH59" s="161"/>
      <c r="AI59" s="161"/>
      <c r="AJ59" s="161"/>
      <c r="AK59" s="161"/>
      <c r="AL59" s="161"/>
      <c r="AM59" s="161"/>
      <c r="AN59" s="161"/>
      <c r="AO59" s="161"/>
      <c r="AP59" s="161"/>
      <c r="AQ59" s="161"/>
      <c r="AR59" s="161"/>
      <c r="AS59" s="161"/>
      <c r="AT59" s="161"/>
      <c r="AU59" s="55"/>
      <c r="AV59" s="88"/>
      <c r="AW59" s="304"/>
      <c r="AX59" s="304"/>
      <c r="AY59" s="305"/>
      <c r="AZ59" s="305"/>
      <c r="BA59" s="306"/>
      <c r="BB59" s="306"/>
      <c r="BC59" s="88"/>
      <c r="BD59" s="162"/>
      <c r="BE59" s="162"/>
      <c r="BF59" s="162"/>
      <c r="BG59" s="162"/>
      <c r="BH59" s="139"/>
      <c r="BI59" s="139"/>
      <c r="BJ59" s="139"/>
      <c r="BK59" s="139"/>
      <c r="BL59" s="139"/>
      <c r="BM59" s="139"/>
      <c r="BN59" s="139"/>
      <c r="BO59" s="139"/>
      <c r="BP59" s="162"/>
      <c r="BQ59" s="162"/>
      <c r="BR59" s="183"/>
      <c r="BS59" s="55"/>
      <c r="BT59" s="195"/>
      <c r="BU59" s="195"/>
      <c r="BV59" s="195"/>
      <c r="BW59" s="195"/>
      <c r="BX59" s="195"/>
      <c r="BY59" s="195"/>
      <c r="BZ59" s="195"/>
      <c r="CA59" s="195"/>
      <c r="CC59" s="187"/>
      <c r="CD59" s="187"/>
      <c r="CE59" s="187"/>
      <c r="CF59" s="187"/>
      <c r="CG59" s="187"/>
      <c r="CH59" s="187"/>
      <c r="CI59" s="187"/>
      <c r="CJ59" s="187"/>
      <c r="CK59" s="187"/>
      <c r="CL59" s="187"/>
      <c r="CM59" s="55"/>
      <c r="CN59" s="199"/>
      <c r="CO59" s="199"/>
      <c r="CP59" s="199"/>
      <c r="CQ59" s="199"/>
      <c r="CR59" s="199"/>
      <c r="CS59" s="199"/>
      <c r="CT59" s="199"/>
      <c r="CU59" s="199"/>
      <c r="CV59" s="94"/>
      <c r="CW59" s="187"/>
      <c r="CX59" s="187"/>
      <c r="CY59" s="187"/>
      <c r="CZ59" s="187"/>
      <c r="DA59" s="187"/>
      <c r="DB59" s="187"/>
      <c r="DC59" s="187"/>
      <c r="DD59" s="187"/>
      <c r="DE59" s="187"/>
      <c r="DF59" s="187"/>
      <c r="DZ59" s="375"/>
      <c r="EA59" s="375"/>
      <c r="EB59" s="55"/>
      <c r="EC59" s="380"/>
      <c r="ED59" s="199"/>
      <c r="EE59" s="199"/>
      <c r="EF59" s="311"/>
      <c r="EG59" s="311"/>
      <c r="EH59" s="311"/>
      <c r="EN59" s="66"/>
      <c r="EP59" s="4"/>
      <c r="EQ59" s="66"/>
      <c r="ES59" s="4"/>
      <c r="EU59" s="66"/>
      <c r="EW59" s="4"/>
      <c r="EX59" s="66"/>
      <c r="EZ59" s="4"/>
      <c r="FC59" s="55"/>
      <c r="FD59" s="395"/>
      <c r="FE59" s="395"/>
      <c r="FJ59" s="66"/>
      <c r="FK59" s="66"/>
      <c r="FL59" s="375"/>
      <c r="GA59" s="97"/>
      <c r="GB59" s="97"/>
    </row>
    <row r="60" spans="1:184" ht="21" customHeight="1">
      <c r="A60" s="659" t="s">
        <v>22</v>
      </c>
      <c r="B60" s="1138">
        <v>427.04192580301742</v>
      </c>
      <c r="C60" s="1138"/>
      <c r="D60" s="1138">
        <v>191.92940931102237</v>
      </c>
      <c r="E60" s="1138"/>
      <c r="F60" s="1138">
        <v>11.146442316132818</v>
      </c>
      <c r="G60" s="1138"/>
      <c r="H60" s="1138">
        <f>(H22*1000000)/'16'!B23</f>
        <v>176.83769170809879</v>
      </c>
      <c r="I60" s="1138"/>
      <c r="J60" s="1138">
        <v>78.363353219428845</v>
      </c>
      <c r="K60" s="1138"/>
      <c r="L60" s="1138">
        <v>46.134685561427446</v>
      </c>
      <c r="M60" s="1138"/>
      <c r="N60" s="1057">
        <f t="shared" si="6"/>
        <v>12.140139222468818</v>
      </c>
      <c r="S60" s="24"/>
      <c r="T60" s="194"/>
      <c r="U60" s="202"/>
      <c r="V60" s="202"/>
      <c r="W60" s="371"/>
      <c r="X60" s="371"/>
      <c r="Y60" s="371"/>
      <c r="Z60" s="87"/>
      <c r="AA60" s="55"/>
      <c r="AB60" s="159"/>
      <c r="AC60" s="159"/>
      <c r="AD60" s="159"/>
      <c r="AE60" s="303"/>
      <c r="AF60" s="159"/>
      <c r="AG60" s="159"/>
      <c r="AH60" s="161"/>
      <c r="AI60" s="161"/>
      <c r="AJ60" s="161"/>
      <c r="AK60" s="161"/>
      <c r="AL60" s="161"/>
      <c r="AM60" s="161"/>
      <c r="AN60" s="161"/>
      <c r="AO60" s="161"/>
      <c r="AP60" s="161"/>
      <c r="AQ60" s="161"/>
      <c r="AR60" s="161"/>
      <c r="AS60" s="161"/>
      <c r="AT60" s="161"/>
      <c r="AU60" s="55"/>
      <c r="AV60" s="88"/>
      <c r="AW60" s="304"/>
      <c r="AX60" s="304"/>
      <c r="AY60" s="305"/>
      <c r="AZ60" s="305"/>
      <c r="BA60" s="306"/>
      <c r="BB60" s="306"/>
      <c r="BC60" s="88"/>
      <c r="BD60" s="162"/>
      <c r="BE60" s="162"/>
      <c r="BF60" s="162"/>
      <c r="BG60" s="162"/>
      <c r="BH60" s="139"/>
      <c r="BI60" s="139"/>
      <c r="BJ60" s="139"/>
      <c r="BK60" s="139"/>
      <c r="BL60" s="139"/>
      <c r="BM60" s="139"/>
      <c r="BN60" s="139"/>
      <c r="BO60" s="139"/>
      <c r="BP60" s="162"/>
      <c r="BQ60" s="162"/>
      <c r="BR60" s="183"/>
      <c r="BS60" s="55"/>
      <c r="BT60" s="195"/>
      <c r="BU60" s="195"/>
      <c r="BV60" s="195"/>
      <c r="BW60" s="195"/>
      <c r="BX60" s="195"/>
      <c r="BY60" s="195"/>
      <c r="BZ60" s="195"/>
      <c r="CA60" s="195"/>
      <c r="CC60" s="187"/>
      <c r="CD60" s="187"/>
      <c r="CE60" s="187"/>
      <c r="CF60" s="187"/>
      <c r="CG60" s="187"/>
      <c r="CH60" s="187"/>
      <c r="CI60" s="187"/>
      <c r="CJ60" s="187"/>
      <c r="CK60" s="187"/>
      <c r="CL60" s="187"/>
      <c r="CM60" s="55"/>
      <c r="CN60" s="199"/>
      <c r="CO60" s="199"/>
      <c r="CP60" s="199"/>
      <c r="CQ60" s="199"/>
      <c r="CR60" s="199"/>
      <c r="CS60" s="199"/>
      <c r="CT60" s="199"/>
      <c r="CU60" s="199"/>
      <c r="CV60" s="94"/>
      <c r="CW60" s="187"/>
      <c r="CX60" s="187"/>
      <c r="CY60" s="288"/>
      <c r="CZ60" s="288"/>
      <c r="DA60" s="265"/>
      <c r="DB60" s="136"/>
      <c r="DC60" s="187"/>
      <c r="DD60" s="187"/>
      <c r="DE60" s="187"/>
      <c r="DF60" s="187"/>
      <c r="DZ60" s="375"/>
      <c r="EA60" s="375"/>
      <c r="EB60" s="55"/>
      <c r="EC60" s="380"/>
      <c r="ED60" s="199"/>
      <c r="EE60" s="199"/>
      <c r="EF60" s="311"/>
      <c r="EG60" s="311"/>
      <c r="EH60" s="311"/>
      <c r="EN60" s="66"/>
      <c r="EP60" s="4"/>
      <c r="EQ60" s="66"/>
      <c r="ES60" s="4"/>
      <c r="EU60" s="66"/>
      <c r="EW60" s="4"/>
      <c r="EX60" s="66"/>
      <c r="EZ60" s="4"/>
      <c r="FC60" s="55"/>
      <c r="FD60" s="395"/>
      <c r="FE60" s="395"/>
      <c r="FJ60" s="66"/>
      <c r="FK60" s="66"/>
      <c r="FL60" s="375"/>
      <c r="GA60" s="97"/>
      <c r="GB60" s="97"/>
    </row>
    <row r="61" spans="1:184" ht="21" customHeight="1">
      <c r="A61" s="526" t="s">
        <v>23</v>
      </c>
      <c r="B61" s="1136">
        <v>393.25149253412883</v>
      </c>
      <c r="C61" s="1137"/>
      <c r="D61" s="1136">
        <v>198.02330444282282</v>
      </c>
      <c r="E61" s="1137"/>
      <c r="F61" s="1136">
        <v>10.267226553665083</v>
      </c>
      <c r="G61" s="1137"/>
      <c r="H61" s="1136">
        <f>(H23*1000000)/'16'!B24</f>
        <v>187.67868322003304</v>
      </c>
      <c r="I61" s="1137"/>
      <c r="J61" s="1136">
        <v>80.475493208382943</v>
      </c>
      <c r="K61" s="1137"/>
      <c r="L61" s="1136">
        <v>7.5960278748956863E-4</v>
      </c>
      <c r="M61" s="1137"/>
      <c r="N61" s="1058">
        <f t="shared" si="6"/>
        <v>7.548745268485483</v>
      </c>
      <c r="S61" s="24"/>
      <c r="T61" s="194"/>
      <c r="U61" s="202"/>
      <c r="V61" s="202"/>
      <c r="W61" s="371"/>
      <c r="X61" s="371"/>
      <c r="Y61" s="371"/>
      <c r="Z61" s="87"/>
      <c r="AA61" s="55"/>
      <c r="AB61" s="159"/>
      <c r="AC61" s="159"/>
      <c r="AD61" s="159"/>
      <c r="AE61" s="303"/>
      <c r="AF61" s="159"/>
      <c r="AG61" s="159"/>
      <c r="AH61" s="161"/>
      <c r="AI61" s="161"/>
      <c r="AJ61" s="161"/>
      <c r="AK61" s="161"/>
      <c r="AL61" s="161"/>
      <c r="AM61" s="161"/>
      <c r="AN61" s="161"/>
      <c r="AO61" s="161"/>
      <c r="AP61" s="161"/>
      <c r="AQ61" s="161"/>
      <c r="AR61" s="161"/>
      <c r="AS61" s="161"/>
      <c r="AT61" s="161"/>
      <c r="AU61" s="55"/>
      <c r="AV61" s="88"/>
      <c r="AW61" s="304"/>
      <c r="AX61" s="304"/>
      <c r="AY61" s="305"/>
      <c r="AZ61" s="305"/>
      <c r="BA61" s="306"/>
      <c r="BB61" s="306"/>
      <c r="BC61" s="88"/>
      <c r="BD61" s="162"/>
      <c r="BE61" s="162"/>
      <c r="BF61" s="162"/>
      <c r="BG61" s="162"/>
      <c r="BH61" s="139"/>
      <c r="BI61" s="139"/>
      <c r="BJ61" s="139"/>
      <c r="BK61" s="139"/>
      <c r="BL61" s="139"/>
      <c r="BM61" s="139"/>
      <c r="BN61" s="139"/>
      <c r="BO61" s="139"/>
      <c r="BP61" s="162"/>
      <c r="BQ61" s="162"/>
      <c r="BR61" s="183"/>
      <c r="BS61" s="55"/>
      <c r="BT61" s="195"/>
      <c r="BU61" s="195"/>
      <c r="BV61" s="195"/>
      <c r="BW61" s="195"/>
      <c r="BX61" s="195"/>
      <c r="BY61" s="195"/>
      <c r="BZ61" s="195"/>
      <c r="CA61" s="195"/>
      <c r="CC61" s="187"/>
      <c r="CD61" s="187"/>
      <c r="CE61" s="187"/>
      <c r="CF61" s="187"/>
      <c r="CG61" s="187"/>
      <c r="CH61" s="187"/>
      <c r="CI61" s="187"/>
      <c r="CJ61" s="187"/>
      <c r="CK61" s="187"/>
      <c r="CL61" s="187"/>
      <c r="CM61" s="55"/>
      <c r="CN61" s="199"/>
      <c r="CO61" s="199"/>
      <c r="CP61" s="199"/>
      <c r="CQ61" s="199"/>
      <c r="CR61" s="199"/>
      <c r="CS61" s="199"/>
      <c r="CT61" s="199"/>
      <c r="CU61" s="199"/>
      <c r="CV61" s="94"/>
      <c r="CW61" s="187"/>
      <c r="CX61" s="187"/>
      <c r="CY61" s="187"/>
      <c r="CZ61" s="187"/>
      <c r="DA61" s="187"/>
      <c r="DB61" s="187"/>
      <c r="DC61" s="187"/>
      <c r="DD61" s="187"/>
      <c r="DE61" s="187"/>
      <c r="DF61" s="187"/>
      <c r="DZ61" s="375"/>
      <c r="EA61" s="375"/>
      <c r="EB61" s="55"/>
      <c r="EC61" s="380"/>
      <c r="ED61" s="199"/>
      <c r="EE61" s="199"/>
      <c r="EF61" s="311"/>
      <c r="EG61" s="311"/>
      <c r="EH61" s="311"/>
      <c r="EN61" s="66"/>
      <c r="EP61" s="4"/>
      <c r="EQ61" s="66"/>
      <c r="ES61" s="4"/>
      <c r="EU61" s="66"/>
      <c r="EW61" s="4"/>
      <c r="EX61" s="66"/>
      <c r="EZ61" s="4"/>
      <c r="FC61" s="55"/>
      <c r="FD61" s="395"/>
      <c r="FE61" s="395"/>
      <c r="FJ61" s="66"/>
      <c r="FK61" s="66"/>
      <c r="FL61" s="375"/>
      <c r="GA61" s="97"/>
      <c r="GB61" s="97"/>
    </row>
    <row r="62" spans="1:184" ht="21" customHeight="1">
      <c r="A62" s="659" t="s">
        <v>24</v>
      </c>
      <c r="B62" s="1138">
        <v>380.47051770057993</v>
      </c>
      <c r="C62" s="1138"/>
      <c r="D62" s="1138">
        <v>165.61083924780155</v>
      </c>
      <c r="E62" s="1138"/>
      <c r="F62" s="1138">
        <v>10.878020578890412</v>
      </c>
      <c r="G62" s="1138"/>
      <c r="H62" s="1138">
        <f>(H24*1000000)/'16'!B25</f>
        <v>146.42099017174331</v>
      </c>
      <c r="I62" s="1138"/>
      <c r="J62" s="1138">
        <v>72.235721685907563</v>
      </c>
      <c r="K62" s="1138"/>
      <c r="L62" s="1138">
        <v>58.680397731172114</v>
      </c>
      <c r="M62" s="1138"/>
      <c r="N62" s="1057">
        <f t="shared" si="6"/>
        <v>9.7582905498629557</v>
      </c>
      <c r="S62" s="24"/>
      <c r="T62" s="194"/>
      <c r="U62" s="202"/>
      <c r="V62" s="202"/>
      <c r="W62" s="371"/>
      <c r="X62" s="371"/>
      <c r="Y62" s="371"/>
      <c r="Z62" s="87"/>
      <c r="AA62" s="55"/>
      <c r="AB62" s="159"/>
      <c r="AC62" s="159"/>
      <c r="AD62" s="159"/>
      <c r="AE62" s="303"/>
      <c r="AF62" s="159"/>
      <c r="AG62" s="159"/>
      <c r="AH62" s="161"/>
      <c r="AI62" s="161"/>
      <c r="AJ62" s="161"/>
      <c r="AK62" s="161"/>
      <c r="AL62" s="161"/>
      <c r="AM62" s="161"/>
      <c r="AN62" s="161"/>
      <c r="AO62" s="161"/>
      <c r="AP62" s="161"/>
      <c r="AQ62" s="161"/>
      <c r="AR62" s="161"/>
      <c r="AS62" s="161"/>
      <c r="AT62" s="161"/>
      <c r="AU62" s="55"/>
      <c r="AV62" s="88"/>
      <c r="AW62" s="304"/>
      <c r="AX62" s="304"/>
      <c r="AY62" s="305"/>
      <c r="AZ62" s="305"/>
      <c r="BA62" s="306"/>
      <c r="BB62" s="306"/>
      <c r="BC62" s="88"/>
      <c r="BD62" s="162"/>
      <c r="BE62" s="162"/>
      <c r="BF62" s="162"/>
      <c r="BG62" s="162"/>
      <c r="BH62" s="139"/>
      <c r="BI62" s="139"/>
      <c r="BJ62" s="139"/>
      <c r="BK62" s="139"/>
      <c r="BL62" s="139"/>
      <c r="BM62" s="139"/>
      <c r="BN62" s="139"/>
      <c r="BO62" s="139"/>
      <c r="BP62" s="162"/>
      <c r="BQ62" s="162"/>
      <c r="BR62" s="183"/>
      <c r="BS62" s="55"/>
      <c r="BT62" s="195"/>
      <c r="BU62" s="195"/>
      <c r="BV62" s="195"/>
      <c r="BW62" s="195"/>
      <c r="BX62" s="195"/>
      <c r="BY62" s="195"/>
      <c r="BZ62" s="195"/>
      <c r="CA62" s="195"/>
      <c r="CC62" s="187"/>
      <c r="CD62" s="187"/>
      <c r="CE62" s="187"/>
      <c r="CF62" s="187"/>
      <c r="CG62" s="187"/>
      <c r="CH62" s="187"/>
      <c r="CI62" s="187"/>
      <c r="CJ62" s="187"/>
      <c r="CK62" s="187"/>
      <c r="CL62" s="187"/>
      <c r="CM62" s="55"/>
      <c r="CN62" s="199"/>
      <c r="CO62" s="199"/>
      <c r="CP62" s="199"/>
      <c r="CQ62" s="199"/>
      <c r="CR62" s="199"/>
      <c r="CS62" s="199"/>
      <c r="CT62" s="199"/>
      <c r="CU62" s="199"/>
      <c r="CV62" s="94"/>
      <c r="CW62" s="187"/>
      <c r="CX62" s="187"/>
      <c r="CY62" s="187"/>
      <c r="CZ62" s="187"/>
      <c r="DA62" s="187"/>
      <c r="DB62" s="187"/>
      <c r="DC62" s="187"/>
      <c r="DD62" s="187"/>
      <c r="DE62" s="187"/>
      <c r="DF62" s="187"/>
      <c r="DZ62" s="375"/>
      <c r="EA62" s="375"/>
      <c r="EB62" s="55"/>
      <c r="EC62" s="380"/>
      <c r="ED62" s="199"/>
      <c r="EE62" s="199"/>
      <c r="EF62" s="311"/>
      <c r="EG62" s="311"/>
      <c r="EH62" s="311"/>
      <c r="EN62" s="66"/>
      <c r="EP62" s="4"/>
      <c r="EQ62" s="66"/>
      <c r="ES62" s="4"/>
      <c r="EU62" s="66"/>
      <c r="EW62" s="4"/>
      <c r="EX62" s="66"/>
      <c r="EZ62" s="4"/>
      <c r="FC62" s="55"/>
      <c r="FD62" s="395"/>
      <c r="FE62" s="395"/>
      <c r="FJ62" s="66"/>
      <c r="FK62" s="66"/>
      <c r="FL62" s="375"/>
      <c r="GA62" s="97"/>
      <c r="GB62" s="97"/>
    </row>
    <row r="63" spans="1:184" ht="21" customHeight="1">
      <c r="A63" s="526" t="s">
        <v>25</v>
      </c>
      <c r="B63" s="1136">
        <v>460.79583652871139</v>
      </c>
      <c r="C63" s="1137"/>
      <c r="D63" s="1136">
        <v>190.05254069575679</v>
      </c>
      <c r="E63" s="1137"/>
      <c r="F63" s="1136">
        <v>10.868998007717922</v>
      </c>
      <c r="G63" s="1137"/>
      <c r="H63" s="1136">
        <f>(H25*1000000)/'16'!B26</f>
        <v>230.42472676326156</v>
      </c>
      <c r="I63" s="1137"/>
      <c r="J63" s="1136">
        <v>113.35235259818704</v>
      </c>
      <c r="K63" s="1137"/>
      <c r="L63" s="1136">
        <v>22.976087509279786</v>
      </c>
      <c r="M63" s="1137"/>
      <c r="N63" s="1058">
        <f t="shared" si="6"/>
        <v>17.342481560413226</v>
      </c>
      <c r="S63" s="24"/>
      <c r="T63" s="194"/>
      <c r="U63" s="202"/>
      <c r="V63" s="202"/>
      <c r="W63" s="371"/>
      <c r="X63" s="371"/>
      <c r="Y63" s="371"/>
      <c r="Z63" s="87"/>
      <c r="AA63" s="55"/>
      <c r="AB63" s="159"/>
      <c r="AC63" s="159"/>
      <c r="AD63" s="159"/>
      <c r="AE63" s="303"/>
      <c r="AF63" s="159"/>
      <c r="AG63" s="159"/>
      <c r="AH63" s="161"/>
      <c r="AI63" s="161"/>
      <c r="AJ63" s="161"/>
      <c r="AK63" s="161"/>
      <c r="AL63" s="161"/>
      <c r="AM63" s="161"/>
      <c r="AN63" s="161"/>
      <c r="AO63" s="161"/>
      <c r="AP63" s="161"/>
      <c r="AQ63" s="161"/>
      <c r="AR63" s="161"/>
      <c r="AS63" s="161"/>
      <c r="AT63" s="161"/>
      <c r="AU63" s="55"/>
      <c r="AV63" s="88"/>
      <c r="AW63" s="304"/>
      <c r="AX63" s="304"/>
      <c r="AY63" s="305"/>
      <c r="AZ63" s="305"/>
      <c r="BA63" s="306"/>
      <c r="BB63" s="306"/>
      <c r="BC63" s="88"/>
      <c r="BD63" s="162"/>
      <c r="BE63" s="162"/>
      <c r="BF63" s="162"/>
      <c r="BG63" s="162"/>
      <c r="BH63" s="139"/>
      <c r="BI63" s="139"/>
      <c r="BJ63" s="139"/>
      <c r="BK63" s="139"/>
      <c r="BL63" s="139"/>
      <c r="BM63" s="139"/>
      <c r="BN63" s="139"/>
      <c r="BO63" s="139"/>
      <c r="BP63" s="162"/>
      <c r="BQ63" s="162"/>
      <c r="BR63" s="183"/>
      <c r="BS63" s="55"/>
      <c r="BT63" s="195"/>
      <c r="BU63" s="195"/>
      <c r="BV63" s="195"/>
      <c r="BW63" s="195"/>
      <c r="BX63" s="195"/>
      <c r="BY63" s="195"/>
      <c r="BZ63" s="195"/>
      <c r="CA63" s="195"/>
      <c r="CC63" s="187"/>
      <c r="CD63" s="187"/>
      <c r="CE63" s="187"/>
      <c r="CF63" s="187"/>
      <c r="CG63" s="187"/>
      <c r="CH63" s="187"/>
      <c r="CI63" s="187"/>
      <c r="CJ63" s="187"/>
      <c r="CK63" s="187"/>
      <c r="CL63" s="187"/>
      <c r="CM63" s="55"/>
      <c r="CN63" s="199"/>
      <c r="CO63" s="199"/>
      <c r="CP63" s="199"/>
      <c r="CQ63" s="199"/>
      <c r="CR63" s="199"/>
      <c r="CS63" s="199"/>
      <c r="CT63" s="199"/>
      <c r="CU63" s="199"/>
      <c r="CV63" s="94"/>
      <c r="CW63" s="187"/>
      <c r="CX63" s="187"/>
      <c r="CY63" s="187"/>
      <c r="CZ63" s="187"/>
      <c r="DA63" s="187"/>
      <c r="DB63" s="187"/>
      <c r="DC63" s="187"/>
      <c r="DD63" s="187"/>
      <c r="DE63" s="187"/>
      <c r="DF63" s="187"/>
      <c r="DZ63" s="375"/>
      <c r="EA63" s="375"/>
      <c r="EB63" s="55"/>
      <c r="EC63" s="380"/>
      <c r="ED63" s="199"/>
      <c r="EE63" s="199"/>
      <c r="EF63" s="311"/>
      <c r="EG63" s="311"/>
      <c r="EH63" s="311"/>
      <c r="EJ63" s="323"/>
      <c r="EK63" s="313"/>
      <c r="EL63" s="313"/>
      <c r="EM63" s="313"/>
      <c r="EN63" s="313"/>
      <c r="EO63" s="313"/>
      <c r="EP63" s="118"/>
      <c r="EQ63" s="313"/>
      <c r="ES63" s="4"/>
      <c r="EU63" s="66"/>
      <c r="EW63" s="4"/>
      <c r="EX63" s="66"/>
      <c r="EZ63" s="4"/>
      <c r="FC63" s="55"/>
      <c r="FD63" s="395"/>
      <c r="FE63" s="395"/>
      <c r="FJ63" s="66"/>
      <c r="FK63" s="66"/>
      <c r="FL63" s="375"/>
      <c r="GA63" s="97"/>
      <c r="GB63" s="97"/>
    </row>
    <row r="64" spans="1:184" ht="21" customHeight="1">
      <c r="A64" s="659" t="s">
        <v>26</v>
      </c>
      <c r="B64" s="1138">
        <v>350.40224835670296</v>
      </c>
      <c r="C64" s="1138"/>
      <c r="D64" s="1138">
        <v>146.90513639200103</v>
      </c>
      <c r="E64" s="1138"/>
      <c r="F64" s="1138" t="s">
        <v>49</v>
      </c>
      <c r="G64" s="1138"/>
      <c r="H64" s="1138">
        <f>(H26*1000000)/'16'!B27</f>
        <v>164.57453380197526</v>
      </c>
      <c r="I64" s="1138"/>
      <c r="J64" s="1138">
        <v>79.668523667667017</v>
      </c>
      <c r="K64" s="1138"/>
      <c r="L64" s="1138">
        <v>28.115033549499572</v>
      </c>
      <c r="M64" s="1138"/>
      <c r="N64" s="1057">
        <f t="shared" si="6"/>
        <v>10.807544613227094</v>
      </c>
      <c r="S64" s="24"/>
      <c r="T64" s="194"/>
      <c r="U64" s="202"/>
      <c r="V64" s="202"/>
      <c r="W64" s="371"/>
      <c r="X64" s="371"/>
      <c r="Y64" s="371"/>
      <c r="Z64" s="87"/>
      <c r="AA64" s="55"/>
      <c r="AB64" s="159"/>
      <c r="AC64" s="159"/>
      <c r="AD64" s="159"/>
      <c r="AE64" s="303"/>
      <c r="AF64" s="159"/>
      <c r="AG64" s="159"/>
      <c r="AH64" s="161"/>
      <c r="AI64" s="161"/>
      <c r="AJ64" s="161"/>
      <c r="AK64" s="161"/>
      <c r="AL64" s="161"/>
      <c r="AM64" s="161"/>
      <c r="AN64" s="161"/>
      <c r="AO64" s="161"/>
      <c r="AP64" s="161"/>
      <c r="AQ64" s="161"/>
      <c r="AR64" s="161"/>
      <c r="AS64" s="161"/>
      <c r="AT64" s="161"/>
      <c r="AU64" s="55"/>
      <c r="AV64" s="88"/>
      <c r="AW64" s="304"/>
      <c r="AX64" s="304"/>
      <c r="AY64" s="305"/>
      <c r="AZ64" s="305"/>
      <c r="BA64" s="306"/>
      <c r="BB64" s="306"/>
      <c r="BC64" s="88"/>
      <c r="BD64" s="162"/>
      <c r="BE64" s="162"/>
      <c r="BF64" s="162"/>
      <c r="BG64" s="162"/>
      <c r="BH64" s="139"/>
      <c r="BI64" s="139"/>
      <c r="BJ64" s="139"/>
      <c r="BK64" s="139"/>
      <c r="BL64" s="139"/>
      <c r="BM64" s="139"/>
      <c r="BN64" s="139"/>
      <c r="BO64" s="139"/>
      <c r="BP64" s="162"/>
      <c r="BQ64" s="162"/>
      <c r="BR64" s="183"/>
      <c r="BS64" s="55"/>
      <c r="BT64" s="195"/>
      <c r="BU64" s="195"/>
      <c r="BV64" s="195"/>
      <c r="BW64" s="195"/>
      <c r="BX64" s="195"/>
      <c r="BY64" s="195"/>
      <c r="BZ64" s="195"/>
      <c r="CA64" s="195"/>
      <c r="CC64" s="187"/>
      <c r="CD64" s="187"/>
      <c r="CE64" s="187"/>
      <c r="CF64" s="187"/>
      <c r="CG64" s="187"/>
      <c r="CH64" s="187"/>
      <c r="CI64" s="187"/>
      <c r="CJ64" s="187"/>
      <c r="CK64" s="187"/>
      <c r="CL64" s="187"/>
      <c r="CM64" s="55"/>
      <c r="CN64" s="199"/>
      <c r="CO64" s="199"/>
      <c r="CP64" s="199"/>
      <c r="CQ64" s="199"/>
      <c r="CR64" s="199"/>
      <c r="CS64" s="199"/>
      <c r="CT64" s="199"/>
      <c r="CU64" s="199"/>
      <c r="CV64" s="94"/>
      <c r="CW64" s="187"/>
      <c r="CX64" s="187"/>
      <c r="CY64" s="187"/>
      <c r="CZ64" s="187"/>
      <c r="DA64" s="187"/>
      <c r="DB64" s="187"/>
      <c r="DC64" s="187"/>
      <c r="DD64" s="187"/>
      <c r="DE64" s="187"/>
      <c r="DF64" s="187"/>
      <c r="DZ64" s="375"/>
      <c r="EA64" s="375"/>
      <c r="EB64" s="55"/>
      <c r="EC64" s="380"/>
      <c r="ED64" s="199"/>
      <c r="EE64" s="199"/>
      <c r="EF64" s="311"/>
      <c r="EG64" s="311"/>
      <c r="EH64" s="311"/>
      <c r="EJ64" s="313"/>
      <c r="EK64" s="313"/>
      <c r="EL64" s="313"/>
      <c r="EM64" s="313"/>
      <c r="EN64" s="313"/>
      <c r="EO64" s="313"/>
      <c r="EP64" s="118"/>
      <c r="EQ64" s="313"/>
      <c r="ES64" s="4"/>
      <c r="EU64" s="66"/>
      <c r="EW64" s="4"/>
      <c r="EX64" s="66"/>
      <c r="EZ64" s="4"/>
      <c r="FC64" s="55"/>
      <c r="FD64" s="395"/>
      <c r="FE64" s="395"/>
      <c r="FJ64" s="66"/>
      <c r="FK64" s="66"/>
      <c r="FL64" s="375"/>
      <c r="GA64" s="97"/>
      <c r="GB64" s="97"/>
    </row>
    <row r="65" spans="1:244" ht="21" customHeight="1">
      <c r="A65" s="526" t="s">
        <v>27</v>
      </c>
      <c r="B65" s="1136">
        <v>415.43891012240357</v>
      </c>
      <c r="C65" s="1137"/>
      <c r="D65" s="1136">
        <v>181.53891424509072</v>
      </c>
      <c r="E65" s="1137"/>
      <c r="F65" s="1136">
        <v>9.1456004392170112</v>
      </c>
      <c r="G65" s="1137"/>
      <c r="H65" s="1136">
        <f>(H27*1000000)/'16'!B28</f>
        <v>164.26297575558297</v>
      </c>
      <c r="I65" s="1137"/>
      <c r="J65" s="1136">
        <v>82.244738395389831</v>
      </c>
      <c r="K65" s="1137"/>
      <c r="L65" s="1136">
        <v>56.209319887340037</v>
      </c>
      <c r="M65" s="1137"/>
      <c r="N65" s="1058">
        <f t="shared" si="6"/>
        <v>13.427700234389839</v>
      </c>
      <c r="S65" s="24"/>
      <c r="T65" s="194"/>
      <c r="U65" s="202"/>
      <c r="V65" s="202"/>
      <c r="W65" s="371"/>
      <c r="X65" s="371"/>
      <c r="Y65" s="371"/>
      <c r="Z65" s="87"/>
      <c r="AA65" s="55"/>
      <c r="AB65" s="159"/>
      <c r="AC65" s="159"/>
      <c r="AD65" s="159"/>
      <c r="AE65" s="303"/>
      <c r="AF65" s="159"/>
      <c r="AG65" s="159"/>
      <c r="AH65" s="161"/>
      <c r="AI65" s="161"/>
      <c r="AJ65" s="161"/>
      <c r="AK65" s="161"/>
      <c r="AL65" s="161"/>
      <c r="AM65" s="161"/>
      <c r="AN65" s="161"/>
      <c r="AO65" s="161"/>
      <c r="AP65" s="161"/>
      <c r="AQ65" s="161"/>
      <c r="AR65" s="161"/>
      <c r="AS65" s="161"/>
      <c r="AT65" s="161"/>
      <c r="AU65" s="55"/>
      <c r="AV65" s="88"/>
      <c r="AW65" s="304"/>
      <c r="AX65" s="304"/>
      <c r="AY65" s="305"/>
      <c r="AZ65" s="305"/>
      <c r="BA65" s="306"/>
      <c r="BB65" s="306"/>
      <c r="BC65" s="88"/>
      <c r="BD65" s="162"/>
      <c r="BE65" s="162"/>
      <c r="BF65" s="162"/>
      <c r="BG65" s="162"/>
      <c r="BH65" s="139"/>
      <c r="BI65" s="139"/>
      <c r="BJ65" s="139"/>
      <c r="BK65" s="139"/>
      <c r="BL65" s="139"/>
      <c r="BM65" s="139"/>
      <c r="BN65" s="139"/>
      <c r="BO65" s="139"/>
      <c r="BP65" s="162"/>
      <c r="BQ65" s="162"/>
      <c r="BR65" s="183"/>
      <c r="BS65" s="55"/>
      <c r="BT65" s="195"/>
      <c r="BU65" s="195"/>
      <c r="BV65" s="195"/>
      <c r="BW65" s="195"/>
      <c r="BX65" s="195"/>
      <c r="BY65" s="195"/>
      <c r="BZ65" s="195"/>
      <c r="CA65" s="195"/>
      <c r="CC65" s="187"/>
      <c r="CD65" s="187"/>
      <c r="CE65" s="187"/>
      <c r="CF65" s="187"/>
      <c r="CG65" s="187"/>
      <c r="CH65" s="187"/>
      <c r="CI65" s="187"/>
      <c r="CJ65" s="187"/>
      <c r="CK65" s="187"/>
      <c r="CL65" s="187"/>
      <c r="CM65" s="55"/>
      <c r="CN65" s="199"/>
      <c r="CO65" s="199"/>
      <c r="CP65" s="199"/>
      <c r="CQ65" s="199"/>
      <c r="CR65" s="199"/>
      <c r="CS65" s="199"/>
      <c r="CT65" s="199"/>
      <c r="CU65" s="199"/>
      <c r="CV65" s="94"/>
      <c r="CW65" s="187"/>
      <c r="CX65" s="187"/>
      <c r="CY65" s="187"/>
      <c r="CZ65" s="187"/>
      <c r="DA65" s="187"/>
      <c r="DB65" s="187"/>
      <c r="DC65" s="187"/>
      <c r="DD65" s="187"/>
      <c r="DE65" s="187"/>
      <c r="DF65" s="187"/>
      <c r="DZ65" s="375"/>
      <c r="EA65" s="375"/>
      <c r="EB65" s="55"/>
      <c r="EC65" s="380"/>
      <c r="ED65" s="199"/>
      <c r="EE65" s="199"/>
      <c r="EF65" s="311"/>
      <c r="EG65" s="311"/>
      <c r="EH65" s="311"/>
      <c r="EJ65" s="313"/>
      <c r="EK65" s="313"/>
      <c r="EL65" s="313"/>
      <c r="EM65" s="313"/>
      <c r="EN65" s="313"/>
      <c r="EO65" s="313"/>
      <c r="EP65" s="118"/>
      <c r="EQ65" s="313"/>
      <c r="ES65" s="4"/>
      <c r="EU65" s="66"/>
      <c r="EW65" s="4"/>
      <c r="EX65" s="66"/>
      <c r="EZ65" s="4"/>
      <c r="FC65" s="55"/>
      <c r="FD65" s="395"/>
      <c r="FE65" s="395"/>
      <c r="FJ65" s="66"/>
      <c r="FK65" s="66"/>
      <c r="FL65" s="375"/>
      <c r="GA65" s="97"/>
      <c r="GB65" s="97"/>
    </row>
    <row r="66" spans="1:244" ht="21" customHeight="1">
      <c r="A66" s="659" t="s">
        <v>28</v>
      </c>
      <c r="B66" s="1138">
        <v>362.60596248741695</v>
      </c>
      <c r="C66" s="1138"/>
      <c r="D66" s="1138">
        <v>171.61706637259911</v>
      </c>
      <c r="E66" s="1138"/>
      <c r="F66" s="1138" t="s">
        <v>49</v>
      </c>
      <c r="G66" s="1138"/>
      <c r="H66" s="1138">
        <f>(H28*1000000)/'16'!B29</f>
        <v>153.15335954058688</v>
      </c>
      <c r="I66" s="1138"/>
      <c r="J66" s="1138">
        <v>91.9229923755735</v>
      </c>
      <c r="K66" s="1138"/>
      <c r="L66" s="1138">
        <v>31.318273963386567</v>
      </c>
      <c r="M66" s="1138"/>
      <c r="N66" s="1057">
        <f t="shared" si="6"/>
        <v>6.5172626108443907</v>
      </c>
      <c r="S66" s="24"/>
      <c r="T66" s="194"/>
      <c r="U66" s="202"/>
      <c r="V66" s="202"/>
      <c r="W66" s="118"/>
      <c r="X66" s="126"/>
      <c r="Y66" s="95"/>
      <c r="Z66" s="87"/>
      <c r="AA66" s="55"/>
      <c r="AB66" s="159"/>
      <c r="AC66" s="159"/>
      <c r="AD66" s="159"/>
      <c r="AE66" s="303"/>
      <c r="AF66" s="159"/>
      <c r="AG66" s="159"/>
      <c r="AH66" s="161"/>
      <c r="AI66" s="161"/>
      <c r="AJ66" s="161"/>
      <c r="AK66" s="161"/>
      <c r="AL66" s="161"/>
      <c r="AM66" s="161"/>
      <c r="AN66" s="161"/>
      <c r="AO66" s="161"/>
      <c r="AP66" s="161"/>
      <c r="AQ66" s="161"/>
      <c r="AR66" s="161"/>
      <c r="AS66" s="161"/>
      <c r="AT66" s="161"/>
      <c r="AU66" s="55"/>
      <c r="AV66" s="88"/>
      <c r="AW66" s="304"/>
      <c r="AX66" s="304"/>
      <c r="AY66" s="305"/>
      <c r="AZ66" s="305"/>
      <c r="BA66" s="306"/>
      <c r="BB66" s="306"/>
      <c r="BC66" s="88"/>
      <c r="BD66" s="162"/>
      <c r="BE66" s="162"/>
      <c r="BF66" s="162"/>
      <c r="BG66" s="162"/>
      <c r="BH66" s="139"/>
      <c r="BI66" s="139"/>
      <c r="BJ66" s="139"/>
      <c r="BK66" s="139"/>
      <c r="BL66" s="139"/>
      <c r="BM66" s="139"/>
      <c r="BN66" s="139"/>
      <c r="BO66" s="139"/>
      <c r="BP66" s="162"/>
      <c r="BQ66" s="162"/>
      <c r="BR66" s="183"/>
      <c r="BS66" s="55"/>
      <c r="BT66" s="195"/>
      <c r="BU66" s="195"/>
      <c r="BV66" s="195"/>
      <c r="BW66" s="195"/>
      <c r="BX66" s="195"/>
      <c r="BY66" s="195"/>
      <c r="BZ66" s="195"/>
      <c r="CA66" s="195"/>
      <c r="CC66" s="187"/>
      <c r="CD66" s="187"/>
      <c r="CE66" s="187"/>
      <c r="CF66" s="187"/>
      <c r="CG66" s="187"/>
      <c r="CH66" s="187"/>
      <c r="CI66" s="187"/>
      <c r="CJ66" s="187"/>
      <c r="CK66" s="187"/>
      <c r="CL66" s="187"/>
      <c r="CM66" s="55"/>
      <c r="CN66" s="199"/>
      <c r="CO66" s="199"/>
      <c r="CP66" s="199"/>
      <c r="CQ66" s="199"/>
      <c r="CR66" s="199"/>
      <c r="CS66" s="199"/>
      <c r="CT66" s="199"/>
      <c r="CU66" s="199"/>
      <c r="CV66" s="94"/>
      <c r="CW66" s="187"/>
      <c r="CX66" s="187"/>
      <c r="CY66" s="187"/>
      <c r="CZ66" s="187"/>
      <c r="DA66" s="187"/>
      <c r="DB66" s="187"/>
      <c r="DC66" s="187"/>
      <c r="DD66" s="187"/>
      <c r="DE66" s="187"/>
      <c r="DF66" s="187"/>
      <c r="DZ66" s="375"/>
      <c r="EA66" s="375"/>
      <c r="EB66" s="55"/>
      <c r="EC66" s="380"/>
      <c r="ED66" s="199"/>
      <c r="EE66" s="199"/>
      <c r="EF66" s="311"/>
      <c r="EG66" s="311"/>
      <c r="EH66" s="311"/>
      <c r="EJ66" s="313"/>
      <c r="EK66" s="313"/>
      <c r="EL66" s="313"/>
      <c r="EM66" s="313"/>
      <c r="EN66" s="313"/>
      <c r="EO66" s="313"/>
      <c r="EP66" s="118"/>
      <c r="EQ66" s="313"/>
      <c r="ES66" s="4"/>
      <c r="EU66" s="66"/>
      <c r="EW66" s="4"/>
      <c r="EX66" s="66"/>
      <c r="EZ66" s="4"/>
      <c r="FC66" s="55"/>
      <c r="FD66" s="395"/>
      <c r="FE66" s="395"/>
      <c r="FJ66" s="66"/>
      <c r="FK66" s="66"/>
      <c r="FL66" s="375"/>
      <c r="GA66" s="97"/>
      <c r="GB66" s="97"/>
    </row>
    <row r="67" spans="1:244" s="324" customFormat="1" ht="21" customHeight="1">
      <c r="A67" s="668" t="s">
        <v>29</v>
      </c>
      <c r="B67" s="1112">
        <v>410.95886280644072</v>
      </c>
      <c r="C67" s="1127"/>
      <c r="D67" s="1112">
        <v>181.93818745473297</v>
      </c>
      <c r="E67" s="1127"/>
      <c r="F67" s="1112">
        <v>8.6051724060369192</v>
      </c>
      <c r="G67" s="1127"/>
      <c r="H67" s="1112">
        <f>(H29*1000000)/'16'!B30</f>
        <v>183.68523112374663</v>
      </c>
      <c r="I67" s="1127"/>
      <c r="J67" s="1112">
        <v>89.267115748680013</v>
      </c>
      <c r="K67" s="1127"/>
      <c r="L67" s="1112">
        <v>35.40650717522692</v>
      </c>
      <c r="M67" s="1127"/>
      <c r="N67" s="1033">
        <f t="shared" si="6"/>
        <v>9.9289370527341987</v>
      </c>
      <c r="O67" s="24"/>
      <c r="P67" s="24"/>
      <c r="Q67" s="24"/>
      <c r="R67" s="24"/>
      <c r="S67" s="24"/>
      <c r="T67" s="194"/>
      <c r="U67" s="322"/>
      <c r="V67" s="322"/>
      <c r="W67" s="322"/>
      <c r="X67" s="126"/>
      <c r="Y67" s="74"/>
      <c r="Z67" s="92"/>
      <c r="AA67" s="75"/>
      <c r="AB67" s="213"/>
      <c r="AC67" s="213"/>
      <c r="AD67" s="213"/>
      <c r="AE67" s="325"/>
      <c r="AF67" s="213"/>
      <c r="AG67" s="213"/>
      <c r="AH67" s="215"/>
      <c r="AI67" s="215"/>
      <c r="AJ67" s="215"/>
      <c r="AK67" s="215"/>
      <c r="AL67" s="215"/>
      <c r="AM67" s="215"/>
      <c r="AN67" s="215"/>
      <c r="AO67" s="215"/>
      <c r="AP67" s="215"/>
      <c r="AQ67" s="215"/>
      <c r="AR67" s="215"/>
      <c r="AS67" s="215"/>
      <c r="AT67" s="215"/>
      <c r="AU67" s="75"/>
      <c r="AV67" s="90"/>
      <c r="AW67" s="326"/>
      <c r="AX67" s="326"/>
      <c r="AY67" s="327"/>
      <c r="AZ67" s="327"/>
      <c r="BA67" s="328"/>
      <c r="BB67" s="328"/>
      <c r="BC67" s="90"/>
      <c r="BD67" s="216"/>
      <c r="BE67" s="216"/>
      <c r="BF67" s="216"/>
      <c r="BG67" s="216"/>
      <c r="BH67" s="146"/>
      <c r="BI67" s="146"/>
      <c r="BJ67" s="146"/>
      <c r="BK67" s="146"/>
      <c r="BL67" s="146"/>
      <c r="BM67" s="146"/>
      <c r="BN67" s="146"/>
      <c r="BO67" s="146"/>
      <c r="BP67" s="216"/>
      <c r="BQ67" s="216"/>
      <c r="BR67" s="220"/>
      <c r="BS67" s="75"/>
      <c r="BT67" s="231"/>
      <c r="BU67" s="231"/>
      <c r="BV67" s="231"/>
      <c r="BW67" s="231"/>
      <c r="BX67" s="231"/>
      <c r="BY67" s="231"/>
      <c r="BZ67" s="231"/>
      <c r="CA67" s="231"/>
      <c r="CB67" s="74"/>
      <c r="CC67" s="223"/>
      <c r="CD67" s="223"/>
      <c r="CE67" s="223"/>
      <c r="CF67" s="223"/>
      <c r="CG67" s="223"/>
      <c r="CH67" s="223"/>
      <c r="CI67" s="223"/>
      <c r="CJ67" s="223"/>
      <c r="CK67" s="223"/>
      <c r="CL67" s="223"/>
      <c r="CM67" s="75"/>
      <c r="CN67" s="234"/>
      <c r="CO67" s="234"/>
      <c r="CP67" s="234"/>
      <c r="CQ67" s="234"/>
      <c r="CR67" s="234"/>
      <c r="CS67" s="234"/>
      <c r="CT67" s="234"/>
      <c r="CU67" s="234"/>
      <c r="CV67" s="398"/>
      <c r="CW67" s="223"/>
      <c r="CX67" s="223"/>
      <c r="CY67" s="223"/>
      <c r="CZ67" s="223"/>
      <c r="DA67" s="223"/>
      <c r="DB67" s="223"/>
      <c r="DC67" s="223"/>
      <c r="DD67" s="223"/>
      <c r="DE67" s="223"/>
      <c r="DF67" s="223"/>
      <c r="EB67" s="75"/>
      <c r="EC67" s="383"/>
      <c r="ED67" s="234"/>
      <c r="EE67" s="234"/>
      <c r="EF67" s="331"/>
      <c r="EG67" s="331"/>
      <c r="EH67" s="331"/>
      <c r="EJ67" s="323"/>
      <c r="EK67" s="313"/>
      <c r="EL67" s="313"/>
      <c r="EM67" s="313"/>
      <c r="EN67" s="313"/>
      <c r="EP67" s="323"/>
      <c r="EQ67" s="323"/>
      <c r="FC67" s="75"/>
      <c r="FD67" s="399"/>
      <c r="FE67" s="399"/>
      <c r="FL67" s="375"/>
      <c r="FM67" s="74"/>
      <c r="FN67" s="74"/>
      <c r="FO67" s="74"/>
      <c r="FP67" s="74"/>
      <c r="FQ67" s="74"/>
      <c r="FR67" s="74"/>
      <c r="FS67" s="74"/>
      <c r="FT67" s="74"/>
      <c r="FU67" s="74"/>
      <c r="FV67" s="74"/>
      <c r="FW67" s="74"/>
      <c r="FX67" s="74"/>
      <c r="FY67" s="74"/>
      <c r="FZ67" s="74"/>
      <c r="GA67" s="74"/>
      <c r="GB67" s="74"/>
      <c r="GC67" s="74"/>
      <c r="GD67" s="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row>
    <row r="68" spans="1:244" ht="21" customHeight="1">
      <c r="A68" s="659" t="s">
        <v>30</v>
      </c>
      <c r="B68" s="1138">
        <v>386.83268226365635</v>
      </c>
      <c r="C68" s="1138"/>
      <c r="D68" s="1138">
        <v>195.37134015894932</v>
      </c>
      <c r="E68" s="1138"/>
      <c r="F68" s="1138">
        <v>5.3248075017506356</v>
      </c>
      <c r="G68" s="1138"/>
      <c r="H68" s="1138">
        <f>(H30*1000000)/'16'!B31</f>
        <v>127.91734638385851</v>
      </c>
      <c r="I68" s="1138"/>
      <c r="J68" s="1138">
        <v>61.858033356736875</v>
      </c>
      <c r="K68" s="1138"/>
      <c r="L68" s="1138">
        <v>54.306089834396737</v>
      </c>
      <c r="M68" s="1138"/>
      <c r="N68" s="1057">
        <f t="shared" si="6"/>
        <v>9.2379058864517773</v>
      </c>
      <c r="O68" s="72"/>
      <c r="P68" s="72"/>
      <c r="Q68" s="72"/>
      <c r="R68" s="72"/>
      <c r="S68" s="72"/>
      <c r="T68" s="230"/>
      <c r="U68" s="322"/>
      <c r="V68" s="322"/>
      <c r="W68" s="117"/>
      <c r="X68" s="218"/>
      <c r="Y68" s="74"/>
      <c r="Z68" s="87"/>
      <c r="AA68" s="55"/>
      <c r="AB68" s="159"/>
      <c r="AC68" s="159"/>
      <c r="AD68" s="159"/>
      <c r="AE68" s="303"/>
      <c r="AF68" s="159"/>
      <c r="AG68" s="159"/>
      <c r="AH68" s="161"/>
      <c r="AI68" s="161"/>
      <c r="AJ68" s="161"/>
      <c r="AK68" s="161"/>
      <c r="AL68" s="161"/>
      <c r="AM68" s="161"/>
      <c r="AN68" s="161"/>
      <c r="AO68" s="161"/>
      <c r="AP68" s="161"/>
      <c r="AQ68" s="161"/>
      <c r="AR68" s="161"/>
      <c r="AS68" s="161"/>
      <c r="AT68" s="161"/>
      <c r="AU68" s="55"/>
      <c r="AV68" s="88"/>
      <c r="AW68" s="304"/>
      <c r="AX68" s="304"/>
      <c r="AY68" s="305"/>
      <c r="AZ68" s="305"/>
      <c r="BA68" s="306"/>
      <c r="BB68" s="306"/>
      <c r="BC68" s="88"/>
      <c r="BD68" s="162"/>
      <c r="BE68" s="162"/>
      <c r="BF68" s="162"/>
      <c r="BG68" s="162"/>
      <c r="BH68" s="139"/>
      <c r="BI68" s="139"/>
      <c r="BJ68" s="139"/>
      <c r="BK68" s="139"/>
      <c r="BL68" s="139"/>
      <c r="BM68" s="139"/>
      <c r="BN68" s="139"/>
      <c r="BO68" s="139"/>
      <c r="BP68" s="162"/>
      <c r="BQ68" s="162"/>
      <c r="BR68" s="183"/>
      <c r="BS68" s="55"/>
      <c r="BT68" s="195"/>
      <c r="BU68" s="195"/>
      <c r="BV68" s="195"/>
      <c r="BW68" s="195"/>
      <c r="BX68" s="195"/>
      <c r="BY68" s="195"/>
      <c r="BZ68" s="195"/>
      <c r="CA68" s="195"/>
      <c r="CC68" s="187"/>
      <c r="CD68" s="187"/>
      <c r="CE68" s="187"/>
      <c r="CF68" s="187"/>
      <c r="CG68" s="187"/>
      <c r="CH68" s="187"/>
      <c r="CI68" s="187"/>
      <c r="CJ68" s="187"/>
      <c r="CK68" s="187"/>
      <c r="CL68" s="187"/>
      <c r="CM68" s="55"/>
      <c r="CN68" s="199"/>
      <c r="CO68" s="199"/>
      <c r="CP68" s="199"/>
      <c r="CQ68" s="199"/>
      <c r="CR68" s="199"/>
      <c r="CS68" s="199"/>
      <c r="CT68" s="199"/>
      <c r="CU68" s="199"/>
      <c r="CV68" s="94"/>
      <c r="CW68" s="187"/>
      <c r="CX68" s="187"/>
      <c r="CY68" s="187"/>
      <c r="CZ68" s="187"/>
      <c r="DA68" s="187"/>
      <c r="DB68" s="187"/>
      <c r="DC68" s="187"/>
      <c r="DD68" s="187"/>
      <c r="DE68" s="187"/>
      <c r="DF68" s="187"/>
      <c r="DZ68" s="375"/>
      <c r="EA68" s="375"/>
      <c r="EB68" s="55"/>
      <c r="EC68" s="380"/>
      <c r="ED68" s="199"/>
      <c r="EE68" s="199"/>
      <c r="EF68" s="311"/>
      <c r="EG68" s="311"/>
      <c r="EH68" s="311"/>
      <c r="EJ68" s="313"/>
      <c r="EN68" s="66"/>
      <c r="EP68" s="118"/>
      <c r="EQ68" s="313"/>
      <c r="ES68" s="4"/>
      <c r="EU68" s="66"/>
      <c r="EW68" s="4"/>
      <c r="EX68" s="66"/>
      <c r="EZ68" s="4"/>
      <c r="FC68" s="55"/>
      <c r="FD68" s="395"/>
      <c r="FE68" s="395"/>
      <c r="FJ68" s="66"/>
      <c r="FK68" s="66"/>
      <c r="FL68" s="375"/>
      <c r="GA68" s="97"/>
      <c r="GB68" s="97"/>
    </row>
    <row r="69" spans="1:244" ht="21" customHeight="1">
      <c r="A69" s="668" t="s">
        <v>31</v>
      </c>
      <c r="B69" s="1112">
        <v>406.47405969828986</v>
      </c>
      <c r="C69" s="1127"/>
      <c r="D69" s="1112">
        <v>184.43526919932566</v>
      </c>
      <c r="E69" s="1127"/>
      <c r="F69" s="1112">
        <v>7.9953870862046825</v>
      </c>
      <c r="G69" s="1127"/>
      <c r="H69" s="1112">
        <f>(H31*1000000)/'16'!B32</f>
        <v>173.31856813816066</v>
      </c>
      <c r="I69" s="1127"/>
      <c r="J69" s="1112">
        <v>84.17205572933878</v>
      </c>
      <c r="K69" s="1127"/>
      <c r="L69" s="1112">
        <v>38.91974073087767</v>
      </c>
      <c r="M69" s="1127"/>
      <c r="N69" s="1033">
        <f t="shared" si="6"/>
        <v>9.8004816299258763</v>
      </c>
      <c r="S69" s="24"/>
      <c r="T69" s="194"/>
      <c r="U69" s="202"/>
      <c r="V69" s="202"/>
      <c r="W69" s="118"/>
      <c r="X69" s="126"/>
      <c r="Y69" s="95"/>
      <c r="Z69" s="87"/>
      <c r="AA69" s="75"/>
      <c r="AB69" s="213"/>
      <c r="AC69" s="213"/>
      <c r="AD69" s="213"/>
      <c r="AE69" s="325"/>
      <c r="AF69" s="213"/>
      <c r="AG69" s="213"/>
      <c r="AH69" s="215"/>
      <c r="AI69" s="215"/>
      <c r="AJ69" s="215"/>
      <c r="AK69" s="215"/>
      <c r="AL69" s="215"/>
      <c r="AM69" s="215"/>
      <c r="AN69" s="215"/>
      <c r="AO69" s="215"/>
      <c r="AP69" s="215"/>
      <c r="AQ69" s="215"/>
      <c r="AR69" s="215"/>
      <c r="AS69" s="215"/>
      <c r="AT69" s="215"/>
      <c r="AU69" s="75"/>
      <c r="AV69" s="90"/>
      <c r="AW69" s="326"/>
      <c r="AX69" s="326"/>
      <c r="AY69" s="327"/>
      <c r="AZ69" s="327"/>
      <c r="BA69" s="328"/>
      <c r="BB69" s="328"/>
      <c r="BC69" s="90"/>
      <c r="BD69" s="216"/>
      <c r="BE69" s="216"/>
      <c r="BF69" s="216"/>
      <c r="BG69" s="216"/>
      <c r="BH69" s="146"/>
      <c r="BI69" s="146"/>
      <c r="BJ69" s="146"/>
      <c r="BK69" s="146"/>
      <c r="BL69" s="146"/>
      <c r="BM69" s="146"/>
      <c r="BN69" s="146"/>
      <c r="BO69" s="146"/>
      <c r="BP69" s="216"/>
      <c r="BQ69" s="216"/>
      <c r="BR69" s="220"/>
      <c r="BS69" s="75"/>
      <c r="BT69" s="231"/>
      <c r="BU69" s="231"/>
      <c r="BV69" s="231"/>
      <c r="BW69" s="231"/>
      <c r="BX69" s="231"/>
      <c r="BY69" s="231"/>
      <c r="BZ69" s="231"/>
      <c r="CA69" s="231"/>
      <c r="CC69" s="242"/>
      <c r="CD69" s="242"/>
      <c r="CE69" s="242"/>
      <c r="CF69" s="242"/>
      <c r="CG69" s="242"/>
      <c r="CH69" s="242"/>
      <c r="CI69" s="242"/>
      <c r="CJ69" s="242"/>
      <c r="CK69" s="242"/>
      <c r="CL69" s="242"/>
      <c r="CM69" s="75"/>
      <c r="CN69" s="234"/>
      <c r="CO69" s="234"/>
      <c r="CP69" s="234"/>
      <c r="CQ69" s="234"/>
      <c r="CR69" s="234"/>
      <c r="CS69" s="234"/>
      <c r="CT69" s="234"/>
      <c r="CU69" s="234"/>
      <c r="CV69" s="94"/>
      <c r="CW69" s="242"/>
      <c r="CX69" s="242"/>
      <c r="CY69" s="242"/>
      <c r="CZ69" s="242"/>
      <c r="DA69" s="242"/>
      <c r="DB69" s="242"/>
      <c r="DC69" s="242"/>
      <c r="DD69" s="242"/>
      <c r="DE69" s="242"/>
      <c r="DF69" s="242"/>
      <c r="DZ69" s="375"/>
      <c r="EA69" s="375"/>
      <c r="EB69" s="75"/>
      <c r="EC69" s="383"/>
      <c r="ED69" s="234"/>
      <c r="EE69" s="234"/>
      <c r="EF69" s="331"/>
      <c r="EG69" s="331"/>
      <c r="EH69" s="331"/>
      <c r="EK69" s="323"/>
      <c r="EL69" s="323"/>
      <c r="EM69" s="313"/>
      <c r="EN69" s="313"/>
      <c r="EO69" s="313"/>
      <c r="EP69" s="118"/>
      <c r="EQ69" s="313"/>
      <c r="ES69" s="4"/>
      <c r="EU69" s="66"/>
      <c r="EW69" s="4"/>
      <c r="EX69" s="66"/>
      <c r="EZ69" s="4"/>
      <c r="FC69" s="75"/>
      <c r="FD69" s="399"/>
      <c r="FE69" s="399"/>
      <c r="FJ69" s="66"/>
      <c r="FK69" s="66"/>
      <c r="FL69" s="375"/>
      <c r="GA69" s="97"/>
      <c r="GB69" s="97"/>
    </row>
    <row r="70" spans="1:244" ht="21" customHeight="1">
      <c r="A70" s="659" t="s">
        <v>32</v>
      </c>
      <c r="B70" s="1138">
        <v>806.5886030042393</v>
      </c>
      <c r="C70" s="1138"/>
      <c r="D70" s="1138">
        <v>420.69465068979883</v>
      </c>
      <c r="E70" s="1138"/>
      <c r="F70" s="1138" t="s">
        <v>49</v>
      </c>
      <c r="G70" s="1138"/>
      <c r="H70" s="1138">
        <f>(H32*1000000)/'16'!B33</f>
        <v>316.09027665465953</v>
      </c>
      <c r="I70" s="1138"/>
      <c r="J70" s="1138">
        <v>38.35010169325394</v>
      </c>
      <c r="K70" s="1138"/>
      <c r="L70" s="1138">
        <v>49.008797079075698</v>
      </c>
      <c r="M70" s="1138"/>
      <c r="N70" s="1057">
        <f t="shared" si="6"/>
        <v>20.794878580705237</v>
      </c>
      <c r="S70" s="24"/>
      <c r="T70" s="230"/>
      <c r="U70" s="322"/>
      <c r="V70" s="322"/>
      <c r="W70" s="117"/>
      <c r="X70" s="218"/>
      <c r="Y70" s="74"/>
      <c r="Z70" s="87"/>
      <c r="AA70" s="55"/>
      <c r="AB70" s="159"/>
      <c r="AC70" s="159"/>
      <c r="AD70" s="159"/>
      <c r="AE70" s="303"/>
      <c r="AF70" s="159"/>
      <c r="AG70" s="159"/>
      <c r="AH70" s="161"/>
      <c r="AI70" s="161"/>
      <c r="AJ70" s="161"/>
      <c r="AK70" s="161"/>
      <c r="AL70" s="161"/>
      <c r="AM70" s="161"/>
      <c r="AN70" s="161"/>
      <c r="AO70" s="161"/>
      <c r="AP70" s="161"/>
      <c r="AQ70" s="161"/>
      <c r="AR70" s="161"/>
      <c r="AS70" s="161"/>
      <c r="AT70" s="161"/>
      <c r="AU70" s="55"/>
      <c r="AV70" s="88"/>
      <c r="AW70" s="304"/>
      <c r="AX70" s="304"/>
      <c r="AY70" s="305"/>
      <c r="AZ70" s="305"/>
      <c r="BA70" s="306"/>
      <c r="BB70" s="306"/>
      <c r="BC70" s="88"/>
      <c r="BD70" s="162"/>
      <c r="BE70" s="162"/>
      <c r="BF70" s="162"/>
      <c r="BG70" s="162"/>
      <c r="BH70" s="139"/>
      <c r="BI70" s="139"/>
      <c r="BJ70" s="139"/>
      <c r="BK70" s="139"/>
      <c r="BL70" s="139"/>
      <c r="BM70" s="139"/>
      <c r="BN70" s="139"/>
      <c r="BO70" s="139"/>
      <c r="BP70" s="162"/>
      <c r="BQ70" s="162"/>
      <c r="BR70" s="183"/>
      <c r="BS70" s="55"/>
      <c r="BT70" s="195"/>
      <c r="BU70" s="195"/>
      <c r="BV70" s="195"/>
      <c r="BW70" s="195"/>
      <c r="BX70" s="195"/>
      <c r="BY70" s="195"/>
      <c r="BZ70" s="195"/>
      <c r="CA70" s="195"/>
      <c r="CC70" s="187"/>
      <c r="CD70" s="187"/>
      <c r="CE70" s="187"/>
      <c r="CF70" s="187"/>
      <c r="CG70" s="187"/>
      <c r="CH70" s="187"/>
      <c r="CI70" s="187"/>
      <c r="CJ70" s="187"/>
      <c r="CK70" s="187"/>
      <c r="CL70" s="187"/>
      <c r="CM70" s="55"/>
      <c r="CN70" s="199"/>
      <c r="CO70" s="199"/>
      <c r="CP70" s="199"/>
      <c r="CQ70" s="199"/>
      <c r="CR70" s="199"/>
      <c r="CS70" s="199"/>
      <c r="CT70" s="199"/>
      <c r="CU70" s="199"/>
      <c r="CV70" s="94"/>
      <c r="CW70" s="187"/>
      <c r="CX70" s="187"/>
      <c r="CY70" s="187"/>
      <c r="CZ70" s="187"/>
      <c r="DA70" s="187"/>
      <c r="DB70" s="187"/>
      <c r="DC70" s="187"/>
      <c r="DD70" s="187"/>
      <c r="DE70" s="187"/>
      <c r="DF70" s="187"/>
      <c r="DZ70" s="375"/>
      <c r="EA70" s="375"/>
      <c r="EB70" s="55"/>
      <c r="EC70" s="380"/>
      <c r="ED70" s="199"/>
      <c r="EE70" s="199"/>
      <c r="EF70" s="311"/>
      <c r="EG70" s="311"/>
      <c r="EH70" s="311"/>
      <c r="EJ70" s="323"/>
      <c r="EK70" s="313"/>
      <c r="EL70" s="313"/>
      <c r="EN70" s="66"/>
      <c r="EO70" s="313"/>
      <c r="EP70" s="118"/>
      <c r="EQ70" s="313"/>
      <c r="ES70" s="4"/>
      <c r="EU70" s="66"/>
      <c r="EW70" s="4"/>
      <c r="EX70" s="66"/>
      <c r="EZ70" s="4"/>
      <c r="FC70" s="55"/>
      <c r="FD70" s="395"/>
      <c r="FE70" s="395"/>
      <c r="FJ70" s="66"/>
      <c r="FK70" s="66"/>
      <c r="FL70" s="375"/>
      <c r="GA70" s="97"/>
      <c r="GB70" s="97"/>
    </row>
    <row r="71" spans="1:244" ht="21" customHeight="1">
      <c r="A71" s="526" t="s">
        <v>33</v>
      </c>
      <c r="B71" s="1136">
        <v>549.75741743439357</v>
      </c>
      <c r="C71" s="1137"/>
      <c r="D71" s="1136">
        <v>307.46124561666949</v>
      </c>
      <c r="E71" s="1137"/>
      <c r="F71" s="1136" t="s">
        <v>49</v>
      </c>
      <c r="G71" s="1137"/>
      <c r="H71" s="1136">
        <f>(H33*1000000)/'16'!B34</f>
        <v>226.24881859857084</v>
      </c>
      <c r="I71" s="1137"/>
      <c r="J71" s="1136">
        <v>25.108830258009238</v>
      </c>
      <c r="K71" s="1137"/>
      <c r="L71" s="1136">
        <v>2.1344721895895348E-2</v>
      </c>
      <c r="M71" s="1137"/>
      <c r="N71" s="1058">
        <f t="shared" si="6"/>
        <v>16.026008497257354</v>
      </c>
      <c r="S71" s="24"/>
      <c r="T71" s="194"/>
      <c r="U71" s="202"/>
      <c r="V71" s="202"/>
      <c r="W71" s="118"/>
      <c r="X71" s="126"/>
      <c r="Y71" s="95"/>
      <c r="Z71" s="87"/>
      <c r="AA71" s="55"/>
      <c r="AB71" s="159"/>
      <c r="AC71" s="159"/>
      <c r="AD71" s="159"/>
      <c r="AE71" s="303"/>
      <c r="AF71" s="159"/>
      <c r="AG71" s="159"/>
      <c r="AH71" s="161"/>
      <c r="AI71" s="161"/>
      <c r="AJ71" s="161"/>
      <c r="AK71" s="161"/>
      <c r="AL71" s="161"/>
      <c r="AM71" s="161"/>
      <c r="AN71" s="161"/>
      <c r="AO71" s="161"/>
      <c r="AP71" s="161"/>
      <c r="AQ71" s="161"/>
      <c r="AR71" s="161"/>
      <c r="AS71" s="161"/>
      <c r="AT71" s="161"/>
      <c r="AU71" s="55"/>
      <c r="AV71" s="88"/>
      <c r="AW71" s="304"/>
      <c r="AX71" s="304"/>
      <c r="AY71" s="305"/>
      <c r="AZ71" s="305"/>
      <c r="BA71" s="306"/>
      <c r="BB71" s="306"/>
      <c r="BC71" s="88"/>
      <c r="BD71" s="162"/>
      <c r="BE71" s="162"/>
      <c r="BF71" s="162"/>
      <c r="BG71" s="162"/>
      <c r="BH71" s="139"/>
      <c r="BI71" s="139"/>
      <c r="BJ71" s="139"/>
      <c r="BK71" s="139"/>
      <c r="BL71" s="139"/>
      <c r="BM71" s="139"/>
      <c r="BN71" s="139"/>
      <c r="BO71" s="139"/>
      <c r="BP71" s="162"/>
      <c r="BQ71" s="162"/>
      <c r="BR71" s="183"/>
      <c r="BS71" s="55"/>
      <c r="BT71" s="195"/>
      <c r="BU71" s="195"/>
      <c r="BV71" s="195"/>
      <c r="BW71" s="195"/>
      <c r="BX71" s="195"/>
      <c r="BY71" s="195"/>
      <c r="BZ71" s="195"/>
      <c r="CA71" s="195"/>
      <c r="CC71" s="187"/>
      <c r="CD71" s="187"/>
      <c r="CE71" s="187"/>
      <c r="CF71" s="187"/>
      <c r="CG71" s="187"/>
      <c r="CH71" s="187"/>
      <c r="CI71" s="187"/>
      <c r="CJ71" s="187"/>
      <c r="CK71" s="187"/>
      <c r="CL71" s="187"/>
      <c r="CM71" s="55"/>
      <c r="CN71" s="199"/>
      <c r="CO71" s="199"/>
      <c r="CP71" s="199"/>
      <c r="CQ71" s="199"/>
      <c r="CR71" s="199"/>
      <c r="CS71" s="199"/>
      <c r="CT71" s="199"/>
      <c r="CU71" s="199"/>
      <c r="CV71" s="94"/>
      <c r="CW71" s="187"/>
      <c r="CX71" s="187"/>
      <c r="CY71" s="187"/>
      <c r="CZ71" s="187"/>
      <c r="DA71" s="187"/>
      <c r="DB71" s="187"/>
      <c r="DC71" s="187"/>
      <c r="DD71" s="187"/>
      <c r="DE71" s="187"/>
      <c r="DF71" s="187"/>
      <c r="DZ71" s="375"/>
      <c r="EA71" s="375"/>
      <c r="EB71" s="55"/>
      <c r="EC71" s="380"/>
      <c r="ED71" s="199"/>
      <c r="EE71" s="199"/>
      <c r="EF71" s="311"/>
      <c r="EG71" s="311"/>
      <c r="EH71" s="311"/>
      <c r="EJ71" s="313"/>
      <c r="EK71" s="313"/>
      <c r="EL71" s="313"/>
      <c r="EM71" s="313"/>
      <c r="EN71" s="313"/>
      <c r="EO71" s="313"/>
      <c r="EP71" s="118"/>
      <c r="EQ71" s="313"/>
      <c r="ES71" s="4"/>
      <c r="EU71" s="66"/>
      <c r="EW71" s="4"/>
      <c r="EX71" s="66"/>
      <c r="EZ71" s="4"/>
      <c r="FC71" s="55"/>
      <c r="FD71" s="395"/>
      <c r="FE71" s="395"/>
      <c r="FJ71" s="66"/>
      <c r="FK71" s="66"/>
      <c r="FL71" s="375"/>
      <c r="GA71" s="97"/>
      <c r="GB71" s="97"/>
    </row>
    <row r="72" spans="1:244" ht="21" customHeight="1">
      <c r="A72" s="659" t="s">
        <v>34</v>
      </c>
      <c r="B72" s="1138">
        <v>1032.5302721248997</v>
      </c>
      <c r="C72" s="1138"/>
      <c r="D72" s="1138">
        <v>376.7484565179044</v>
      </c>
      <c r="E72" s="1138"/>
      <c r="F72" s="1138" t="s">
        <v>49</v>
      </c>
      <c r="G72" s="1138"/>
      <c r="H72" s="1138">
        <f>(H34*1000000)/'16'!B35</f>
        <v>406.85479467029734</v>
      </c>
      <c r="I72" s="1138"/>
      <c r="J72" s="1138">
        <v>52.55203863860531</v>
      </c>
      <c r="K72" s="1138"/>
      <c r="L72" s="1138">
        <v>229.9919254457775</v>
      </c>
      <c r="M72" s="1138"/>
      <c r="N72" s="1057">
        <f t="shared" si="6"/>
        <v>18.935095490920503</v>
      </c>
      <c r="S72" s="24"/>
      <c r="T72" s="194"/>
      <c r="U72" s="202"/>
      <c r="V72" s="334"/>
      <c r="W72" s="4"/>
      <c r="X72" s="126"/>
      <c r="Y72" s="95"/>
      <c r="Z72" s="87"/>
      <c r="AA72" s="55"/>
      <c r="AB72" s="159"/>
      <c r="AC72" s="159"/>
      <c r="AD72" s="159"/>
      <c r="AE72" s="303"/>
      <c r="AF72" s="159"/>
      <c r="AG72" s="159"/>
      <c r="AH72" s="161"/>
      <c r="AI72" s="161"/>
      <c r="AJ72" s="161"/>
      <c r="AK72" s="161"/>
      <c r="AL72" s="161"/>
      <c r="AM72" s="161"/>
      <c r="AN72" s="161"/>
      <c r="AO72" s="161"/>
      <c r="AP72" s="161"/>
      <c r="AQ72" s="161"/>
      <c r="AR72" s="161"/>
      <c r="AS72" s="161"/>
      <c r="AT72" s="161"/>
      <c r="AU72" s="55"/>
      <c r="AV72" s="88"/>
      <c r="AW72" s="304"/>
      <c r="AX72" s="304"/>
      <c r="AY72" s="305"/>
      <c r="AZ72" s="305"/>
      <c r="BA72" s="306"/>
      <c r="BB72" s="306"/>
      <c r="BC72" s="88"/>
      <c r="BD72" s="162"/>
      <c r="BE72" s="118"/>
      <c r="BF72" s="4"/>
      <c r="BG72" s="118"/>
      <c r="BH72" s="118"/>
      <c r="BI72" s="4"/>
      <c r="BJ72" s="118"/>
      <c r="BK72" s="4"/>
      <c r="BL72" s="4"/>
      <c r="BM72" s="4"/>
      <c r="BN72" s="4"/>
      <c r="BO72" s="130"/>
      <c r="BP72" s="162"/>
      <c r="BQ72" s="162"/>
      <c r="BR72" s="183"/>
      <c r="BS72" s="55"/>
      <c r="BT72" s="195"/>
      <c r="BU72" s="195"/>
      <c r="BV72" s="195"/>
      <c r="BW72" s="195"/>
      <c r="BX72" s="195"/>
      <c r="BY72" s="195"/>
      <c r="BZ72" s="195"/>
      <c r="CA72" s="195"/>
      <c r="CC72" s="187"/>
      <c r="CD72" s="187"/>
      <c r="CE72" s="187"/>
      <c r="CF72" s="187"/>
      <c r="CG72" s="187"/>
      <c r="CH72" s="187"/>
      <c r="CI72" s="187"/>
      <c r="CJ72" s="187"/>
      <c r="CK72" s="187"/>
      <c r="CL72" s="187"/>
      <c r="CM72" s="55"/>
      <c r="CN72" s="199"/>
      <c r="CO72" s="199"/>
      <c r="CP72" s="199"/>
      <c r="CQ72" s="199"/>
      <c r="CR72" s="199"/>
      <c r="CS72" s="199"/>
      <c r="CT72" s="199"/>
      <c r="CU72" s="199"/>
      <c r="CV72" s="94"/>
      <c r="CW72" s="187"/>
      <c r="CX72" s="187"/>
      <c r="CY72" s="187"/>
      <c r="CZ72" s="187"/>
      <c r="DA72" s="187"/>
      <c r="DB72" s="187"/>
      <c r="DC72" s="187"/>
      <c r="DD72" s="187"/>
      <c r="DE72" s="187"/>
      <c r="DF72" s="187"/>
      <c r="DZ72" s="375"/>
      <c r="EA72" s="375"/>
      <c r="EB72" s="55"/>
      <c r="EC72" s="380"/>
      <c r="ED72" s="199"/>
      <c r="EE72" s="199"/>
      <c r="EF72" s="311"/>
      <c r="EG72" s="311"/>
      <c r="EH72" s="311"/>
      <c r="EJ72" s="313"/>
      <c r="EK72" s="313"/>
      <c r="EL72" s="313"/>
      <c r="EM72" s="313"/>
      <c r="EN72" s="313"/>
      <c r="EO72" s="313"/>
      <c r="EP72" s="118"/>
      <c r="EQ72" s="313"/>
      <c r="ES72" s="4"/>
      <c r="EU72" s="66"/>
      <c r="EW72" s="4"/>
      <c r="EX72" s="66"/>
      <c r="EZ72" s="4"/>
      <c r="FC72" s="55"/>
      <c r="FD72" s="395"/>
      <c r="FE72" s="395"/>
      <c r="FJ72" s="66"/>
      <c r="FK72" s="66"/>
      <c r="FL72" s="375"/>
      <c r="GA72" s="97"/>
      <c r="GB72" s="97"/>
    </row>
    <row r="73" spans="1:244" ht="21" customHeight="1">
      <c r="A73" s="526" t="s">
        <v>35</v>
      </c>
      <c r="B73" s="1136">
        <v>913.12300932687708</v>
      </c>
      <c r="C73" s="1137"/>
      <c r="D73" s="1136">
        <v>358.11496724381391</v>
      </c>
      <c r="E73" s="1137"/>
      <c r="F73" s="1136" t="s">
        <v>49</v>
      </c>
      <c r="G73" s="1137"/>
      <c r="H73" s="1136">
        <f>(H35*1000000)/'16'!B36</f>
        <v>397.19832613161867</v>
      </c>
      <c r="I73" s="1137"/>
      <c r="J73" s="1136">
        <v>34.216902313235195</v>
      </c>
      <c r="K73" s="1137"/>
      <c r="L73" s="1136">
        <v>129.76276400395136</v>
      </c>
      <c r="M73" s="1137"/>
      <c r="N73" s="1058">
        <f t="shared" si="6"/>
        <v>28.046951947493142</v>
      </c>
      <c r="O73" s="366"/>
      <c r="S73" s="24"/>
      <c r="T73" s="194"/>
      <c r="U73" s="202"/>
      <c r="V73" s="202"/>
      <c r="W73" s="118"/>
      <c r="X73" s="126"/>
      <c r="Y73" s="95"/>
      <c r="Z73" s="87"/>
      <c r="AA73" s="55"/>
      <c r="AB73" s="159"/>
      <c r="AC73" s="159"/>
      <c r="AD73" s="159"/>
      <c r="AE73" s="303"/>
      <c r="AF73" s="159"/>
      <c r="AG73" s="159"/>
      <c r="AH73" s="161"/>
      <c r="AI73" s="161"/>
      <c r="AJ73" s="161"/>
      <c r="AK73" s="161"/>
      <c r="AL73" s="161"/>
      <c r="AM73" s="161"/>
      <c r="AN73" s="161"/>
      <c r="AO73" s="161"/>
      <c r="AP73" s="161"/>
      <c r="AQ73" s="161"/>
      <c r="AR73" s="161"/>
      <c r="AS73" s="161"/>
      <c r="AT73" s="161"/>
      <c r="AU73" s="55"/>
      <c r="AV73" s="88"/>
      <c r="AW73" s="304"/>
      <c r="AX73" s="304"/>
      <c r="AY73" s="305"/>
      <c r="AZ73" s="305"/>
      <c r="BA73" s="306"/>
      <c r="BB73" s="306"/>
      <c r="BC73" s="88"/>
      <c r="BD73" s="162"/>
      <c r="BE73" s="162"/>
      <c r="BF73" s="162"/>
      <c r="BG73" s="162"/>
      <c r="BH73" s="139"/>
      <c r="BI73" s="139"/>
      <c r="BJ73" s="139"/>
      <c r="BK73" s="139"/>
      <c r="BL73" s="139"/>
      <c r="BM73" s="139"/>
      <c r="BN73" s="139"/>
      <c r="BO73" s="139"/>
      <c r="BP73" s="162"/>
      <c r="BQ73" s="162"/>
      <c r="BR73" s="183"/>
      <c r="BS73" s="55"/>
      <c r="BT73" s="195"/>
      <c r="BU73" s="195"/>
      <c r="BV73" s="195"/>
      <c r="BW73" s="195"/>
      <c r="BX73" s="195"/>
      <c r="BY73" s="195"/>
      <c r="BZ73" s="195"/>
      <c r="CA73" s="195"/>
      <c r="CC73" s="187"/>
      <c r="CD73" s="187"/>
      <c r="CE73" s="135"/>
      <c r="CF73" s="187"/>
      <c r="CG73" s="187"/>
      <c r="CH73" s="187"/>
      <c r="CI73" s="187"/>
      <c r="CJ73" s="187"/>
      <c r="CK73" s="187"/>
      <c r="CL73" s="187"/>
      <c r="CM73" s="55"/>
      <c r="CN73" s="199"/>
      <c r="CO73" s="199"/>
      <c r="CP73" s="199"/>
      <c r="CQ73" s="199"/>
      <c r="CR73" s="199"/>
      <c r="CS73" s="199"/>
      <c r="CT73" s="199"/>
      <c r="CU73" s="199"/>
      <c r="CV73" s="94"/>
      <c r="CW73" s="187"/>
      <c r="CX73" s="187"/>
      <c r="CY73" s="187"/>
      <c r="CZ73" s="187"/>
      <c r="DA73" s="187"/>
      <c r="DB73" s="187"/>
      <c r="DC73" s="187"/>
      <c r="DD73" s="187"/>
      <c r="DE73" s="187"/>
      <c r="DF73" s="187"/>
      <c r="DZ73" s="375"/>
      <c r="EA73" s="375"/>
      <c r="EB73" s="55"/>
      <c r="EC73" s="380"/>
      <c r="ED73" s="199"/>
      <c r="EE73" s="199"/>
      <c r="EF73" s="311"/>
      <c r="EG73" s="311"/>
      <c r="EH73" s="311"/>
      <c r="EK73" s="313"/>
      <c r="EL73" s="313"/>
      <c r="EM73" s="313"/>
      <c r="EN73" s="313"/>
      <c r="EO73" s="313"/>
      <c r="EP73" s="118"/>
      <c r="EQ73" s="313"/>
      <c r="ES73" s="4"/>
      <c r="EU73" s="66"/>
      <c r="EW73" s="4"/>
      <c r="EX73" s="66"/>
      <c r="EZ73" s="4"/>
      <c r="FC73" s="55"/>
      <c r="FD73" s="395"/>
      <c r="FE73" s="395"/>
      <c r="FJ73" s="66"/>
      <c r="FK73" s="66"/>
      <c r="FL73" s="375"/>
      <c r="GA73" s="97"/>
      <c r="GB73" s="97"/>
    </row>
    <row r="74" spans="1:244" ht="21" customHeight="1">
      <c r="A74" s="707" t="s">
        <v>130</v>
      </c>
      <c r="B74" s="1139">
        <v>871.40031685507904</v>
      </c>
      <c r="C74" s="1139"/>
      <c r="D74" s="1139">
        <v>369.69832120512336</v>
      </c>
      <c r="E74" s="1139"/>
      <c r="F74" s="1139" t="s">
        <v>49</v>
      </c>
      <c r="G74" s="1139"/>
      <c r="H74" s="1139">
        <f>(H36*1000000)/'16'!B37</f>
        <v>360.72235707956287</v>
      </c>
      <c r="I74" s="1139"/>
      <c r="J74" s="1139">
        <v>37.978502188448211</v>
      </c>
      <c r="K74" s="1139"/>
      <c r="L74" s="1139">
        <v>117.95342498858784</v>
      </c>
      <c r="M74" s="1139"/>
      <c r="N74" s="1059">
        <f t="shared" si="6"/>
        <v>23.026213581804967</v>
      </c>
      <c r="S74" s="24"/>
      <c r="T74" s="194"/>
      <c r="U74" s="202"/>
      <c r="V74" s="202"/>
      <c r="W74" s="118"/>
      <c r="X74" s="126"/>
      <c r="Y74" s="95"/>
      <c r="Z74" s="87"/>
      <c r="AA74" s="18"/>
      <c r="AB74" s="213"/>
      <c r="AC74" s="213"/>
      <c r="AD74" s="213"/>
      <c r="AE74" s="325"/>
      <c r="AF74" s="213"/>
      <c r="AG74" s="213"/>
      <c r="AH74" s="161"/>
      <c r="AI74" s="161"/>
      <c r="AJ74" s="161"/>
      <c r="AK74" s="161"/>
      <c r="AL74" s="161"/>
      <c r="AM74" s="161"/>
      <c r="AN74" s="161"/>
      <c r="AO74" s="161"/>
      <c r="AP74" s="161"/>
      <c r="AQ74" s="161"/>
      <c r="AR74" s="161"/>
      <c r="AS74" s="161"/>
      <c r="AT74" s="161"/>
      <c r="AU74" s="18"/>
      <c r="AV74" s="90"/>
      <c r="AW74" s="326"/>
      <c r="AX74" s="326"/>
      <c r="AY74" s="327"/>
      <c r="AZ74" s="327"/>
      <c r="BA74" s="328"/>
      <c r="BB74" s="328"/>
      <c r="BC74" s="90"/>
      <c r="BD74" s="162"/>
      <c r="BE74" s="162"/>
      <c r="BF74" s="335"/>
      <c r="BG74" s="162"/>
      <c r="BH74" s="139"/>
      <c r="BI74" s="139"/>
      <c r="BJ74" s="139"/>
      <c r="BK74" s="139"/>
      <c r="BL74" s="139"/>
      <c r="BM74" s="139"/>
      <c r="BN74" s="139"/>
      <c r="BO74" s="139"/>
      <c r="BP74" s="162"/>
      <c r="BQ74" s="162"/>
      <c r="BR74" s="183"/>
      <c r="BS74" s="18"/>
      <c r="BT74" s="231"/>
      <c r="BU74" s="231"/>
      <c r="BV74" s="231"/>
      <c r="BW74" s="231"/>
      <c r="BX74" s="231"/>
      <c r="BY74" s="231"/>
      <c r="BZ74" s="231"/>
      <c r="CA74" s="231"/>
      <c r="CC74" s="187"/>
      <c r="CD74" s="187"/>
      <c r="CE74" s="135"/>
      <c r="CF74" s="187"/>
      <c r="CG74" s="187"/>
      <c r="CH74" s="187"/>
      <c r="CI74" s="187"/>
      <c r="CJ74" s="187"/>
      <c r="CK74" s="187"/>
      <c r="CL74" s="187"/>
      <c r="CM74" s="18"/>
      <c r="CN74" s="199"/>
      <c r="CO74" s="199"/>
      <c r="CP74" s="199"/>
      <c r="CQ74" s="199"/>
      <c r="CR74" s="199"/>
      <c r="CS74" s="199"/>
      <c r="CT74" s="199"/>
      <c r="CU74" s="199"/>
      <c r="CV74" s="94"/>
      <c r="CW74" s="187"/>
      <c r="CX74" s="187"/>
      <c r="CY74" s="187"/>
      <c r="CZ74" s="187"/>
      <c r="DA74" s="187"/>
      <c r="DB74" s="187"/>
      <c r="DC74" s="187"/>
      <c r="DD74" s="187"/>
      <c r="DE74" s="187"/>
      <c r="DF74" s="187"/>
      <c r="DZ74" s="375"/>
      <c r="EA74" s="375"/>
      <c r="EB74" s="18"/>
      <c r="EC74" s="383"/>
      <c r="ED74" s="234"/>
      <c r="EE74" s="234"/>
      <c r="EF74" s="331"/>
      <c r="EG74" s="331"/>
      <c r="EH74" s="331"/>
      <c r="EJ74" s="323"/>
      <c r="EK74" s="313"/>
      <c r="EL74" s="313"/>
      <c r="EM74" s="313"/>
      <c r="EN74" s="313"/>
      <c r="EO74" s="313"/>
      <c r="EP74" s="118"/>
      <c r="EQ74" s="313"/>
      <c r="ES74" s="4"/>
      <c r="EU74" s="66"/>
      <c r="EW74" s="4"/>
      <c r="EX74" s="66"/>
      <c r="EY74" s="324"/>
      <c r="EZ74" s="4"/>
      <c r="FC74" s="18"/>
      <c r="FD74" s="399"/>
      <c r="FE74" s="399"/>
      <c r="FJ74" s="66"/>
      <c r="FK74" s="66"/>
      <c r="FL74" s="375"/>
      <c r="GA74" s="97"/>
      <c r="GB74" s="97"/>
    </row>
    <row r="75" spans="1:244" ht="21" customHeight="1">
      <c r="A75" s="668" t="s">
        <v>129</v>
      </c>
      <c r="B75" s="1112">
        <v>419.63973969936052</v>
      </c>
      <c r="C75" s="1127"/>
      <c r="D75" s="1112">
        <v>189.68150776121328</v>
      </c>
      <c r="E75" s="1127"/>
      <c r="F75" s="1112">
        <v>7.7689754644877258</v>
      </c>
      <c r="G75" s="1127"/>
      <c r="H75" s="1112">
        <f>(H37*1000000)/'16'!B38</f>
        <v>178.62542762009053</v>
      </c>
      <c r="I75" s="1127"/>
      <c r="J75" s="1112">
        <v>82.863956789625448</v>
      </c>
      <c r="K75" s="1127"/>
      <c r="L75" s="1112">
        <v>41.157799305168432</v>
      </c>
      <c r="M75" s="1127"/>
      <c r="N75" s="1033">
        <f t="shared" si="6"/>
        <v>10.175005012888271</v>
      </c>
      <c r="S75" s="24"/>
      <c r="T75" s="230"/>
      <c r="U75" s="202"/>
      <c r="V75" s="202"/>
      <c r="W75" s="118"/>
      <c r="X75" s="126"/>
      <c r="Y75" s="95"/>
      <c r="Z75" s="87"/>
      <c r="AA75" s="75"/>
      <c r="AB75" s="213"/>
      <c r="AC75" s="213"/>
      <c r="AD75" s="213"/>
      <c r="AE75" s="325"/>
      <c r="AF75" s="213"/>
      <c r="AG75" s="213"/>
      <c r="AH75" s="215"/>
      <c r="AI75" s="215"/>
      <c r="AJ75" s="215"/>
      <c r="AK75" s="215"/>
      <c r="AL75" s="334"/>
      <c r="AM75" s="215"/>
      <c r="AN75" s="215"/>
      <c r="AO75" s="215"/>
      <c r="AP75" s="215"/>
      <c r="AQ75" s="215"/>
      <c r="AR75" s="215"/>
      <c r="AS75" s="215"/>
      <c r="AT75" s="215"/>
      <c r="AU75" s="75"/>
      <c r="AV75" s="90"/>
      <c r="AW75" s="326"/>
      <c r="AX75" s="326"/>
      <c r="AY75" s="327"/>
      <c r="AZ75" s="327"/>
      <c r="BA75" s="328"/>
      <c r="BB75" s="328"/>
      <c r="BC75" s="90"/>
      <c r="BD75" s="216"/>
      <c r="BE75" s="216"/>
      <c r="BF75" s="216"/>
      <c r="BG75" s="216"/>
      <c r="BH75" s="146"/>
      <c r="BI75" s="146"/>
      <c r="BJ75" s="146"/>
      <c r="BK75" s="146"/>
      <c r="BL75" s="146"/>
      <c r="BM75" s="146"/>
      <c r="BN75" s="146"/>
      <c r="BO75" s="146"/>
      <c r="BP75" s="216"/>
      <c r="BQ75" s="216"/>
      <c r="BR75" s="220"/>
      <c r="BS75" s="75"/>
      <c r="BT75" s="231"/>
      <c r="BU75" s="231"/>
      <c r="BV75" s="231"/>
      <c r="BW75" s="231"/>
      <c r="BX75" s="231"/>
      <c r="BY75" s="231"/>
      <c r="BZ75" s="231"/>
      <c r="CA75" s="231"/>
      <c r="CC75" s="223"/>
      <c r="CD75" s="223"/>
      <c r="CE75" s="223"/>
      <c r="CF75" s="223"/>
      <c r="CG75" s="223"/>
      <c r="CH75" s="223"/>
      <c r="CI75" s="223"/>
      <c r="CJ75" s="223"/>
      <c r="CK75" s="223"/>
      <c r="CL75" s="223"/>
      <c r="CM75" s="75"/>
      <c r="CN75" s="234"/>
      <c r="CO75" s="234"/>
      <c r="CP75" s="234"/>
      <c r="CQ75" s="234"/>
      <c r="CR75" s="234"/>
      <c r="CS75" s="234"/>
      <c r="CT75" s="234"/>
      <c r="CU75" s="234"/>
      <c r="CV75" s="94"/>
      <c r="CW75" s="223"/>
      <c r="CX75" s="223"/>
      <c r="CY75" s="223"/>
      <c r="CZ75" s="223"/>
      <c r="DA75" s="223"/>
      <c r="DB75" s="223"/>
      <c r="DC75" s="223"/>
      <c r="DD75" s="223"/>
      <c r="DE75" s="223"/>
      <c r="DF75" s="223"/>
      <c r="DZ75" s="375"/>
      <c r="EA75" s="375"/>
      <c r="EB75" s="75"/>
      <c r="EC75" s="383"/>
      <c r="ED75" s="234"/>
      <c r="EE75" s="234"/>
      <c r="EF75" s="331"/>
      <c r="EG75" s="331"/>
      <c r="EH75" s="331"/>
      <c r="EJ75" s="313"/>
      <c r="EM75" s="323"/>
      <c r="EN75" s="323"/>
      <c r="EO75" s="323"/>
      <c r="EP75" s="118"/>
      <c r="EQ75" s="313"/>
      <c r="ES75" s="4"/>
      <c r="EU75" s="66"/>
      <c r="EW75" s="4"/>
      <c r="EX75" s="66"/>
      <c r="EZ75" s="4"/>
      <c r="FC75" s="75"/>
      <c r="FD75" s="399"/>
      <c r="FE75" s="399"/>
      <c r="FJ75" s="66"/>
      <c r="FK75" s="66"/>
      <c r="FL75" s="375"/>
      <c r="GA75" s="97"/>
      <c r="GB75" s="97"/>
    </row>
    <row r="76" spans="1:244" ht="12" customHeight="1">
      <c r="A76" s="547" t="s">
        <v>365</v>
      </c>
      <c r="B76" s="66"/>
      <c r="C76" s="66"/>
      <c r="D76" s="66"/>
      <c r="E76" s="389"/>
      <c r="F76" s="389"/>
      <c r="G76" s="389"/>
      <c r="H76" s="66"/>
      <c r="I76" s="66"/>
      <c r="J76" s="66"/>
      <c r="K76" s="66"/>
      <c r="S76" s="24"/>
      <c r="T76" s="230"/>
      <c r="U76" s="322"/>
      <c r="V76" s="322"/>
      <c r="W76" s="117"/>
      <c r="X76" s="218"/>
      <c r="Y76" s="74"/>
      <c r="Z76" s="95"/>
      <c r="AA76" s="111"/>
      <c r="AC76" s="4"/>
      <c r="AE76" s="4"/>
      <c r="AF76" s="119"/>
      <c r="AG76" s="135"/>
      <c r="AH76" s="135"/>
      <c r="AI76" s="119"/>
      <c r="AJ76" s="135"/>
      <c r="AK76" s="135"/>
      <c r="AL76" s="4"/>
      <c r="AM76" s="4"/>
      <c r="AN76" s="4"/>
      <c r="AO76" s="4"/>
      <c r="AP76" s="4"/>
      <c r="AQ76" s="4"/>
      <c r="AR76" s="135"/>
      <c r="AS76" s="338"/>
      <c r="AU76" s="111"/>
      <c r="AV76" s="4"/>
      <c r="AW76" s="4"/>
      <c r="AX76" s="4"/>
      <c r="AY76" s="4"/>
      <c r="AZ76" s="4"/>
      <c r="BA76" s="4"/>
      <c r="BB76" s="4"/>
      <c r="BC76" s="4"/>
      <c r="BD76" s="4"/>
      <c r="BE76" s="4"/>
      <c r="BF76" s="4"/>
      <c r="BG76" s="4"/>
      <c r="BH76" s="334"/>
      <c r="BI76" s="4"/>
      <c r="BJ76" s="4"/>
      <c r="BK76" s="4"/>
      <c r="BL76" s="4"/>
      <c r="BM76" s="4"/>
      <c r="BN76" s="4"/>
      <c r="BO76" s="4"/>
      <c r="BP76" s="339"/>
      <c r="BQ76" s="339"/>
      <c r="BR76" s="95"/>
      <c r="BS76" s="254"/>
      <c r="BT76" s="4"/>
      <c r="BU76" s="4"/>
      <c r="BV76" s="95"/>
      <c r="BW76" s="95"/>
      <c r="BY76" s="4"/>
      <c r="BZ76" s="4"/>
      <c r="CF76" s="135"/>
      <c r="CG76" s="135"/>
      <c r="CH76" s="135"/>
      <c r="CI76" s="135"/>
      <c r="CJ76" s="135"/>
      <c r="CM76" s="254"/>
      <c r="CT76" s="95"/>
      <c r="CV76" s="94"/>
      <c r="DD76" s="95"/>
      <c r="DE76" s="95"/>
      <c r="DF76" s="66"/>
      <c r="DZ76" s="375"/>
      <c r="EA76" s="375"/>
      <c r="EB76" s="385"/>
      <c r="EJ76" s="323"/>
      <c r="EM76" s="313"/>
      <c r="EN76" s="313"/>
      <c r="EO76" s="313"/>
      <c r="EP76" s="4"/>
      <c r="EQ76" s="66"/>
      <c r="ES76" s="4"/>
      <c r="EU76" s="66"/>
      <c r="EW76" s="4"/>
      <c r="EX76" s="66"/>
      <c r="EZ76" s="4"/>
      <c r="FC76" s="385"/>
      <c r="FJ76" s="66"/>
      <c r="FK76" s="66"/>
      <c r="FL76" s="375"/>
      <c r="GA76" s="97"/>
      <c r="GB76" s="97"/>
    </row>
    <row r="77" spans="1:244">
      <c r="A77" s="66"/>
      <c r="B77" s="343"/>
      <c r="C77" s="66"/>
      <c r="D77" s="66"/>
      <c r="E77" s="96"/>
      <c r="F77" s="96"/>
      <c r="G77" s="96"/>
      <c r="H77" s="66"/>
      <c r="Z77" s="95"/>
      <c r="AA77" s="4"/>
      <c r="AB77" s="95"/>
      <c r="AL77" s="4"/>
      <c r="AM77" s="340"/>
      <c r="AN77" s="340"/>
      <c r="AO77" s="340"/>
      <c r="AP77" s="340"/>
      <c r="AQ77" s="340"/>
      <c r="BG77" s="119"/>
      <c r="BH77" s="119"/>
      <c r="BI77" s="135"/>
      <c r="BJ77" s="119"/>
      <c r="BQ77" s="4"/>
      <c r="BR77" s="135"/>
      <c r="BS77" s="135"/>
      <c r="BT77" s="135"/>
      <c r="BU77" s="135"/>
      <c r="BV77" s="135"/>
      <c r="CB77" s="135"/>
      <c r="CC77" s="135"/>
      <c r="CD77" s="135"/>
      <c r="CE77" s="135"/>
      <c r="CF77" s="135"/>
      <c r="DC77" s="142"/>
      <c r="DD77" s="117"/>
      <c r="FF77" s="95"/>
    </row>
    <row r="78" spans="1:244">
      <c r="D78" s="2"/>
      <c r="E78" s="401"/>
      <c r="F78" s="401"/>
      <c r="G78" s="401"/>
      <c r="I78" s="2"/>
      <c r="J78" s="1"/>
      <c r="T78" s="600"/>
      <c r="AL78" s="4"/>
      <c r="AM78" s="345"/>
      <c r="AN78" s="345"/>
      <c r="AO78" s="345"/>
      <c r="AP78" s="345"/>
      <c r="AQ78" s="345"/>
      <c r="BF78" s="345"/>
      <c r="BG78" s="345"/>
      <c r="BH78" s="345"/>
      <c r="BI78" s="345"/>
      <c r="BJ78" s="345"/>
      <c r="BQ78" s="4"/>
      <c r="BS78" s="95"/>
      <c r="BU78" s="4"/>
      <c r="BX78" s="95"/>
      <c r="CA78" s="347"/>
      <c r="CB78" s="347"/>
      <c r="CC78" s="345"/>
      <c r="CD78" s="347"/>
      <c r="CE78" s="347"/>
      <c r="CF78" s="345"/>
      <c r="CG78" s="345"/>
      <c r="DZ78" s="66"/>
      <c r="EJ78" s="4"/>
      <c r="EN78" s="66"/>
      <c r="ET78" s="4"/>
      <c r="EU78" s="66"/>
      <c r="EX78" s="66"/>
      <c r="FF78" s="4"/>
    </row>
    <row r="79" spans="1:244" ht="12.75" customHeight="1">
      <c r="D79" s="2"/>
      <c r="E79" s="401"/>
      <c r="F79" s="401"/>
      <c r="G79" s="401"/>
      <c r="I79" s="2"/>
      <c r="J79" s="1"/>
      <c r="P79" s="441"/>
      <c r="Q79" s="521"/>
      <c r="R79" s="13"/>
      <c r="S79" s="406"/>
      <c r="T79" s="601"/>
      <c r="V79" s="95"/>
      <c r="X79" s="4"/>
      <c r="Z79" s="95"/>
      <c r="AA79" s="4"/>
      <c r="AB79" s="95"/>
      <c r="AC79" s="4"/>
      <c r="AD79" s="95"/>
      <c r="AF79" s="4"/>
      <c r="AG79" s="95"/>
      <c r="BE79" s="345"/>
      <c r="BF79" s="345"/>
      <c r="BG79" s="345"/>
      <c r="BH79" s="345"/>
      <c r="BI79" s="345"/>
      <c r="BL79" s="4"/>
      <c r="BM79" s="4"/>
      <c r="BP79" s="4"/>
      <c r="BQ79" s="4"/>
      <c r="BR79" s="95"/>
      <c r="BS79" s="95"/>
      <c r="BV79" s="345"/>
      <c r="BW79" s="345"/>
      <c r="BX79" s="95"/>
      <c r="BZ79" s="347"/>
      <c r="CA79" s="349"/>
      <c r="CB79" s="345"/>
      <c r="CC79" s="347"/>
      <c r="CD79" s="349"/>
      <c r="CE79" s="345"/>
      <c r="CF79" s="345"/>
      <c r="CS79" s="94"/>
      <c r="CT79" s="95"/>
      <c r="DC79" s="66"/>
      <c r="DD79" s="375"/>
      <c r="DY79" s="66"/>
      <c r="DZ79" s="66"/>
      <c r="EI79" s="4"/>
      <c r="EN79" s="66"/>
      <c r="EP79" s="4"/>
      <c r="EQ79" s="66"/>
      <c r="ES79" s="4"/>
      <c r="EU79" s="66"/>
      <c r="EX79" s="66"/>
      <c r="FE79" s="4"/>
      <c r="FI79" s="375"/>
      <c r="FJ79" s="97"/>
      <c r="FZ79" s="4"/>
    </row>
    <row r="80" spans="1:244">
      <c r="A80" s="1"/>
      <c r="B80" s="2"/>
      <c r="J80" s="24"/>
      <c r="K80" s="24"/>
      <c r="O80" s="4"/>
      <c r="P80" s="357" t="s">
        <v>2</v>
      </c>
      <c r="Q80" s="529" t="s">
        <v>306</v>
      </c>
      <c r="R80" s="13" t="s">
        <v>47</v>
      </c>
      <c r="S80" s="527" t="s">
        <v>41</v>
      </c>
      <c r="T80" s="603" t="s">
        <v>6</v>
      </c>
      <c r="V80" s="95"/>
      <c r="X80" s="4"/>
      <c r="Z80" s="95"/>
      <c r="AA80" s="4"/>
      <c r="AB80" s="95"/>
      <c r="AC80" s="4"/>
      <c r="AD80" s="95"/>
      <c r="AF80" s="4"/>
      <c r="AG80" s="95"/>
      <c r="BO80" s="4"/>
      <c r="BP80" s="4"/>
      <c r="BQ80" s="4"/>
      <c r="BR80" s="95"/>
      <c r="BS80" s="95"/>
      <c r="BT80" s="4"/>
      <c r="BU80" s="4"/>
      <c r="BW80" s="95"/>
      <c r="BX80" s="95"/>
      <c r="BZ80" s="347"/>
      <c r="CF80" s="345"/>
      <c r="CG80" s="347"/>
      <c r="CH80" s="347"/>
      <c r="CS80" s="94"/>
      <c r="CT80" s="95"/>
      <c r="DB80" s="4"/>
      <c r="DC80" s="66"/>
      <c r="DD80" s="375"/>
      <c r="DY80" s="66"/>
      <c r="DZ80" s="66"/>
      <c r="EG80" s="4"/>
      <c r="EN80" s="66"/>
      <c r="EU80" s="66"/>
      <c r="EX80" s="66"/>
      <c r="FC80" s="4"/>
      <c r="FH80" s="4"/>
      <c r="FI80" s="375"/>
      <c r="FJ80" s="97"/>
      <c r="FZ80" s="4"/>
    </row>
    <row r="81" spans="1:182">
      <c r="A81" s="1"/>
      <c r="D81" s="2"/>
      <c r="E81" s="401"/>
      <c r="F81" s="401"/>
      <c r="G81" s="401"/>
      <c r="I81" s="2"/>
      <c r="J81" s="1"/>
      <c r="O81" s="10" t="s">
        <v>18</v>
      </c>
      <c r="P81" s="442">
        <v>211.48904209463993</v>
      </c>
      <c r="Q81" s="442">
        <v>269.89780606281147</v>
      </c>
      <c r="R81" s="442">
        <v>43.556561850022703</v>
      </c>
      <c r="S81" s="345">
        <v>64.976154791621198</v>
      </c>
      <c r="T81" s="333">
        <f t="shared" ref="T81:T101" si="7">SUM(P81:S81)</f>
        <v>589.91956479909527</v>
      </c>
      <c r="V81" s="95"/>
      <c r="X81" s="4"/>
      <c r="Z81" s="95"/>
      <c r="AA81" s="4"/>
      <c r="AB81" s="95"/>
      <c r="AC81" s="4"/>
      <c r="AD81" s="95"/>
      <c r="AF81" s="4"/>
      <c r="AG81" s="95"/>
      <c r="BL81" s="4"/>
      <c r="BM81" s="4"/>
      <c r="BP81" s="4"/>
      <c r="BQ81" s="4"/>
      <c r="BR81" s="95"/>
      <c r="BS81" s="95"/>
      <c r="BV81" s="95"/>
      <c r="BW81" s="95"/>
      <c r="BX81" s="95"/>
      <c r="CG81" s="347"/>
      <c r="CH81" s="347"/>
      <c r="CS81" s="94"/>
      <c r="CT81" s="95"/>
      <c r="DC81" s="66"/>
      <c r="DD81" s="375"/>
      <c r="DY81" s="66"/>
      <c r="DZ81" s="66"/>
      <c r="EL81" s="4"/>
      <c r="EN81" s="66"/>
      <c r="EQ81" s="66"/>
      <c r="ES81" s="4"/>
      <c r="EU81" s="66"/>
      <c r="EV81" s="4"/>
      <c r="EX81" s="66"/>
      <c r="FI81" s="375"/>
      <c r="FJ81" s="97"/>
      <c r="FZ81" s="4"/>
    </row>
    <row r="82" spans="1:182">
      <c r="A82" s="1"/>
      <c r="B82" s="2"/>
      <c r="J82" s="24"/>
      <c r="K82" s="24"/>
      <c r="O82" s="10" t="s">
        <v>25</v>
      </c>
      <c r="P82" s="442">
        <v>190.05254069575679</v>
      </c>
      <c r="Q82" s="442">
        <v>230.42472676326156</v>
      </c>
      <c r="R82" s="442">
        <v>22.976087509279786</v>
      </c>
      <c r="S82" s="345">
        <v>59.372553174325127</v>
      </c>
      <c r="T82" s="333">
        <f t="shared" si="7"/>
        <v>502.82590814262323</v>
      </c>
      <c r="V82" s="95"/>
      <c r="X82" s="4"/>
      <c r="Z82" s="95"/>
      <c r="AA82" s="4"/>
      <c r="AB82" s="95"/>
      <c r="AC82" s="4"/>
      <c r="AD82" s="95"/>
      <c r="AF82" s="4"/>
      <c r="AG82" s="95"/>
      <c r="BL82" s="4"/>
      <c r="BM82" s="4"/>
      <c r="BO82" s="4"/>
      <c r="BP82" s="4"/>
      <c r="BQ82" s="4"/>
      <c r="BR82" s="95"/>
      <c r="BS82" s="95"/>
      <c r="BV82" s="95"/>
      <c r="BW82" s="95"/>
      <c r="BX82" s="95"/>
      <c r="CG82" s="347"/>
      <c r="CH82" s="347"/>
      <c r="CS82" s="94"/>
      <c r="CT82" s="95"/>
      <c r="DB82" s="4"/>
      <c r="DC82" s="66"/>
      <c r="DD82" s="375"/>
      <c r="DY82" s="66"/>
      <c r="DZ82" s="66"/>
      <c r="EG82" s="4"/>
      <c r="EN82" s="66"/>
      <c r="EU82" s="66"/>
      <c r="EX82" s="66"/>
      <c r="FC82" s="4"/>
      <c r="FI82" s="375"/>
      <c r="FJ82" s="97"/>
      <c r="FZ82" s="4"/>
    </row>
    <row r="83" spans="1:182">
      <c r="A83" s="1"/>
      <c r="B83" s="2"/>
      <c r="J83" s="24"/>
      <c r="K83" s="24"/>
      <c r="O83" s="10" t="s">
        <v>30</v>
      </c>
      <c r="P83" s="442">
        <v>251.77829601971726</v>
      </c>
      <c r="Q83" s="442">
        <v>127.91734638385851</v>
      </c>
      <c r="R83" s="442">
        <v>54.306089834396737</v>
      </c>
      <c r="S83" s="345">
        <v>44.768401871126876</v>
      </c>
      <c r="T83" s="333">
        <f t="shared" si="7"/>
        <v>478.77013410909939</v>
      </c>
      <c r="V83" s="95"/>
      <c r="X83" s="4"/>
      <c r="Z83" s="95"/>
      <c r="AA83" s="4"/>
      <c r="AB83" s="95"/>
      <c r="AC83" s="4"/>
      <c r="AD83" s="95"/>
      <c r="AF83" s="4"/>
      <c r="AG83" s="95"/>
      <c r="BL83" s="4"/>
      <c r="BM83" s="4"/>
      <c r="BO83" s="4"/>
      <c r="BP83" s="4"/>
      <c r="BQ83" s="4"/>
      <c r="BR83" s="95"/>
      <c r="BS83" s="95"/>
      <c r="BV83" s="95"/>
      <c r="BW83" s="95"/>
      <c r="BX83" s="95"/>
      <c r="CA83" s="347"/>
      <c r="CB83" s="347"/>
      <c r="CC83" s="347"/>
      <c r="CD83" s="347"/>
      <c r="CE83" s="347"/>
      <c r="CG83" s="347"/>
      <c r="CH83" s="347"/>
      <c r="CS83" s="94"/>
      <c r="CT83" s="95"/>
      <c r="DB83" s="4"/>
      <c r="DC83" s="66"/>
      <c r="DD83" s="375"/>
      <c r="DY83" s="66"/>
      <c r="DZ83" s="66"/>
      <c r="EG83" s="4"/>
      <c r="EN83" s="66"/>
      <c r="EU83" s="66"/>
      <c r="EX83" s="66"/>
      <c r="FC83" s="4"/>
      <c r="FI83" s="375"/>
      <c r="FJ83" s="97"/>
      <c r="FZ83" s="4"/>
    </row>
    <row r="84" spans="1:182">
      <c r="A84" s="1"/>
      <c r="B84" s="2"/>
      <c r="J84" s="24"/>
      <c r="K84" s="24"/>
      <c r="O84" s="10" t="s">
        <v>17</v>
      </c>
      <c r="P84" s="442">
        <v>175.76770717283506</v>
      </c>
      <c r="Q84" s="442">
        <v>180.9049907110159</v>
      </c>
      <c r="R84" s="442">
        <v>54.466884284298395</v>
      </c>
      <c r="S84" s="345">
        <v>49.462844438380024</v>
      </c>
      <c r="T84" s="333">
        <f t="shared" si="7"/>
        <v>460.60242660652938</v>
      </c>
      <c r="V84" s="95"/>
      <c r="X84" s="4"/>
      <c r="Z84" s="95"/>
      <c r="AA84" s="4"/>
      <c r="AB84" s="95"/>
      <c r="AC84" s="4"/>
      <c r="AD84" s="95"/>
      <c r="AF84" s="4"/>
      <c r="AG84" s="95"/>
      <c r="BL84" s="4"/>
      <c r="BM84" s="4"/>
      <c r="BO84" s="4"/>
      <c r="BP84" s="4"/>
      <c r="BQ84" s="4"/>
      <c r="BR84" s="95"/>
      <c r="BS84" s="95"/>
      <c r="BV84" s="95"/>
      <c r="BW84" s="95"/>
      <c r="BX84" s="95"/>
      <c r="BZ84" s="347"/>
      <c r="CA84" s="347"/>
      <c r="CB84" s="347"/>
      <c r="CC84" s="347"/>
      <c r="CD84" s="347"/>
      <c r="CE84" s="347"/>
      <c r="CF84" s="347"/>
      <c r="CG84" s="347"/>
      <c r="CH84" s="347"/>
      <c r="CS84" s="94"/>
      <c r="CT84" s="95"/>
      <c r="DB84" s="4"/>
      <c r="DC84" s="66"/>
      <c r="DD84" s="375"/>
      <c r="DY84" s="66"/>
      <c r="DZ84" s="66"/>
      <c r="EG84" s="4"/>
      <c r="EN84" s="66"/>
      <c r="EU84" s="66"/>
      <c r="EX84" s="66"/>
      <c r="FC84" s="4"/>
      <c r="FI84" s="375"/>
      <c r="FJ84" s="97"/>
      <c r="FZ84" s="4"/>
    </row>
    <row r="85" spans="1:182">
      <c r="A85" s="1"/>
      <c r="B85" s="2"/>
      <c r="J85" s="24"/>
      <c r="K85" s="24"/>
      <c r="O85" s="10" t="s">
        <v>11</v>
      </c>
      <c r="P85" s="442">
        <v>188.11127538905842</v>
      </c>
      <c r="Q85" s="442">
        <v>189.20326120252639</v>
      </c>
      <c r="R85" s="442">
        <v>56.344996674109346</v>
      </c>
      <c r="S85" s="345">
        <v>26.752428018223647</v>
      </c>
      <c r="T85" s="333">
        <f t="shared" si="7"/>
        <v>460.41196128391778</v>
      </c>
      <c r="V85" s="95"/>
      <c r="X85" s="4"/>
      <c r="Z85" s="95"/>
      <c r="AA85" s="4"/>
      <c r="AB85" s="95"/>
      <c r="AC85" s="4"/>
      <c r="AD85" s="95"/>
      <c r="AF85" s="4"/>
      <c r="AG85" s="95"/>
      <c r="BL85" s="4"/>
      <c r="BM85" s="4"/>
      <c r="BO85" s="4"/>
      <c r="BP85" s="4"/>
      <c r="BQ85" s="4"/>
      <c r="BR85" s="95"/>
      <c r="BS85" s="95"/>
      <c r="BV85" s="95"/>
      <c r="BW85" s="95"/>
      <c r="BX85" s="95"/>
      <c r="BZ85" s="347"/>
      <c r="CA85" s="347"/>
      <c r="CB85" s="347"/>
      <c r="CC85" s="347"/>
      <c r="CD85" s="347"/>
      <c r="CE85" s="347"/>
      <c r="CF85" s="347"/>
      <c r="CG85" s="347"/>
      <c r="CH85" s="347"/>
      <c r="CS85" s="94"/>
      <c r="CT85" s="95"/>
      <c r="DB85" s="4"/>
      <c r="DC85" s="66"/>
      <c r="DD85" s="375"/>
      <c r="DY85" s="66"/>
      <c r="DZ85" s="66"/>
      <c r="EG85" s="4"/>
      <c r="EN85" s="66"/>
      <c r="EU85" s="66"/>
      <c r="EX85" s="66"/>
      <c r="FC85" s="4"/>
      <c r="FI85" s="375"/>
      <c r="FJ85" s="97"/>
      <c r="FZ85" s="4"/>
    </row>
    <row r="86" spans="1:182">
      <c r="A86" s="1"/>
      <c r="B86" s="2"/>
      <c r="J86" s="24"/>
      <c r="K86" s="24"/>
      <c r="O86" s="10" t="s">
        <v>10</v>
      </c>
      <c r="P86" s="442">
        <v>193.76091333559452</v>
      </c>
      <c r="Q86" s="442">
        <v>223.83556567486238</v>
      </c>
      <c r="R86" s="442">
        <v>30.670640619474774</v>
      </c>
      <c r="S86" s="345">
        <v>8.9921360477450989</v>
      </c>
      <c r="T86" s="333">
        <f t="shared" si="7"/>
        <v>457.25925567767678</v>
      </c>
      <c r="V86" s="95"/>
      <c r="X86" s="4"/>
      <c r="Z86" s="95"/>
      <c r="AA86" s="4"/>
      <c r="AB86" s="95"/>
      <c r="AC86" s="4"/>
      <c r="AD86" s="95"/>
      <c r="AF86" s="4"/>
      <c r="AG86" s="95"/>
      <c r="BL86" s="4"/>
      <c r="BM86" s="4"/>
      <c r="BO86" s="4"/>
      <c r="BP86" s="4"/>
      <c r="BQ86" s="4"/>
      <c r="BR86" s="95"/>
      <c r="BS86" s="95"/>
      <c r="BV86" s="95"/>
      <c r="BW86" s="95"/>
      <c r="BX86" s="95"/>
      <c r="BZ86" s="347"/>
      <c r="CF86" s="347"/>
      <c r="CG86" s="347"/>
      <c r="CH86" s="347"/>
      <c r="CS86" s="94"/>
      <c r="CT86" s="95"/>
      <c r="DB86" s="4"/>
      <c r="DC86" s="66"/>
      <c r="DD86" s="375"/>
      <c r="DY86" s="66"/>
      <c r="DZ86" s="66"/>
      <c r="EG86" s="4"/>
      <c r="EN86" s="66"/>
      <c r="EU86" s="66"/>
      <c r="EX86" s="66"/>
      <c r="FC86" s="4"/>
      <c r="FI86" s="375"/>
      <c r="FJ86" s="97"/>
      <c r="FZ86" s="4"/>
    </row>
    <row r="87" spans="1:182">
      <c r="A87" s="1"/>
      <c r="B87" s="2"/>
      <c r="J87" s="24"/>
      <c r="K87" s="24"/>
      <c r="O87" s="10" t="s">
        <v>27</v>
      </c>
      <c r="P87" s="442">
        <v>181.53891424509072</v>
      </c>
      <c r="Q87" s="442">
        <v>164.26297575558297</v>
      </c>
      <c r="R87" s="442">
        <v>56.209319887340037</v>
      </c>
      <c r="S87" s="345">
        <v>53.045718187184058</v>
      </c>
      <c r="T87" s="333">
        <f t="shared" si="7"/>
        <v>455.05692807519773</v>
      </c>
      <c r="V87" s="95"/>
      <c r="X87" s="4"/>
      <c r="Z87" s="95"/>
      <c r="AA87" s="4"/>
      <c r="AB87" s="95"/>
      <c r="AC87" s="4"/>
      <c r="AD87" s="95"/>
      <c r="AF87" s="4"/>
      <c r="AG87" s="95"/>
      <c r="BL87" s="4"/>
      <c r="BM87" s="4"/>
      <c r="BO87" s="4"/>
      <c r="BP87" s="4"/>
      <c r="BQ87" s="4"/>
      <c r="BR87" s="95"/>
      <c r="BS87" s="95"/>
      <c r="BV87" s="95"/>
      <c r="BW87" s="95"/>
      <c r="BX87" s="95"/>
      <c r="CS87" s="94"/>
      <c r="CT87" s="95"/>
      <c r="DB87" s="4"/>
      <c r="DC87" s="66"/>
      <c r="DD87" s="375"/>
      <c r="DY87" s="66"/>
      <c r="DZ87" s="66"/>
      <c r="EG87" s="4"/>
      <c r="EN87" s="66"/>
      <c r="EU87" s="66"/>
      <c r="EX87" s="66"/>
      <c r="FC87" s="4"/>
      <c r="FI87" s="375"/>
      <c r="FJ87" s="97"/>
      <c r="FZ87" s="4"/>
    </row>
    <row r="88" spans="1:182">
      <c r="A88" s="1"/>
      <c r="B88" s="2"/>
      <c r="J88" s="24"/>
      <c r="K88" s="24"/>
      <c r="O88" s="10" t="s">
        <v>21</v>
      </c>
      <c r="P88" s="442">
        <v>187.691215229938</v>
      </c>
      <c r="Q88" s="442">
        <v>204.55514114741322</v>
      </c>
      <c r="R88" s="442">
        <v>44.413763615745168</v>
      </c>
      <c r="S88" s="345">
        <v>17.153280796131739</v>
      </c>
      <c r="T88" s="333">
        <f t="shared" si="7"/>
        <v>453.81340078922813</v>
      </c>
      <c r="V88" s="95"/>
      <c r="X88" s="4"/>
      <c r="Z88" s="95"/>
      <c r="AA88" s="4"/>
      <c r="AB88" s="95"/>
      <c r="AC88" s="4"/>
      <c r="AD88" s="95"/>
      <c r="AF88" s="4"/>
      <c r="AG88" s="95"/>
      <c r="BO88" s="4"/>
      <c r="BP88" s="4"/>
      <c r="BQ88" s="4"/>
      <c r="BS88" s="95"/>
      <c r="BU88" s="4"/>
      <c r="BX88" s="95"/>
      <c r="CS88" s="94"/>
      <c r="CT88" s="95"/>
      <c r="DB88" s="4"/>
      <c r="DC88" s="66"/>
      <c r="DD88" s="375"/>
      <c r="DY88" s="66"/>
      <c r="DZ88" s="66"/>
      <c r="EG88" s="4"/>
      <c r="EN88" s="66"/>
      <c r="EU88" s="66"/>
      <c r="EX88" s="66"/>
      <c r="FC88" s="4"/>
      <c r="FI88" s="375"/>
      <c r="FJ88" s="97"/>
      <c r="FZ88" s="4"/>
    </row>
    <row r="89" spans="1:182">
      <c r="O89" s="10" t="s">
        <v>22</v>
      </c>
      <c r="P89" s="442">
        <v>191.92940931102237</v>
      </c>
      <c r="Q89" s="442">
        <v>176.83769170809879</v>
      </c>
      <c r="R89" s="442">
        <v>46.134685561427446</v>
      </c>
      <c r="S89" s="345">
        <v>38.540531532298544</v>
      </c>
      <c r="T89" s="333">
        <f t="shared" si="7"/>
        <v>453.44231811284709</v>
      </c>
      <c r="V89" s="95"/>
      <c r="X89" s="4"/>
      <c r="Z89" s="95"/>
      <c r="AA89" s="4"/>
      <c r="AB89" s="95"/>
      <c r="AC89" s="4"/>
      <c r="AD89" s="95"/>
      <c r="AF89" s="4"/>
      <c r="AG89" s="95"/>
      <c r="BQ89" s="4"/>
      <c r="BS89" s="95"/>
      <c r="BU89" s="4"/>
      <c r="BX89" s="95"/>
      <c r="CS89" s="94"/>
      <c r="CT89" s="95"/>
      <c r="DC89" s="66"/>
      <c r="DD89" s="375"/>
      <c r="DY89" s="4"/>
      <c r="DZ89" s="66"/>
      <c r="EM89" s="4"/>
      <c r="EN89" s="66"/>
      <c r="EP89" s="4"/>
      <c r="EQ89" s="66"/>
      <c r="ET89" s="4"/>
      <c r="EU89" s="66"/>
      <c r="EW89" s="4"/>
      <c r="EX89" s="66"/>
      <c r="FI89" s="375"/>
      <c r="FJ89" s="97"/>
      <c r="FZ89" s="4"/>
    </row>
    <row r="90" spans="1:182">
      <c r="O90" s="10" t="s">
        <v>14</v>
      </c>
      <c r="P90" s="442">
        <v>183.1120420575588</v>
      </c>
      <c r="Q90" s="442">
        <v>197.17786527656958</v>
      </c>
      <c r="R90" s="442">
        <v>50.871390583996295</v>
      </c>
      <c r="S90" s="345">
        <v>12.688876389061498</v>
      </c>
      <c r="T90" s="333">
        <f t="shared" si="7"/>
        <v>443.85017430718614</v>
      </c>
      <c r="V90" s="95"/>
      <c r="X90" s="4"/>
      <c r="Z90" s="95"/>
      <c r="AA90" s="4"/>
      <c r="AB90" s="95"/>
      <c r="AC90" s="4"/>
      <c r="AD90" s="95"/>
      <c r="AF90" s="4"/>
      <c r="AG90" s="95"/>
      <c r="BQ90" s="4"/>
      <c r="BS90" s="95"/>
      <c r="BU90" s="4"/>
      <c r="BX90" s="95"/>
      <c r="CS90" s="94"/>
      <c r="CT90" s="95"/>
      <c r="DC90" s="66"/>
      <c r="DD90" s="375"/>
      <c r="DY90" s="4"/>
      <c r="DZ90" s="66"/>
      <c r="EM90" s="4"/>
      <c r="EN90" s="66"/>
      <c r="EP90" s="4"/>
      <c r="EQ90" s="66"/>
      <c r="ET90" s="4"/>
      <c r="EU90" s="66"/>
      <c r="EW90" s="4"/>
      <c r="EX90" s="66"/>
      <c r="FI90" s="375"/>
      <c r="FJ90" s="97"/>
      <c r="FZ90" s="4"/>
    </row>
    <row r="91" spans="1:182">
      <c r="O91" s="10" t="s">
        <v>23</v>
      </c>
      <c r="P91" s="442">
        <v>198.02330444282282</v>
      </c>
      <c r="Q91" s="442">
        <v>187.67868322003304</v>
      </c>
      <c r="R91" s="442">
        <v>7.5960278748956863E-4</v>
      </c>
      <c r="S91" s="345">
        <v>39.859640980997177</v>
      </c>
      <c r="T91" s="333">
        <f t="shared" si="7"/>
        <v>425.56238824664052</v>
      </c>
      <c r="V91" s="95"/>
      <c r="X91" s="4"/>
      <c r="Z91" s="95"/>
      <c r="AA91" s="4"/>
      <c r="AB91" s="95"/>
      <c r="AC91" s="4"/>
      <c r="AD91" s="95"/>
      <c r="AF91" s="4"/>
      <c r="AG91" s="95"/>
      <c r="BQ91" s="4"/>
      <c r="BS91" s="95"/>
      <c r="BU91" s="4"/>
      <c r="BX91" s="95"/>
      <c r="CS91" s="94"/>
      <c r="CT91" s="95"/>
      <c r="DC91" s="66"/>
      <c r="DD91" s="375"/>
      <c r="DY91" s="4"/>
      <c r="DZ91" s="66"/>
      <c r="EM91" s="4"/>
      <c r="EN91" s="66"/>
      <c r="EP91" s="4"/>
      <c r="EQ91" s="66"/>
      <c r="ET91" s="4"/>
      <c r="EU91" s="66"/>
      <c r="EW91" s="4"/>
      <c r="EX91" s="66"/>
      <c r="FI91" s="375"/>
      <c r="FJ91" s="97"/>
      <c r="FZ91" s="4"/>
    </row>
    <row r="92" spans="1:182">
      <c r="O92" s="10" t="s">
        <v>9</v>
      </c>
      <c r="P92" s="442">
        <v>173.72665693558301</v>
      </c>
      <c r="Q92" s="442">
        <v>166.67827586165021</v>
      </c>
      <c r="R92" s="442">
        <v>48.240511586223313</v>
      </c>
      <c r="S92" s="345">
        <v>37.561729032226758</v>
      </c>
      <c r="T92" s="333">
        <f t="shared" si="7"/>
        <v>426.20717341568326</v>
      </c>
      <c r="V92" s="95"/>
      <c r="X92" s="4"/>
      <c r="Z92" s="95"/>
      <c r="AA92" s="4"/>
      <c r="AB92" s="95"/>
      <c r="AC92" s="4"/>
      <c r="AD92" s="95"/>
      <c r="AF92" s="4"/>
      <c r="AG92" s="95"/>
      <c r="BQ92" s="4"/>
      <c r="BS92" s="95"/>
      <c r="BU92" s="4"/>
      <c r="BX92" s="95"/>
      <c r="CS92" s="94"/>
      <c r="CT92" s="95"/>
      <c r="DC92" s="66"/>
      <c r="DD92" s="375"/>
      <c r="DY92" s="4"/>
      <c r="DZ92" s="66"/>
      <c r="EM92" s="4"/>
      <c r="EN92" s="66"/>
      <c r="EP92" s="4"/>
      <c r="EQ92" s="66"/>
      <c r="ET92" s="4"/>
      <c r="EU92" s="66"/>
      <c r="EW92" s="4"/>
      <c r="EX92" s="66"/>
      <c r="FI92" s="375"/>
      <c r="FJ92" s="97"/>
      <c r="FZ92" s="4"/>
    </row>
    <row r="93" spans="1:182">
      <c r="O93" s="10" t="s">
        <v>19</v>
      </c>
      <c r="P93" s="442">
        <v>182.85210736220421</v>
      </c>
      <c r="Q93" s="442">
        <v>184.15483423846729</v>
      </c>
      <c r="R93" s="442">
        <v>28.145557013876964</v>
      </c>
      <c r="S93" s="345">
        <v>20.064416324755701</v>
      </c>
      <c r="T93" s="333">
        <f t="shared" si="7"/>
        <v>415.21691493930416</v>
      </c>
      <c r="V93" s="95"/>
      <c r="X93" s="4"/>
      <c r="Z93" s="95"/>
      <c r="AA93" s="4"/>
      <c r="AB93" s="95"/>
      <c r="AC93" s="4"/>
      <c r="AD93" s="95"/>
      <c r="AF93" s="4"/>
      <c r="AG93" s="95"/>
      <c r="BQ93" s="4"/>
      <c r="BS93" s="95"/>
      <c r="BU93" s="4"/>
      <c r="BX93" s="95"/>
      <c r="CS93" s="94"/>
      <c r="CT93" s="95"/>
      <c r="DC93" s="66"/>
      <c r="DD93" s="375"/>
      <c r="DY93" s="4"/>
      <c r="DZ93" s="66"/>
      <c r="EM93" s="4"/>
      <c r="EN93" s="66"/>
      <c r="EP93" s="4"/>
      <c r="EQ93" s="66"/>
      <c r="ET93" s="4"/>
      <c r="EU93" s="66"/>
      <c r="EW93" s="4"/>
      <c r="EX93" s="66"/>
      <c r="FI93" s="375"/>
      <c r="FJ93" s="97"/>
      <c r="FZ93" s="4"/>
    </row>
    <row r="94" spans="1:182">
      <c r="O94" s="10" t="s">
        <v>8</v>
      </c>
      <c r="P94" s="442">
        <v>178.34532254533309</v>
      </c>
      <c r="Q94" s="442">
        <v>180.00962993622122</v>
      </c>
      <c r="R94" s="442">
        <v>27.326901656713389</v>
      </c>
      <c r="S94" s="345">
        <v>29.437766310777803</v>
      </c>
      <c r="T94" s="333">
        <f>SUM(P94:S94)</f>
        <v>415.1196204490455</v>
      </c>
      <c r="V94" s="95"/>
      <c r="X94" s="4"/>
      <c r="Z94" s="95"/>
      <c r="AA94" s="4"/>
      <c r="AB94" s="95"/>
      <c r="AC94" s="4"/>
      <c r="AD94" s="95"/>
      <c r="AF94" s="4"/>
      <c r="AG94" s="95"/>
      <c r="BQ94" s="4"/>
      <c r="BS94" s="95"/>
      <c r="BU94" s="4"/>
      <c r="BX94" s="95"/>
      <c r="CS94" s="94"/>
      <c r="CT94" s="95"/>
      <c r="DC94" s="66"/>
      <c r="DD94" s="375"/>
      <c r="DY94" s="4"/>
      <c r="DZ94" s="66"/>
      <c r="EM94" s="4"/>
      <c r="EN94" s="66"/>
      <c r="EP94" s="4"/>
      <c r="EQ94" s="66"/>
      <c r="ET94" s="4"/>
      <c r="EU94" s="66"/>
      <c r="EW94" s="4"/>
      <c r="EX94" s="66"/>
      <c r="FI94" s="375"/>
      <c r="FJ94" s="97"/>
      <c r="FZ94" s="4"/>
    </row>
    <row r="95" spans="1:182">
      <c r="O95" s="10" t="s">
        <v>16</v>
      </c>
      <c r="P95" s="442">
        <v>188.24555840197104</v>
      </c>
      <c r="Q95" s="442">
        <v>197.40417172352764</v>
      </c>
      <c r="R95" s="442">
        <v>4.1506382851554928</v>
      </c>
      <c r="S95" s="345">
        <v>23.943399405960648</v>
      </c>
      <c r="T95" s="333">
        <f t="shared" si="7"/>
        <v>413.74376781661476</v>
      </c>
      <c r="V95" s="95"/>
      <c r="X95" s="4"/>
      <c r="Z95" s="95"/>
      <c r="AA95" s="4"/>
      <c r="AB95" s="95"/>
      <c r="AC95" s="4"/>
      <c r="AD95" s="95"/>
      <c r="AF95" s="4"/>
      <c r="AG95" s="95"/>
      <c r="BQ95" s="4"/>
      <c r="BS95" s="95"/>
      <c r="BU95" s="4"/>
      <c r="BX95" s="95"/>
      <c r="CS95" s="94"/>
      <c r="CT95" s="95"/>
      <c r="DC95" s="66"/>
      <c r="DD95" s="375"/>
      <c r="DY95" s="4"/>
      <c r="DZ95" s="66"/>
      <c r="EM95" s="4"/>
      <c r="EN95" s="66"/>
      <c r="EP95" s="4"/>
      <c r="EQ95" s="66"/>
      <c r="ET95" s="4"/>
      <c r="EU95" s="66"/>
      <c r="EW95" s="4"/>
      <c r="EX95" s="66"/>
      <c r="FI95" s="375"/>
      <c r="FJ95" s="97"/>
      <c r="FZ95" s="4"/>
    </row>
    <row r="96" spans="1:182">
      <c r="O96" s="10" t="s">
        <v>20</v>
      </c>
      <c r="P96" s="442">
        <v>177.84574192205102</v>
      </c>
      <c r="Q96" s="442">
        <v>178.52376928268424</v>
      </c>
      <c r="R96" s="442">
        <v>0</v>
      </c>
      <c r="S96" s="345">
        <v>43.129643222151628</v>
      </c>
      <c r="T96" s="333">
        <f t="shared" si="7"/>
        <v>399.49915442688689</v>
      </c>
      <c r="V96" s="95"/>
      <c r="X96" s="4"/>
      <c r="Z96" s="95"/>
      <c r="AA96" s="4"/>
      <c r="AB96" s="95"/>
      <c r="AC96" s="4"/>
      <c r="AD96" s="95"/>
      <c r="AF96" s="4"/>
      <c r="AG96" s="95"/>
      <c r="BQ96" s="4"/>
      <c r="BS96" s="95"/>
      <c r="BU96" s="4"/>
      <c r="BX96" s="95"/>
      <c r="CS96" s="94"/>
      <c r="CT96" s="95"/>
      <c r="DC96" s="66"/>
      <c r="DD96" s="375"/>
      <c r="DY96" s="4"/>
      <c r="DZ96" s="66"/>
      <c r="EM96" s="4"/>
      <c r="EN96" s="66"/>
      <c r="EP96" s="4"/>
      <c r="EQ96" s="66"/>
      <c r="ET96" s="4"/>
      <c r="EU96" s="66"/>
      <c r="EW96" s="4"/>
      <c r="EX96" s="66"/>
      <c r="FI96" s="375"/>
      <c r="FJ96" s="97"/>
      <c r="FZ96" s="4"/>
    </row>
    <row r="97" spans="8:182">
      <c r="O97" s="10" t="s">
        <v>28</v>
      </c>
      <c r="P97" s="442">
        <v>171.61706637259911</v>
      </c>
      <c r="Q97" s="442">
        <v>153.15335954058688</v>
      </c>
      <c r="R97" s="442">
        <v>31.318273963386567</v>
      </c>
      <c r="S97" s="345">
        <v>43.025294088635057</v>
      </c>
      <c r="T97" s="333">
        <f t="shared" si="7"/>
        <v>399.11399396520761</v>
      </c>
      <c r="V97" s="95"/>
      <c r="X97" s="4"/>
      <c r="Z97" s="95"/>
      <c r="AA97" s="4"/>
      <c r="AB97" s="95"/>
      <c r="AC97" s="4"/>
      <c r="AD97" s="95"/>
      <c r="AF97" s="4"/>
      <c r="AG97" s="95"/>
      <c r="BQ97" s="4"/>
      <c r="BS97" s="95"/>
      <c r="BU97" s="4"/>
      <c r="BX97" s="95"/>
      <c r="CS97" s="94"/>
      <c r="CT97" s="95"/>
      <c r="DC97" s="66"/>
      <c r="DD97" s="375"/>
      <c r="DY97" s="4"/>
      <c r="DZ97" s="66"/>
      <c r="EM97" s="4"/>
      <c r="EN97" s="66"/>
      <c r="EP97" s="4"/>
      <c r="EQ97" s="66"/>
      <c r="ET97" s="4"/>
      <c r="EU97" s="66"/>
      <c r="EW97" s="4"/>
      <c r="EX97" s="66"/>
      <c r="FI97" s="375"/>
      <c r="FJ97" s="97"/>
      <c r="FZ97" s="4"/>
    </row>
    <row r="98" spans="8:182">
      <c r="O98" s="10" t="s">
        <v>13</v>
      </c>
      <c r="P98" s="442">
        <v>181.94233305515263</v>
      </c>
      <c r="Q98" s="442">
        <v>185.47961042434443</v>
      </c>
      <c r="R98" s="442">
        <v>20.61449589894146</v>
      </c>
      <c r="S98" s="345">
        <v>9.9695621986854057</v>
      </c>
      <c r="T98" s="333">
        <f t="shared" si="7"/>
        <v>398.00600157712393</v>
      </c>
      <c r="V98" s="95"/>
      <c r="X98" s="4"/>
      <c r="Z98" s="95"/>
      <c r="AA98" s="4"/>
      <c r="AB98" s="95"/>
      <c r="AC98" s="4"/>
      <c r="AD98" s="95"/>
      <c r="AF98" s="4"/>
      <c r="AG98" s="95"/>
      <c r="BQ98" s="4"/>
      <c r="BS98" s="95"/>
      <c r="BU98" s="4"/>
      <c r="BX98" s="95"/>
      <c r="CS98" s="94"/>
      <c r="CT98" s="95"/>
      <c r="DC98" s="66"/>
      <c r="DD98" s="375"/>
      <c r="DY98" s="4"/>
      <c r="DZ98" s="66"/>
      <c r="EM98" s="4"/>
      <c r="EN98" s="66"/>
      <c r="EP98" s="4"/>
      <c r="EQ98" s="66"/>
      <c r="ET98" s="4"/>
      <c r="EU98" s="66"/>
      <c r="EW98" s="4"/>
      <c r="EX98" s="66"/>
      <c r="FI98" s="375"/>
      <c r="FJ98" s="97"/>
      <c r="FZ98" s="4"/>
    </row>
    <row r="99" spans="8:182">
      <c r="O99" s="10" t="s">
        <v>24</v>
      </c>
      <c r="P99" s="442">
        <v>165.61083924780155</v>
      </c>
      <c r="Q99" s="442">
        <v>146.42099017174331</v>
      </c>
      <c r="R99" s="442">
        <v>58.680397731172114</v>
      </c>
      <c r="S99" s="345">
        <v>25.7757953992053</v>
      </c>
      <c r="T99" s="333">
        <f t="shared" si="7"/>
        <v>396.48802254992228</v>
      </c>
      <c r="V99" s="95"/>
      <c r="X99" s="4"/>
      <c r="Z99" s="95"/>
      <c r="AA99" s="4"/>
      <c r="AB99" s="95"/>
      <c r="AC99" s="4"/>
      <c r="AD99" s="95"/>
      <c r="AF99" s="4"/>
      <c r="AG99" s="95"/>
      <c r="BQ99" s="4"/>
      <c r="BS99" s="95"/>
      <c r="BU99" s="4"/>
      <c r="BX99" s="95"/>
      <c r="CS99" s="94"/>
      <c r="CT99" s="95"/>
      <c r="DC99" s="66"/>
      <c r="DD99" s="375"/>
      <c r="DY99" s="4"/>
      <c r="DZ99" s="66"/>
      <c r="EM99" s="4"/>
      <c r="EN99" s="66"/>
      <c r="EP99" s="4"/>
      <c r="EQ99" s="66"/>
      <c r="ET99" s="4"/>
      <c r="EU99" s="66"/>
      <c r="EW99" s="4"/>
      <c r="EX99" s="66"/>
      <c r="FI99" s="375"/>
      <c r="FJ99" s="97"/>
      <c r="FZ99" s="4"/>
    </row>
    <row r="100" spans="8:182">
      <c r="O100" s="10" t="s">
        <v>26</v>
      </c>
      <c r="P100" s="442">
        <v>146.90513639200103</v>
      </c>
      <c r="Q100" s="442">
        <v>164.57453380197526</v>
      </c>
      <c r="R100" s="442">
        <v>28.115033549499572</v>
      </c>
      <c r="S100" s="345">
        <v>42.638444330763093</v>
      </c>
      <c r="T100" s="333">
        <f t="shared" si="7"/>
        <v>382.23314807423895</v>
      </c>
      <c r="V100" s="95"/>
      <c r="X100" s="4"/>
      <c r="Z100" s="95"/>
      <c r="AA100" s="4"/>
      <c r="AB100" s="95"/>
      <c r="AC100" s="4"/>
      <c r="AD100" s="95"/>
      <c r="AF100" s="4"/>
      <c r="AG100" s="95"/>
      <c r="BQ100" s="4"/>
      <c r="BS100" s="95"/>
      <c r="BU100" s="4"/>
      <c r="BX100" s="95"/>
      <c r="CS100" s="94"/>
      <c r="CT100" s="95"/>
      <c r="DC100" s="66"/>
      <c r="DD100" s="375"/>
      <c r="DY100" s="4"/>
      <c r="DZ100" s="66"/>
      <c r="EM100" s="4"/>
      <c r="EN100" s="66"/>
      <c r="EP100" s="4"/>
      <c r="EQ100" s="66"/>
      <c r="ET100" s="4"/>
      <c r="EU100" s="66"/>
      <c r="EW100" s="4"/>
      <c r="EX100" s="66"/>
      <c r="FI100" s="375"/>
      <c r="FJ100" s="97"/>
      <c r="FZ100" s="4"/>
    </row>
    <row r="101" spans="8:182">
      <c r="O101" s="10" t="s">
        <v>12</v>
      </c>
      <c r="P101" s="442">
        <v>173.30742918176617</v>
      </c>
      <c r="Q101" s="442">
        <v>142.91354537478546</v>
      </c>
      <c r="R101" s="442">
        <v>21.361815754339116</v>
      </c>
      <c r="S101" s="345">
        <v>33.914525271790865</v>
      </c>
      <c r="T101" s="333">
        <f t="shared" si="7"/>
        <v>371.49731558268155</v>
      </c>
    </row>
    <row r="102" spans="8:182">
      <c r="H102" s="1122"/>
      <c r="I102" s="1156"/>
    </row>
    <row r="103" spans="8:182">
      <c r="H103" s="1124"/>
      <c r="I103" s="1123"/>
      <c r="P103" s="1122" t="s">
        <v>2</v>
      </c>
      <c r="Q103" s="1156" t="s">
        <v>306</v>
      </c>
      <c r="R103" s="1155" t="s">
        <v>47</v>
      </c>
      <c r="T103" s="1122" t="s">
        <v>6</v>
      </c>
    </row>
    <row r="104" spans="8:182">
      <c r="H104" s="1124"/>
      <c r="I104" s="1123"/>
      <c r="P104" s="1124"/>
      <c r="Q104" s="1123"/>
      <c r="R104" s="1155"/>
      <c r="S104" s="95" t="s">
        <v>41</v>
      </c>
      <c r="T104" s="1154"/>
    </row>
    <row r="105" spans="8:182">
      <c r="P105" s="1124"/>
      <c r="Q105" s="1123"/>
      <c r="R105" s="1155"/>
      <c r="T105" s="1154"/>
    </row>
    <row r="106" spans="8:182">
      <c r="O106" s="409" t="str">
        <f>A46</f>
        <v>Alsace</v>
      </c>
      <c r="P106" s="606">
        <f>D46</f>
        <v>178.34532254533309</v>
      </c>
      <c r="Q106" s="606">
        <f>H46</f>
        <v>180.00962993622122</v>
      </c>
      <c r="R106" s="606">
        <f>L46</f>
        <v>27.326901656713389</v>
      </c>
      <c r="S106" s="606">
        <f>N46</f>
        <v>5.892752298416255</v>
      </c>
      <c r="T106" s="333">
        <f>SUM(P106:S106)</f>
        <v>391.57460643668395</v>
      </c>
    </row>
    <row r="107" spans="8:182">
      <c r="O107" s="409" t="str">
        <f t="shared" ref="O107:O112" si="8">A47</f>
        <v>Aquitaine</v>
      </c>
      <c r="P107" s="606">
        <f t="shared" ref="P107:P112" si="9">D47</f>
        <v>173.72665693558301</v>
      </c>
      <c r="Q107" s="606">
        <f t="shared" ref="Q107:Q112" si="10">H47</f>
        <v>166.67827586165021</v>
      </c>
      <c r="R107" s="606">
        <f t="shared" ref="R107:R112" si="11">L47</f>
        <v>48.240511586223313</v>
      </c>
      <c r="S107" s="606">
        <f t="shared" ref="S107:S112" si="12">N47</f>
        <v>7.6369550856247415</v>
      </c>
      <c r="T107" s="333">
        <f t="shared" ref="T107:T126" si="13">SUM(P107:S107)</f>
        <v>396.28239946908121</v>
      </c>
    </row>
    <row r="108" spans="8:182">
      <c r="O108" s="409" t="str">
        <f t="shared" si="8"/>
        <v>Auvergne</v>
      </c>
      <c r="P108" s="606">
        <f t="shared" si="9"/>
        <v>193.76091333559452</v>
      </c>
      <c r="Q108" s="606">
        <f t="shared" si="10"/>
        <v>223.83556567486238</v>
      </c>
      <c r="R108" s="606">
        <f t="shared" si="11"/>
        <v>30.670640619474774</v>
      </c>
      <c r="S108" s="606">
        <f t="shared" si="12"/>
        <v>8.9921360477450989</v>
      </c>
      <c r="T108" s="333">
        <f t="shared" si="13"/>
        <v>457.25925567767678</v>
      </c>
    </row>
    <row r="109" spans="8:182">
      <c r="O109" s="409" t="str">
        <f t="shared" si="8"/>
        <v>Bourgogne</v>
      </c>
      <c r="P109" s="606">
        <f t="shared" si="9"/>
        <v>188.11127538905842</v>
      </c>
      <c r="Q109" s="606">
        <f t="shared" si="10"/>
        <v>189.20326120252639</v>
      </c>
      <c r="R109" s="606">
        <f t="shared" si="11"/>
        <v>56.344996674109346</v>
      </c>
      <c r="S109" s="606">
        <f t="shared" si="12"/>
        <v>16.504059829438098</v>
      </c>
      <c r="T109" s="333">
        <f t="shared" si="13"/>
        <v>450.16359309513223</v>
      </c>
    </row>
    <row r="110" spans="8:182">
      <c r="O110" s="409" t="str">
        <f t="shared" si="8"/>
        <v>Bretagne</v>
      </c>
      <c r="P110" s="606">
        <f t="shared" si="9"/>
        <v>173.30742918176617</v>
      </c>
      <c r="Q110" s="606">
        <f t="shared" si="10"/>
        <v>142.91354537478546</v>
      </c>
      <c r="R110" s="606">
        <f t="shared" si="11"/>
        <v>21.361815754339116</v>
      </c>
      <c r="S110" s="606">
        <f t="shared" si="12"/>
        <v>7.2176579820713336</v>
      </c>
      <c r="T110" s="333">
        <f t="shared" si="13"/>
        <v>344.80044829296202</v>
      </c>
    </row>
    <row r="111" spans="8:182">
      <c r="O111" s="409" t="str">
        <f t="shared" si="8"/>
        <v>Centre</v>
      </c>
      <c r="P111" s="606">
        <f t="shared" si="9"/>
        <v>181.94233305515263</v>
      </c>
      <c r="Q111" s="606">
        <f t="shared" si="10"/>
        <v>185.47961042434443</v>
      </c>
      <c r="R111" s="606">
        <f t="shared" si="11"/>
        <v>20.61449589894146</v>
      </c>
      <c r="S111" s="606">
        <f t="shared" si="12"/>
        <v>6.1155254742291554</v>
      </c>
      <c r="T111" s="333">
        <f t="shared" si="13"/>
        <v>394.15196485266767</v>
      </c>
    </row>
    <row r="112" spans="8:182">
      <c r="O112" s="409" t="str">
        <f t="shared" si="8"/>
        <v>Champagne-Ardenne</v>
      </c>
      <c r="P112" s="606">
        <f t="shared" si="9"/>
        <v>183.1120420575588</v>
      </c>
      <c r="Q112" s="606">
        <f t="shared" si="10"/>
        <v>197.17786527656958</v>
      </c>
      <c r="R112" s="606">
        <f t="shared" si="11"/>
        <v>50.871390583996295</v>
      </c>
      <c r="S112" s="606">
        <f t="shared" si="12"/>
        <v>12.688876389061498</v>
      </c>
      <c r="T112" s="333">
        <f t="shared" si="13"/>
        <v>443.85017430718614</v>
      </c>
    </row>
    <row r="113" spans="15:20">
      <c r="O113" s="409" t="str">
        <f t="shared" ref="O113:O125" si="14">A54</f>
        <v>Franche-Comté</v>
      </c>
      <c r="P113" s="606">
        <f t="shared" ref="P113:P125" si="15">D54</f>
        <v>188.24555840197104</v>
      </c>
      <c r="Q113" s="606">
        <f t="shared" ref="Q113:Q125" si="16">H54</f>
        <v>197.40417172352764</v>
      </c>
      <c r="R113" s="606">
        <f t="shared" ref="R113:R125" si="17">L54</f>
        <v>4.1506382851554928</v>
      </c>
      <c r="S113" s="606">
        <f t="shared" ref="S113:S125" si="18">N54</f>
        <v>12.236622077743123</v>
      </c>
      <c r="T113" s="333">
        <f t="shared" si="13"/>
        <v>402.03699048839724</v>
      </c>
    </row>
    <row r="114" spans="15:20">
      <c r="O114" s="409" t="str">
        <f t="shared" si="14"/>
        <v>Languedoc-Roussillon</v>
      </c>
      <c r="P114" s="606">
        <f t="shared" si="15"/>
        <v>175.76770717283506</v>
      </c>
      <c r="Q114" s="606">
        <f t="shared" si="16"/>
        <v>180.9049907110159</v>
      </c>
      <c r="R114" s="606">
        <f t="shared" si="17"/>
        <v>54.466884284298395</v>
      </c>
      <c r="S114" s="606">
        <f t="shared" si="18"/>
        <v>7.0028339273584734</v>
      </c>
      <c r="T114" s="333">
        <f t="shared" si="13"/>
        <v>418.14241609550783</v>
      </c>
    </row>
    <row r="115" spans="15:20">
      <c r="O115" s="409" t="str">
        <f t="shared" si="14"/>
        <v>Limousin</v>
      </c>
      <c r="P115" s="606">
        <f t="shared" si="15"/>
        <v>211.48904209463993</v>
      </c>
      <c r="Q115" s="606">
        <f t="shared" si="16"/>
        <v>269.89780606281147</v>
      </c>
      <c r="R115" s="606">
        <f t="shared" si="17"/>
        <v>43.556561850022703</v>
      </c>
      <c r="S115" s="606">
        <f t="shared" si="18"/>
        <v>18.110037187372782</v>
      </c>
      <c r="T115" s="333">
        <f t="shared" si="13"/>
        <v>543.05344719484685</v>
      </c>
    </row>
    <row r="116" spans="15:20">
      <c r="O116" s="409" t="str">
        <f t="shared" si="14"/>
        <v>Lorraine</v>
      </c>
      <c r="P116" s="606">
        <f t="shared" si="15"/>
        <v>182.85210736220421</v>
      </c>
      <c r="Q116" s="606">
        <f t="shared" si="16"/>
        <v>184.15483423846729</v>
      </c>
      <c r="R116" s="606">
        <f t="shared" si="17"/>
        <v>28.145557013876964</v>
      </c>
      <c r="S116" s="606">
        <f t="shared" si="18"/>
        <v>15.944520409270513</v>
      </c>
      <c r="T116" s="333">
        <f t="shared" si="13"/>
        <v>411.09701902381897</v>
      </c>
    </row>
    <row r="117" spans="15:20">
      <c r="O117" s="409" t="str">
        <f t="shared" si="14"/>
        <v>Midi-Pyrénées</v>
      </c>
      <c r="P117" s="606">
        <f t="shared" si="15"/>
        <v>177.84574192205102</v>
      </c>
      <c r="Q117" s="606">
        <f t="shared" si="16"/>
        <v>178.52376928268424</v>
      </c>
      <c r="R117" s="606">
        <f t="shared" si="17"/>
        <v>0</v>
      </c>
      <c r="S117" s="606">
        <f t="shared" si="18"/>
        <v>9.7989224080102417</v>
      </c>
      <c r="T117" s="333">
        <f t="shared" si="13"/>
        <v>366.1684336127455</v>
      </c>
    </row>
    <row r="118" spans="15:20">
      <c r="O118" s="409" t="str">
        <f t="shared" si="14"/>
        <v>Nord-Pas-de-Calais</v>
      </c>
      <c r="P118" s="606">
        <f t="shared" si="15"/>
        <v>187.691215229938</v>
      </c>
      <c r="Q118" s="606">
        <f t="shared" si="16"/>
        <v>204.55514114741322</v>
      </c>
      <c r="R118" s="606">
        <f t="shared" si="17"/>
        <v>44.413763615745168</v>
      </c>
      <c r="S118" s="606">
        <f t="shared" si="18"/>
        <v>8.4743310721275265</v>
      </c>
      <c r="T118" s="333">
        <f t="shared" si="13"/>
        <v>445.13445106522391</v>
      </c>
    </row>
    <row r="119" spans="15:20">
      <c r="O119" s="409" t="str">
        <f t="shared" si="14"/>
        <v>Basse-Normandie</v>
      </c>
      <c r="P119" s="606">
        <f t="shared" si="15"/>
        <v>191.92940931102237</v>
      </c>
      <c r="Q119" s="606">
        <f t="shared" si="16"/>
        <v>176.83769170809879</v>
      </c>
      <c r="R119" s="606">
        <f t="shared" si="17"/>
        <v>46.134685561427446</v>
      </c>
      <c r="S119" s="606">
        <f t="shared" si="18"/>
        <v>12.140139222468818</v>
      </c>
      <c r="T119" s="333">
        <f t="shared" si="13"/>
        <v>427.04192580301736</v>
      </c>
    </row>
    <row r="120" spans="15:20">
      <c r="O120" s="409" t="str">
        <f t="shared" si="14"/>
        <v>Haute-Normandie</v>
      </c>
      <c r="P120" s="606">
        <f t="shared" si="15"/>
        <v>198.02330444282282</v>
      </c>
      <c r="Q120" s="606">
        <f t="shared" si="16"/>
        <v>187.67868322003304</v>
      </c>
      <c r="R120" s="606">
        <f t="shared" si="17"/>
        <v>7.5960278748956863E-4</v>
      </c>
      <c r="S120" s="606">
        <f t="shared" si="18"/>
        <v>7.548745268485483</v>
      </c>
      <c r="T120" s="333">
        <f t="shared" si="13"/>
        <v>393.25149253412883</v>
      </c>
    </row>
    <row r="121" spans="15:20">
      <c r="O121" s="409" t="str">
        <f t="shared" si="14"/>
        <v>Pays de la Loire</v>
      </c>
      <c r="P121" s="606">
        <f t="shared" si="15"/>
        <v>165.61083924780155</v>
      </c>
      <c r="Q121" s="606">
        <f t="shared" si="16"/>
        <v>146.42099017174331</v>
      </c>
      <c r="R121" s="606">
        <f t="shared" si="17"/>
        <v>58.680397731172114</v>
      </c>
      <c r="S121" s="606">
        <f t="shared" si="18"/>
        <v>9.7582905498629557</v>
      </c>
      <c r="T121" s="333">
        <f t="shared" si="13"/>
        <v>380.47051770057993</v>
      </c>
    </row>
    <row r="122" spans="15:20">
      <c r="O122" s="409" t="str">
        <f t="shared" si="14"/>
        <v>Picardie</v>
      </c>
      <c r="P122" s="606">
        <f t="shared" si="15"/>
        <v>190.05254069575679</v>
      </c>
      <c r="Q122" s="606">
        <f t="shared" si="16"/>
        <v>230.42472676326156</v>
      </c>
      <c r="R122" s="606">
        <f t="shared" si="17"/>
        <v>22.976087509279786</v>
      </c>
      <c r="S122" s="606">
        <f t="shared" si="18"/>
        <v>17.342481560413226</v>
      </c>
      <c r="T122" s="333">
        <f t="shared" si="13"/>
        <v>460.79583652871133</v>
      </c>
    </row>
    <row r="123" spans="15:20">
      <c r="O123" s="409" t="str">
        <f t="shared" si="14"/>
        <v>Poitou-Charentes</v>
      </c>
      <c r="P123" s="606">
        <f t="shared" si="15"/>
        <v>146.90513639200103</v>
      </c>
      <c r="Q123" s="606">
        <f t="shared" si="16"/>
        <v>164.57453380197526</v>
      </c>
      <c r="R123" s="606">
        <f t="shared" si="17"/>
        <v>28.115033549499572</v>
      </c>
      <c r="S123" s="606">
        <f t="shared" si="18"/>
        <v>10.807544613227094</v>
      </c>
      <c r="T123" s="333">
        <f t="shared" si="13"/>
        <v>350.40224835670296</v>
      </c>
    </row>
    <row r="124" spans="15:20">
      <c r="O124" s="409" t="str">
        <f t="shared" si="14"/>
        <v>Provence-Alpes-Côte d'Azur</v>
      </c>
      <c r="P124" s="606">
        <f t="shared" si="15"/>
        <v>181.53891424509072</v>
      </c>
      <c r="Q124" s="606">
        <f t="shared" si="16"/>
        <v>164.26297575558297</v>
      </c>
      <c r="R124" s="606">
        <f t="shared" si="17"/>
        <v>56.209319887340037</v>
      </c>
      <c r="S124" s="606">
        <f t="shared" si="18"/>
        <v>13.427700234389839</v>
      </c>
      <c r="T124" s="333">
        <f t="shared" si="13"/>
        <v>415.43891012240351</v>
      </c>
    </row>
    <row r="125" spans="15:20">
      <c r="O125" s="409" t="str">
        <f t="shared" si="14"/>
        <v>Rhône-Alpes</v>
      </c>
      <c r="P125" s="606">
        <f t="shared" si="15"/>
        <v>171.61706637259911</v>
      </c>
      <c r="Q125" s="606">
        <f t="shared" si="16"/>
        <v>153.15335954058688</v>
      </c>
      <c r="R125" s="606">
        <f t="shared" si="17"/>
        <v>31.318273963386567</v>
      </c>
      <c r="S125" s="606">
        <f t="shared" si="18"/>
        <v>6.5172626108443907</v>
      </c>
      <c r="T125" s="333">
        <f t="shared" si="13"/>
        <v>362.60596248741695</v>
      </c>
    </row>
    <row r="126" spans="15:20">
      <c r="O126" s="409" t="str">
        <f>A68</f>
        <v>Ile-de-France</v>
      </c>
      <c r="P126" s="606">
        <f>D68</f>
        <v>195.37134015894932</v>
      </c>
      <c r="Q126" s="606">
        <f>H68</f>
        <v>127.91734638385851</v>
      </c>
      <c r="R126" s="606">
        <f>L68</f>
        <v>54.306089834396737</v>
      </c>
      <c r="S126" s="606">
        <f>N68</f>
        <v>9.2379058864517773</v>
      </c>
      <c r="T126" s="333">
        <f t="shared" si="13"/>
        <v>386.83268226365635</v>
      </c>
    </row>
  </sheetData>
  <sortState ref="O83:T103">
    <sortCondition descending="1" ref="T83:T103"/>
  </sortState>
  <mergeCells count="220">
    <mergeCell ref="L75:M75"/>
    <mergeCell ref="L66:M66"/>
    <mergeCell ref="L67:M67"/>
    <mergeCell ref="L68:M68"/>
    <mergeCell ref="L69:M69"/>
    <mergeCell ref="L70:M70"/>
    <mergeCell ref="A44:A45"/>
    <mergeCell ref="N44:N45"/>
    <mergeCell ref="B44:C45"/>
    <mergeCell ref="D44:E45"/>
    <mergeCell ref="F44:G45"/>
    <mergeCell ref="H44:I45"/>
    <mergeCell ref="J44:K45"/>
    <mergeCell ref="L71:M71"/>
    <mergeCell ref="L61:M61"/>
    <mergeCell ref="L62:M62"/>
    <mergeCell ref="L63:M63"/>
    <mergeCell ref="L64:M64"/>
    <mergeCell ref="L65:M65"/>
    <mergeCell ref="L56:M56"/>
    <mergeCell ref="L57:M57"/>
    <mergeCell ref="L58:M58"/>
    <mergeCell ref="L59:M59"/>
    <mergeCell ref="L60:M60"/>
    <mergeCell ref="L50:M50"/>
    <mergeCell ref="J71:K71"/>
    <mergeCell ref="J72:K72"/>
    <mergeCell ref="J73:K73"/>
    <mergeCell ref="J74:K74"/>
    <mergeCell ref="J56:K56"/>
    <mergeCell ref="J57:K57"/>
    <mergeCell ref="J58:K58"/>
    <mergeCell ref="J59:K59"/>
    <mergeCell ref="J60:K60"/>
    <mergeCell ref="J51:K51"/>
    <mergeCell ref="J52:K52"/>
    <mergeCell ref="J53:K53"/>
    <mergeCell ref="J54:K54"/>
    <mergeCell ref="J55:K55"/>
    <mergeCell ref="J50:K50"/>
    <mergeCell ref="L72:M72"/>
    <mergeCell ref="L73:M73"/>
    <mergeCell ref="L74:M74"/>
    <mergeCell ref="L51:M51"/>
    <mergeCell ref="L52:M52"/>
    <mergeCell ref="L53:M53"/>
    <mergeCell ref="L54:M54"/>
    <mergeCell ref="L55:M55"/>
    <mergeCell ref="J75:K75"/>
    <mergeCell ref="J66:K66"/>
    <mergeCell ref="J67:K67"/>
    <mergeCell ref="J68:K68"/>
    <mergeCell ref="J69:K69"/>
    <mergeCell ref="J70:K70"/>
    <mergeCell ref="J61:K61"/>
    <mergeCell ref="J62:K62"/>
    <mergeCell ref="J63:K63"/>
    <mergeCell ref="J64:K64"/>
    <mergeCell ref="J65:K65"/>
    <mergeCell ref="H71:I71"/>
    <mergeCell ref="H72:I72"/>
    <mergeCell ref="H73:I73"/>
    <mergeCell ref="H74:I74"/>
    <mergeCell ref="H75:I75"/>
    <mergeCell ref="H66:I66"/>
    <mergeCell ref="H67:I67"/>
    <mergeCell ref="H68:I68"/>
    <mergeCell ref="H69:I69"/>
    <mergeCell ref="H70:I70"/>
    <mergeCell ref="H61:I61"/>
    <mergeCell ref="H62:I62"/>
    <mergeCell ref="H63:I63"/>
    <mergeCell ref="H64:I64"/>
    <mergeCell ref="H65:I65"/>
    <mergeCell ref="H56:I56"/>
    <mergeCell ref="H57:I57"/>
    <mergeCell ref="H58:I58"/>
    <mergeCell ref="H59:I59"/>
    <mergeCell ref="H60:I60"/>
    <mergeCell ref="H51:I51"/>
    <mergeCell ref="H52:I52"/>
    <mergeCell ref="H53:I53"/>
    <mergeCell ref="H54:I54"/>
    <mergeCell ref="H55:I55"/>
    <mergeCell ref="H46:I46"/>
    <mergeCell ref="H47:I47"/>
    <mergeCell ref="H48:I48"/>
    <mergeCell ref="H49:I49"/>
    <mergeCell ref="H50:I50"/>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F46:G46"/>
    <mergeCell ref="F47:G47"/>
    <mergeCell ref="F48:G48"/>
    <mergeCell ref="F49:G49"/>
    <mergeCell ref="F50:G5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B75:C7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B55:C55"/>
    <mergeCell ref="B57:C57"/>
    <mergeCell ref="B59:C59"/>
    <mergeCell ref="T103:T105"/>
    <mergeCell ref="R103:R105"/>
    <mergeCell ref="H102:H104"/>
    <mergeCell ref="I102:I104"/>
    <mergeCell ref="P103:P105"/>
    <mergeCell ref="Q103:Q105"/>
    <mergeCell ref="L6:M6"/>
    <mergeCell ref="A41:N41"/>
    <mergeCell ref="A6:A7"/>
    <mergeCell ref="B6:C6"/>
    <mergeCell ref="D6:E6"/>
    <mergeCell ref="H6:I6"/>
    <mergeCell ref="J6:K6"/>
    <mergeCell ref="B56:C56"/>
    <mergeCell ref="B58:C58"/>
    <mergeCell ref="B60:C60"/>
    <mergeCell ref="B62:C62"/>
    <mergeCell ref="B65:C65"/>
    <mergeCell ref="B64:C64"/>
    <mergeCell ref="B46:C46"/>
    <mergeCell ref="B48:C48"/>
    <mergeCell ref="B50:C50"/>
    <mergeCell ref="B52:C52"/>
    <mergeCell ref="B54:C54"/>
    <mergeCell ref="EI2:EP2"/>
    <mergeCell ref="EB5:EC5"/>
    <mergeCell ref="EI5:EJ5"/>
    <mergeCell ref="ES5:ET5"/>
    <mergeCell ref="EC44:EE44"/>
    <mergeCell ref="EL44:EN44"/>
    <mergeCell ref="ED45:EE45"/>
    <mergeCell ref="EB43:ED43"/>
    <mergeCell ref="F6:G6"/>
    <mergeCell ref="P6:T6"/>
    <mergeCell ref="O6:O7"/>
    <mergeCell ref="L44:M45"/>
    <mergeCell ref="A40:N40"/>
    <mergeCell ref="B51:C51"/>
    <mergeCell ref="B53:C53"/>
    <mergeCell ref="B61:C61"/>
    <mergeCell ref="B63:C63"/>
    <mergeCell ref="B66:C66"/>
    <mergeCell ref="B68:C68"/>
    <mergeCell ref="B70:C70"/>
    <mergeCell ref="B72:C72"/>
    <mergeCell ref="B74:C74"/>
    <mergeCell ref="B67:C67"/>
    <mergeCell ref="B69:C69"/>
    <mergeCell ref="B71:C71"/>
    <mergeCell ref="B73:C73"/>
    <mergeCell ref="FG6:FH6"/>
    <mergeCell ref="EG7:EH7"/>
    <mergeCell ref="EM7:EN7"/>
    <mergeCell ref="EQ7:ER7"/>
    <mergeCell ref="FH7:FI7"/>
    <mergeCell ref="FC5:FE5"/>
    <mergeCell ref="EJ6:EQ6"/>
    <mergeCell ref="B47:C47"/>
    <mergeCell ref="B49:C49"/>
    <mergeCell ref="L46:M46"/>
    <mergeCell ref="L47:M47"/>
    <mergeCell ref="L48:M48"/>
    <mergeCell ref="L49:M49"/>
    <mergeCell ref="J46:K46"/>
    <mergeCell ref="J47:K47"/>
    <mergeCell ref="J48:K48"/>
    <mergeCell ref="J49:K49"/>
  </mergeCells>
  <phoneticPr fontId="0" type="noConversion"/>
  <hyperlinks>
    <hyperlink ref="N1" location="Sommaire!A1" display="Retour sommaire"/>
    <hyperlink ref="T1" location="Sommaire!A1" display="Retour sommaire"/>
  </hyperlinks>
  <pageMargins left="0.78740157480314965" right="0.78740157480314965" top="1.1811023622047245" bottom="0.98425196850393704" header="0.51181102362204722" footer="0.51181102362204722"/>
  <pageSetup paperSize="9" scale="46"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colBreaks count="1" manualBreakCount="1">
    <brk id="14" max="76" man="1"/>
  </colBreaks>
  <drawing r:id="rId2"/>
  <legacyDrawingHF r:id="rId3"/>
</worksheet>
</file>

<file path=xl/worksheets/sheet7.xml><?xml version="1.0" encoding="utf-8"?>
<worksheet xmlns="http://schemas.openxmlformats.org/spreadsheetml/2006/main" xmlns:r="http://schemas.openxmlformats.org/officeDocument/2006/relationships">
  <sheetPr>
    <tabColor rgb="FF92D050"/>
  </sheetPr>
  <dimension ref="A1:IH123"/>
  <sheetViews>
    <sheetView view="pageBreakPreview" zoomScaleNormal="80" zoomScaleSheetLayoutView="100" workbookViewId="0">
      <selection activeCell="B1" sqref="B1"/>
    </sheetView>
  </sheetViews>
  <sheetFormatPr baseColWidth="10" defaultColWidth="0" defaultRowHeight="12.75"/>
  <cols>
    <col min="1" max="1" width="29.85546875" style="95" customWidth="1"/>
    <col min="2" max="5" width="20.140625" style="95" customWidth="1"/>
    <col min="6" max="6" width="20.140625" style="4" customWidth="1"/>
    <col min="7" max="7" width="20.140625" style="95" customWidth="1"/>
    <col min="8" max="15" width="10.7109375" style="82" customWidth="1"/>
    <col min="16" max="20" width="10.7109375" style="66" customWidth="1"/>
    <col min="21" max="22" width="10.7109375" style="4" customWidth="1"/>
    <col min="23" max="24" width="10.7109375" style="66" customWidth="1"/>
    <col min="25" max="26" width="10.7109375" style="4" customWidth="1"/>
    <col min="27" max="27" width="10.7109375" style="95" customWidth="1"/>
    <col min="28" max="28" width="10.7109375" style="4" customWidth="1"/>
    <col min="29" max="29" width="10.7109375" style="95" customWidth="1"/>
    <col min="30" max="30" width="10.7109375" style="4" customWidth="1"/>
    <col min="31" max="32" width="10.7109375" style="95" customWidth="1"/>
    <col min="33" max="33" width="10.7109375" style="4" customWidth="1"/>
    <col min="34" max="69" width="10.7109375" style="95" customWidth="1"/>
    <col min="70" max="71" width="10.7109375" style="4" customWidth="1"/>
    <col min="72" max="73" width="10.7109375" style="95" customWidth="1"/>
    <col min="74" max="76" width="10.7109375" style="4" customWidth="1"/>
    <col min="77" max="108" width="10.7109375" style="95" customWidth="1"/>
    <col min="109" max="109" width="10.7109375" style="4" customWidth="1"/>
    <col min="110" max="112" width="10.7109375" style="95" customWidth="1"/>
    <col min="113" max="113" width="10.7109375" style="96" customWidth="1"/>
    <col min="114" max="115" width="10.7109375" style="95" customWidth="1"/>
    <col min="116" max="116" width="10.7109375" style="4" customWidth="1"/>
    <col min="117" max="118" width="10.7109375" style="95" customWidth="1"/>
    <col min="119" max="119" width="10.7109375" style="4" customWidth="1"/>
    <col min="120" max="129" width="10.7109375" style="95" customWidth="1"/>
    <col min="130" max="130" width="10.7109375" style="4" customWidth="1"/>
    <col min="131" max="143" width="10.7109375" style="95" customWidth="1"/>
    <col min="144" max="144" width="10.7109375" style="4" customWidth="1"/>
    <col min="145" max="146" width="10.7109375" style="95" customWidth="1"/>
    <col min="147" max="147" width="10.7109375" style="4" customWidth="1"/>
    <col min="148" max="150" width="10.7109375" style="95" customWidth="1"/>
    <col min="151" max="151" width="10.7109375" style="4" customWidth="1"/>
    <col min="152" max="153" width="10.7109375" style="95" customWidth="1"/>
    <col min="154" max="154" width="10.7109375" style="4" customWidth="1"/>
    <col min="155" max="165" width="10.7109375" style="95" customWidth="1"/>
    <col min="166" max="166" width="10.7109375" style="97" customWidth="1"/>
    <col min="167" max="167" width="11.85546875" style="97" customWidth="1"/>
    <col min="168" max="182" width="11.42578125" style="97" customWidth="1"/>
    <col min="183" max="183" width="12.42578125" style="4" customWidth="1"/>
    <col min="184" max="184" width="3.7109375" style="4" hidden="1" customWidth="1"/>
    <col min="185" max="204" width="0" style="4" hidden="1" customWidth="1"/>
    <col min="205" max="209" width="3.7109375" style="4" hidden="1" customWidth="1"/>
    <col min="210" max="214" width="0" style="4" hidden="1" customWidth="1"/>
    <col min="215" max="220" width="3.7109375" style="4" hidden="1" customWidth="1"/>
    <col min="221" max="221" width="0" style="4" hidden="1" customWidth="1"/>
    <col min="222" max="231" width="3.7109375" style="4" hidden="1" customWidth="1"/>
    <col min="232" max="232" width="0" style="4" hidden="1" customWidth="1"/>
    <col min="233" max="242" width="3.7109375" style="4" hidden="1" customWidth="1"/>
    <col min="243" max="16384" width="3.7109375" style="2" hidden="1"/>
  </cols>
  <sheetData>
    <row r="1" spans="1:242" s="640" customFormat="1" ht="18.75" customHeight="1">
      <c r="A1" s="638" t="s">
        <v>292</v>
      </c>
      <c r="B1" s="692"/>
      <c r="C1" s="692"/>
      <c r="D1" s="692"/>
      <c r="E1" s="692"/>
      <c r="G1" s="641" t="s">
        <v>116</v>
      </c>
      <c r="H1" s="765"/>
      <c r="I1" s="765"/>
      <c r="J1" s="765"/>
      <c r="K1" s="765"/>
      <c r="L1" s="765"/>
      <c r="M1" s="765"/>
      <c r="N1" s="765"/>
      <c r="O1" s="765"/>
      <c r="P1" s="731"/>
      <c r="Q1" s="731"/>
      <c r="R1" s="731"/>
      <c r="S1" s="731"/>
      <c r="T1" s="731"/>
      <c r="U1" s="643"/>
      <c r="V1" s="643"/>
      <c r="W1" s="731"/>
      <c r="X1" s="731"/>
      <c r="Y1" s="729"/>
      <c r="Z1" s="643"/>
      <c r="AA1" s="728"/>
      <c r="AB1" s="643"/>
      <c r="AC1" s="728"/>
      <c r="AD1" s="643"/>
      <c r="AE1" s="728"/>
      <c r="AF1" s="728"/>
      <c r="AG1" s="643"/>
      <c r="AH1" s="728"/>
      <c r="AI1" s="728"/>
      <c r="AJ1" s="729"/>
      <c r="AK1" s="728"/>
      <c r="AL1" s="728"/>
      <c r="AM1" s="728"/>
      <c r="AN1" s="728"/>
      <c r="AO1" s="728"/>
      <c r="AP1" s="728"/>
      <c r="AQ1" s="728"/>
      <c r="AR1" s="728"/>
      <c r="AS1" s="729"/>
      <c r="AT1" s="728"/>
      <c r="AU1" s="728"/>
      <c r="AV1" s="728"/>
      <c r="AW1" s="728"/>
      <c r="AX1" s="728"/>
      <c r="AY1" s="728"/>
      <c r="AZ1" s="728"/>
      <c r="BA1" s="728"/>
      <c r="BB1" s="728"/>
      <c r="BC1" s="728"/>
      <c r="BD1" s="728"/>
      <c r="BE1" s="728"/>
      <c r="BF1" s="729"/>
      <c r="BG1" s="728"/>
      <c r="BH1" s="728"/>
      <c r="BI1" s="728"/>
      <c r="BJ1" s="728"/>
      <c r="BK1" s="728"/>
      <c r="BL1" s="728"/>
      <c r="BM1" s="728"/>
      <c r="BN1" s="728"/>
      <c r="BO1" s="728"/>
      <c r="BP1" s="728"/>
      <c r="BQ1" s="729"/>
      <c r="BR1" s="643"/>
      <c r="BS1" s="643"/>
      <c r="BT1" s="728"/>
      <c r="BU1" s="728"/>
      <c r="BV1" s="643"/>
      <c r="BW1" s="643"/>
      <c r="BX1" s="643"/>
      <c r="BY1" s="728"/>
      <c r="BZ1" s="728"/>
      <c r="CA1" s="729"/>
      <c r="CB1" s="728"/>
      <c r="CC1" s="728"/>
      <c r="CD1" s="728"/>
      <c r="CE1" s="728"/>
      <c r="CF1" s="728"/>
      <c r="CG1" s="728"/>
      <c r="CH1" s="728"/>
      <c r="CI1" s="728"/>
      <c r="CJ1" s="728"/>
      <c r="CK1" s="729"/>
      <c r="CL1" s="643"/>
      <c r="CM1" s="643"/>
      <c r="CN1" s="643"/>
      <c r="CO1" s="728"/>
      <c r="CP1" s="643"/>
      <c r="CQ1" s="643"/>
      <c r="CR1" s="643"/>
      <c r="CS1" s="643"/>
      <c r="CT1" s="728"/>
      <c r="CU1" s="729"/>
      <c r="CV1" s="728"/>
      <c r="CW1" s="728"/>
      <c r="CX1" s="728"/>
      <c r="CY1" s="728"/>
      <c r="CZ1" s="728"/>
      <c r="DA1" s="728"/>
      <c r="DB1" s="728"/>
      <c r="DC1" s="728"/>
      <c r="DD1" s="728"/>
      <c r="DE1" s="729"/>
      <c r="DF1" s="728"/>
      <c r="DG1" s="728"/>
      <c r="DH1" s="728"/>
      <c r="DI1" s="766"/>
      <c r="DJ1" s="728"/>
      <c r="DK1" s="728"/>
      <c r="DL1" s="643"/>
      <c r="DM1" s="728"/>
      <c r="DN1" s="728"/>
      <c r="DO1" s="643"/>
      <c r="DP1" s="767"/>
      <c r="DQ1" s="728"/>
      <c r="DR1" s="728"/>
      <c r="DS1" s="729"/>
      <c r="DT1" s="728"/>
      <c r="DU1" s="728"/>
      <c r="DV1" s="728"/>
      <c r="DW1" s="728"/>
      <c r="DX1" s="728"/>
      <c r="DY1" s="728"/>
      <c r="DZ1" s="729"/>
      <c r="EA1" s="728"/>
      <c r="EB1" s="728"/>
      <c r="EC1" s="728"/>
      <c r="ED1" s="728"/>
      <c r="EE1" s="728"/>
      <c r="EF1" s="728"/>
      <c r="EG1" s="729"/>
      <c r="EH1" s="728"/>
      <c r="EI1" s="728"/>
      <c r="EJ1" s="728"/>
      <c r="EK1" s="728"/>
      <c r="EL1" s="728"/>
      <c r="EM1" s="728"/>
      <c r="EN1" s="643"/>
      <c r="EO1" s="728"/>
      <c r="EP1" s="728"/>
      <c r="EQ1" s="729"/>
      <c r="ER1" s="728"/>
      <c r="ES1" s="728"/>
      <c r="ET1" s="728"/>
      <c r="EU1" s="643"/>
      <c r="EV1" s="728"/>
      <c r="EW1" s="728"/>
      <c r="EX1" s="643"/>
      <c r="EY1" s="728"/>
      <c r="EZ1" s="728"/>
      <c r="FA1" s="729"/>
      <c r="FB1" s="729"/>
      <c r="FC1" s="729"/>
      <c r="FD1" s="729"/>
      <c r="FE1" s="729"/>
      <c r="FF1" s="729"/>
      <c r="FG1" s="728"/>
      <c r="FH1" s="728"/>
      <c r="FI1" s="728"/>
      <c r="FJ1" s="728"/>
      <c r="FK1" s="729"/>
      <c r="FL1" s="728"/>
      <c r="FM1" s="728"/>
      <c r="FN1" s="728"/>
      <c r="FO1" s="728"/>
      <c r="FP1" s="728"/>
      <c r="FQ1" s="728"/>
      <c r="FR1" s="643"/>
      <c r="FS1" s="728"/>
      <c r="FT1" s="728"/>
      <c r="FU1" s="728"/>
      <c r="FV1" s="728"/>
      <c r="FW1" s="728"/>
      <c r="FX1" s="728"/>
      <c r="FY1" s="728"/>
      <c r="FZ1" s="728"/>
      <c r="GA1" s="643"/>
      <c r="GB1" s="643"/>
      <c r="GC1" s="643"/>
      <c r="GD1" s="643"/>
      <c r="GE1" s="643"/>
      <c r="GF1" s="643"/>
      <c r="GG1" s="643"/>
      <c r="GH1" s="643"/>
      <c r="GI1" s="643"/>
      <c r="GJ1" s="643"/>
      <c r="GK1" s="643"/>
      <c r="GL1" s="643"/>
      <c r="GM1" s="643"/>
      <c r="GN1" s="643"/>
      <c r="GO1" s="643"/>
      <c r="GP1" s="643"/>
      <c r="GQ1" s="643"/>
      <c r="GR1" s="643"/>
      <c r="GS1" s="643"/>
      <c r="GT1" s="643"/>
      <c r="GU1" s="643"/>
      <c r="GV1" s="643"/>
      <c r="GW1" s="643"/>
      <c r="GX1" s="643"/>
      <c r="GY1" s="643"/>
      <c r="GZ1" s="643"/>
      <c r="HA1" s="643"/>
      <c r="HB1" s="643"/>
      <c r="HC1" s="643"/>
      <c r="HD1" s="643"/>
      <c r="HE1" s="643"/>
      <c r="HF1" s="643"/>
      <c r="HG1" s="643"/>
      <c r="HH1" s="643"/>
      <c r="HI1" s="643"/>
      <c r="HJ1" s="643"/>
      <c r="HK1" s="643"/>
      <c r="HL1" s="643"/>
      <c r="HM1" s="643"/>
      <c r="HN1" s="643"/>
      <c r="HO1" s="643"/>
      <c r="HP1" s="643"/>
      <c r="HQ1" s="643"/>
      <c r="HR1" s="643"/>
      <c r="HS1" s="643"/>
      <c r="HT1" s="643"/>
      <c r="HU1" s="643"/>
      <c r="HV1" s="643"/>
      <c r="HW1" s="643"/>
      <c r="HX1" s="643"/>
      <c r="HY1" s="643"/>
      <c r="HZ1" s="643"/>
      <c r="IA1" s="643"/>
      <c r="IB1" s="643"/>
      <c r="IC1" s="643"/>
      <c r="ID1" s="643"/>
      <c r="IE1" s="643"/>
      <c r="IF1" s="643"/>
      <c r="IG1" s="643"/>
      <c r="IH1" s="643"/>
    </row>
    <row r="2" spans="1:242" s="640" customFormat="1" ht="18.75" customHeight="1">
      <c r="A2" s="644" t="s">
        <v>309</v>
      </c>
      <c r="B2" s="652"/>
      <c r="C2" s="652"/>
      <c r="D2" s="652"/>
      <c r="E2" s="652"/>
      <c r="F2" s="648"/>
      <c r="G2" s="648"/>
      <c r="H2" s="728"/>
      <c r="I2" s="728"/>
      <c r="J2" s="728"/>
      <c r="K2" s="728"/>
      <c r="L2" s="728"/>
      <c r="M2" s="728"/>
      <c r="N2" s="643"/>
      <c r="O2" s="765"/>
      <c r="P2" s="643"/>
      <c r="Q2" s="643"/>
      <c r="R2" s="643"/>
      <c r="S2" s="643"/>
      <c r="T2" s="643"/>
      <c r="U2" s="643"/>
      <c r="V2" s="643"/>
      <c r="W2" s="643"/>
      <c r="X2" s="643"/>
      <c r="Y2" s="732"/>
      <c r="Z2" s="643"/>
      <c r="AA2" s="728"/>
      <c r="AB2" s="643"/>
      <c r="AC2" s="728"/>
      <c r="AD2" s="643"/>
      <c r="AE2" s="728"/>
      <c r="AF2" s="728"/>
      <c r="AG2" s="643"/>
      <c r="AH2" s="728"/>
      <c r="AI2" s="728"/>
      <c r="AJ2" s="732"/>
      <c r="AK2" s="728"/>
      <c r="AL2" s="728"/>
      <c r="AM2" s="728"/>
      <c r="AN2" s="728"/>
      <c r="AO2" s="728"/>
      <c r="AP2" s="728"/>
      <c r="AQ2" s="728"/>
      <c r="AR2" s="728"/>
      <c r="AS2" s="732"/>
      <c r="AT2" s="728"/>
      <c r="AU2" s="728"/>
      <c r="AV2" s="728"/>
      <c r="AW2" s="728"/>
      <c r="AX2" s="728"/>
      <c r="AY2" s="728"/>
      <c r="AZ2" s="728"/>
      <c r="BA2" s="728"/>
      <c r="BB2" s="728"/>
      <c r="BC2" s="728"/>
      <c r="BD2" s="728"/>
      <c r="BE2" s="728"/>
      <c r="BF2" s="732"/>
      <c r="BG2" s="728"/>
      <c r="BH2" s="728"/>
      <c r="BI2" s="728"/>
      <c r="BJ2" s="728"/>
      <c r="BK2" s="728"/>
      <c r="BL2" s="728"/>
      <c r="BM2" s="728"/>
      <c r="BN2" s="728"/>
      <c r="BO2" s="728"/>
      <c r="BP2" s="728"/>
      <c r="BQ2" s="732"/>
      <c r="BR2" s="643"/>
      <c r="BS2" s="643"/>
      <c r="BT2" s="728"/>
      <c r="BU2" s="728"/>
      <c r="BV2" s="643"/>
      <c r="BW2" s="643"/>
      <c r="BX2" s="643"/>
      <c r="BY2" s="728"/>
      <c r="BZ2" s="728"/>
      <c r="CA2" s="732"/>
      <c r="CB2" s="728"/>
      <c r="CC2" s="728"/>
      <c r="CD2" s="728"/>
      <c r="CE2" s="728"/>
      <c r="CF2" s="728"/>
      <c r="CG2" s="728"/>
      <c r="CH2" s="728"/>
      <c r="CI2" s="728"/>
      <c r="CJ2" s="728"/>
      <c r="CK2" s="732"/>
      <c r="CL2" s="643"/>
      <c r="CM2" s="643"/>
      <c r="CN2" s="643"/>
      <c r="CO2" s="728"/>
      <c r="CP2" s="643"/>
      <c r="CQ2" s="643"/>
      <c r="CR2" s="643"/>
      <c r="CS2" s="643"/>
      <c r="CT2" s="728"/>
      <c r="CU2" s="732"/>
      <c r="CV2" s="728"/>
      <c r="CW2" s="728"/>
      <c r="CX2" s="728"/>
      <c r="CY2" s="728"/>
      <c r="CZ2" s="728"/>
      <c r="DA2" s="728"/>
      <c r="DB2" s="728"/>
      <c r="DC2" s="728"/>
      <c r="DD2" s="728"/>
      <c r="DE2" s="732"/>
      <c r="DF2" s="728"/>
      <c r="DG2" s="728"/>
      <c r="DH2" s="728"/>
      <c r="DI2" s="766"/>
      <c r="DJ2" s="728"/>
      <c r="DK2" s="728"/>
      <c r="DL2" s="643"/>
      <c r="DM2" s="728"/>
      <c r="DN2" s="728"/>
      <c r="DO2" s="643"/>
      <c r="DP2" s="728"/>
      <c r="DQ2" s="728"/>
      <c r="DR2" s="728"/>
      <c r="DS2" s="768"/>
      <c r="DT2" s="769"/>
      <c r="DU2" s="769"/>
      <c r="DV2" s="770"/>
      <c r="DW2" s="770"/>
      <c r="DX2" s="771"/>
      <c r="DY2" s="728"/>
      <c r="DZ2" s="732"/>
      <c r="EA2" s="728"/>
      <c r="EB2" s="728"/>
      <c r="EC2" s="728"/>
      <c r="ED2" s="728"/>
      <c r="EE2" s="728"/>
      <c r="EF2" s="728"/>
      <c r="EG2" s="751"/>
      <c r="EH2" s="752"/>
      <c r="EI2" s="752"/>
      <c r="EJ2" s="752"/>
      <c r="EK2" s="752"/>
      <c r="EL2" s="752"/>
      <c r="EM2" s="752"/>
      <c r="EN2" s="752"/>
      <c r="EO2" s="728"/>
      <c r="EP2" s="728"/>
      <c r="EQ2" s="732"/>
      <c r="ER2" s="728"/>
      <c r="ES2" s="728"/>
      <c r="ET2" s="728"/>
      <c r="EU2" s="643"/>
      <c r="EV2" s="728"/>
      <c r="EW2" s="728"/>
      <c r="EX2" s="643"/>
      <c r="EY2" s="728"/>
      <c r="EZ2" s="728"/>
      <c r="FA2" s="732"/>
      <c r="FB2" s="732"/>
      <c r="FC2" s="732"/>
      <c r="FD2" s="732"/>
      <c r="FE2" s="732"/>
      <c r="FF2" s="732"/>
      <c r="FG2" s="728"/>
      <c r="FH2" s="728"/>
      <c r="FI2" s="728"/>
      <c r="FJ2" s="728"/>
      <c r="FK2" s="751"/>
      <c r="FL2" s="752"/>
      <c r="FM2" s="752"/>
      <c r="FN2" s="752"/>
      <c r="FO2" s="752"/>
      <c r="FP2" s="752"/>
      <c r="FQ2" s="752"/>
      <c r="FR2" s="752"/>
      <c r="FS2" s="728"/>
      <c r="FT2" s="751"/>
      <c r="FU2" s="752"/>
      <c r="FV2" s="752"/>
      <c r="FW2" s="752"/>
      <c r="FX2" s="752"/>
      <c r="FY2" s="752"/>
      <c r="FZ2" s="752"/>
      <c r="GA2" s="752"/>
      <c r="GB2" s="643"/>
      <c r="GC2" s="643"/>
      <c r="GD2" s="643"/>
      <c r="GE2" s="643"/>
      <c r="GF2" s="643"/>
      <c r="GG2" s="643"/>
      <c r="GH2" s="643"/>
      <c r="GI2" s="643"/>
      <c r="GJ2" s="643"/>
      <c r="GK2" s="643"/>
      <c r="GL2" s="643"/>
      <c r="GM2" s="643"/>
      <c r="GN2" s="643"/>
      <c r="GO2" s="643"/>
      <c r="GP2" s="643"/>
      <c r="GQ2" s="643"/>
      <c r="GR2" s="643"/>
      <c r="GS2" s="643"/>
      <c r="GT2" s="643"/>
      <c r="GU2" s="643"/>
      <c r="GV2" s="643"/>
      <c r="GW2" s="643"/>
      <c r="GX2" s="643"/>
      <c r="GY2" s="643"/>
      <c r="GZ2" s="643"/>
      <c r="HA2" s="643"/>
      <c r="HB2" s="643"/>
      <c r="HC2" s="643"/>
      <c r="HD2" s="643"/>
      <c r="HE2" s="643"/>
      <c r="HF2" s="643"/>
      <c r="HG2" s="643"/>
      <c r="HH2" s="643"/>
      <c r="HI2" s="643"/>
      <c r="HJ2" s="643"/>
      <c r="HK2" s="643"/>
      <c r="HL2" s="643"/>
      <c r="HM2" s="643"/>
      <c r="HN2" s="643"/>
      <c r="HO2" s="643"/>
      <c r="HP2" s="643"/>
      <c r="HQ2" s="643"/>
      <c r="HR2" s="643"/>
      <c r="HS2" s="643"/>
      <c r="HT2" s="643"/>
      <c r="HU2" s="643"/>
      <c r="HV2" s="643"/>
      <c r="HW2" s="643"/>
      <c r="HX2" s="643"/>
      <c r="HY2" s="643"/>
      <c r="HZ2" s="643"/>
      <c r="IA2" s="643"/>
      <c r="IB2" s="643"/>
      <c r="IC2" s="643"/>
      <c r="ID2" s="643"/>
      <c r="IE2" s="643"/>
      <c r="IF2" s="643"/>
      <c r="IG2" s="643"/>
      <c r="IH2" s="643"/>
    </row>
    <row r="3" spans="1:242" s="110" customFormat="1" ht="18.75" customHeight="1">
      <c r="A3" s="474"/>
      <c r="B3" s="350"/>
      <c r="C3" s="350"/>
      <c r="D3" s="350"/>
      <c r="E3" s="350"/>
      <c r="F3" s="403"/>
      <c r="G3" s="403"/>
      <c r="H3" s="95"/>
      <c r="I3" s="95"/>
      <c r="J3" s="750"/>
      <c r="K3" s="750"/>
      <c r="L3" s="750"/>
      <c r="M3" s="750"/>
      <c r="N3" s="4"/>
      <c r="O3" s="99"/>
      <c r="P3" s="6"/>
      <c r="Q3" s="6"/>
      <c r="R3" s="6"/>
      <c r="S3" s="6"/>
      <c r="T3" s="6"/>
      <c r="U3" s="6"/>
      <c r="V3" s="6"/>
      <c r="W3" s="6"/>
      <c r="X3" s="6"/>
      <c r="Y3" s="102"/>
      <c r="Z3" s="6"/>
      <c r="AA3" s="103"/>
      <c r="AB3" s="6"/>
      <c r="AC3" s="103"/>
      <c r="AD3" s="6"/>
      <c r="AE3" s="103"/>
      <c r="AF3" s="103"/>
      <c r="AG3" s="6"/>
      <c r="AH3" s="103"/>
      <c r="AI3" s="103"/>
      <c r="AJ3" s="102"/>
      <c r="AK3" s="103"/>
      <c r="AL3" s="103"/>
      <c r="AM3" s="103"/>
      <c r="AN3" s="103"/>
      <c r="AO3" s="103"/>
      <c r="AP3" s="103"/>
      <c r="AQ3" s="103"/>
      <c r="AR3" s="103"/>
      <c r="AS3" s="102"/>
      <c r="AT3" s="103"/>
      <c r="AU3" s="103"/>
      <c r="AV3" s="103"/>
      <c r="AW3" s="103"/>
      <c r="AX3" s="103"/>
      <c r="AY3" s="103"/>
      <c r="AZ3" s="103"/>
      <c r="BA3" s="103"/>
      <c r="BB3" s="103"/>
      <c r="BC3" s="103"/>
      <c r="BD3" s="103"/>
      <c r="BE3" s="103"/>
      <c r="BF3" s="102"/>
      <c r="BG3" s="103"/>
      <c r="BH3" s="103"/>
      <c r="BI3" s="103"/>
      <c r="BJ3" s="103"/>
      <c r="BK3" s="103"/>
      <c r="BL3" s="103"/>
      <c r="BM3" s="103"/>
      <c r="BN3" s="103"/>
      <c r="BO3" s="103"/>
      <c r="BP3" s="103"/>
      <c r="BQ3" s="102"/>
      <c r="BR3" s="6"/>
      <c r="BS3" s="6"/>
      <c r="BT3" s="103"/>
      <c r="BU3" s="103"/>
      <c r="BV3" s="6"/>
      <c r="BW3" s="6"/>
      <c r="BX3" s="6"/>
      <c r="BY3" s="103"/>
      <c r="BZ3" s="103"/>
      <c r="CA3" s="102"/>
      <c r="CB3" s="103"/>
      <c r="CC3" s="103"/>
      <c r="CD3" s="103"/>
      <c r="CE3" s="103"/>
      <c r="CF3" s="103"/>
      <c r="CG3" s="103"/>
      <c r="CH3" s="103"/>
      <c r="CI3" s="103"/>
      <c r="CJ3" s="103"/>
      <c r="CK3" s="102"/>
      <c r="CL3" s="6"/>
      <c r="CM3" s="6"/>
      <c r="CN3" s="6"/>
      <c r="CO3" s="103"/>
      <c r="CP3" s="6"/>
      <c r="CQ3" s="6"/>
      <c r="CR3" s="6"/>
      <c r="CS3" s="6"/>
      <c r="CT3" s="103"/>
      <c r="CU3" s="102"/>
      <c r="CV3" s="103"/>
      <c r="CW3" s="103"/>
      <c r="CX3" s="103"/>
      <c r="CY3" s="103"/>
      <c r="CZ3" s="103"/>
      <c r="DA3" s="103"/>
      <c r="DB3" s="103"/>
      <c r="DC3" s="103"/>
      <c r="DD3" s="103"/>
      <c r="DE3" s="102"/>
      <c r="DF3" s="103"/>
      <c r="DG3" s="103"/>
      <c r="DH3" s="103"/>
      <c r="DI3" s="104"/>
      <c r="DJ3" s="103"/>
      <c r="DK3" s="103"/>
      <c r="DL3" s="6"/>
      <c r="DM3" s="103"/>
      <c r="DN3" s="103"/>
      <c r="DO3" s="6"/>
      <c r="DP3" s="103"/>
      <c r="DQ3" s="103"/>
      <c r="DR3" s="103"/>
      <c r="DS3" s="105"/>
      <c r="DT3" s="106"/>
      <c r="DU3" s="106"/>
      <c r="DV3" s="107"/>
      <c r="DW3" s="107"/>
      <c r="DX3" s="32"/>
      <c r="DY3" s="103"/>
      <c r="DZ3" s="102"/>
      <c r="EA3" s="103"/>
      <c r="EB3" s="103"/>
      <c r="EC3" s="103"/>
      <c r="ED3" s="103"/>
      <c r="EE3" s="103"/>
      <c r="EF3" s="103"/>
      <c r="EG3" s="690"/>
      <c r="EH3" s="691"/>
      <c r="EI3" s="691"/>
      <c r="EJ3" s="691"/>
      <c r="EK3" s="691"/>
      <c r="EL3" s="691"/>
      <c r="EM3" s="691"/>
      <c r="EN3" s="691"/>
      <c r="EO3" s="103"/>
      <c r="EP3" s="103"/>
      <c r="EQ3" s="102"/>
      <c r="ER3" s="103"/>
      <c r="ES3" s="103"/>
      <c r="ET3" s="103"/>
      <c r="EU3" s="6"/>
      <c r="EV3" s="103"/>
      <c r="EW3" s="103"/>
      <c r="EX3" s="6"/>
      <c r="EY3" s="103"/>
      <c r="EZ3" s="103"/>
      <c r="FA3" s="102"/>
      <c r="FB3" s="102"/>
      <c r="FC3" s="102"/>
      <c r="FD3" s="102"/>
      <c r="FE3" s="102"/>
      <c r="FF3" s="102"/>
      <c r="FG3" s="103"/>
      <c r="FH3" s="103"/>
      <c r="FI3" s="103"/>
      <c r="FJ3" s="103"/>
      <c r="FK3" s="690"/>
      <c r="FL3" s="691"/>
      <c r="FM3" s="691"/>
      <c r="FN3" s="691"/>
      <c r="FO3" s="691"/>
      <c r="FP3" s="691"/>
      <c r="FQ3" s="691"/>
      <c r="FR3" s="691"/>
      <c r="FS3" s="103"/>
      <c r="FT3" s="690"/>
      <c r="FU3" s="691"/>
      <c r="FV3" s="691"/>
      <c r="FW3" s="691"/>
      <c r="FX3" s="691"/>
      <c r="FY3" s="691"/>
      <c r="FZ3" s="691"/>
      <c r="GA3" s="691"/>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1:242" ht="15.75">
      <c r="A4" s="657" t="s">
        <v>3</v>
      </c>
      <c r="B4" s="2"/>
      <c r="C4" s="2"/>
      <c r="D4" s="2"/>
      <c r="E4" s="2"/>
      <c r="F4" s="2"/>
      <c r="G4" s="2"/>
      <c r="H4" s="113"/>
      <c r="I4" s="114"/>
      <c r="J4" s="111"/>
      <c r="K4" s="111"/>
      <c r="L4" s="111"/>
      <c r="M4" s="4"/>
      <c r="N4" s="4"/>
      <c r="O4" s="46"/>
      <c r="Y4" s="18"/>
      <c r="Z4" s="115"/>
      <c r="AA4" s="18"/>
      <c r="AB4" s="115"/>
      <c r="AC4" s="116"/>
      <c r="AD4" s="115"/>
      <c r="AE4" s="116"/>
      <c r="AF4" s="116"/>
      <c r="AH4" s="4"/>
      <c r="AI4" s="4"/>
      <c r="AJ4" s="4"/>
      <c r="AK4" s="4"/>
      <c r="AL4" s="4"/>
      <c r="AM4" s="4"/>
      <c r="AN4" s="4"/>
      <c r="AO4" s="4"/>
      <c r="AP4" s="4"/>
      <c r="AQ4" s="4"/>
      <c r="AR4" s="4"/>
      <c r="AS4" s="117"/>
      <c r="AT4" s="117"/>
      <c r="AU4" s="117"/>
      <c r="AV4" s="117"/>
      <c r="AW4" s="117"/>
      <c r="AX4" s="117"/>
      <c r="AY4" s="118"/>
      <c r="AZ4" s="117"/>
      <c r="BA4" s="117"/>
      <c r="BB4" s="117"/>
      <c r="BC4" s="117"/>
      <c r="BD4" s="117"/>
      <c r="BE4" s="118"/>
      <c r="BF4" s="18"/>
      <c r="BG4" s="4"/>
      <c r="BH4" s="4"/>
      <c r="BI4" s="4"/>
      <c r="BJ4" s="4"/>
      <c r="BK4" s="4"/>
      <c r="BL4" s="4"/>
      <c r="BM4" s="4"/>
      <c r="BN4" s="4"/>
      <c r="BO4" s="4"/>
      <c r="BP4" s="4"/>
      <c r="BQ4" s="119"/>
      <c r="BT4" s="4"/>
      <c r="BU4" s="4"/>
      <c r="BY4" s="4"/>
      <c r="BZ4" s="4"/>
      <c r="CA4" s="4"/>
      <c r="CB4" s="4"/>
      <c r="CC4" s="4"/>
      <c r="CF4" s="4"/>
      <c r="CG4" s="4"/>
      <c r="CH4" s="4"/>
      <c r="CK4" s="4"/>
      <c r="CL4" s="4"/>
      <c r="CM4" s="4"/>
      <c r="CN4" s="4"/>
      <c r="CO4" s="4"/>
      <c r="CP4" s="4"/>
      <c r="CQ4" s="4"/>
      <c r="CR4" s="4"/>
      <c r="CS4" s="4"/>
      <c r="CT4" s="4"/>
      <c r="CU4" s="4"/>
      <c r="CV4" s="4"/>
      <c r="CW4" s="4"/>
      <c r="CX4" s="4"/>
      <c r="CY4" s="4"/>
      <c r="CZ4" s="4"/>
      <c r="DA4" s="4"/>
      <c r="DB4" s="4"/>
      <c r="DC4" s="4"/>
      <c r="DE4" s="18"/>
      <c r="DF4" s="4"/>
      <c r="DG4" s="4"/>
      <c r="DH4" s="4"/>
      <c r="DJ4" s="4"/>
      <c r="DK4" s="4"/>
      <c r="DM4" s="4"/>
      <c r="DN4" s="4"/>
      <c r="DP4" s="4"/>
      <c r="DQ4" s="4"/>
      <c r="DR4" s="4"/>
      <c r="DS4" s="120"/>
      <c r="DT4" s="46"/>
      <c r="DU4" s="46"/>
      <c r="DY4" s="4"/>
      <c r="DZ4" s="121"/>
      <c r="EA4" s="4"/>
      <c r="EB4" s="4"/>
      <c r="EC4" s="111"/>
      <c r="ED4" s="111"/>
      <c r="EE4" s="4"/>
      <c r="EF4" s="111"/>
      <c r="EG4" s="4"/>
      <c r="EH4" s="4"/>
      <c r="EI4" s="4"/>
      <c r="EJ4" s="111"/>
      <c r="EK4" s="4"/>
      <c r="EL4" s="4"/>
      <c r="EO4" s="4"/>
      <c r="EP4" s="4"/>
      <c r="EQ4" s="18"/>
      <c r="ER4" s="4"/>
      <c r="ES4" s="4"/>
      <c r="ET4" s="4"/>
      <c r="EV4" s="4"/>
      <c r="EW4" s="4"/>
      <c r="EY4" s="4"/>
      <c r="EZ4" s="4"/>
      <c r="FA4" s="100"/>
      <c r="FE4" s="4"/>
      <c r="FG4" s="4"/>
      <c r="FH4" s="4"/>
      <c r="FI4" s="4"/>
      <c r="FJ4" s="95"/>
      <c r="FK4" s="4"/>
      <c r="FL4" s="4"/>
      <c r="FM4" s="18"/>
      <c r="FN4" s="111"/>
      <c r="FO4" s="4"/>
      <c r="FP4" s="4"/>
      <c r="FQ4" s="95"/>
      <c r="FR4" s="4"/>
      <c r="FS4" s="4"/>
      <c r="FT4" s="4"/>
      <c r="FU4" s="4"/>
      <c r="FV4" s="4"/>
      <c r="FW4" s="4"/>
      <c r="FX4" s="4"/>
      <c r="FY4" s="4"/>
      <c r="FZ4" s="4"/>
    </row>
    <row r="5" spans="1:242" ht="15" customHeight="1">
      <c r="A5" s="658" t="s">
        <v>310</v>
      </c>
      <c r="B5" s="464"/>
      <c r="C5" s="122"/>
      <c r="D5" s="123"/>
      <c r="E5" s="123"/>
      <c r="F5" s="122"/>
      <c r="G5" s="122"/>
      <c r="H5" s="119"/>
      <c r="I5" s="125"/>
      <c r="J5" s="125"/>
      <c r="K5" s="46"/>
      <c r="L5" s="111"/>
      <c r="M5" s="119"/>
      <c r="N5" s="46"/>
      <c r="O5" s="46"/>
      <c r="Y5" s="43"/>
      <c r="Z5" s="44"/>
      <c r="AA5" s="118"/>
      <c r="AB5" s="126"/>
      <c r="AC5" s="57"/>
      <c r="AD5" s="126"/>
      <c r="AE5" s="57"/>
      <c r="AF5" s="57"/>
      <c r="AG5" s="126"/>
      <c r="AH5" s="12"/>
      <c r="AI5" s="4"/>
      <c r="AJ5" s="127"/>
      <c r="AK5" s="4"/>
      <c r="AL5" s="4"/>
      <c r="AM5" s="4"/>
      <c r="AN5" s="4"/>
      <c r="AP5" s="4"/>
      <c r="AQ5" s="4"/>
      <c r="AR5" s="4"/>
      <c r="AS5" s="43"/>
      <c r="AT5" s="44"/>
      <c r="BD5" s="12"/>
      <c r="BE5" s="4"/>
      <c r="BF5" s="127"/>
      <c r="BG5" s="4"/>
      <c r="BH5" s="4"/>
      <c r="BI5" s="4"/>
      <c r="BL5" s="4"/>
      <c r="BN5" s="4"/>
      <c r="BO5" s="4"/>
      <c r="BP5" s="4"/>
      <c r="BQ5" s="43"/>
      <c r="BR5" s="44"/>
      <c r="BS5" s="126"/>
      <c r="BT5" s="4"/>
      <c r="BU5" s="126"/>
      <c r="BV5" s="126"/>
      <c r="BX5" s="89"/>
      <c r="BY5" s="12"/>
      <c r="BZ5" s="4"/>
      <c r="CA5" s="127"/>
      <c r="CB5" s="126"/>
      <c r="CC5" s="126"/>
      <c r="CD5" s="4"/>
      <c r="CE5" s="126"/>
      <c r="CF5" s="126"/>
      <c r="CG5" s="89"/>
      <c r="CH5" s="4"/>
      <c r="CI5" s="4"/>
      <c r="CK5" s="43"/>
      <c r="CL5" s="38"/>
      <c r="CM5" s="126"/>
      <c r="CN5" s="126"/>
      <c r="CO5" s="126"/>
      <c r="CP5" s="126"/>
      <c r="CQ5" s="126"/>
      <c r="CR5" s="89"/>
      <c r="CS5" s="12"/>
      <c r="CT5" s="4"/>
      <c r="CU5" s="127"/>
      <c r="CV5" s="28"/>
      <c r="CW5" s="28"/>
      <c r="CX5" s="28"/>
      <c r="CY5" s="28"/>
      <c r="CZ5" s="28"/>
      <c r="DA5" s="4"/>
      <c r="DC5" s="12"/>
      <c r="DE5" s="43"/>
      <c r="DF5" s="38"/>
      <c r="DG5" s="4"/>
      <c r="DH5" s="4"/>
      <c r="DI5" s="128"/>
      <c r="DJ5" s="4"/>
      <c r="DK5" s="4"/>
      <c r="DM5" s="4"/>
      <c r="DN5" s="4"/>
      <c r="DO5" s="48"/>
      <c r="DP5" s="12"/>
      <c r="DQ5" s="4"/>
      <c r="DR5" s="4"/>
      <c r="DS5" s="129"/>
      <c r="DT5" s="113"/>
      <c r="DU5" s="38"/>
      <c r="DZ5" s="43"/>
      <c r="EA5" s="38"/>
      <c r="EB5" s="4"/>
      <c r="EC5" s="111"/>
      <c r="ED5" s="111"/>
      <c r="EE5" s="12"/>
      <c r="EF5" s="111"/>
      <c r="EG5" s="43"/>
      <c r="EH5" s="38"/>
      <c r="EI5" s="4"/>
      <c r="EJ5" s="111"/>
      <c r="EK5" s="130"/>
      <c r="EL5" s="4"/>
      <c r="EN5" s="130"/>
      <c r="EO5" s="12"/>
      <c r="EP5" s="4"/>
      <c r="EQ5" s="43"/>
      <c r="ER5" s="38"/>
      <c r="ES5" s="4"/>
      <c r="ET5" s="4"/>
      <c r="EU5" s="126"/>
      <c r="EV5" s="4"/>
      <c r="EW5" s="4"/>
      <c r="EX5" s="48"/>
      <c r="EY5" s="12"/>
      <c r="EZ5" s="4"/>
      <c r="FA5" s="43"/>
      <c r="FB5" s="113"/>
      <c r="FC5" s="114"/>
      <c r="FE5" s="4"/>
      <c r="FG5" s="4"/>
      <c r="FH5" s="4"/>
      <c r="FI5" s="12"/>
      <c r="FK5" s="43"/>
      <c r="FL5" s="38"/>
      <c r="FM5" s="4"/>
      <c r="FN5" s="111"/>
      <c r="FO5" s="130"/>
      <c r="FP5" s="4"/>
      <c r="FQ5" s="95"/>
      <c r="FR5" s="130"/>
      <c r="FS5" s="12"/>
    </row>
    <row r="6" spans="1:242" ht="14.25" customHeight="1">
      <c r="A6" s="1149" t="s">
        <v>7</v>
      </c>
      <c r="B6" s="1161" t="s">
        <v>51</v>
      </c>
      <c r="C6" s="1162"/>
      <c r="D6" s="1162"/>
      <c r="E6" s="1161" t="s">
        <v>52</v>
      </c>
      <c r="F6" s="1162"/>
      <c r="G6" s="1162"/>
      <c r="H6" s="119"/>
      <c r="I6" s="119"/>
      <c r="J6" s="46"/>
      <c r="K6" s="119"/>
      <c r="L6" s="119"/>
      <c r="M6" s="119"/>
      <c r="N6" s="46"/>
      <c r="O6" s="66"/>
      <c r="T6" s="4"/>
      <c r="V6" s="66"/>
      <c r="X6" s="47"/>
      <c r="Y6" s="131"/>
      <c r="Z6" s="132"/>
      <c r="AA6" s="131"/>
      <c r="AB6" s="133"/>
      <c r="AC6" s="131"/>
      <c r="AD6" s="133"/>
      <c r="AE6" s="133"/>
      <c r="AF6" s="131"/>
      <c r="AG6" s="133"/>
      <c r="AH6" s="134"/>
      <c r="AI6" s="135"/>
      <c r="AJ6" s="119"/>
      <c r="AK6" s="136"/>
      <c r="AL6" s="136"/>
      <c r="AM6" s="136"/>
      <c r="AN6" s="125"/>
      <c r="AO6" s="136"/>
      <c r="AP6" s="136"/>
      <c r="AQ6" s="4"/>
      <c r="AR6" s="50"/>
      <c r="AS6" s="119"/>
      <c r="AT6" s="137"/>
      <c r="AV6" s="18"/>
      <c r="AW6" s="47"/>
      <c r="AX6" s="47"/>
      <c r="AY6" s="119"/>
      <c r="AZ6" s="46"/>
      <c r="BA6" s="46"/>
      <c r="BB6" s="46"/>
      <c r="BC6" s="46"/>
      <c r="BD6" s="134"/>
      <c r="BE6" s="4"/>
      <c r="BF6" s="119"/>
      <c r="BG6" s="136"/>
      <c r="BH6" s="136"/>
      <c r="BI6" s="136"/>
      <c r="BJ6" s="134"/>
      <c r="BK6" s="134"/>
      <c r="BL6" s="134"/>
      <c r="BM6" s="138"/>
      <c r="BN6" s="139"/>
      <c r="BO6" s="4"/>
      <c r="BP6" s="47"/>
      <c r="BQ6" s="135"/>
      <c r="BR6" s="135"/>
      <c r="BS6" s="135"/>
      <c r="BT6" s="135"/>
      <c r="BU6" s="135"/>
      <c r="BV6" s="135"/>
      <c r="BW6" s="135"/>
      <c r="BX6" s="135"/>
      <c r="BY6" s="4"/>
      <c r="BZ6" s="47"/>
      <c r="CA6" s="135"/>
      <c r="CB6" s="135"/>
      <c r="CC6" s="135"/>
      <c r="CD6" s="135"/>
      <c r="CE6" s="135"/>
      <c r="CF6" s="135"/>
      <c r="CG6" s="135"/>
      <c r="CH6" s="135"/>
      <c r="CJ6" s="47"/>
      <c r="CK6" s="135"/>
      <c r="CL6" s="135"/>
      <c r="CM6" s="135"/>
      <c r="CN6" s="135"/>
      <c r="CO6" s="135"/>
      <c r="CP6" s="135"/>
      <c r="CQ6" s="135"/>
      <c r="CR6" s="135"/>
      <c r="CS6" s="4"/>
      <c r="CT6" s="47"/>
      <c r="CU6" s="135"/>
      <c r="CV6" s="135"/>
      <c r="CW6" s="135"/>
      <c r="CX6" s="135"/>
      <c r="CY6" s="135"/>
      <c r="CZ6" s="135"/>
      <c r="DA6" s="135"/>
      <c r="DB6" s="135"/>
      <c r="DD6" s="46"/>
      <c r="DE6" s="119"/>
      <c r="DF6" s="125"/>
      <c r="DG6" s="125"/>
      <c r="DH6" s="140"/>
      <c r="DI6" s="141"/>
      <c r="DJ6" s="119"/>
      <c r="DK6" s="119"/>
      <c r="DL6" s="119"/>
      <c r="DM6" s="125"/>
      <c r="DN6" s="125"/>
      <c r="DO6" s="135"/>
      <c r="DP6" s="47"/>
      <c r="DQ6" s="118"/>
      <c r="DR6" s="46"/>
      <c r="DS6" s="142"/>
      <c r="DT6" s="54"/>
      <c r="DU6" s="54"/>
      <c r="DV6" s="54"/>
      <c r="DW6" s="54"/>
      <c r="DX6" s="119"/>
      <c r="DY6" s="4"/>
      <c r="EA6" s="4"/>
      <c r="EB6" s="4"/>
      <c r="EC6" s="136"/>
      <c r="ED6" s="136"/>
      <c r="EE6" s="136"/>
      <c r="EF6" s="4"/>
      <c r="EG6" s="119"/>
      <c r="EH6" s="101"/>
      <c r="EI6" s="101"/>
      <c r="EJ6" s="101"/>
      <c r="EK6" s="101"/>
      <c r="EL6" s="101"/>
      <c r="EM6" s="101"/>
      <c r="EN6" s="101"/>
      <c r="EO6" s="46"/>
      <c r="EP6" s="46"/>
      <c r="EQ6" s="135"/>
      <c r="ER6" s="47"/>
      <c r="ES6" s="47"/>
      <c r="ET6" s="135"/>
      <c r="EU6" s="47"/>
      <c r="EV6" s="47"/>
      <c r="EW6" s="135"/>
      <c r="EX6" s="47"/>
      <c r="EY6" s="4"/>
      <c r="EZ6" s="46"/>
      <c r="FA6" s="119"/>
      <c r="FC6" s="4"/>
      <c r="FD6" s="119"/>
      <c r="FE6" s="54"/>
      <c r="FF6" s="47"/>
      <c r="FG6" s="135"/>
      <c r="FH6" s="47"/>
      <c r="FI6" s="97"/>
      <c r="FJ6" s="4"/>
      <c r="FK6" s="119"/>
      <c r="FL6" s="101"/>
      <c r="FM6" s="101"/>
      <c r="FN6" s="101"/>
      <c r="FO6" s="101"/>
      <c r="FP6" s="101"/>
      <c r="FQ6" s="101"/>
      <c r="FR6" s="101"/>
      <c r="FZ6" s="119"/>
      <c r="IH6" s="2"/>
    </row>
    <row r="7" spans="1:242" ht="14.25" customHeight="1">
      <c r="A7" s="1150"/>
      <c r="B7" s="772">
        <v>2011</v>
      </c>
      <c r="C7" s="772">
        <v>2012</v>
      </c>
      <c r="D7" s="793" t="s">
        <v>294</v>
      </c>
      <c r="E7" s="772">
        <v>2011</v>
      </c>
      <c r="F7" s="772">
        <v>2012</v>
      </c>
      <c r="G7" s="793" t="s">
        <v>294</v>
      </c>
      <c r="H7" s="119"/>
      <c r="I7" s="119"/>
      <c r="J7" s="46"/>
      <c r="K7" s="119"/>
      <c r="L7" s="119"/>
      <c r="M7" s="119"/>
      <c r="N7" s="46"/>
      <c r="O7" s="66"/>
      <c r="T7" s="4"/>
      <c r="V7" s="66"/>
      <c r="X7" s="50"/>
      <c r="Y7" s="131"/>
      <c r="Z7" s="133"/>
      <c r="AA7" s="131"/>
      <c r="AB7" s="133"/>
      <c r="AC7" s="131"/>
      <c r="AD7" s="133"/>
      <c r="AE7" s="144"/>
      <c r="AF7" s="131"/>
      <c r="AG7" s="133"/>
      <c r="AH7" s="134"/>
      <c r="AI7" s="145"/>
      <c r="AJ7" s="142"/>
      <c r="AK7" s="146"/>
      <c r="AL7" s="142"/>
      <c r="AM7" s="147"/>
      <c r="AN7" s="142"/>
      <c r="AO7" s="148"/>
      <c r="AP7" s="148"/>
      <c r="AQ7" s="4"/>
      <c r="AR7" s="50"/>
      <c r="AS7" s="119"/>
      <c r="AT7" s="137"/>
      <c r="AV7" s="145"/>
      <c r="AW7" s="50"/>
      <c r="AX7" s="47"/>
      <c r="AY7" s="135"/>
      <c r="AZ7" s="47"/>
      <c r="BB7" s="135"/>
      <c r="BC7" s="47"/>
      <c r="BD7" s="149"/>
      <c r="BE7" s="50"/>
      <c r="BF7" s="149"/>
      <c r="BG7" s="149"/>
      <c r="BH7" s="149"/>
      <c r="BI7" s="149"/>
      <c r="BJ7" s="149"/>
      <c r="BK7" s="149"/>
      <c r="BL7" s="149"/>
      <c r="BM7" s="149"/>
      <c r="BN7" s="150"/>
      <c r="BO7" s="4"/>
      <c r="BP7" s="50"/>
      <c r="BQ7" s="135"/>
      <c r="BR7" s="135"/>
      <c r="BS7" s="135"/>
      <c r="BT7" s="135"/>
      <c r="BU7" s="135"/>
      <c r="BV7" s="135"/>
      <c r="BW7" s="135"/>
      <c r="BX7" s="135"/>
      <c r="BY7" s="4"/>
      <c r="BZ7" s="50"/>
      <c r="CA7" s="135"/>
      <c r="CB7" s="135"/>
      <c r="CC7" s="135"/>
      <c r="CD7" s="135"/>
      <c r="CE7" s="135"/>
      <c r="CF7" s="135"/>
      <c r="CG7" s="135"/>
      <c r="CH7" s="135"/>
      <c r="CJ7" s="50"/>
      <c r="CK7" s="135"/>
      <c r="CL7" s="135"/>
      <c r="CM7" s="135"/>
      <c r="CN7" s="135"/>
      <c r="CO7" s="135"/>
      <c r="CP7" s="135"/>
      <c r="CQ7" s="135"/>
      <c r="CR7" s="135"/>
      <c r="CS7" s="4"/>
      <c r="CT7" s="50"/>
      <c r="CU7" s="135"/>
      <c r="CV7" s="135"/>
      <c r="CW7" s="135"/>
      <c r="CX7" s="135"/>
      <c r="CY7" s="135"/>
      <c r="CZ7" s="135"/>
      <c r="DA7" s="135"/>
      <c r="DB7" s="135"/>
      <c r="DD7" s="50"/>
      <c r="DF7" s="4"/>
      <c r="DG7" s="151"/>
      <c r="DH7" s="128"/>
      <c r="DI7" s="4"/>
      <c r="DJ7" s="119"/>
      <c r="DK7" s="125"/>
      <c r="DM7" s="4"/>
      <c r="DN7" s="151"/>
      <c r="DO7" s="152"/>
      <c r="DP7" s="4"/>
      <c r="DQ7" s="118"/>
      <c r="DR7" s="50"/>
      <c r="DS7" s="142"/>
      <c r="DT7" s="117"/>
      <c r="DU7" s="145"/>
      <c r="DV7" s="4"/>
      <c r="DW7" s="142"/>
      <c r="DX7" s="125"/>
      <c r="DY7" s="50"/>
      <c r="DZ7" s="153"/>
      <c r="EA7" s="52"/>
      <c r="EB7" s="52"/>
      <c r="EC7" s="119"/>
      <c r="ED7" s="136"/>
      <c r="EE7" s="136"/>
      <c r="EF7" s="50"/>
      <c r="EG7" s="52"/>
      <c r="EH7" s="119"/>
      <c r="EI7" s="46"/>
      <c r="EJ7" s="46"/>
      <c r="EL7" s="119"/>
      <c r="EM7" s="46"/>
      <c r="EN7" s="136"/>
      <c r="EO7" s="46"/>
      <c r="EP7" s="50"/>
      <c r="ER7" s="4"/>
      <c r="ES7" s="151"/>
      <c r="ET7" s="4"/>
      <c r="EV7" s="154"/>
      <c r="EW7" s="126"/>
      <c r="EY7" s="4"/>
      <c r="EZ7" s="50"/>
      <c r="FA7" s="155"/>
      <c r="FB7" s="145"/>
      <c r="FC7" s="142"/>
      <c r="FD7" s="119"/>
      <c r="FE7" s="54"/>
      <c r="FF7" s="4"/>
      <c r="FG7" s="156"/>
      <c r="FH7" s="4"/>
      <c r="FI7" s="97"/>
      <c r="FJ7" s="50"/>
      <c r="FK7" s="52"/>
      <c r="FL7" s="119"/>
      <c r="FM7" s="46"/>
      <c r="FN7" s="46"/>
      <c r="FO7" s="95"/>
      <c r="FP7" s="119"/>
      <c r="FQ7" s="46"/>
      <c r="FR7" s="136"/>
      <c r="FT7" s="119"/>
      <c r="FU7" s="46"/>
      <c r="FV7" s="46"/>
      <c r="FW7" s="95"/>
      <c r="FX7" s="119"/>
      <c r="FY7" s="46"/>
      <c r="FZ7" s="136"/>
      <c r="IH7" s="2"/>
    </row>
    <row r="8" spans="1:242" ht="14.25" customHeight="1">
      <c r="A8" s="659" t="s">
        <v>8</v>
      </c>
      <c r="B8" s="671">
        <v>634.20114999999998</v>
      </c>
      <c r="C8" s="671">
        <v>636.34589500000004</v>
      </c>
      <c r="D8" s="672">
        <v>3.3818055990595397E-3</v>
      </c>
      <c r="E8" s="673">
        <v>107.92043</v>
      </c>
      <c r="F8" s="673">
        <v>98.745757999999995</v>
      </c>
      <c r="G8" s="672">
        <v>-8.5013301003341035E-2</v>
      </c>
      <c r="H8" s="160"/>
      <c r="I8" s="161"/>
      <c r="J8" s="162"/>
      <c r="K8" s="159"/>
      <c r="L8" s="160"/>
      <c r="M8" s="163"/>
      <c r="N8" s="15"/>
      <c r="O8" s="66"/>
      <c r="T8" s="4"/>
      <c r="V8" s="66"/>
      <c r="X8" s="55"/>
      <c r="Y8" s="56"/>
      <c r="Z8" s="57"/>
      <c r="AA8" s="56"/>
      <c r="AB8" s="57"/>
      <c r="AC8" s="56"/>
      <c r="AD8" s="57"/>
      <c r="AE8" s="182"/>
      <c r="AF8" s="56"/>
      <c r="AG8" s="57"/>
      <c r="AH8" s="118"/>
      <c r="AI8" s="55"/>
      <c r="AJ8" s="163"/>
      <c r="AK8" s="163"/>
      <c r="AL8" s="163"/>
      <c r="AM8" s="163"/>
      <c r="AN8" s="163"/>
      <c r="AO8" s="183"/>
      <c r="AP8" s="183"/>
      <c r="AQ8" s="4"/>
      <c r="AR8" s="55"/>
      <c r="AS8" s="184"/>
      <c r="AT8" s="57"/>
      <c r="AU8" s="182"/>
      <c r="AV8" s="184"/>
      <c r="AW8" s="57"/>
      <c r="AY8" s="184"/>
      <c r="AZ8" s="57"/>
      <c r="BB8" s="184"/>
      <c r="BC8" s="57"/>
      <c r="BD8" s="183"/>
      <c r="BE8" s="55"/>
      <c r="BF8" s="162"/>
      <c r="BG8" s="162"/>
      <c r="BH8" s="162"/>
      <c r="BI8" s="185"/>
      <c r="BJ8" s="183"/>
      <c r="BK8" s="183"/>
      <c r="BL8" s="183"/>
      <c r="BM8" s="183"/>
      <c r="BN8" s="183"/>
      <c r="BO8" s="4"/>
      <c r="BP8" s="55"/>
      <c r="BQ8" s="184"/>
      <c r="BR8" s="184"/>
      <c r="BS8" s="186"/>
      <c r="BT8" s="184"/>
      <c r="BU8" s="184"/>
      <c r="BV8" s="184"/>
      <c r="BW8" s="184"/>
      <c r="BX8" s="184"/>
      <c r="BY8" s="4"/>
      <c r="BZ8" s="55"/>
      <c r="CA8" s="58"/>
      <c r="CB8" s="58"/>
      <c r="CC8" s="58"/>
      <c r="CD8" s="58"/>
      <c r="CE8" s="58"/>
      <c r="CF8" s="58"/>
      <c r="CG8" s="58"/>
      <c r="CH8" s="58"/>
      <c r="CI8" s="187"/>
      <c r="CJ8" s="55"/>
      <c r="CK8" s="56"/>
      <c r="CL8" s="188"/>
      <c r="CM8" s="56"/>
      <c r="CN8" s="56"/>
      <c r="CO8" s="56"/>
      <c r="CP8" s="56"/>
      <c r="CQ8" s="56"/>
      <c r="CR8" s="189"/>
      <c r="CS8" s="4"/>
      <c r="CT8" s="55"/>
      <c r="CU8" s="190"/>
      <c r="CV8" s="190"/>
      <c r="CW8" s="190"/>
      <c r="CX8" s="190"/>
      <c r="CY8" s="190"/>
      <c r="CZ8" s="190"/>
      <c r="DA8" s="190"/>
      <c r="DB8" s="190"/>
      <c r="DC8" s="187"/>
      <c r="DD8" s="55"/>
      <c r="DE8" s="184"/>
      <c r="DF8" s="57"/>
      <c r="DG8" s="182"/>
      <c r="DH8" s="191"/>
      <c r="DI8" s="57"/>
      <c r="DJ8" s="184"/>
      <c r="DK8" s="192"/>
      <c r="DL8" s="184"/>
      <c r="DM8" s="57"/>
      <c r="DN8" s="57"/>
      <c r="DO8" s="184"/>
      <c r="DP8" s="193"/>
      <c r="DQ8" s="194"/>
      <c r="DR8" s="55"/>
      <c r="DS8" s="194"/>
      <c r="DT8" s="194"/>
      <c r="DU8" s="194"/>
      <c r="DV8" s="194"/>
      <c r="DW8" s="194"/>
      <c r="DX8" s="192"/>
      <c r="DY8" s="55"/>
      <c r="DZ8" s="56"/>
      <c r="EA8" s="195"/>
      <c r="EB8" s="195"/>
      <c r="EC8" s="196"/>
      <c r="ED8" s="196"/>
      <c r="EE8" s="196"/>
      <c r="EF8" s="55"/>
      <c r="EG8" s="197"/>
      <c r="EH8" s="184"/>
      <c r="EI8" s="184"/>
      <c r="EJ8" s="184"/>
      <c r="EK8" s="189"/>
      <c r="EL8" s="189"/>
      <c r="EM8" s="184"/>
      <c r="EN8" s="184"/>
      <c r="EO8" s="198"/>
      <c r="EP8" s="55"/>
      <c r="EQ8" s="184"/>
      <c r="ER8" s="57"/>
      <c r="ES8" s="192"/>
      <c r="ET8" s="184"/>
      <c r="EU8" s="57"/>
      <c r="EV8" s="57"/>
      <c r="EW8" s="184"/>
      <c r="EX8" s="57"/>
      <c r="EY8" s="4"/>
      <c r="EZ8" s="55"/>
      <c r="FA8" s="199"/>
      <c r="FB8" s="199"/>
      <c r="FC8" s="195"/>
      <c r="FD8" s="194"/>
      <c r="FE8" s="194"/>
      <c r="FF8" s="118"/>
      <c r="FG8" s="184"/>
      <c r="FH8" s="200"/>
      <c r="FI8" s="97"/>
      <c r="FJ8" s="55"/>
      <c r="FK8" s="197"/>
      <c r="FL8" s="184"/>
      <c r="FM8" s="184"/>
      <c r="FN8" s="184"/>
      <c r="FO8" s="189"/>
      <c r="FP8" s="189"/>
      <c r="FQ8" s="184"/>
      <c r="FR8" s="184"/>
      <c r="FS8" s="55"/>
      <c r="FT8" s="201"/>
      <c r="FU8" s="201"/>
      <c r="FV8" s="201"/>
      <c r="FW8" s="201"/>
      <c r="FX8" s="201"/>
      <c r="FY8" s="201"/>
      <c r="FZ8" s="201"/>
      <c r="IH8" s="2"/>
    </row>
    <row r="9" spans="1:242" ht="14.25" customHeight="1">
      <c r="A9" s="526" t="s">
        <v>9</v>
      </c>
      <c r="B9" s="674">
        <v>1059.0520100000001</v>
      </c>
      <c r="C9" s="674">
        <v>1062.967789</v>
      </c>
      <c r="D9" s="675">
        <v>3.6974378623766402E-3</v>
      </c>
      <c r="E9" s="676">
        <v>196.679452</v>
      </c>
      <c r="F9" s="676">
        <v>242.35156200000003</v>
      </c>
      <c r="G9" s="675">
        <v>0.23221597139695116</v>
      </c>
      <c r="H9" s="160"/>
      <c r="I9" s="161"/>
      <c r="J9" s="162"/>
      <c r="K9" s="159"/>
      <c r="L9" s="160"/>
      <c r="M9" s="163"/>
      <c r="N9" s="15"/>
      <c r="O9" s="66"/>
      <c r="T9" s="4"/>
      <c r="V9" s="66"/>
      <c r="X9" s="55"/>
      <c r="Y9" s="56"/>
      <c r="Z9" s="57"/>
      <c r="AA9" s="56"/>
      <c r="AB9" s="57"/>
      <c r="AC9" s="56"/>
      <c r="AD9" s="57"/>
      <c r="AE9" s="182"/>
      <c r="AF9" s="56"/>
      <c r="AG9" s="57"/>
      <c r="AH9" s="202"/>
      <c r="AI9" s="55"/>
      <c r="AJ9" s="163"/>
      <c r="AK9" s="163"/>
      <c r="AL9" s="163"/>
      <c r="AM9" s="163"/>
      <c r="AN9" s="163"/>
      <c r="AO9" s="203"/>
      <c r="AP9" s="203"/>
      <c r="AR9" s="55"/>
      <c r="AS9" s="184"/>
      <c r="AT9" s="57"/>
      <c r="AU9" s="182"/>
      <c r="AV9" s="184"/>
      <c r="AW9" s="57"/>
      <c r="AY9" s="184"/>
      <c r="AZ9" s="57"/>
      <c r="BB9" s="184"/>
      <c r="BC9" s="57"/>
      <c r="BD9" s="183"/>
      <c r="BE9" s="55"/>
      <c r="BF9" s="162"/>
      <c r="BG9" s="162"/>
      <c r="BH9" s="162"/>
      <c r="BI9" s="185"/>
      <c r="BJ9" s="183"/>
      <c r="BK9" s="203"/>
      <c r="BL9" s="203"/>
      <c r="BM9" s="148"/>
      <c r="BN9" s="183"/>
      <c r="BP9" s="55"/>
      <c r="BQ9" s="184"/>
      <c r="BR9" s="184"/>
      <c r="BS9" s="186"/>
      <c r="BT9" s="184"/>
      <c r="BU9" s="184"/>
      <c r="BV9" s="184"/>
      <c r="BW9" s="184"/>
      <c r="BX9" s="184"/>
      <c r="BZ9" s="55"/>
      <c r="CA9" s="58"/>
      <c r="CB9" s="58"/>
      <c r="CC9" s="58"/>
      <c r="CD9" s="58"/>
      <c r="CE9" s="58"/>
      <c r="CF9" s="58"/>
      <c r="CG9" s="58"/>
      <c r="CH9" s="58"/>
      <c r="CI9" s="187"/>
      <c r="CJ9" s="55"/>
      <c r="CK9" s="56"/>
      <c r="CL9" s="188"/>
      <c r="CM9" s="56"/>
      <c r="CN9" s="56"/>
      <c r="CO9" s="56"/>
      <c r="CP9" s="56"/>
      <c r="CQ9" s="56"/>
      <c r="CR9" s="189"/>
      <c r="CT9" s="55"/>
      <c r="CU9" s="190"/>
      <c r="CV9" s="190"/>
      <c r="CW9" s="190"/>
      <c r="CX9" s="190"/>
      <c r="CY9" s="190"/>
      <c r="CZ9" s="190"/>
      <c r="DA9" s="190"/>
      <c r="DB9" s="190"/>
      <c r="DC9" s="187"/>
      <c r="DD9" s="55"/>
      <c r="DE9" s="184"/>
      <c r="DF9" s="57"/>
      <c r="DG9" s="204"/>
      <c r="DH9" s="191"/>
      <c r="DI9" s="57"/>
      <c r="DJ9" s="205"/>
      <c r="DK9" s="206"/>
      <c r="DL9" s="184"/>
      <c r="DM9" s="57"/>
      <c r="DN9" s="57"/>
      <c r="DO9" s="184"/>
      <c r="DP9" s="193"/>
      <c r="DQ9" s="194"/>
      <c r="DR9" s="55"/>
      <c r="DS9" s="194"/>
      <c r="DT9" s="194"/>
      <c r="DU9" s="194"/>
      <c r="DV9" s="194"/>
      <c r="DW9" s="194"/>
      <c r="DX9" s="206"/>
      <c r="DY9" s="55"/>
      <c r="DZ9" s="56"/>
      <c r="EA9" s="195"/>
      <c r="EB9" s="195"/>
      <c r="EC9" s="196"/>
      <c r="ED9" s="196"/>
      <c r="EE9" s="196"/>
      <c r="EF9" s="55"/>
      <c r="EG9" s="197"/>
      <c r="EH9" s="184"/>
      <c r="EI9" s="184"/>
      <c r="EJ9" s="184"/>
      <c r="EK9" s="189"/>
      <c r="EL9" s="189"/>
      <c r="EM9" s="184"/>
      <c r="EN9" s="184"/>
      <c r="EO9" s="198"/>
      <c r="EP9" s="55"/>
      <c r="EQ9" s="184"/>
      <c r="ER9" s="57"/>
      <c r="ES9" s="206"/>
      <c r="ET9" s="184"/>
      <c r="EU9" s="57"/>
      <c r="EV9" s="207"/>
      <c r="EW9" s="184"/>
      <c r="EX9" s="57"/>
      <c r="EZ9" s="55"/>
      <c r="FA9" s="199"/>
      <c r="FB9" s="199"/>
      <c r="FC9" s="195"/>
      <c r="FD9" s="194"/>
      <c r="FE9" s="194"/>
      <c r="FF9" s="118"/>
      <c r="FG9" s="184"/>
      <c r="FH9" s="200"/>
      <c r="FI9" s="97"/>
      <c r="FJ9" s="55"/>
      <c r="FK9" s="197"/>
      <c r="FL9" s="184"/>
      <c r="FM9" s="184"/>
      <c r="FN9" s="184"/>
      <c r="FO9" s="189"/>
      <c r="FP9" s="189"/>
      <c r="FQ9" s="184"/>
      <c r="FR9" s="184"/>
      <c r="FS9" s="55"/>
      <c r="FT9" s="201"/>
      <c r="FU9" s="201"/>
      <c r="FV9" s="201"/>
      <c r="FW9" s="201"/>
      <c r="FX9" s="201"/>
      <c r="FY9" s="201"/>
      <c r="FZ9" s="201"/>
      <c r="IH9" s="2"/>
    </row>
    <row r="10" spans="1:242" ht="14.25" customHeight="1">
      <c r="A10" s="659" t="s">
        <v>10</v>
      </c>
      <c r="B10" s="671">
        <v>516.31097399999999</v>
      </c>
      <c r="C10" s="671">
        <v>517.16808300000002</v>
      </c>
      <c r="D10" s="672">
        <v>1.6600634949897053E-3</v>
      </c>
      <c r="E10" s="673">
        <v>105.872888</v>
      </c>
      <c r="F10" s="673">
        <v>116.45149499999999</v>
      </c>
      <c r="G10" s="672">
        <v>9.9917997891962637E-2</v>
      </c>
      <c r="H10" s="160"/>
      <c r="I10" s="161"/>
      <c r="J10" s="162"/>
      <c r="K10" s="159"/>
      <c r="L10" s="160"/>
      <c r="M10" s="163"/>
      <c r="N10" s="15"/>
      <c r="O10" s="66"/>
      <c r="T10" s="4"/>
      <c r="V10" s="66"/>
      <c r="X10" s="55"/>
      <c r="Y10" s="56"/>
      <c r="Z10" s="57"/>
      <c r="AA10" s="56"/>
      <c r="AB10" s="57"/>
      <c r="AC10" s="56"/>
      <c r="AD10" s="57"/>
      <c r="AE10" s="182"/>
      <c r="AF10" s="56"/>
      <c r="AG10" s="57"/>
      <c r="AH10" s="202"/>
      <c r="AI10" s="55"/>
      <c r="AJ10" s="163"/>
      <c r="AK10" s="163"/>
      <c r="AL10" s="163"/>
      <c r="AM10" s="163"/>
      <c r="AN10" s="163"/>
      <c r="AO10" s="183"/>
      <c r="AP10" s="183"/>
      <c r="AR10" s="55"/>
      <c r="AS10" s="184"/>
      <c r="AT10" s="57"/>
      <c r="AU10" s="182"/>
      <c r="AV10" s="184"/>
      <c r="AW10" s="57"/>
      <c r="AY10" s="184"/>
      <c r="AZ10" s="57"/>
      <c r="BB10" s="184"/>
      <c r="BC10" s="57"/>
      <c r="BD10" s="183"/>
      <c r="BE10" s="55"/>
      <c r="BF10" s="162"/>
      <c r="BG10" s="162"/>
      <c r="BH10" s="162"/>
      <c r="BI10" s="185"/>
      <c r="BJ10" s="183"/>
      <c r="BK10" s="183"/>
      <c r="BL10" s="183"/>
      <c r="BM10" s="183"/>
      <c r="BN10" s="183"/>
      <c r="BP10" s="55"/>
      <c r="BQ10" s="184"/>
      <c r="BR10" s="184"/>
      <c r="BS10" s="186"/>
      <c r="BT10" s="184"/>
      <c r="BU10" s="184"/>
      <c r="BV10" s="184"/>
      <c r="BW10" s="184"/>
      <c r="BX10" s="184"/>
      <c r="BZ10" s="55"/>
      <c r="CA10" s="58"/>
      <c r="CB10" s="58"/>
      <c r="CC10" s="58"/>
      <c r="CD10" s="58"/>
      <c r="CE10" s="58"/>
      <c r="CF10" s="58"/>
      <c r="CG10" s="58"/>
      <c r="CH10" s="58"/>
      <c r="CI10" s="187"/>
      <c r="CJ10" s="55"/>
      <c r="CK10" s="56"/>
      <c r="CL10" s="188"/>
      <c r="CM10" s="56"/>
      <c r="CN10" s="56"/>
      <c r="CO10" s="56"/>
      <c r="CP10" s="56"/>
      <c r="CQ10" s="56"/>
      <c r="CR10" s="189"/>
      <c r="CT10" s="55"/>
      <c r="CU10" s="190"/>
      <c r="CV10" s="190"/>
      <c r="CW10" s="190"/>
      <c r="CX10" s="190"/>
      <c r="CY10" s="190"/>
      <c r="CZ10" s="190"/>
      <c r="DA10" s="190"/>
      <c r="DB10" s="190"/>
      <c r="DC10" s="187"/>
      <c r="DD10" s="55"/>
      <c r="DE10" s="184"/>
      <c r="DF10" s="57"/>
      <c r="DG10" s="204"/>
      <c r="DH10" s="191"/>
      <c r="DI10" s="57"/>
      <c r="DJ10" s="205"/>
      <c r="DK10" s="206"/>
      <c r="DL10" s="184"/>
      <c r="DM10" s="57"/>
      <c r="DN10" s="57"/>
      <c r="DO10" s="184"/>
      <c r="DP10" s="193"/>
      <c r="DQ10" s="194"/>
      <c r="DR10" s="55"/>
      <c r="DS10" s="194"/>
      <c r="DT10" s="194"/>
      <c r="DU10" s="194"/>
      <c r="DV10" s="194"/>
      <c r="DW10" s="194"/>
      <c r="DX10" s="206"/>
      <c r="DY10" s="55"/>
      <c r="DZ10" s="56"/>
      <c r="EA10" s="195"/>
      <c r="EB10" s="195"/>
      <c r="EC10" s="196"/>
      <c r="ED10" s="196"/>
      <c r="EE10" s="196"/>
      <c r="EF10" s="55"/>
      <c r="EG10" s="197"/>
      <c r="EH10" s="184"/>
      <c r="EI10" s="184"/>
      <c r="EJ10" s="184"/>
      <c r="EK10" s="189"/>
      <c r="EL10" s="189"/>
      <c r="EM10" s="184"/>
      <c r="EN10" s="184"/>
      <c r="EO10" s="198"/>
      <c r="EP10" s="55"/>
      <c r="EQ10" s="184"/>
      <c r="ER10" s="57"/>
      <c r="ES10" s="206"/>
      <c r="ET10" s="184"/>
      <c r="EU10" s="57"/>
      <c r="EV10" s="207"/>
      <c r="EW10" s="184"/>
      <c r="EX10" s="57"/>
      <c r="EZ10" s="55"/>
      <c r="FA10" s="199"/>
      <c r="FB10" s="199"/>
      <c r="FC10" s="195"/>
      <c r="FD10" s="194"/>
      <c r="FE10" s="194"/>
      <c r="FF10" s="118"/>
      <c r="FG10" s="184"/>
      <c r="FH10" s="200"/>
      <c r="FI10" s="97"/>
      <c r="FJ10" s="55"/>
      <c r="FK10" s="197"/>
      <c r="FL10" s="184"/>
      <c r="FM10" s="184"/>
      <c r="FN10" s="184"/>
      <c r="FO10" s="189"/>
      <c r="FP10" s="189"/>
      <c r="FQ10" s="184"/>
      <c r="FR10" s="184"/>
      <c r="FS10" s="55"/>
      <c r="FT10" s="201"/>
      <c r="FU10" s="201"/>
      <c r="FV10" s="201"/>
      <c r="FW10" s="201"/>
      <c r="FX10" s="201"/>
      <c r="FY10" s="201"/>
      <c r="FZ10" s="201"/>
      <c r="IH10" s="2"/>
    </row>
    <row r="11" spans="1:242" ht="14.25" customHeight="1">
      <c r="A11" s="526" t="s">
        <v>11</v>
      </c>
      <c r="B11" s="674">
        <v>602.55310499999996</v>
      </c>
      <c r="C11" s="674">
        <v>623.91927599999997</v>
      </c>
      <c r="D11" s="675">
        <v>3.5459399051640306E-2</v>
      </c>
      <c r="E11" s="676">
        <v>139.294319</v>
      </c>
      <c r="F11" s="676">
        <v>138.785247</v>
      </c>
      <c r="G11" s="675">
        <v>-3.6546501225220851E-3</v>
      </c>
      <c r="H11" s="160"/>
      <c r="I11" s="161"/>
      <c r="J11" s="162"/>
      <c r="K11" s="159"/>
      <c r="L11" s="160"/>
      <c r="M11" s="163"/>
      <c r="N11" s="15"/>
      <c r="O11" s="66"/>
      <c r="T11" s="4"/>
      <c r="V11" s="66"/>
      <c r="X11" s="55"/>
      <c r="Y11" s="56"/>
      <c r="Z11" s="57"/>
      <c r="AA11" s="56"/>
      <c r="AB11" s="57"/>
      <c r="AC11" s="56"/>
      <c r="AD11" s="57"/>
      <c r="AE11" s="182"/>
      <c r="AF11" s="56"/>
      <c r="AG11" s="57"/>
      <c r="AH11" s="202"/>
      <c r="AI11" s="55"/>
      <c r="AJ11" s="163"/>
      <c r="AK11" s="163"/>
      <c r="AL11" s="163"/>
      <c r="AM11" s="163"/>
      <c r="AN11" s="163"/>
      <c r="AO11" s="183"/>
      <c r="AP11" s="183"/>
      <c r="AR11" s="55"/>
      <c r="AS11" s="184"/>
      <c r="AT11" s="57"/>
      <c r="AU11" s="182"/>
      <c r="AV11" s="184"/>
      <c r="AW11" s="57"/>
      <c r="AY11" s="184"/>
      <c r="AZ11" s="57"/>
      <c r="BB11" s="184"/>
      <c r="BC11" s="57"/>
      <c r="BD11" s="183"/>
      <c r="BE11" s="55"/>
      <c r="BF11" s="162"/>
      <c r="BG11" s="162"/>
      <c r="BH11" s="162"/>
      <c r="BI11" s="185"/>
      <c r="BJ11" s="183"/>
      <c r="BK11" s="183"/>
      <c r="BL11" s="183"/>
      <c r="BM11" s="183"/>
      <c r="BN11" s="183"/>
      <c r="BP11" s="55"/>
      <c r="BQ11" s="184"/>
      <c r="BR11" s="184"/>
      <c r="BS11" s="186"/>
      <c r="BT11" s="184"/>
      <c r="BU11" s="184"/>
      <c r="BV11" s="184"/>
      <c r="BW11" s="184"/>
      <c r="BX11" s="184"/>
      <c r="BZ11" s="55"/>
      <c r="CA11" s="58"/>
      <c r="CB11" s="58"/>
      <c r="CC11" s="58"/>
      <c r="CD11" s="58"/>
      <c r="CE11" s="58"/>
      <c r="CF11" s="58"/>
      <c r="CG11" s="58"/>
      <c r="CH11" s="58"/>
      <c r="CI11" s="187"/>
      <c r="CJ11" s="55"/>
      <c r="CK11" s="56"/>
      <c r="CL11" s="188"/>
      <c r="CM11" s="56"/>
      <c r="CN11" s="56"/>
      <c r="CO11" s="56"/>
      <c r="CP11" s="56"/>
      <c r="CQ11" s="56"/>
      <c r="CR11" s="189"/>
      <c r="CT11" s="55"/>
      <c r="CU11" s="190"/>
      <c r="CV11" s="190"/>
      <c r="CW11" s="190"/>
      <c r="CX11" s="190"/>
      <c r="CY11" s="190"/>
      <c r="CZ11" s="190"/>
      <c r="DA11" s="190"/>
      <c r="DB11" s="190"/>
      <c r="DC11" s="187"/>
      <c r="DD11" s="55"/>
      <c r="DE11" s="184"/>
      <c r="DF11" s="57"/>
      <c r="DG11" s="204"/>
      <c r="DH11" s="191"/>
      <c r="DI11" s="57"/>
      <c r="DJ11" s="205"/>
      <c r="DK11" s="206"/>
      <c r="DL11" s="184"/>
      <c r="DM11" s="57"/>
      <c r="DN11" s="57"/>
      <c r="DO11" s="184"/>
      <c r="DP11" s="193"/>
      <c r="DQ11" s="194"/>
      <c r="DR11" s="55"/>
      <c r="DS11" s="194"/>
      <c r="DT11" s="194"/>
      <c r="DU11" s="194"/>
      <c r="DV11" s="194"/>
      <c r="DW11" s="194"/>
      <c r="DX11" s="206"/>
      <c r="DY11" s="55"/>
      <c r="DZ11" s="56"/>
      <c r="EA11" s="195"/>
      <c r="EB11" s="195"/>
      <c r="EC11" s="196"/>
      <c r="ED11" s="196"/>
      <c r="EE11" s="196"/>
      <c r="EF11" s="55"/>
      <c r="EG11" s="197"/>
      <c r="EH11" s="184"/>
      <c r="EI11" s="184"/>
      <c r="EJ11" s="184"/>
      <c r="EK11" s="189"/>
      <c r="EL11" s="189"/>
      <c r="EM11" s="184"/>
      <c r="EN11" s="184"/>
      <c r="EO11" s="198"/>
      <c r="EP11" s="55"/>
      <c r="EQ11" s="184"/>
      <c r="ER11" s="57"/>
      <c r="ES11" s="206"/>
      <c r="ET11" s="184"/>
      <c r="EU11" s="57"/>
      <c r="EV11" s="207"/>
      <c r="EW11" s="184"/>
      <c r="EX11" s="57"/>
      <c r="EZ11" s="55"/>
      <c r="FA11" s="199"/>
      <c r="FB11" s="199"/>
      <c r="FC11" s="195"/>
      <c r="FD11" s="194"/>
      <c r="FE11" s="194"/>
      <c r="FF11" s="118"/>
      <c r="FG11" s="184"/>
      <c r="FH11" s="200"/>
      <c r="FI11" s="97"/>
      <c r="FJ11" s="55"/>
      <c r="FK11" s="197"/>
      <c r="FL11" s="184"/>
      <c r="FM11" s="184"/>
      <c r="FN11" s="184"/>
      <c r="FO11" s="189"/>
      <c r="FP11" s="189"/>
      <c r="FQ11" s="184"/>
      <c r="FR11" s="184"/>
      <c r="FS11" s="55"/>
      <c r="FT11" s="201"/>
      <c r="FU11" s="201"/>
      <c r="FV11" s="201"/>
      <c r="FW11" s="201"/>
      <c r="FX11" s="201"/>
      <c r="FY11" s="201"/>
      <c r="FZ11" s="201"/>
      <c r="IH11" s="2"/>
    </row>
    <row r="12" spans="1:242" ht="14.25" customHeight="1">
      <c r="A12" s="659" t="s">
        <v>12</v>
      </c>
      <c r="B12" s="671">
        <v>983.69683799999996</v>
      </c>
      <c r="C12" s="671">
        <v>1001.6812</v>
      </c>
      <c r="D12" s="672">
        <v>1.8282423308958462E-2</v>
      </c>
      <c r="E12" s="673">
        <v>83.272475</v>
      </c>
      <c r="F12" s="673">
        <v>128.186769</v>
      </c>
      <c r="G12" s="672">
        <v>0.5393654265710246</v>
      </c>
      <c r="H12" s="160"/>
      <c r="I12" s="161"/>
      <c r="J12" s="162"/>
      <c r="K12" s="159"/>
      <c r="L12" s="160"/>
      <c r="M12" s="163"/>
      <c r="N12" s="15"/>
      <c r="O12" s="66"/>
      <c r="T12" s="4"/>
      <c r="V12" s="66"/>
      <c r="X12" s="55"/>
      <c r="Y12" s="56"/>
      <c r="Z12" s="57"/>
      <c r="AA12" s="56"/>
      <c r="AB12" s="57"/>
      <c r="AC12" s="56"/>
      <c r="AD12" s="57"/>
      <c r="AE12" s="182"/>
      <c r="AF12" s="56"/>
      <c r="AG12" s="57"/>
      <c r="AH12" s="202"/>
      <c r="AI12" s="55"/>
      <c r="AJ12" s="163"/>
      <c r="AK12" s="163"/>
      <c r="AL12" s="163"/>
      <c r="AM12" s="163"/>
      <c r="AN12" s="163"/>
      <c r="AO12" s="183"/>
      <c r="AP12" s="183"/>
      <c r="AR12" s="55"/>
      <c r="AS12" s="184"/>
      <c r="AT12" s="57"/>
      <c r="AU12" s="182"/>
      <c r="AV12" s="184"/>
      <c r="AW12" s="57"/>
      <c r="AY12" s="184"/>
      <c r="AZ12" s="57"/>
      <c r="BB12" s="184"/>
      <c r="BC12" s="57"/>
      <c r="BD12" s="183"/>
      <c r="BE12" s="55"/>
      <c r="BF12" s="162"/>
      <c r="BG12" s="162"/>
      <c r="BH12" s="162"/>
      <c r="BI12" s="185"/>
      <c r="BJ12" s="183"/>
      <c r="BK12" s="183"/>
      <c r="BL12" s="183"/>
      <c r="BM12" s="183"/>
      <c r="BN12" s="183"/>
      <c r="BP12" s="55"/>
      <c r="BQ12" s="184"/>
      <c r="BR12" s="184"/>
      <c r="BS12" s="186"/>
      <c r="BT12" s="184"/>
      <c r="BU12" s="184"/>
      <c r="BV12" s="184"/>
      <c r="BW12" s="184"/>
      <c r="BX12" s="184"/>
      <c r="BZ12" s="55"/>
      <c r="CA12" s="58"/>
      <c r="CB12" s="58"/>
      <c r="CC12" s="58"/>
      <c r="CD12" s="58"/>
      <c r="CE12" s="58"/>
      <c r="CF12" s="58"/>
      <c r="CG12" s="58"/>
      <c r="CH12" s="58"/>
      <c r="CI12" s="187"/>
      <c r="CJ12" s="55"/>
      <c r="CK12" s="56"/>
      <c r="CL12" s="188"/>
      <c r="CM12" s="56"/>
      <c r="CN12" s="56"/>
      <c r="CO12" s="56"/>
      <c r="CP12" s="56"/>
      <c r="CQ12" s="56"/>
      <c r="CR12" s="189"/>
      <c r="CT12" s="55"/>
      <c r="CU12" s="190"/>
      <c r="CV12" s="190"/>
      <c r="CW12" s="190"/>
      <c r="CX12" s="190"/>
      <c r="CY12" s="190"/>
      <c r="CZ12" s="190"/>
      <c r="DA12" s="190"/>
      <c r="DB12" s="190"/>
      <c r="DC12" s="187"/>
      <c r="DD12" s="55"/>
      <c r="DE12" s="184"/>
      <c r="DF12" s="57"/>
      <c r="DG12" s="204"/>
      <c r="DH12" s="191"/>
      <c r="DI12" s="57"/>
      <c r="DJ12" s="205"/>
      <c r="DK12" s="206"/>
      <c r="DL12" s="184"/>
      <c r="DM12" s="57"/>
      <c r="DN12" s="57"/>
      <c r="DO12" s="184"/>
      <c r="DP12" s="193"/>
      <c r="DQ12" s="194"/>
      <c r="DR12" s="55"/>
      <c r="DS12" s="194"/>
      <c r="DT12" s="194"/>
      <c r="DU12" s="194"/>
      <c r="DV12" s="194"/>
      <c r="DW12" s="194"/>
      <c r="DX12" s="206"/>
      <c r="DY12" s="55"/>
      <c r="DZ12" s="56"/>
      <c r="EA12" s="195"/>
      <c r="EB12" s="195"/>
      <c r="EC12" s="196"/>
      <c r="ED12" s="196"/>
      <c r="EE12" s="196"/>
      <c r="EF12" s="55"/>
      <c r="EG12" s="197"/>
      <c r="EH12" s="184"/>
      <c r="EI12" s="184"/>
      <c r="EJ12" s="184"/>
      <c r="EK12" s="189"/>
      <c r="EL12" s="189"/>
      <c r="EM12" s="184"/>
      <c r="EN12" s="184"/>
      <c r="EO12" s="198"/>
      <c r="EP12" s="55"/>
      <c r="EQ12" s="184"/>
      <c r="ER12" s="57"/>
      <c r="ES12" s="206"/>
      <c r="ET12" s="184"/>
      <c r="EU12" s="57"/>
      <c r="EV12" s="207"/>
      <c r="EW12" s="184"/>
      <c r="EX12" s="57"/>
      <c r="EZ12" s="55"/>
      <c r="FA12" s="199"/>
      <c r="FB12" s="199"/>
      <c r="FC12" s="195"/>
      <c r="FD12" s="194"/>
      <c r="FE12" s="194"/>
      <c r="FF12" s="118"/>
      <c r="FG12" s="184"/>
      <c r="FH12" s="200"/>
      <c r="FI12" s="97"/>
      <c r="FJ12" s="55"/>
      <c r="FK12" s="197"/>
      <c r="FL12" s="184"/>
      <c r="FM12" s="184"/>
      <c r="FN12" s="184"/>
      <c r="FO12" s="189"/>
      <c r="FP12" s="189"/>
      <c r="FQ12" s="184"/>
      <c r="FR12" s="184"/>
      <c r="FS12" s="55"/>
      <c r="FT12" s="201"/>
      <c r="FU12" s="201"/>
      <c r="FV12" s="201"/>
      <c r="FW12" s="201"/>
      <c r="FX12" s="201"/>
      <c r="FY12" s="201"/>
      <c r="FZ12" s="201"/>
      <c r="IH12" s="2"/>
    </row>
    <row r="13" spans="1:242" ht="14.25" customHeight="1">
      <c r="A13" s="526" t="s">
        <v>13</v>
      </c>
      <c r="B13" s="674">
        <v>876.0252680000001</v>
      </c>
      <c r="C13" s="674">
        <v>902.74085100000002</v>
      </c>
      <c r="D13" s="675">
        <v>3.0496361207699829E-2</v>
      </c>
      <c r="E13" s="676">
        <v>135.02734599999999</v>
      </c>
      <c r="F13" s="676">
        <v>125.92246500000002</v>
      </c>
      <c r="G13" s="675">
        <v>-6.7429904161783516E-2</v>
      </c>
      <c r="H13" s="160"/>
      <c r="I13" s="161"/>
      <c r="J13" s="162"/>
      <c r="K13" s="159"/>
      <c r="L13" s="160"/>
      <c r="M13" s="163"/>
      <c r="N13" s="15"/>
      <c r="O13" s="66"/>
      <c r="T13" s="4"/>
      <c r="V13" s="66"/>
      <c r="X13" s="55"/>
      <c r="Y13" s="56"/>
      <c r="Z13" s="57"/>
      <c r="AA13" s="56"/>
      <c r="AB13" s="57"/>
      <c r="AC13" s="56"/>
      <c r="AD13" s="57"/>
      <c r="AE13" s="182"/>
      <c r="AF13" s="56"/>
      <c r="AG13" s="57"/>
      <c r="AH13" s="202"/>
      <c r="AI13" s="55"/>
      <c r="AJ13" s="163"/>
      <c r="AK13" s="163"/>
      <c r="AL13" s="163"/>
      <c r="AM13" s="163"/>
      <c r="AN13" s="163"/>
      <c r="AO13" s="183"/>
      <c r="AP13" s="183"/>
      <c r="AR13" s="55"/>
      <c r="AS13" s="184"/>
      <c r="AT13" s="57"/>
      <c r="AU13" s="182"/>
      <c r="AV13" s="184"/>
      <c r="AW13" s="57"/>
      <c r="AY13" s="184"/>
      <c r="AZ13" s="57"/>
      <c r="BB13" s="184"/>
      <c r="BC13" s="57"/>
      <c r="BD13" s="183"/>
      <c r="BE13" s="55"/>
      <c r="BF13" s="162"/>
      <c r="BG13" s="162"/>
      <c r="BH13" s="162"/>
      <c r="BI13" s="185"/>
      <c r="BJ13" s="183"/>
      <c r="BK13" s="183"/>
      <c r="BL13" s="183"/>
      <c r="BM13" s="183"/>
      <c r="BN13" s="183"/>
      <c r="BP13" s="55"/>
      <c r="BQ13" s="184"/>
      <c r="BR13" s="184"/>
      <c r="BS13" s="186"/>
      <c r="BT13" s="184"/>
      <c r="BU13" s="184"/>
      <c r="BV13" s="184"/>
      <c r="BW13" s="184"/>
      <c r="BX13" s="184"/>
      <c r="BZ13" s="55"/>
      <c r="CA13" s="58"/>
      <c r="CB13" s="58"/>
      <c r="CC13" s="58"/>
      <c r="CD13" s="58"/>
      <c r="CE13" s="58"/>
      <c r="CF13" s="58"/>
      <c r="CG13" s="58"/>
      <c r="CH13" s="58"/>
      <c r="CI13" s="187"/>
      <c r="CJ13" s="55"/>
      <c r="CK13" s="56"/>
      <c r="CL13" s="188"/>
      <c r="CM13" s="56"/>
      <c r="CN13" s="56"/>
      <c r="CO13" s="56"/>
      <c r="CP13" s="56"/>
      <c r="CQ13" s="56"/>
      <c r="CR13" s="189"/>
      <c r="CT13" s="55"/>
      <c r="CU13" s="190"/>
      <c r="CV13" s="190"/>
      <c r="CW13" s="190"/>
      <c r="CX13" s="190"/>
      <c r="CY13" s="190"/>
      <c r="CZ13" s="190"/>
      <c r="DA13" s="190"/>
      <c r="DB13" s="190"/>
      <c r="DC13" s="187"/>
      <c r="DD13" s="55"/>
      <c r="DE13" s="184"/>
      <c r="DF13" s="57"/>
      <c r="DG13" s="204"/>
      <c r="DH13" s="191"/>
      <c r="DI13" s="57"/>
      <c r="DJ13" s="205"/>
      <c r="DK13" s="206"/>
      <c r="DL13" s="184"/>
      <c r="DM13" s="57"/>
      <c r="DN13" s="57"/>
      <c r="DO13" s="184"/>
      <c r="DP13" s="193"/>
      <c r="DQ13" s="194"/>
      <c r="DR13" s="55"/>
      <c r="DS13" s="194"/>
      <c r="DT13" s="194"/>
      <c r="DU13" s="194"/>
      <c r="DV13" s="194"/>
      <c r="DW13" s="194"/>
      <c r="DX13" s="206"/>
      <c r="DY13" s="55"/>
      <c r="DZ13" s="56"/>
      <c r="EA13" s="195"/>
      <c r="EB13" s="195"/>
      <c r="EC13" s="196"/>
      <c r="ED13" s="196"/>
      <c r="EE13" s="196"/>
      <c r="EF13" s="55"/>
      <c r="EG13" s="197"/>
      <c r="EH13" s="184"/>
      <c r="EI13" s="184"/>
      <c r="EJ13" s="184"/>
      <c r="EK13" s="189"/>
      <c r="EL13" s="189"/>
      <c r="EM13" s="184"/>
      <c r="EN13" s="184"/>
      <c r="EO13" s="198"/>
      <c r="EP13" s="55"/>
      <c r="EQ13" s="184"/>
      <c r="ER13" s="57"/>
      <c r="ES13" s="206"/>
      <c r="ET13" s="184"/>
      <c r="EU13" s="57"/>
      <c r="EV13" s="207"/>
      <c r="EW13" s="184"/>
      <c r="EX13" s="57"/>
      <c r="EZ13" s="55"/>
      <c r="FA13" s="199"/>
      <c r="FB13" s="199"/>
      <c r="FC13" s="195"/>
      <c r="FD13" s="194"/>
      <c r="FE13" s="194"/>
      <c r="FF13" s="118"/>
      <c r="FG13" s="184"/>
      <c r="FH13" s="200"/>
      <c r="FI13" s="97"/>
      <c r="FJ13" s="55"/>
      <c r="FK13" s="197"/>
      <c r="FL13" s="184"/>
      <c r="FM13" s="184"/>
      <c r="FN13" s="184"/>
      <c r="FO13" s="189"/>
      <c r="FP13" s="189"/>
      <c r="FQ13" s="184"/>
      <c r="FR13" s="184"/>
      <c r="FS13" s="55"/>
      <c r="FT13" s="201"/>
      <c r="FU13" s="201"/>
      <c r="FV13" s="201"/>
      <c r="FW13" s="201"/>
      <c r="FX13" s="201"/>
      <c r="FY13" s="201"/>
      <c r="FZ13" s="201"/>
      <c r="IH13" s="2"/>
    </row>
    <row r="14" spans="1:242" ht="14.25" customHeight="1">
      <c r="A14" s="659" t="s">
        <v>14</v>
      </c>
      <c r="B14" s="671">
        <v>500.29956500000003</v>
      </c>
      <c r="C14" s="671">
        <v>497.99191500000001</v>
      </c>
      <c r="D14" s="672">
        <v>-4.6125364910122313E-3</v>
      </c>
      <c r="E14" s="673">
        <v>125.4823</v>
      </c>
      <c r="F14" s="673">
        <v>112.754358</v>
      </c>
      <c r="G14" s="672">
        <v>-0.10143217011482897</v>
      </c>
      <c r="H14" s="160"/>
      <c r="I14" s="161"/>
      <c r="J14" s="162"/>
      <c r="K14" s="159"/>
      <c r="L14" s="160"/>
      <c r="M14" s="163"/>
      <c r="N14" s="15"/>
      <c r="O14" s="66"/>
      <c r="T14" s="4"/>
      <c r="V14" s="66"/>
      <c r="X14" s="55"/>
      <c r="Y14" s="56"/>
      <c r="Z14" s="57"/>
      <c r="AA14" s="56"/>
      <c r="AB14" s="57"/>
      <c r="AC14" s="56"/>
      <c r="AD14" s="57"/>
      <c r="AE14" s="182"/>
      <c r="AF14" s="56"/>
      <c r="AG14" s="57"/>
      <c r="AH14" s="202"/>
      <c r="AI14" s="55"/>
      <c r="AJ14" s="163"/>
      <c r="AK14" s="163"/>
      <c r="AL14" s="163"/>
      <c r="AM14" s="163"/>
      <c r="AN14" s="163"/>
      <c r="AO14" s="183"/>
      <c r="AP14" s="183"/>
      <c r="AR14" s="55"/>
      <c r="AS14" s="184"/>
      <c r="AT14" s="57"/>
      <c r="AU14" s="182"/>
      <c r="AV14" s="184"/>
      <c r="AW14" s="57"/>
      <c r="AY14" s="184"/>
      <c r="AZ14" s="57"/>
      <c r="BB14" s="184"/>
      <c r="BC14" s="57"/>
      <c r="BD14" s="183"/>
      <c r="BE14" s="55"/>
      <c r="BF14" s="162"/>
      <c r="BG14" s="162"/>
      <c r="BH14" s="162"/>
      <c r="BI14" s="185"/>
      <c r="BJ14" s="183"/>
      <c r="BK14" s="183"/>
      <c r="BL14" s="183"/>
      <c r="BM14" s="183"/>
      <c r="BN14" s="183"/>
      <c r="BP14" s="55"/>
      <c r="BQ14" s="184"/>
      <c r="BR14" s="184"/>
      <c r="BS14" s="186"/>
      <c r="BT14" s="184"/>
      <c r="BU14" s="184"/>
      <c r="BV14" s="184"/>
      <c r="BW14" s="184"/>
      <c r="BX14" s="184"/>
      <c r="BZ14" s="55"/>
      <c r="CA14" s="58"/>
      <c r="CB14" s="58"/>
      <c r="CC14" s="58"/>
      <c r="CD14" s="58"/>
      <c r="CE14" s="58"/>
      <c r="CF14" s="58"/>
      <c r="CG14" s="58"/>
      <c r="CH14" s="58"/>
      <c r="CI14" s="187"/>
      <c r="CJ14" s="55"/>
      <c r="CK14" s="56"/>
      <c r="CL14" s="188"/>
      <c r="CM14" s="56"/>
      <c r="CN14" s="56"/>
      <c r="CO14" s="56"/>
      <c r="CP14" s="56"/>
      <c r="CQ14" s="56"/>
      <c r="CR14" s="189"/>
      <c r="CT14" s="55"/>
      <c r="CU14" s="190"/>
      <c r="CV14" s="190"/>
      <c r="CW14" s="190"/>
      <c r="CX14" s="190"/>
      <c r="CY14" s="190"/>
      <c r="CZ14" s="190"/>
      <c r="DA14" s="190"/>
      <c r="DB14" s="190"/>
      <c r="DC14" s="187"/>
      <c r="DD14" s="55"/>
      <c r="DE14" s="184"/>
      <c r="DF14" s="57"/>
      <c r="DG14" s="204"/>
      <c r="DH14" s="191"/>
      <c r="DI14" s="57"/>
      <c r="DJ14" s="205"/>
      <c r="DK14" s="206"/>
      <c r="DL14" s="184"/>
      <c r="DM14" s="57"/>
      <c r="DN14" s="57"/>
      <c r="DO14" s="184"/>
      <c r="DP14" s="208"/>
      <c r="DQ14" s="194"/>
      <c r="DR14" s="55"/>
      <c r="DS14" s="194"/>
      <c r="DT14" s="194"/>
      <c r="DU14" s="194"/>
      <c r="DV14" s="194"/>
      <c r="DW14" s="194"/>
      <c r="DX14" s="206"/>
      <c r="DY14" s="55"/>
      <c r="DZ14" s="56"/>
      <c r="EA14" s="195"/>
      <c r="EB14" s="195"/>
      <c r="EC14" s="196"/>
      <c r="ED14" s="196"/>
      <c r="EE14" s="196"/>
      <c r="EF14" s="55"/>
      <c r="EG14" s="197"/>
      <c r="EH14" s="184"/>
      <c r="EI14" s="184"/>
      <c r="EJ14" s="184"/>
      <c r="EK14" s="189"/>
      <c r="EL14" s="189"/>
      <c r="EM14" s="184"/>
      <c r="EN14" s="184"/>
      <c r="EO14" s="198"/>
      <c r="EP14" s="55"/>
      <c r="EQ14" s="184"/>
      <c r="ER14" s="57"/>
      <c r="ES14" s="206"/>
      <c r="ET14" s="184"/>
      <c r="EU14" s="57"/>
      <c r="EV14" s="207"/>
      <c r="EW14" s="184"/>
      <c r="EX14" s="57"/>
      <c r="EZ14" s="55"/>
      <c r="FA14" s="199"/>
      <c r="FB14" s="199"/>
      <c r="FC14" s="195"/>
      <c r="FD14" s="194"/>
      <c r="FE14" s="194"/>
      <c r="FF14" s="118"/>
      <c r="FG14" s="184"/>
      <c r="FH14" s="200"/>
      <c r="FI14" s="97"/>
      <c r="FJ14" s="55"/>
      <c r="FK14" s="197"/>
      <c r="FL14" s="184"/>
      <c r="FM14" s="184"/>
      <c r="FN14" s="184"/>
      <c r="FO14" s="189"/>
      <c r="FP14" s="189"/>
      <c r="FQ14" s="184"/>
      <c r="FR14" s="184"/>
      <c r="FS14" s="55"/>
      <c r="FT14" s="201"/>
      <c r="FU14" s="201"/>
      <c r="FV14" s="201"/>
      <c r="FW14" s="201"/>
      <c r="FX14" s="201"/>
      <c r="FY14" s="201"/>
      <c r="FZ14" s="201"/>
      <c r="GA14" s="18"/>
      <c r="IH14" s="2"/>
    </row>
    <row r="15" spans="1:242" ht="14.25" customHeight="1">
      <c r="A15" s="526" t="s">
        <v>15</v>
      </c>
      <c r="B15" s="674">
        <v>526.37059599999998</v>
      </c>
      <c r="C15" s="674">
        <v>525.37281099999996</v>
      </c>
      <c r="D15" s="675">
        <v>-1.8955941072362759E-3</v>
      </c>
      <c r="E15" s="676">
        <v>64.740405999999993</v>
      </c>
      <c r="F15" s="676">
        <v>69.656206999999995</v>
      </c>
      <c r="G15" s="675">
        <v>7.5930957244846553E-2</v>
      </c>
      <c r="H15" s="160"/>
      <c r="I15" s="161"/>
      <c r="J15" s="162"/>
      <c r="K15" s="159"/>
      <c r="L15" s="160"/>
      <c r="M15" s="163"/>
      <c r="N15" s="15"/>
      <c r="O15" s="66"/>
      <c r="T15" s="4"/>
      <c r="V15" s="66"/>
      <c r="X15" s="55"/>
      <c r="Y15" s="56"/>
      <c r="Z15" s="57"/>
      <c r="AA15" s="56"/>
      <c r="AB15" s="57"/>
      <c r="AC15" s="56"/>
      <c r="AD15" s="57"/>
      <c r="AE15" s="182"/>
      <c r="AF15" s="56"/>
      <c r="AG15" s="57"/>
      <c r="AH15" s="202"/>
      <c r="AI15" s="55"/>
      <c r="AJ15" s="163"/>
      <c r="AK15" s="163"/>
      <c r="AL15" s="163"/>
      <c r="AM15" s="163"/>
      <c r="AN15" s="163"/>
      <c r="AO15" s="183"/>
      <c r="AP15" s="183"/>
      <c r="AR15" s="55"/>
      <c r="AS15" s="184"/>
      <c r="AT15" s="57"/>
      <c r="AU15" s="182"/>
      <c r="AV15" s="184"/>
      <c r="AW15" s="57"/>
      <c r="AY15" s="184"/>
      <c r="AZ15" s="57"/>
      <c r="BB15" s="184"/>
      <c r="BC15" s="57"/>
      <c r="BD15" s="183"/>
      <c r="BE15" s="55"/>
      <c r="BF15" s="162"/>
      <c r="BG15" s="162"/>
      <c r="BH15" s="162"/>
      <c r="BI15" s="185"/>
      <c r="BJ15" s="183"/>
      <c r="BK15" s="183"/>
      <c r="BL15" s="183"/>
      <c r="BM15" s="183"/>
      <c r="BN15" s="183"/>
      <c r="BP15" s="55"/>
      <c r="BQ15" s="184"/>
      <c r="BR15" s="184"/>
      <c r="BS15" s="186"/>
      <c r="BT15" s="184"/>
      <c r="BU15" s="184"/>
      <c r="BV15" s="184"/>
      <c r="BW15" s="184"/>
      <c r="BX15" s="184"/>
      <c r="BZ15" s="55"/>
      <c r="CA15" s="58"/>
      <c r="CB15" s="58"/>
      <c r="CC15" s="58"/>
      <c r="CD15" s="58"/>
      <c r="CE15" s="58"/>
      <c r="CF15" s="58"/>
      <c r="CG15" s="58"/>
      <c r="CH15" s="58"/>
      <c r="CI15" s="187"/>
      <c r="CJ15" s="55"/>
      <c r="CK15" s="56"/>
      <c r="CL15" s="188"/>
      <c r="CM15" s="56"/>
      <c r="CN15" s="56"/>
      <c r="CO15" s="56"/>
      <c r="CP15" s="56"/>
      <c r="CQ15" s="56"/>
      <c r="CR15" s="189"/>
      <c r="CT15" s="55"/>
      <c r="CU15" s="190"/>
      <c r="CV15" s="190"/>
      <c r="CW15" s="190"/>
      <c r="CX15" s="190"/>
      <c r="CY15" s="190"/>
      <c r="CZ15" s="190"/>
      <c r="DA15" s="190"/>
      <c r="DB15" s="190"/>
      <c r="DC15" s="187"/>
      <c r="DD15" s="55"/>
      <c r="DE15" s="184"/>
      <c r="DF15" s="57"/>
      <c r="DG15" s="204"/>
      <c r="DH15" s="191"/>
      <c r="DI15" s="57"/>
      <c r="DJ15" s="205"/>
      <c r="DK15" s="206"/>
      <c r="DL15" s="184"/>
      <c r="DM15" s="57"/>
      <c r="DN15" s="57"/>
      <c r="DO15" s="184"/>
      <c r="DP15" s="209"/>
      <c r="DQ15" s="194"/>
      <c r="DR15" s="55"/>
      <c r="DS15" s="194"/>
      <c r="DT15" s="194"/>
      <c r="DU15" s="194"/>
      <c r="DV15" s="194"/>
      <c r="DW15" s="194"/>
      <c r="DX15" s="206"/>
      <c r="DY15" s="55"/>
      <c r="DZ15" s="56"/>
      <c r="EA15" s="195"/>
      <c r="EB15" s="195"/>
      <c r="EC15" s="196"/>
      <c r="ED15" s="196"/>
      <c r="EE15" s="196"/>
      <c r="EF15" s="55"/>
      <c r="EG15" s="197"/>
      <c r="EH15" s="184"/>
      <c r="EI15" s="184"/>
      <c r="EJ15" s="184"/>
      <c r="EK15" s="189"/>
      <c r="EL15" s="189"/>
      <c r="EM15" s="184"/>
      <c r="EN15" s="184"/>
      <c r="EO15" s="198"/>
      <c r="EP15" s="55"/>
      <c r="EQ15" s="184"/>
      <c r="ER15" s="57"/>
      <c r="ES15" s="206"/>
      <c r="ET15" s="184"/>
      <c r="EU15" s="57"/>
      <c r="EV15" s="207"/>
      <c r="EW15" s="184"/>
      <c r="EX15" s="57"/>
      <c r="EZ15" s="55"/>
      <c r="FA15" s="199"/>
      <c r="FB15" s="199"/>
      <c r="FC15" s="195"/>
      <c r="FD15" s="194"/>
      <c r="FE15" s="194"/>
      <c r="FF15" s="118"/>
      <c r="FG15" s="82"/>
      <c r="FH15" s="200"/>
      <c r="FI15" s="97"/>
      <c r="FJ15" s="55"/>
      <c r="FK15" s="197"/>
      <c r="FL15" s="184"/>
      <c r="FM15" s="184"/>
      <c r="FN15" s="184"/>
      <c r="FO15" s="189"/>
      <c r="FP15" s="189"/>
      <c r="FQ15" s="184"/>
      <c r="FR15" s="184"/>
      <c r="FS15" s="55"/>
      <c r="FT15" s="201"/>
      <c r="FU15" s="201"/>
      <c r="FV15" s="201"/>
      <c r="FW15" s="201"/>
      <c r="FX15" s="201"/>
      <c r="FY15" s="201"/>
      <c r="FZ15" s="201"/>
      <c r="GA15" s="18"/>
      <c r="IH15" s="2"/>
    </row>
    <row r="16" spans="1:242" ht="14.25" customHeight="1">
      <c r="A16" s="659" t="s">
        <v>16</v>
      </c>
      <c r="B16" s="671">
        <v>423.33840100000003</v>
      </c>
      <c r="C16" s="671">
        <v>436.30121000000003</v>
      </c>
      <c r="D16" s="672">
        <v>3.0620442108203694E-2</v>
      </c>
      <c r="E16" s="673">
        <v>65.147154999999998</v>
      </c>
      <c r="F16" s="673">
        <v>48.006218000000004</v>
      </c>
      <c r="G16" s="672">
        <v>-0.2631110598766746</v>
      </c>
      <c r="H16" s="160"/>
      <c r="I16" s="161"/>
      <c r="J16" s="162"/>
      <c r="K16" s="159"/>
      <c r="L16" s="160"/>
      <c r="M16" s="163"/>
      <c r="N16" s="15"/>
      <c r="O16" s="66"/>
      <c r="T16" s="4"/>
      <c r="V16" s="66"/>
      <c r="X16" s="55"/>
      <c r="Y16" s="56"/>
      <c r="Z16" s="57"/>
      <c r="AA16" s="56"/>
      <c r="AB16" s="57"/>
      <c r="AC16" s="56"/>
      <c r="AD16" s="57"/>
      <c r="AE16" s="182"/>
      <c r="AF16" s="56"/>
      <c r="AG16" s="57"/>
      <c r="AH16" s="202"/>
      <c r="AI16" s="55"/>
      <c r="AJ16" s="163"/>
      <c r="AK16" s="163"/>
      <c r="AL16" s="163"/>
      <c r="AM16" s="163"/>
      <c r="AN16" s="163"/>
      <c r="AO16" s="183"/>
      <c r="AP16" s="183"/>
      <c r="AR16" s="55"/>
      <c r="AS16" s="184"/>
      <c r="AT16" s="57"/>
      <c r="AU16" s="182"/>
      <c r="AV16" s="184"/>
      <c r="AW16" s="57"/>
      <c r="AY16" s="184"/>
      <c r="AZ16" s="57"/>
      <c r="BB16" s="184"/>
      <c r="BC16" s="57"/>
      <c r="BD16" s="183"/>
      <c r="BE16" s="55"/>
      <c r="BF16" s="162"/>
      <c r="BG16" s="162"/>
      <c r="BH16" s="162"/>
      <c r="BI16" s="185"/>
      <c r="BJ16" s="183"/>
      <c r="BK16" s="183"/>
      <c r="BL16" s="183"/>
      <c r="BM16" s="183"/>
      <c r="BN16" s="183"/>
      <c r="BP16" s="55"/>
      <c r="BQ16" s="184"/>
      <c r="BR16" s="184"/>
      <c r="BS16" s="186"/>
      <c r="BT16" s="184"/>
      <c r="BU16" s="184"/>
      <c r="BV16" s="184"/>
      <c r="BW16" s="184"/>
      <c r="BX16" s="184"/>
      <c r="BZ16" s="55"/>
      <c r="CA16" s="58"/>
      <c r="CB16" s="58"/>
      <c r="CC16" s="58"/>
      <c r="CD16" s="58"/>
      <c r="CE16" s="58"/>
      <c r="CF16" s="58"/>
      <c r="CG16" s="58"/>
      <c r="CH16" s="58"/>
      <c r="CI16" s="187"/>
      <c r="CJ16" s="55"/>
      <c r="CK16" s="56"/>
      <c r="CL16" s="188"/>
      <c r="CM16" s="56"/>
      <c r="CN16" s="56"/>
      <c r="CO16" s="56"/>
      <c r="CP16" s="56"/>
      <c r="CQ16" s="56"/>
      <c r="CR16" s="189"/>
      <c r="CT16" s="55"/>
      <c r="CU16" s="190"/>
      <c r="CV16" s="190"/>
      <c r="CW16" s="190"/>
      <c r="CX16" s="190"/>
      <c r="CY16" s="190"/>
      <c r="CZ16" s="190"/>
      <c r="DA16" s="190"/>
      <c r="DB16" s="190"/>
      <c r="DC16" s="187"/>
      <c r="DD16" s="55"/>
      <c r="DE16" s="184"/>
      <c r="DF16" s="57"/>
      <c r="DG16" s="204"/>
      <c r="DH16" s="191"/>
      <c r="DI16" s="57"/>
      <c r="DJ16" s="205"/>
      <c r="DK16" s="206"/>
      <c r="DL16" s="184"/>
      <c r="DM16" s="57"/>
      <c r="DN16" s="57"/>
      <c r="DO16" s="184"/>
      <c r="DP16" s="193"/>
      <c r="DQ16" s="194"/>
      <c r="DR16" s="55"/>
      <c r="DS16" s="194"/>
      <c r="DT16" s="194"/>
      <c r="DU16" s="194"/>
      <c r="DV16" s="194"/>
      <c r="DW16" s="194"/>
      <c r="DX16" s="206"/>
      <c r="DY16" s="55"/>
      <c r="DZ16" s="56"/>
      <c r="EA16" s="195"/>
      <c r="EB16" s="195"/>
      <c r="EC16" s="196"/>
      <c r="ED16" s="196"/>
      <c r="EE16" s="196"/>
      <c r="EF16" s="55"/>
      <c r="EG16" s="197"/>
      <c r="EH16" s="184"/>
      <c r="EI16" s="184"/>
      <c r="EJ16" s="184"/>
      <c r="EK16" s="189"/>
      <c r="EL16" s="189"/>
      <c r="EM16" s="184"/>
      <c r="EN16" s="184"/>
      <c r="EO16" s="198"/>
      <c r="EP16" s="55"/>
      <c r="EQ16" s="184"/>
      <c r="ER16" s="57"/>
      <c r="ES16" s="206"/>
      <c r="ET16" s="184"/>
      <c r="EU16" s="57"/>
      <c r="EV16" s="207"/>
      <c r="EW16" s="184"/>
      <c r="EX16" s="57"/>
      <c r="EZ16" s="55"/>
      <c r="FA16" s="199"/>
      <c r="FB16" s="199"/>
      <c r="FC16" s="195"/>
      <c r="FD16" s="194"/>
      <c r="FE16" s="194"/>
      <c r="FF16" s="118"/>
      <c r="FG16" s="184"/>
      <c r="FH16" s="200"/>
      <c r="FI16" s="97"/>
      <c r="FJ16" s="55"/>
      <c r="FK16" s="197"/>
      <c r="FL16" s="184"/>
      <c r="FM16" s="184"/>
      <c r="FN16" s="184"/>
      <c r="FO16" s="189"/>
      <c r="FP16" s="189"/>
      <c r="FQ16" s="184"/>
      <c r="FR16" s="184"/>
      <c r="FS16" s="55"/>
      <c r="FT16" s="201"/>
      <c r="FU16" s="201"/>
      <c r="FV16" s="201"/>
      <c r="FW16" s="201"/>
      <c r="FX16" s="201"/>
      <c r="FY16" s="201"/>
      <c r="FZ16" s="201"/>
      <c r="GA16" s="18"/>
      <c r="IH16" s="2"/>
    </row>
    <row r="17" spans="1:242" ht="14.25" customHeight="1">
      <c r="A17" s="526" t="s">
        <v>17</v>
      </c>
      <c r="B17" s="674">
        <v>859.50649699999997</v>
      </c>
      <c r="C17" s="674">
        <v>867.35488899999996</v>
      </c>
      <c r="D17" s="675">
        <v>9.1312771077285415E-3</v>
      </c>
      <c r="E17" s="676">
        <v>219.00977</v>
      </c>
      <c r="F17" s="676">
        <v>248.11359900000002</v>
      </c>
      <c r="G17" s="675">
        <v>0.13288826795261244</v>
      </c>
      <c r="H17" s="160"/>
      <c r="I17" s="161"/>
      <c r="J17" s="162"/>
      <c r="K17" s="159"/>
      <c r="L17" s="160"/>
      <c r="M17" s="163"/>
      <c r="N17" s="15"/>
      <c r="O17" s="66"/>
      <c r="T17" s="4"/>
      <c r="V17" s="66"/>
      <c r="X17" s="55"/>
      <c r="Y17" s="56"/>
      <c r="Z17" s="57"/>
      <c r="AA17" s="56"/>
      <c r="AB17" s="57"/>
      <c r="AC17" s="56"/>
      <c r="AD17" s="57"/>
      <c r="AE17" s="182"/>
      <c r="AF17" s="56"/>
      <c r="AG17" s="57"/>
      <c r="AH17" s="202"/>
      <c r="AI17" s="55"/>
      <c r="AJ17" s="163"/>
      <c r="AK17" s="163"/>
      <c r="AL17" s="163"/>
      <c r="AM17" s="163"/>
      <c r="AN17" s="163"/>
      <c r="AO17" s="183"/>
      <c r="AP17" s="183"/>
      <c r="AR17" s="55"/>
      <c r="AS17" s="184"/>
      <c r="AT17" s="57"/>
      <c r="AU17" s="182"/>
      <c r="AV17" s="184"/>
      <c r="AW17" s="57"/>
      <c r="AY17" s="184"/>
      <c r="AZ17" s="57"/>
      <c r="BB17" s="184"/>
      <c r="BC17" s="57"/>
      <c r="BD17" s="183"/>
      <c r="BE17" s="55"/>
      <c r="BF17" s="162"/>
      <c r="BG17" s="162"/>
      <c r="BH17" s="162"/>
      <c r="BI17" s="185"/>
      <c r="BJ17" s="183"/>
      <c r="BK17" s="183"/>
      <c r="BL17" s="183"/>
      <c r="BM17" s="183"/>
      <c r="BN17" s="183"/>
      <c r="BP17" s="55"/>
      <c r="BQ17" s="184"/>
      <c r="BR17" s="184"/>
      <c r="BS17" s="186"/>
      <c r="BT17" s="184"/>
      <c r="BU17" s="184"/>
      <c r="BV17" s="184"/>
      <c r="BW17" s="184"/>
      <c r="BX17" s="184"/>
      <c r="BZ17" s="55"/>
      <c r="CA17" s="58"/>
      <c r="CB17" s="58"/>
      <c r="CC17" s="58"/>
      <c r="CD17" s="58"/>
      <c r="CE17" s="58"/>
      <c r="CF17" s="58"/>
      <c r="CG17" s="58"/>
      <c r="CH17" s="58"/>
      <c r="CI17" s="187"/>
      <c r="CJ17" s="55"/>
      <c r="CK17" s="56"/>
      <c r="CL17" s="188"/>
      <c r="CM17" s="56"/>
      <c r="CN17" s="56"/>
      <c r="CO17" s="56"/>
      <c r="CP17" s="56"/>
      <c r="CQ17" s="56"/>
      <c r="CR17" s="189"/>
      <c r="CT17" s="55"/>
      <c r="CU17" s="190"/>
      <c r="CV17" s="190"/>
      <c r="CW17" s="190"/>
      <c r="CX17" s="190"/>
      <c r="CY17" s="190"/>
      <c r="CZ17" s="190"/>
      <c r="DA17" s="190"/>
      <c r="DB17" s="190"/>
      <c r="DC17" s="187"/>
      <c r="DD17" s="55"/>
      <c r="DE17" s="184"/>
      <c r="DF17" s="57"/>
      <c r="DG17" s="204"/>
      <c r="DH17" s="191"/>
      <c r="DI17" s="57"/>
      <c r="DJ17" s="205"/>
      <c r="DK17" s="206"/>
      <c r="DL17" s="184"/>
      <c r="DM17" s="57"/>
      <c r="DN17" s="57"/>
      <c r="DO17" s="184"/>
      <c r="DP17" s="193"/>
      <c r="DQ17" s="194"/>
      <c r="DR17" s="55"/>
      <c r="DS17" s="194"/>
      <c r="DT17" s="194"/>
      <c r="DU17" s="194"/>
      <c r="DV17" s="194"/>
      <c r="DW17" s="194"/>
      <c r="DX17" s="206"/>
      <c r="DY17" s="55"/>
      <c r="DZ17" s="56"/>
      <c r="EA17" s="195"/>
      <c r="EB17" s="195"/>
      <c r="EC17" s="196"/>
      <c r="ED17" s="196"/>
      <c r="EE17" s="196"/>
      <c r="EF17" s="55"/>
      <c r="EG17" s="197"/>
      <c r="EH17" s="184"/>
      <c r="EI17" s="184"/>
      <c r="EJ17" s="184"/>
      <c r="EK17" s="189"/>
      <c r="EL17" s="189"/>
      <c r="EM17" s="184"/>
      <c r="EN17" s="184"/>
      <c r="EO17" s="198"/>
      <c r="EP17" s="55"/>
      <c r="EQ17" s="184"/>
      <c r="ER17" s="57"/>
      <c r="ES17" s="206"/>
      <c r="ET17" s="184"/>
      <c r="EU17" s="57"/>
      <c r="EV17" s="207"/>
      <c r="EW17" s="184"/>
      <c r="EX17" s="57"/>
      <c r="EZ17" s="55"/>
      <c r="FA17" s="199"/>
      <c r="FB17" s="199"/>
      <c r="FC17" s="195"/>
      <c r="FD17" s="194"/>
      <c r="FE17" s="194"/>
      <c r="FF17" s="118"/>
      <c r="FG17" s="184"/>
      <c r="FH17" s="200"/>
      <c r="FI17" s="97"/>
      <c r="FJ17" s="55"/>
      <c r="FK17" s="197"/>
      <c r="FL17" s="184"/>
      <c r="FM17" s="184"/>
      <c r="FN17" s="184"/>
      <c r="FO17" s="189"/>
      <c r="FP17" s="189"/>
      <c r="FQ17" s="184"/>
      <c r="FR17" s="184"/>
      <c r="FS17" s="55"/>
      <c r="FT17" s="201"/>
      <c r="FU17" s="201"/>
      <c r="FV17" s="201"/>
      <c r="FW17" s="201"/>
      <c r="FX17" s="201"/>
      <c r="FY17" s="201"/>
      <c r="FZ17" s="201"/>
      <c r="IH17" s="2"/>
    </row>
    <row r="18" spans="1:242" ht="14.25" customHeight="1">
      <c r="A18" s="659" t="s">
        <v>18</v>
      </c>
      <c r="B18" s="671">
        <v>362.58618100000001</v>
      </c>
      <c r="C18" s="671">
        <v>359.49404300000003</v>
      </c>
      <c r="D18" s="672">
        <v>-8.5280084074687013E-3</v>
      </c>
      <c r="E18" s="673">
        <v>51.448658000000002</v>
      </c>
      <c r="F18" s="673">
        <v>55.381956000000002</v>
      </c>
      <c r="G18" s="672">
        <v>7.6450934832935857E-2</v>
      </c>
      <c r="H18" s="160"/>
      <c r="I18" s="161"/>
      <c r="J18" s="162"/>
      <c r="K18" s="159"/>
      <c r="L18" s="160"/>
      <c r="M18" s="163"/>
      <c r="N18" s="15"/>
      <c r="O18" s="66"/>
      <c r="T18" s="4"/>
      <c r="V18" s="66"/>
      <c r="X18" s="55"/>
      <c r="Y18" s="56"/>
      <c r="Z18" s="57"/>
      <c r="AA18" s="56"/>
      <c r="AB18" s="57"/>
      <c r="AC18" s="56"/>
      <c r="AD18" s="57"/>
      <c r="AE18" s="182"/>
      <c r="AF18" s="56"/>
      <c r="AG18" s="57"/>
      <c r="AH18" s="202"/>
      <c r="AI18" s="55"/>
      <c r="AJ18" s="163"/>
      <c r="AK18" s="163"/>
      <c r="AL18" s="163"/>
      <c r="AM18" s="163"/>
      <c r="AN18" s="163"/>
      <c r="AO18" s="183"/>
      <c r="AP18" s="183"/>
      <c r="AR18" s="55"/>
      <c r="AS18" s="184"/>
      <c r="AT18" s="57"/>
      <c r="AU18" s="182"/>
      <c r="AV18" s="184"/>
      <c r="AW18" s="57"/>
      <c r="AY18" s="184"/>
      <c r="AZ18" s="57"/>
      <c r="BB18" s="184"/>
      <c r="BC18" s="57"/>
      <c r="BD18" s="183"/>
      <c r="BE18" s="55"/>
      <c r="BF18" s="162"/>
      <c r="BG18" s="162"/>
      <c r="BH18" s="162"/>
      <c r="BI18" s="185"/>
      <c r="BJ18" s="183"/>
      <c r="BK18" s="183"/>
      <c r="BL18" s="183"/>
      <c r="BM18" s="183"/>
      <c r="BN18" s="183"/>
      <c r="BP18" s="55"/>
      <c r="BQ18" s="184"/>
      <c r="BR18" s="184"/>
      <c r="BS18" s="186"/>
      <c r="BT18" s="184"/>
      <c r="BU18" s="184"/>
      <c r="BV18" s="184"/>
      <c r="BW18" s="184"/>
      <c r="BX18" s="184"/>
      <c r="BZ18" s="55"/>
      <c r="CA18" s="58"/>
      <c r="CB18" s="58"/>
      <c r="CC18" s="58"/>
      <c r="CD18" s="58"/>
      <c r="CE18" s="58"/>
      <c r="CF18" s="58"/>
      <c r="CG18" s="58"/>
      <c r="CH18" s="58"/>
      <c r="CI18" s="187"/>
      <c r="CJ18" s="55"/>
      <c r="CK18" s="56"/>
      <c r="CL18" s="188"/>
      <c r="CM18" s="56"/>
      <c r="CN18" s="56"/>
      <c r="CO18" s="56"/>
      <c r="CP18" s="56"/>
      <c r="CQ18" s="56"/>
      <c r="CR18" s="189"/>
      <c r="CT18" s="55"/>
      <c r="CU18" s="190"/>
      <c r="CV18" s="190"/>
      <c r="CW18" s="190"/>
      <c r="CX18" s="190"/>
      <c r="CY18" s="190"/>
      <c r="CZ18" s="190"/>
      <c r="DA18" s="190"/>
      <c r="DB18" s="190"/>
      <c r="DC18" s="187"/>
      <c r="DD18" s="55"/>
      <c r="DE18" s="184"/>
      <c r="DF18" s="57"/>
      <c r="DG18" s="204"/>
      <c r="DH18" s="191"/>
      <c r="DI18" s="57"/>
      <c r="DJ18" s="205"/>
      <c r="DK18" s="206"/>
      <c r="DL18" s="184"/>
      <c r="DM18" s="57"/>
      <c r="DN18" s="57"/>
      <c r="DO18" s="184"/>
      <c r="DP18" s="193"/>
      <c r="DQ18" s="194"/>
      <c r="DR18" s="55"/>
      <c r="DS18" s="194"/>
      <c r="DT18" s="194"/>
      <c r="DU18" s="194"/>
      <c r="DV18" s="194"/>
      <c r="DW18" s="194"/>
      <c r="DX18" s="206"/>
      <c r="DY18" s="55"/>
      <c r="DZ18" s="56"/>
      <c r="EA18" s="195"/>
      <c r="EB18" s="195"/>
      <c r="EC18" s="196"/>
      <c r="ED18" s="196"/>
      <c r="EE18" s="196"/>
      <c r="EF18" s="55"/>
      <c r="EG18" s="197"/>
      <c r="EH18" s="184"/>
      <c r="EI18" s="184"/>
      <c r="EJ18" s="184"/>
      <c r="EK18" s="189"/>
      <c r="EL18" s="189"/>
      <c r="EM18" s="184"/>
      <c r="EN18" s="184"/>
      <c r="EO18" s="198"/>
      <c r="EP18" s="55"/>
      <c r="EQ18" s="184"/>
      <c r="ER18" s="57"/>
      <c r="ES18" s="206"/>
      <c r="ET18" s="184"/>
      <c r="EU18" s="57"/>
      <c r="EV18" s="207"/>
      <c r="EW18" s="184"/>
      <c r="EX18" s="57"/>
      <c r="EZ18" s="55"/>
      <c r="FA18" s="199"/>
      <c r="FB18" s="199"/>
      <c r="FC18" s="195"/>
      <c r="FD18" s="194"/>
      <c r="FE18" s="194"/>
      <c r="FF18" s="118"/>
      <c r="FG18" s="184"/>
      <c r="FH18" s="200"/>
      <c r="FI18" s="97"/>
      <c r="FJ18" s="55"/>
      <c r="FK18" s="197"/>
      <c r="FL18" s="184"/>
      <c r="FM18" s="184"/>
      <c r="FN18" s="184"/>
      <c r="FO18" s="189"/>
      <c r="FP18" s="189"/>
      <c r="FQ18" s="184"/>
      <c r="FR18" s="184"/>
      <c r="FS18" s="55"/>
      <c r="FT18" s="201"/>
      <c r="FU18" s="201"/>
      <c r="FV18" s="201"/>
      <c r="FW18" s="201"/>
      <c r="FX18" s="201"/>
      <c r="FY18" s="201"/>
      <c r="FZ18" s="201"/>
      <c r="GA18" s="210"/>
      <c r="IH18" s="2"/>
    </row>
    <row r="19" spans="1:242" ht="14.25" customHeight="1">
      <c r="A19" s="526" t="s">
        <v>19</v>
      </c>
      <c r="B19" s="674">
        <v>814.56487000000004</v>
      </c>
      <c r="C19" s="674">
        <v>831.76156700000001</v>
      </c>
      <c r="D19" s="675">
        <v>2.1111513193541098E-2</v>
      </c>
      <c r="E19" s="676">
        <v>121.62134500000001</v>
      </c>
      <c r="F19" s="676">
        <v>157.07188099999999</v>
      </c>
      <c r="G19" s="675">
        <v>0.29148284785043277</v>
      </c>
      <c r="H19" s="160"/>
      <c r="I19" s="161"/>
      <c r="J19" s="162"/>
      <c r="K19" s="159"/>
      <c r="L19" s="160"/>
      <c r="M19" s="163"/>
      <c r="N19" s="15"/>
      <c r="O19" s="66"/>
      <c r="T19" s="4"/>
      <c r="V19" s="66"/>
      <c r="X19" s="55"/>
      <c r="Y19" s="56"/>
      <c r="Z19" s="57"/>
      <c r="AA19" s="56"/>
      <c r="AB19" s="57"/>
      <c r="AC19" s="56"/>
      <c r="AD19" s="57"/>
      <c r="AE19" s="182"/>
      <c r="AF19" s="56"/>
      <c r="AG19" s="57"/>
      <c r="AH19" s="202"/>
      <c r="AI19" s="55"/>
      <c r="AJ19" s="163"/>
      <c r="AK19" s="163"/>
      <c r="AL19" s="163"/>
      <c r="AM19" s="163"/>
      <c r="AN19" s="163"/>
      <c r="AO19" s="183"/>
      <c r="AP19" s="183"/>
      <c r="AR19" s="55"/>
      <c r="AS19" s="184"/>
      <c r="AT19" s="57"/>
      <c r="AU19" s="182"/>
      <c r="AV19" s="184"/>
      <c r="AW19" s="57"/>
      <c r="AY19" s="184"/>
      <c r="AZ19" s="57"/>
      <c r="BB19" s="184"/>
      <c r="BC19" s="57"/>
      <c r="BD19" s="183"/>
      <c r="BE19" s="55"/>
      <c r="BF19" s="162"/>
      <c r="BG19" s="162"/>
      <c r="BH19" s="162"/>
      <c r="BI19" s="185"/>
      <c r="BJ19" s="183"/>
      <c r="BK19" s="183"/>
      <c r="BL19" s="183"/>
      <c r="BM19" s="183"/>
      <c r="BN19" s="183"/>
      <c r="BP19" s="55"/>
      <c r="BQ19" s="184"/>
      <c r="BR19" s="184"/>
      <c r="BS19" s="186"/>
      <c r="BT19" s="184"/>
      <c r="BU19" s="184"/>
      <c r="BV19" s="184"/>
      <c r="BW19" s="184"/>
      <c r="BX19" s="184"/>
      <c r="BZ19" s="55"/>
      <c r="CA19" s="58"/>
      <c r="CB19" s="58"/>
      <c r="CC19" s="58"/>
      <c r="CD19" s="58"/>
      <c r="CE19" s="58"/>
      <c r="CF19" s="58"/>
      <c r="CG19" s="58"/>
      <c r="CH19" s="58"/>
      <c r="CI19" s="187"/>
      <c r="CJ19" s="55"/>
      <c r="CK19" s="56"/>
      <c r="CL19" s="188"/>
      <c r="CM19" s="56"/>
      <c r="CN19" s="56"/>
      <c r="CO19" s="56"/>
      <c r="CP19" s="56"/>
      <c r="CQ19" s="56"/>
      <c r="CR19" s="189"/>
      <c r="CT19" s="55"/>
      <c r="CU19" s="190"/>
      <c r="CV19" s="190"/>
      <c r="CW19" s="190"/>
      <c r="CX19" s="190"/>
      <c r="CY19" s="190"/>
      <c r="CZ19" s="190"/>
      <c r="DA19" s="190"/>
      <c r="DB19" s="190"/>
      <c r="DC19" s="187"/>
      <c r="DD19" s="55"/>
      <c r="DE19" s="184"/>
      <c r="DF19" s="57"/>
      <c r="DG19" s="204"/>
      <c r="DH19" s="191"/>
      <c r="DI19" s="57"/>
      <c r="DJ19" s="205"/>
      <c r="DK19" s="206"/>
      <c r="DL19" s="184"/>
      <c r="DM19" s="57"/>
      <c r="DN19" s="57"/>
      <c r="DO19" s="184"/>
      <c r="DP19" s="193"/>
      <c r="DQ19" s="194"/>
      <c r="DR19" s="55"/>
      <c r="DS19" s="194"/>
      <c r="DT19" s="194"/>
      <c r="DU19" s="194"/>
      <c r="DV19" s="194"/>
      <c r="DW19" s="194"/>
      <c r="DX19" s="206"/>
      <c r="DY19" s="55"/>
      <c r="DZ19" s="56"/>
      <c r="EA19" s="195"/>
      <c r="EB19" s="195"/>
      <c r="EC19" s="196"/>
      <c r="ED19" s="196"/>
      <c r="EE19" s="196"/>
      <c r="EF19" s="55"/>
      <c r="EG19" s="197"/>
      <c r="EH19" s="184"/>
      <c r="EI19" s="184"/>
      <c r="EJ19" s="184"/>
      <c r="EK19" s="189"/>
      <c r="EL19" s="189"/>
      <c r="EM19" s="184"/>
      <c r="EN19" s="184"/>
      <c r="EO19" s="198"/>
      <c r="EP19" s="55"/>
      <c r="EQ19" s="184"/>
      <c r="ER19" s="57"/>
      <c r="ES19" s="206"/>
      <c r="ET19" s="184"/>
      <c r="EU19" s="57"/>
      <c r="EV19" s="207"/>
      <c r="EW19" s="184"/>
      <c r="EX19" s="57"/>
      <c r="EZ19" s="55"/>
      <c r="FA19" s="199"/>
      <c r="FB19" s="199"/>
      <c r="FC19" s="195"/>
      <c r="FD19" s="194"/>
      <c r="FE19" s="194"/>
      <c r="FF19" s="118"/>
      <c r="FG19" s="184"/>
      <c r="FH19" s="200"/>
      <c r="FI19" s="97"/>
      <c r="FJ19" s="55"/>
      <c r="FK19" s="197"/>
      <c r="FL19" s="184"/>
      <c r="FM19" s="184"/>
      <c r="FN19" s="184"/>
      <c r="FO19" s="189"/>
      <c r="FP19" s="189"/>
      <c r="FQ19" s="184"/>
      <c r="FR19" s="184"/>
      <c r="FS19" s="55"/>
      <c r="FT19" s="201"/>
      <c r="FU19" s="201"/>
      <c r="FV19" s="201"/>
      <c r="FW19" s="201"/>
      <c r="FX19" s="201"/>
      <c r="FY19" s="201"/>
      <c r="FZ19" s="201"/>
      <c r="GA19" s="210"/>
      <c r="IH19" s="2"/>
    </row>
    <row r="20" spans="1:242" ht="14.25" customHeight="1">
      <c r="A20" s="659" t="s">
        <v>20</v>
      </c>
      <c r="B20" s="671">
        <v>953.53993400000002</v>
      </c>
      <c r="C20" s="671">
        <v>982.33632399999999</v>
      </c>
      <c r="D20" s="672">
        <v>3.0199458851400296E-2</v>
      </c>
      <c r="E20" s="673">
        <v>162.539951</v>
      </c>
      <c r="F20" s="673">
        <v>95.721032999999991</v>
      </c>
      <c r="G20" s="672">
        <v>-0.41109227355433375</v>
      </c>
      <c r="H20" s="160"/>
      <c r="I20" s="161"/>
      <c r="J20" s="162"/>
      <c r="K20" s="159"/>
      <c r="L20" s="160"/>
      <c r="M20" s="163"/>
      <c r="N20" s="15"/>
      <c r="O20" s="66"/>
      <c r="T20" s="4"/>
      <c r="V20" s="66"/>
      <c r="X20" s="55"/>
      <c r="Y20" s="56"/>
      <c r="Z20" s="57"/>
      <c r="AA20" s="56"/>
      <c r="AB20" s="57"/>
      <c r="AC20" s="56"/>
      <c r="AD20" s="57"/>
      <c r="AE20" s="182"/>
      <c r="AF20" s="56"/>
      <c r="AG20" s="57"/>
      <c r="AH20" s="202"/>
      <c r="AI20" s="55"/>
      <c r="AJ20" s="163"/>
      <c r="AK20" s="163"/>
      <c r="AL20" s="163"/>
      <c r="AM20" s="163"/>
      <c r="AN20" s="163"/>
      <c r="AO20" s="183"/>
      <c r="AP20" s="183"/>
      <c r="AR20" s="55"/>
      <c r="AS20" s="184"/>
      <c r="AT20" s="57"/>
      <c r="AU20" s="182"/>
      <c r="AV20" s="184"/>
      <c r="AW20" s="57"/>
      <c r="AY20" s="184"/>
      <c r="AZ20" s="57"/>
      <c r="BB20" s="184"/>
      <c r="BC20" s="57"/>
      <c r="BD20" s="183"/>
      <c r="BE20" s="55"/>
      <c r="BF20" s="162"/>
      <c r="BG20" s="162"/>
      <c r="BH20" s="162"/>
      <c r="BI20" s="185"/>
      <c r="BJ20" s="183"/>
      <c r="BK20" s="183"/>
      <c r="BL20" s="183"/>
      <c r="BM20" s="183"/>
      <c r="BN20" s="183"/>
      <c r="BP20" s="55"/>
      <c r="BQ20" s="184"/>
      <c r="BR20" s="184"/>
      <c r="BS20" s="186"/>
      <c r="BT20" s="184"/>
      <c r="BU20" s="184"/>
      <c r="BV20" s="184"/>
      <c r="BW20" s="184"/>
      <c r="BX20" s="184"/>
      <c r="BZ20" s="55"/>
      <c r="CA20" s="58"/>
      <c r="CB20" s="58"/>
      <c r="CC20" s="58"/>
      <c r="CD20" s="58"/>
      <c r="CE20" s="58"/>
      <c r="CF20" s="58"/>
      <c r="CG20" s="58"/>
      <c r="CH20" s="58"/>
      <c r="CI20" s="187"/>
      <c r="CJ20" s="55"/>
      <c r="CK20" s="56"/>
      <c r="CL20" s="188"/>
      <c r="CM20" s="56"/>
      <c r="CN20" s="56"/>
      <c r="CO20" s="56"/>
      <c r="CP20" s="56"/>
      <c r="CQ20" s="56"/>
      <c r="CR20" s="189"/>
      <c r="CT20" s="55"/>
      <c r="CU20" s="190"/>
      <c r="CV20" s="190"/>
      <c r="CW20" s="190"/>
      <c r="CX20" s="190"/>
      <c r="CY20" s="190"/>
      <c r="CZ20" s="190"/>
      <c r="DA20" s="190"/>
      <c r="DB20" s="190"/>
      <c r="DC20" s="187"/>
      <c r="DD20" s="55"/>
      <c r="DE20" s="184"/>
      <c r="DF20" s="57"/>
      <c r="DG20" s="204"/>
      <c r="DH20" s="191"/>
      <c r="DI20" s="57"/>
      <c r="DJ20" s="205"/>
      <c r="DK20" s="206"/>
      <c r="DL20" s="184"/>
      <c r="DM20" s="57"/>
      <c r="DN20" s="57"/>
      <c r="DO20" s="184"/>
      <c r="DP20" s="208"/>
      <c r="DQ20" s="194"/>
      <c r="DR20" s="55"/>
      <c r="DS20" s="194"/>
      <c r="DT20" s="194"/>
      <c r="DU20" s="194"/>
      <c r="DV20" s="194"/>
      <c r="DW20" s="194"/>
      <c r="DX20" s="206"/>
      <c r="DY20" s="55"/>
      <c r="DZ20" s="56"/>
      <c r="EA20" s="195"/>
      <c r="EB20" s="195"/>
      <c r="EC20" s="196"/>
      <c r="ED20" s="196"/>
      <c r="EE20" s="196"/>
      <c r="EF20" s="55"/>
      <c r="EG20" s="197"/>
      <c r="EH20" s="184"/>
      <c r="EI20" s="184"/>
      <c r="EJ20" s="184"/>
      <c r="EK20" s="189"/>
      <c r="EL20" s="189"/>
      <c r="EM20" s="184"/>
      <c r="EN20" s="184"/>
      <c r="EO20" s="198"/>
      <c r="EP20" s="55"/>
      <c r="EQ20" s="184"/>
      <c r="ER20" s="57"/>
      <c r="ES20" s="206"/>
      <c r="ET20" s="184"/>
      <c r="EU20" s="57"/>
      <c r="EV20" s="207"/>
      <c r="EW20" s="184"/>
      <c r="EX20" s="57"/>
      <c r="EZ20" s="55"/>
      <c r="FA20" s="199"/>
      <c r="FB20" s="199"/>
      <c r="FC20" s="195"/>
      <c r="FD20" s="194"/>
      <c r="FE20" s="194"/>
      <c r="FF20" s="118"/>
      <c r="FG20" s="184"/>
      <c r="FH20" s="200"/>
      <c r="FI20" s="97"/>
      <c r="FJ20" s="55"/>
      <c r="FK20" s="197"/>
      <c r="FL20" s="184"/>
      <c r="FM20" s="184"/>
      <c r="FN20" s="184"/>
      <c r="FO20" s="189"/>
      <c r="FP20" s="189"/>
      <c r="FQ20" s="184"/>
      <c r="FR20" s="184"/>
      <c r="FS20" s="55"/>
      <c r="FT20" s="201"/>
      <c r="FU20" s="201"/>
      <c r="FV20" s="201"/>
      <c r="FW20" s="201"/>
      <c r="FX20" s="201"/>
      <c r="FY20" s="201"/>
      <c r="FZ20" s="201"/>
      <c r="IH20" s="2"/>
    </row>
    <row r="21" spans="1:242" ht="14.25" customHeight="1">
      <c r="A21" s="526" t="s">
        <v>21</v>
      </c>
      <c r="B21" s="674">
        <v>1494.6146820000001</v>
      </c>
      <c r="C21" s="674">
        <v>1543.4533289999999</v>
      </c>
      <c r="D21" s="675">
        <v>3.2676413250970482E-2</v>
      </c>
      <c r="E21" s="676">
        <v>338.21754500000003</v>
      </c>
      <c r="F21" s="676">
        <v>282.59324100000003</v>
      </c>
      <c r="G21" s="675">
        <v>-0.16446309430813233</v>
      </c>
      <c r="H21" s="160"/>
      <c r="I21" s="161"/>
      <c r="J21" s="162"/>
      <c r="K21" s="159"/>
      <c r="L21" s="160"/>
      <c r="M21" s="163"/>
      <c r="N21" s="15"/>
      <c r="O21" s="66"/>
      <c r="T21" s="4"/>
      <c r="V21" s="66"/>
      <c r="X21" s="55"/>
      <c r="Y21" s="56"/>
      <c r="Z21" s="57"/>
      <c r="AA21" s="56"/>
      <c r="AB21" s="57"/>
      <c r="AC21" s="56"/>
      <c r="AD21" s="57"/>
      <c r="AE21" s="182"/>
      <c r="AF21" s="56"/>
      <c r="AG21" s="57"/>
      <c r="AH21" s="202"/>
      <c r="AI21" s="55"/>
      <c r="AJ21" s="163"/>
      <c r="AK21" s="163"/>
      <c r="AL21" s="163"/>
      <c r="AM21" s="163"/>
      <c r="AN21" s="163"/>
      <c r="AO21" s="183"/>
      <c r="AP21" s="183"/>
      <c r="AR21" s="55"/>
      <c r="AS21" s="184"/>
      <c r="AT21" s="57"/>
      <c r="AU21" s="182"/>
      <c r="AV21" s="184"/>
      <c r="AW21" s="57"/>
      <c r="AY21" s="184"/>
      <c r="AZ21" s="57"/>
      <c r="BB21" s="184"/>
      <c r="BC21" s="57"/>
      <c r="BD21" s="183"/>
      <c r="BE21" s="55"/>
      <c r="BF21" s="162"/>
      <c r="BG21" s="162"/>
      <c r="BH21" s="162"/>
      <c r="BI21" s="185"/>
      <c r="BJ21" s="183"/>
      <c r="BK21" s="183"/>
      <c r="BL21" s="183"/>
      <c r="BM21" s="183"/>
      <c r="BN21" s="183"/>
      <c r="BP21" s="55"/>
      <c r="BQ21" s="184"/>
      <c r="BR21" s="184"/>
      <c r="BS21" s="186"/>
      <c r="BT21" s="184"/>
      <c r="BU21" s="184"/>
      <c r="BV21" s="184"/>
      <c r="BW21" s="184"/>
      <c r="BX21" s="184"/>
      <c r="BZ21" s="55"/>
      <c r="CA21" s="58"/>
      <c r="CB21" s="58"/>
      <c r="CC21" s="58"/>
      <c r="CD21" s="58"/>
      <c r="CE21" s="58"/>
      <c r="CF21" s="58"/>
      <c r="CG21" s="58"/>
      <c r="CH21" s="58"/>
      <c r="CI21" s="187"/>
      <c r="CJ21" s="55"/>
      <c r="CK21" s="56"/>
      <c r="CL21" s="188"/>
      <c r="CM21" s="56"/>
      <c r="CN21" s="56"/>
      <c r="CO21" s="56"/>
      <c r="CP21" s="56"/>
      <c r="CQ21" s="56"/>
      <c r="CR21" s="189"/>
      <c r="CT21" s="55"/>
      <c r="CU21" s="190"/>
      <c r="CV21" s="190"/>
      <c r="CW21" s="190"/>
      <c r="CX21" s="190"/>
      <c r="CY21" s="190"/>
      <c r="CZ21" s="190"/>
      <c r="DA21" s="190"/>
      <c r="DB21" s="190"/>
      <c r="DC21" s="187"/>
      <c r="DD21" s="55"/>
      <c r="DE21" s="184"/>
      <c r="DF21" s="57"/>
      <c r="DG21" s="204"/>
      <c r="DH21" s="191"/>
      <c r="DI21" s="57"/>
      <c r="DJ21" s="205"/>
      <c r="DK21" s="206"/>
      <c r="DL21" s="184"/>
      <c r="DM21" s="57"/>
      <c r="DN21" s="57"/>
      <c r="DO21" s="184"/>
      <c r="DP21" s="193"/>
      <c r="DQ21" s="194"/>
      <c r="DR21" s="55"/>
      <c r="DS21" s="194"/>
      <c r="DT21" s="194"/>
      <c r="DU21" s="194"/>
      <c r="DV21" s="194"/>
      <c r="DW21" s="194"/>
      <c r="DX21" s="206"/>
      <c r="DY21" s="55"/>
      <c r="DZ21" s="56"/>
      <c r="EA21" s="195"/>
      <c r="EB21" s="195"/>
      <c r="EC21" s="196"/>
      <c r="ED21" s="196"/>
      <c r="EE21" s="196"/>
      <c r="EF21" s="55"/>
      <c r="EG21" s="197"/>
      <c r="EH21" s="184"/>
      <c r="EI21" s="184"/>
      <c r="EJ21" s="184"/>
      <c r="EK21" s="189"/>
      <c r="EL21" s="189"/>
      <c r="EM21" s="184"/>
      <c r="EN21" s="184"/>
      <c r="EO21" s="198"/>
      <c r="EP21" s="55"/>
      <c r="EQ21" s="184"/>
      <c r="ER21" s="57"/>
      <c r="ES21" s="206"/>
      <c r="ET21" s="184"/>
      <c r="EU21" s="57"/>
      <c r="EV21" s="207"/>
      <c r="EW21" s="184"/>
      <c r="EX21" s="57"/>
      <c r="EZ21" s="55"/>
      <c r="FA21" s="199"/>
      <c r="FB21" s="199"/>
      <c r="FC21" s="195"/>
      <c r="FD21" s="194"/>
      <c r="FE21" s="194"/>
      <c r="FF21" s="118"/>
      <c r="FG21" s="184"/>
      <c r="FH21" s="200"/>
      <c r="FI21" s="97"/>
      <c r="FJ21" s="55"/>
      <c r="FK21" s="197"/>
      <c r="FL21" s="184"/>
      <c r="FM21" s="184"/>
      <c r="FN21" s="184"/>
      <c r="FO21" s="189"/>
      <c r="FP21" s="189"/>
      <c r="FQ21" s="184"/>
      <c r="FR21" s="184"/>
      <c r="FS21" s="55"/>
      <c r="FT21" s="201"/>
      <c r="FU21" s="201"/>
      <c r="FV21" s="201"/>
      <c r="FW21" s="201"/>
      <c r="FX21" s="201"/>
      <c r="FY21" s="201"/>
      <c r="FZ21" s="201"/>
      <c r="IH21" s="2"/>
    </row>
    <row r="22" spans="1:242" ht="14.25" customHeight="1">
      <c r="A22" s="659" t="s">
        <v>22</v>
      </c>
      <c r="B22" s="671">
        <v>533.37641799999994</v>
      </c>
      <c r="C22" s="671">
        <v>541.47542799999997</v>
      </c>
      <c r="D22" s="672">
        <v>1.5184417095845504E-2</v>
      </c>
      <c r="E22" s="673">
        <v>84.590733999999998</v>
      </c>
      <c r="F22" s="673">
        <v>105.54817800000002</v>
      </c>
      <c r="G22" s="672">
        <v>0.24775105982648182</v>
      </c>
      <c r="H22" s="160"/>
      <c r="I22" s="161"/>
      <c r="J22" s="162"/>
      <c r="K22" s="159"/>
      <c r="L22" s="160"/>
      <c r="M22" s="163"/>
      <c r="N22" s="15"/>
      <c r="O22" s="66"/>
      <c r="T22" s="4"/>
      <c r="V22" s="66"/>
      <c r="X22" s="55"/>
      <c r="Y22" s="56"/>
      <c r="Z22" s="57"/>
      <c r="AA22" s="56"/>
      <c r="AB22" s="57"/>
      <c r="AC22" s="56"/>
      <c r="AD22" s="57"/>
      <c r="AE22" s="182"/>
      <c r="AF22" s="56"/>
      <c r="AG22" s="57"/>
      <c r="AH22" s="202"/>
      <c r="AI22" s="55"/>
      <c r="AJ22" s="163"/>
      <c r="AK22" s="163"/>
      <c r="AL22" s="163"/>
      <c r="AM22" s="163"/>
      <c r="AN22" s="163"/>
      <c r="AO22" s="183"/>
      <c r="AP22" s="183"/>
      <c r="AR22" s="55"/>
      <c r="AS22" s="184"/>
      <c r="AT22" s="57"/>
      <c r="AU22" s="182"/>
      <c r="AV22" s="184"/>
      <c r="AW22" s="57"/>
      <c r="AY22" s="184"/>
      <c r="AZ22" s="57"/>
      <c r="BB22" s="184"/>
      <c r="BC22" s="57"/>
      <c r="BD22" s="183"/>
      <c r="BE22" s="55"/>
      <c r="BF22" s="162"/>
      <c r="BG22" s="162"/>
      <c r="BH22" s="162"/>
      <c r="BI22" s="185"/>
      <c r="BJ22" s="183"/>
      <c r="BK22" s="183"/>
      <c r="BL22" s="183"/>
      <c r="BM22" s="183"/>
      <c r="BN22" s="183"/>
      <c r="BP22" s="55"/>
      <c r="BQ22" s="184"/>
      <c r="BR22" s="184"/>
      <c r="BS22" s="186"/>
      <c r="BT22" s="184"/>
      <c r="BU22" s="184"/>
      <c r="BV22" s="184"/>
      <c r="BW22" s="184"/>
      <c r="BX22" s="184"/>
      <c r="BZ22" s="55"/>
      <c r="CA22" s="58"/>
      <c r="CB22" s="58"/>
      <c r="CC22" s="58"/>
      <c r="CD22" s="58"/>
      <c r="CE22" s="58"/>
      <c r="CF22" s="58"/>
      <c r="CG22" s="58"/>
      <c r="CH22" s="58"/>
      <c r="CI22" s="187"/>
      <c r="CJ22" s="55"/>
      <c r="CK22" s="56"/>
      <c r="CL22" s="188"/>
      <c r="CM22" s="56"/>
      <c r="CN22" s="56"/>
      <c r="CO22" s="56"/>
      <c r="CP22" s="56"/>
      <c r="CQ22" s="56"/>
      <c r="CR22" s="189"/>
      <c r="CT22" s="55"/>
      <c r="CU22" s="190"/>
      <c r="CV22" s="190"/>
      <c r="CW22" s="190"/>
      <c r="CX22" s="190"/>
      <c r="CY22" s="190"/>
      <c r="CZ22" s="190"/>
      <c r="DA22" s="190"/>
      <c r="DB22" s="190"/>
      <c r="DC22" s="187"/>
      <c r="DD22" s="55"/>
      <c r="DE22" s="184"/>
      <c r="DF22" s="57"/>
      <c r="DG22" s="204"/>
      <c r="DH22" s="191"/>
      <c r="DI22" s="57"/>
      <c r="DJ22" s="205"/>
      <c r="DK22" s="206"/>
      <c r="DL22" s="184"/>
      <c r="DM22" s="57"/>
      <c r="DN22" s="57"/>
      <c r="DO22" s="184"/>
      <c r="DP22" s="208"/>
      <c r="DQ22" s="194"/>
      <c r="DR22" s="55"/>
      <c r="DS22" s="194"/>
      <c r="DT22" s="194"/>
      <c r="DU22" s="194"/>
      <c r="DV22" s="194"/>
      <c r="DW22" s="194"/>
      <c r="DX22" s="206"/>
      <c r="DY22" s="55"/>
      <c r="DZ22" s="56"/>
      <c r="EA22" s="195"/>
      <c r="EB22" s="195"/>
      <c r="EC22" s="196"/>
      <c r="ED22" s="196"/>
      <c r="EE22" s="196"/>
      <c r="EF22" s="55"/>
      <c r="EG22" s="197"/>
      <c r="EH22" s="184"/>
      <c r="EI22" s="184"/>
      <c r="EJ22" s="184"/>
      <c r="EK22" s="189"/>
      <c r="EL22" s="189"/>
      <c r="EM22" s="184"/>
      <c r="EN22" s="184"/>
      <c r="EO22" s="198"/>
      <c r="EP22" s="55"/>
      <c r="EQ22" s="184"/>
      <c r="ER22" s="57"/>
      <c r="ES22" s="206"/>
      <c r="ET22" s="184"/>
      <c r="EU22" s="57"/>
      <c r="EV22" s="207"/>
      <c r="EW22" s="184"/>
      <c r="EX22" s="57"/>
      <c r="EZ22" s="55"/>
      <c r="FA22" s="199"/>
      <c r="FB22" s="199"/>
      <c r="FC22" s="195"/>
      <c r="FD22" s="194"/>
      <c r="FE22" s="194"/>
      <c r="FF22" s="118"/>
      <c r="FG22" s="184"/>
      <c r="FH22" s="200"/>
      <c r="FI22" s="97"/>
      <c r="FJ22" s="55"/>
      <c r="FK22" s="197"/>
      <c r="FL22" s="184"/>
      <c r="FM22" s="184"/>
      <c r="FN22" s="184"/>
      <c r="FO22" s="189"/>
      <c r="FP22" s="189"/>
      <c r="FQ22" s="184"/>
      <c r="FR22" s="184"/>
      <c r="FS22" s="55"/>
      <c r="FT22" s="201"/>
      <c r="FU22" s="201"/>
      <c r="FV22" s="201"/>
      <c r="FW22" s="201"/>
      <c r="FX22" s="201"/>
      <c r="FY22" s="201"/>
      <c r="FZ22" s="201"/>
      <c r="IH22" s="2"/>
    </row>
    <row r="23" spans="1:242" ht="14.25" customHeight="1">
      <c r="A23" s="526" t="s">
        <v>23</v>
      </c>
      <c r="B23" s="674">
        <v>698.64211</v>
      </c>
      <c r="C23" s="674">
        <v>693.539579</v>
      </c>
      <c r="D23" s="675">
        <v>-7.303497637724643E-3</v>
      </c>
      <c r="E23" s="676">
        <v>95.763753000000008</v>
      </c>
      <c r="F23" s="676">
        <v>43.674837000000004</v>
      </c>
      <c r="G23" s="675">
        <v>-0.54393143927849197</v>
      </c>
      <c r="H23" s="160"/>
      <c r="I23" s="161"/>
      <c r="J23" s="162"/>
      <c r="K23" s="159"/>
      <c r="L23" s="160"/>
      <c r="M23" s="163"/>
      <c r="N23" s="15"/>
      <c r="O23" s="66"/>
      <c r="T23" s="4"/>
      <c r="V23" s="66"/>
      <c r="X23" s="55"/>
      <c r="Y23" s="56"/>
      <c r="Z23" s="57"/>
      <c r="AA23" s="56"/>
      <c r="AB23" s="57"/>
      <c r="AC23" s="56"/>
      <c r="AD23" s="57"/>
      <c r="AE23" s="182"/>
      <c r="AF23" s="56"/>
      <c r="AG23" s="57"/>
      <c r="AH23" s="202"/>
      <c r="AI23" s="55"/>
      <c r="AJ23" s="163"/>
      <c r="AK23" s="163"/>
      <c r="AL23" s="163"/>
      <c r="AM23" s="163"/>
      <c r="AN23" s="163"/>
      <c r="AO23" s="183"/>
      <c r="AP23" s="183"/>
      <c r="AR23" s="55"/>
      <c r="AS23" s="184"/>
      <c r="AT23" s="57"/>
      <c r="AU23" s="182"/>
      <c r="AV23" s="184"/>
      <c r="AW23" s="57"/>
      <c r="AY23" s="184"/>
      <c r="AZ23" s="57"/>
      <c r="BB23" s="184"/>
      <c r="BC23" s="57"/>
      <c r="BD23" s="183"/>
      <c r="BE23" s="55"/>
      <c r="BF23" s="162"/>
      <c r="BG23" s="162"/>
      <c r="BH23" s="162"/>
      <c r="BI23" s="185"/>
      <c r="BJ23" s="183"/>
      <c r="BK23" s="183"/>
      <c r="BL23" s="183"/>
      <c r="BM23" s="183"/>
      <c r="BN23" s="183"/>
      <c r="BP23" s="55"/>
      <c r="BQ23" s="184"/>
      <c r="BR23" s="184"/>
      <c r="BS23" s="186"/>
      <c r="BT23" s="184"/>
      <c r="BU23" s="184"/>
      <c r="BV23" s="184"/>
      <c r="BW23" s="184"/>
      <c r="BX23" s="184"/>
      <c r="BZ23" s="55"/>
      <c r="CA23" s="58"/>
      <c r="CB23" s="58"/>
      <c r="CC23" s="58"/>
      <c r="CD23" s="58"/>
      <c r="CE23" s="58"/>
      <c r="CF23" s="58"/>
      <c r="CG23" s="58"/>
      <c r="CH23" s="58"/>
      <c r="CI23" s="187"/>
      <c r="CJ23" s="55"/>
      <c r="CK23" s="56"/>
      <c r="CL23" s="188"/>
      <c r="CM23" s="56"/>
      <c r="CN23" s="56"/>
      <c r="CO23" s="56"/>
      <c r="CP23" s="56"/>
      <c r="CQ23" s="56"/>
      <c r="CR23" s="189"/>
      <c r="CT23" s="55"/>
      <c r="CU23" s="190"/>
      <c r="CV23" s="190"/>
      <c r="CW23" s="190"/>
      <c r="CX23" s="190"/>
      <c r="CY23" s="190"/>
      <c r="CZ23" s="190"/>
      <c r="DA23" s="190"/>
      <c r="DB23" s="190"/>
      <c r="DC23" s="187"/>
      <c r="DD23" s="55"/>
      <c r="DE23" s="184"/>
      <c r="DF23" s="57"/>
      <c r="DG23" s="204"/>
      <c r="DH23" s="191"/>
      <c r="DI23" s="57"/>
      <c r="DJ23" s="205"/>
      <c r="DK23" s="206"/>
      <c r="DL23" s="184"/>
      <c r="DM23" s="57"/>
      <c r="DN23" s="57"/>
      <c r="DO23" s="184"/>
      <c r="DP23" s="193"/>
      <c r="DQ23" s="194"/>
      <c r="DR23" s="55"/>
      <c r="DS23" s="194"/>
      <c r="DT23" s="194"/>
      <c r="DU23" s="194"/>
      <c r="DV23" s="194"/>
      <c r="DW23" s="194"/>
      <c r="DX23" s="206"/>
      <c r="DY23" s="55"/>
      <c r="DZ23" s="56"/>
      <c r="EA23" s="195"/>
      <c r="EB23" s="195"/>
      <c r="EC23" s="196"/>
      <c r="ED23" s="196"/>
      <c r="EE23" s="196"/>
      <c r="EF23" s="55"/>
      <c r="EG23" s="197"/>
      <c r="EH23" s="184"/>
      <c r="EI23" s="184"/>
      <c r="EJ23" s="184"/>
      <c r="EK23" s="189"/>
      <c r="EL23" s="189"/>
      <c r="EM23" s="184"/>
      <c r="EN23" s="184"/>
      <c r="EO23" s="198"/>
      <c r="EP23" s="55"/>
      <c r="EQ23" s="184"/>
      <c r="ER23" s="57"/>
      <c r="ES23" s="206"/>
      <c r="ET23" s="184"/>
      <c r="EU23" s="57"/>
      <c r="EV23" s="207"/>
      <c r="EW23" s="184"/>
      <c r="EX23" s="57"/>
      <c r="EZ23" s="55"/>
      <c r="FA23" s="199"/>
      <c r="FB23" s="199"/>
      <c r="FC23" s="195"/>
      <c r="FD23" s="194"/>
      <c r="FE23" s="194"/>
      <c r="FF23" s="118"/>
      <c r="FG23" s="184"/>
      <c r="FH23" s="200"/>
      <c r="FI23" s="97"/>
      <c r="FJ23" s="55"/>
      <c r="FK23" s="197"/>
      <c r="FL23" s="184"/>
      <c r="FM23" s="184"/>
      <c r="FN23" s="184"/>
      <c r="FO23" s="189"/>
      <c r="FP23" s="189"/>
      <c r="FQ23" s="184"/>
      <c r="FR23" s="184"/>
      <c r="FS23" s="55"/>
      <c r="FT23" s="201"/>
      <c r="FU23" s="201"/>
      <c r="FV23" s="201"/>
      <c r="FW23" s="201"/>
      <c r="FX23" s="201"/>
      <c r="FY23" s="201"/>
      <c r="FZ23" s="201"/>
      <c r="IH23" s="2"/>
    </row>
    <row r="24" spans="1:242" ht="14.25" customHeight="1">
      <c r="A24" s="659" t="s">
        <v>24</v>
      </c>
      <c r="B24" s="671">
        <v>1044.4009309999999</v>
      </c>
      <c r="C24" s="671">
        <v>1059.8953510000001</v>
      </c>
      <c r="D24" s="672">
        <v>1.4835701060860185E-2</v>
      </c>
      <c r="E24" s="673">
        <v>200.957109</v>
      </c>
      <c r="F24" s="673">
        <v>326.06819300000001</v>
      </c>
      <c r="G24" s="672">
        <v>0.62257605427633833</v>
      </c>
      <c r="H24" s="160"/>
      <c r="I24" s="161"/>
      <c r="J24" s="162"/>
      <c r="K24" s="159"/>
      <c r="L24" s="160"/>
      <c r="M24" s="163"/>
      <c r="N24" s="15"/>
      <c r="O24" s="66"/>
      <c r="T24" s="4"/>
      <c r="V24" s="66"/>
      <c r="X24" s="55"/>
      <c r="Y24" s="56"/>
      <c r="Z24" s="57"/>
      <c r="AA24" s="56"/>
      <c r="AB24" s="57"/>
      <c r="AC24" s="56"/>
      <c r="AD24" s="57"/>
      <c r="AE24" s="182"/>
      <c r="AF24" s="56"/>
      <c r="AG24" s="57"/>
      <c r="AH24" s="202"/>
      <c r="AI24" s="55"/>
      <c r="AJ24" s="163"/>
      <c r="AK24" s="163"/>
      <c r="AL24" s="163"/>
      <c r="AM24" s="163"/>
      <c r="AN24" s="163"/>
      <c r="AO24" s="183"/>
      <c r="AP24" s="183"/>
      <c r="AR24" s="55"/>
      <c r="AS24" s="184"/>
      <c r="AT24" s="57"/>
      <c r="AU24" s="182"/>
      <c r="AV24" s="184"/>
      <c r="AW24" s="57"/>
      <c r="AY24" s="184"/>
      <c r="AZ24" s="57"/>
      <c r="BB24" s="184"/>
      <c r="BC24" s="57"/>
      <c r="BD24" s="183"/>
      <c r="BE24" s="55"/>
      <c r="BF24" s="162"/>
      <c r="BG24" s="162"/>
      <c r="BH24" s="162"/>
      <c r="BI24" s="185"/>
      <c r="BJ24" s="183"/>
      <c r="BK24" s="183"/>
      <c r="BL24" s="183"/>
      <c r="BM24" s="183"/>
      <c r="BN24" s="183"/>
      <c r="BP24" s="55"/>
      <c r="BQ24" s="184"/>
      <c r="BR24" s="184"/>
      <c r="BS24" s="186"/>
      <c r="BT24" s="184"/>
      <c r="BU24" s="184"/>
      <c r="BV24" s="184"/>
      <c r="BW24" s="184"/>
      <c r="BX24" s="184"/>
      <c r="BZ24" s="55"/>
      <c r="CA24" s="58"/>
      <c r="CB24" s="58"/>
      <c r="CC24" s="58"/>
      <c r="CD24" s="58"/>
      <c r="CE24" s="58"/>
      <c r="CF24" s="58"/>
      <c r="CG24" s="58"/>
      <c r="CH24" s="58"/>
      <c r="CI24" s="187"/>
      <c r="CJ24" s="55"/>
      <c r="CK24" s="56"/>
      <c r="CL24" s="188"/>
      <c r="CM24" s="56"/>
      <c r="CN24" s="56"/>
      <c r="CO24" s="56"/>
      <c r="CP24" s="56"/>
      <c r="CQ24" s="56"/>
      <c r="CR24" s="189"/>
      <c r="CT24" s="55"/>
      <c r="CU24" s="190"/>
      <c r="CV24" s="190"/>
      <c r="CW24" s="190"/>
      <c r="CX24" s="190"/>
      <c r="CY24" s="190"/>
      <c r="CZ24" s="190"/>
      <c r="DA24" s="190"/>
      <c r="DB24" s="190"/>
      <c r="DC24" s="187"/>
      <c r="DD24" s="55"/>
      <c r="DE24" s="184"/>
      <c r="DF24" s="57"/>
      <c r="DG24" s="204"/>
      <c r="DH24" s="191"/>
      <c r="DI24" s="57"/>
      <c r="DJ24" s="205"/>
      <c r="DK24" s="206"/>
      <c r="DL24" s="184"/>
      <c r="DM24" s="57"/>
      <c r="DN24" s="57"/>
      <c r="DO24" s="184"/>
      <c r="DP24" s="193"/>
      <c r="DQ24" s="194"/>
      <c r="DR24" s="55"/>
      <c r="DS24" s="194"/>
      <c r="DT24" s="194"/>
      <c r="DU24" s="194"/>
      <c r="DV24" s="194"/>
      <c r="DW24" s="194"/>
      <c r="DX24" s="206"/>
      <c r="DY24" s="55"/>
      <c r="DZ24" s="56"/>
      <c r="EA24" s="195"/>
      <c r="EB24" s="195"/>
      <c r="EC24" s="196"/>
      <c r="ED24" s="196"/>
      <c r="EE24" s="196"/>
      <c r="EF24" s="55"/>
      <c r="EG24" s="197"/>
      <c r="EH24" s="184"/>
      <c r="EI24" s="184"/>
      <c r="EJ24" s="184"/>
      <c r="EK24" s="189"/>
      <c r="EL24" s="189"/>
      <c r="EM24" s="184"/>
      <c r="EN24" s="184"/>
      <c r="EO24" s="198"/>
      <c r="EP24" s="55"/>
      <c r="EQ24" s="184"/>
      <c r="ER24" s="57"/>
      <c r="ES24" s="206"/>
      <c r="ET24" s="184"/>
      <c r="EU24" s="57"/>
      <c r="EV24" s="207"/>
      <c r="EW24" s="184"/>
      <c r="EX24" s="57"/>
      <c r="EZ24" s="55"/>
      <c r="FA24" s="199"/>
      <c r="FB24" s="199"/>
      <c r="FC24" s="195"/>
      <c r="FD24" s="194"/>
      <c r="FE24" s="194"/>
      <c r="FF24" s="118"/>
      <c r="FG24" s="184"/>
      <c r="FH24" s="200"/>
      <c r="FI24" s="97"/>
      <c r="FJ24" s="55"/>
      <c r="FK24" s="197"/>
      <c r="FL24" s="184"/>
      <c r="FM24" s="184"/>
      <c r="FN24" s="184"/>
      <c r="FO24" s="189"/>
      <c r="FP24" s="189"/>
      <c r="FQ24" s="184"/>
      <c r="FR24" s="184"/>
      <c r="FS24" s="55"/>
      <c r="FT24" s="201"/>
      <c r="FU24" s="201"/>
      <c r="FV24" s="201"/>
      <c r="FW24" s="201"/>
      <c r="FX24" s="201"/>
      <c r="FY24" s="201"/>
      <c r="FZ24" s="201"/>
      <c r="IH24" s="2"/>
    </row>
    <row r="25" spans="1:242" ht="14.25" customHeight="1">
      <c r="A25" s="526" t="s">
        <v>25</v>
      </c>
      <c r="B25" s="674">
        <v>742.39901300000008</v>
      </c>
      <c r="C25" s="674">
        <v>761.66981799999996</v>
      </c>
      <c r="D25" s="675">
        <v>2.5957476589479223E-2</v>
      </c>
      <c r="E25" s="676">
        <v>152.37646300000003</v>
      </c>
      <c r="F25" s="676">
        <v>140.82555400000001</v>
      </c>
      <c r="G25" s="675">
        <v>-7.5805073648415155E-2</v>
      </c>
      <c r="H25" s="160"/>
      <c r="I25" s="161"/>
      <c r="J25" s="162"/>
      <c r="K25" s="159"/>
      <c r="L25" s="160"/>
      <c r="M25" s="163"/>
      <c r="N25" s="15"/>
      <c r="O25" s="66"/>
      <c r="T25" s="4"/>
      <c r="V25" s="66"/>
      <c r="X25" s="55"/>
      <c r="Y25" s="56"/>
      <c r="Z25" s="57"/>
      <c r="AA25" s="56"/>
      <c r="AB25" s="57"/>
      <c r="AC25" s="56"/>
      <c r="AD25" s="57"/>
      <c r="AE25" s="182"/>
      <c r="AF25" s="56"/>
      <c r="AG25" s="57"/>
      <c r="AH25" s="202"/>
      <c r="AI25" s="55"/>
      <c r="AJ25" s="163"/>
      <c r="AK25" s="163"/>
      <c r="AL25" s="163"/>
      <c r="AM25" s="163"/>
      <c r="AN25" s="163"/>
      <c r="AO25" s="203"/>
      <c r="AP25" s="211"/>
      <c r="AQ25" s="212"/>
      <c r="AR25" s="55"/>
      <c r="AS25" s="184"/>
      <c r="AT25" s="57"/>
      <c r="AU25" s="182"/>
      <c r="AV25" s="184"/>
      <c r="AW25" s="57"/>
      <c r="AY25" s="184"/>
      <c r="AZ25" s="57"/>
      <c r="BB25" s="184"/>
      <c r="BC25" s="57"/>
      <c r="BD25" s="183"/>
      <c r="BE25" s="55"/>
      <c r="BF25" s="162"/>
      <c r="BG25" s="162"/>
      <c r="BH25" s="162"/>
      <c r="BI25" s="185"/>
      <c r="BJ25" s="183"/>
      <c r="BK25" s="203"/>
      <c r="BL25" s="203"/>
      <c r="BM25" s="148"/>
      <c r="BN25" s="183"/>
      <c r="BP25" s="55"/>
      <c r="BQ25" s="184"/>
      <c r="BR25" s="184"/>
      <c r="BS25" s="186"/>
      <c r="BT25" s="184"/>
      <c r="BU25" s="184"/>
      <c r="BV25" s="184"/>
      <c r="BW25" s="184"/>
      <c r="BX25" s="184"/>
      <c r="BZ25" s="55"/>
      <c r="CA25" s="58"/>
      <c r="CB25" s="58"/>
      <c r="CC25" s="58"/>
      <c r="CD25" s="58"/>
      <c r="CE25" s="58"/>
      <c r="CF25" s="58"/>
      <c r="CG25" s="58"/>
      <c r="CH25" s="58"/>
      <c r="CI25" s="187"/>
      <c r="CJ25" s="55"/>
      <c r="CK25" s="56"/>
      <c r="CL25" s="188"/>
      <c r="CM25" s="56"/>
      <c r="CN25" s="56"/>
      <c r="CO25" s="56"/>
      <c r="CP25" s="56"/>
      <c r="CQ25" s="56"/>
      <c r="CR25" s="189"/>
      <c r="CT25" s="55"/>
      <c r="CU25" s="190"/>
      <c r="CV25" s="190"/>
      <c r="CW25" s="190"/>
      <c r="CX25" s="190"/>
      <c r="CY25" s="190"/>
      <c r="CZ25" s="190"/>
      <c r="DA25" s="190"/>
      <c r="DB25" s="190"/>
      <c r="DC25" s="187"/>
      <c r="DD25" s="55"/>
      <c r="DE25" s="184"/>
      <c r="DF25" s="57"/>
      <c r="DG25" s="204"/>
      <c r="DH25" s="191"/>
      <c r="DI25" s="57"/>
      <c r="DJ25" s="205"/>
      <c r="DK25" s="206"/>
      <c r="DL25" s="184"/>
      <c r="DM25" s="57"/>
      <c r="DN25" s="57"/>
      <c r="DO25" s="184"/>
      <c r="DP25" s="193"/>
      <c r="DQ25" s="194"/>
      <c r="DR25" s="55"/>
      <c r="DS25" s="194"/>
      <c r="DT25" s="194"/>
      <c r="DU25" s="194"/>
      <c r="DV25" s="194"/>
      <c r="DW25" s="194"/>
      <c r="DX25" s="206"/>
      <c r="DY25" s="55"/>
      <c r="DZ25" s="56"/>
      <c r="EA25" s="195"/>
      <c r="EB25" s="195"/>
      <c r="EC25" s="196"/>
      <c r="ED25" s="196"/>
      <c r="EE25" s="196"/>
      <c r="EF25" s="55"/>
      <c r="EG25" s="197"/>
      <c r="EH25" s="184"/>
      <c r="EI25" s="184"/>
      <c r="EJ25" s="184"/>
      <c r="EK25" s="189"/>
      <c r="EL25" s="189"/>
      <c r="EM25" s="184"/>
      <c r="EN25" s="184"/>
      <c r="EO25" s="198"/>
      <c r="EP25" s="55"/>
      <c r="EQ25" s="184"/>
      <c r="ER25" s="57"/>
      <c r="ES25" s="206"/>
      <c r="ET25" s="184"/>
      <c r="EU25" s="57"/>
      <c r="EV25" s="207"/>
      <c r="EW25" s="184"/>
      <c r="EX25" s="57"/>
      <c r="EZ25" s="55"/>
      <c r="FA25" s="199"/>
      <c r="FB25" s="199"/>
      <c r="FC25" s="195"/>
      <c r="FD25" s="194"/>
      <c r="FE25" s="194"/>
      <c r="FF25" s="118"/>
      <c r="FG25" s="184"/>
      <c r="FH25" s="200"/>
      <c r="FI25" s="97"/>
      <c r="FJ25" s="55"/>
      <c r="FK25" s="197"/>
      <c r="FL25" s="184"/>
      <c r="FM25" s="184"/>
      <c r="FN25" s="184"/>
      <c r="FO25" s="189"/>
      <c r="FP25" s="189"/>
      <c r="FQ25" s="184"/>
      <c r="FR25" s="184"/>
      <c r="FS25" s="55"/>
      <c r="FT25" s="201"/>
      <c r="FU25" s="201"/>
      <c r="FV25" s="201"/>
      <c r="FW25" s="201"/>
      <c r="FX25" s="201"/>
      <c r="FY25" s="201"/>
      <c r="FZ25" s="201"/>
      <c r="IH25" s="2"/>
    </row>
    <row r="26" spans="1:242" ht="14.25" customHeight="1">
      <c r="A26" s="659" t="s">
        <v>26</v>
      </c>
      <c r="B26" s="671">
        <v>536.79521599999998</v>
      </c>
      <c r="C26" s="671">
        <v>538.56595200000004</v>
      </c>
      <c r="D26" s="672">
        <v>3.2987179230004049E-3</v>
      </c>
      <c r="E26" s="673">
        <v>115.56929900000002</v>
      </c>
      <c r="F26" s="673">
        <v>97.076340999999999</v>
      </c>
      <c r="G26" s="672">
        <v>-0.16001618215232072</v>
      </c>
      <c r="H26" s="160"/>
      <c r="I26" s="161"/>
      <c r="J26" s="162"/>
      <c r="K26" s="159"/>
      <c r="L26" s="160"/>
      <c r="M26" s="163"/>
      <c r="N26" s="15"/>
      <c r="O26" s="66"/>
      <c r="T26" s="4"/>
      <c r="V26" s="66"/>
      <c r="X26" s="55"/>
      <c r="Y26" s="56"/>
      <c r="Z26" s="57"/>
      <c r="AA26" s="56"/>
      <c r="AB26" s="57"/>
      <c r="AC26" s="56"/>
      <c r="AD26" s="57"/>
      <c r="AE26" s="182"/>
      <c r="AF26" s="56"/>
      <c r="AG26" s="57"/>
      <c r="AH26" s="202"/>
      <c r="AI26" s="55"/>
      <c r="AJ26" s="163"/>
      <c r="AK26" s="163"/>
      <c r="AL26" s="163"/>
      <c r="AM26" s="163"/>
      <c r="AN26" s="163"/>
      <c r="AO26" s="183"/>
      <c r="AP26" s="183"/>
      <c r="AR26" s="55"/>
      <c r="AS26" s="184"/>
      <c r="AT26" s="57"/>
      <c r="AU26" s="182"/>
      <c r="AV26" s="184"/>
      <c r="AW26" s="57"/>
      <c r="AY26" s="184"/>
      <c r="AZ26" s="57"/>
      <c r="BB26" s="184"/>
      <c r="BC26" s="57"/>
      <c r="BD26" s="183"/>
      <c r="BE26" s="55"/>
      <c r="BF26" s="162"/>
      <c r="BG26" s="162"/>
      <c r="BH26" s="162"/>
      <c r="BI26" s="185"/>
      <c r="BJ26" s="183"/>
      <c r="BK26" s="183"/>
      <c r="BL26" s="183"/>
      <c r="BM26" s="183"/>
      <c r="BN26" s="183"/>
      <c r="BP26" s="55"/>
      <c r="BQ26" s="184"/>
      <c r="BR26" s="184"/>
      <c r="BS26" s="186"/>
      <c r="BT26" s="184"/>
      <c r="BU26" s="184"/>
      <c r="BV26" s="184"/>
      <c r="BW26" s="184"/>
      <c r="BX26" s="184"/>
      <c r="BZ26" s="55"/>
      <c r="CA26" s="58"/>
      <c r="CB26" s="58"/>
      <c r="CC26" s="58"/>
      <c r="CD26" s="58"/>
      <c r="CE26" s="58"/>
      <c r="CF26" s="58"/>
      <c r="CG26" s="58"/>
      <c r="CH26" s="58"/>
      <c r="CI26" s="187"/>
      <c r="CJ26" s="55"/>
      <c r="CK26" s="56"/>
      <c r="CL26" s="188"/>
      <c r="CM26" s="56"/>
      <c r="CN26" s="56"/>
      <c r="CO26" s="56"/>
      <c r="CP26" s="56"/>
      <c r="CQ26" s="56"/>
      <c r="CR26" s="189"/>
      <c r="CT26" s="55"/>
      <c r="CU26" s="190"/>
      <c r="CV26" s="190"/>
      <c r="CW26" s="190"/>
      <c r="CX26" s="190"/>
      <c r="CY26" s="190"/>
      <c r="CZ26" s="190"/>
      <c r="DA26" s="190"/>
      <c r="DB26" s="190"/>
      <c r="DC26" s="187"/>
      <c r="DD26" s="55"/>
      <c r="DE26" s="184"/>
      <c r="DF26" s="57"/>
      <c r="DG26" s="204"/>
      <c r="DH26" s="191"/>
      <c r="DI26" s="57"/>
      <c r="DJ26" s="205"/>
      <c r="DK26" s="206"/>
      <c r="DL26" s="184"/>
      <c r="DM26" s="57"/>
      <c r="DN26" s="57"/>
      <c r="DO26" s="184"/>
      <c r="DP26" s="193"/>
      <c r="DQ26" s="194"/>
      <c r="DR26" s="55"/>
      <c r="DS26" s="194"/>
      <c r="DT26" s="194"/>
      <c r="DU26" s="194"/>
      <c r="DV26" s="194"/>
      <c r="DW26" s="194"/>
      <c r="DX26" s="206"/>
      <c r="DY26" s="55"/>
      <c r="DZ26" s="56"/>
      <c r="EA26" s="195"/>
      <c r="EB26" s="195"/>
      <c r="EC26" s="196"/>
      <c r="ED26" s="196"/>
      <c r="EE26" s="196"/>
      <c r="EF26" s="55"/>
      <c r="EG26" s="197"/>
      <c r="EH26" s="184"/>
      <c r="EI26" s="184"/>
      <c r="EJ26" s="184"/>
      <c r="EK26" s="189"/>
      <c r="EL26" s="189"/>
      <c r="EM26" s="184"/>
      <c r="EN26" s="184"/>
      <c r="EO26" s="198"/>
      <c r="EP26" s="55"/>
      <c r="EQ26" s="184"/>
      <c r="ER26" s="57"/>
      <c r="ES26" s="206"/>
      <c r="ET26" s="184"/>
      <c r="EU26" s="57"/>
      <c r="EV26" s="207"/>
      <c r="EW26" s="184"/>
      <c r="EX26" s="57"/>
      <c r="EZ26" s="55"/>
      <c r="FA26" s="199"/>
      <c r="FB26" s="199"/>
      <c r="FC26" s="195"/>
      <c r="FD26" s="194"/>
      <c r="FE26" s="194"/>
      <c r="FF26" s="118"/>
      <c r="FG26" s="184"/>
      <c r="FH26" s="200"/>
      <c r="FI26" s="97"/>
      <c r="FJ26" s="55"/>
      <c r="FK26" s="197"/>
      <c r="FL26" s="184"/>
      <c r="FM26" s="184"/>
      <c r="FN26" s="184"/>
      <c r="FO26" s="189"/>
      <c r="FP26" s="189"/>
      <c r="FQ26" s="184"/>
      <c r="FR26" s="184"/>
      <c r="FS26" s="55"/>
      <c r="FT26" s="201"/>
      <c r="FU26" s="201"/>
      <c r="FV26" s="201"/>
      <c r="FW26" s="201"/>
      <c r="FX26" s="201"/>
      <c r="FY26" s="201"/>
      <c r="FZ26" s="201"/>
      <c r="IH26" s="2"/>
    </row>
    <row r="27" spans="1:242" ht="14.25" customHeight="1">
      <c r="A27" s="526" t="s">
        <v>27</v>
      </c>
      <c r="B27" s="674">
        <v>1635.2049999999999</v>
      </c>
      <c r="C27" s="674">
        <v>1670.8389809999999</v>
      </c>
      <c r="D27" s="675">
        <v>2.1791751492931999E-2</v>
      </c>
      <c r="E27" s="676">
        <v>231.804936</v>
      </c>
      <c r="F27" s="676">
        <v>394.92476800000003</v>
      </c>
      <c r="G27" s="675">
        <v>0.70369438552421526</v>
      </c>
      <c r="H27" s="160"/>
      <c r="I27" s="161"/>
      <c r="J27" s="162"/>
      <c r="K27" s="159"/>
      <c r="L27" s="160"/>
      <c r="M27" s="163"/>
      <c r="N27" s="15"/>
      <c r="O27" s="66"/>
      <c r="T27" s="4"/>
      <c r="V27" s="66"/>
      <c r="X27" s="55"/>
      <c r="Y27" s="56"/>
      <c r="Z27" s="57"/>
      <c r="AA27" s="56"/>
      <c r="AB27" s="57"/>
      <c r="AC27" s="56"/>
      <c r="AD27" s="57"/>
      <c r="AE27" s="182"/>
      <c r="AF27" s="56"/>
      <c r="AG27" s="57"/>
      <c r="AH27" s="202"/>
      <c r="AI27" s="55"/>
      <c r="AJ27" s="163"/>
      <c r="AK27" s="163"/>
      <c r="AL27" s="163"/>
      <c r="AM27" s="163"/>
      <c r="AN27" s="163"/>
      <c r="AO27" s="183"/>
      <c r="AP27" s="183"/>
      <c r="AR27" s="55"/>
      <c r="AS27" s="184"/>
      <c r="AT27" s="57"/>
      <c r="AU27" s="182"/>
      <c r="AV27" s="184"/>
      <c r="AW27" s="57"/>
      <c r="AY27" s="184"/>
      <c r="AZ27" s="57"/>
      <c r="BB27" s="184"/>
      <c r="BC27" s="57"/>
      <c r="BD27" s="183"/>
      <c r="BE27" s="55"/>
      <c r="BF27" s="162"/>
      <c r="BG27" s="162"/>
      <c r="BH27" s="162"/>
      <c r="BI27" s="185"/>
      <c r="BJ27" s="183"/>
      <c r="BK27" s="183"/>
      <c r="BL27" s="183"/>
      <c r="BM27" s="183"/>
      <c r="BN27" s="183"/>
      <c r="BP27" s="55"/>
      <c r="BQ27" s="184"/>
      <c r="BR27" s="184"/>
      <c r="BS27" s="186"/>
      <c r="BT27" s="184"/>
      <c r="BU27" s="184"/>
      <c r="BV27" s="184"/>
      <c r="BW27" s="184"/>
      <c r="BX27" s="184"/>
      <c r="BZ27" s="55"/>
      <c r="CA27" s="58"/>
      <c r="CB27" s="58"/>
      <c r="CC27" s="58"/>
      <c r="CD27" s="58"/>
      <c r="CE27" s="58"/>
      <c r="CF27" s="58"/>
      <c r="CG27" s="58"/>
      <c r="CH27" s="58"/>
      <c r="CI27" s="187"/>
      <c r="CJ27" s="55"/>
      <c r="CK27" s="56"/>
      <c r="CL27" s="188"/>
      <c r="CM27" s="56"/>
      <c r="CN27" s="56"/>
      <c r="CO27" s="56"/>
      <c r="CP27" s="56"/>
      <c r="CQ27" s="56"/>
      <c r="CR27" s="189"/>
      <c r="CT27" s="55"/>
      <c r="CU27" s="190"/>
      <c r="CV27" s="190"/>
      <c r="CW27" s="190"/>
      <c r="CX27" s="190"/>
      <c r="CY27" s="190"/>
      <c r="CZ27" s="190"/>
      <c r="DA27" s="190"/>
      <c r="DB27" s="190"/>
      <c r="DC27" s="187"/>
      <c r="DD27" s="55"/>
      <c r="DE27" s="184"/>
      <c r="DF27" s="57"/>
      <c r="DG27" s="204"/>
      <c r="DH27" s="191"/>
      <c r="DI27" s="57"/>
      <c r="DJ27" s="205"/>
      <c r="DK27" s="206"/>
      <c r="DL27" s="184"/>
      <c r="DM27" s="57"/>
      <c r="DN27" s="57"/>
      <c r="DO27" s="184"/>
      <c r="DP27" s="193"/>
      <c r="DQ27" s="194"/>
      <c r="DR27" s="55"/>
      <c r="DS27" s="194"/>
      <c r="DT27" s="194"/>
      <c r="DU27" s="194"/>
      <c r="DV27" s="194"/>
      <c r="DW27" s="194"/>
      <c r="DX27" s="206"/>
      <c r="DY27" s="55"/>
      <c r="DZ27" s="56"/>
      <c r="EA27" s="195"/>
      <c r="EB27" s="195"/>
      <c r="EC27" s="196"/>
      <c r="ED27" s="196"/>
      <c r="EE27" s="196"/>
      <c r="EF27" s="55"/>
      <c r="EG27" s="197"/>
      <c r="EH27" s="184"/>
      <c r="EI27" s="184"/>
      <c r="EJ27" s="184"/>
      <c r="EK27" s="189"/>
      <c r="EL27" s="189"/>
      <c r="EM27" s="184"/>
      <c r="EN27" s="184"/>
      <c r="EO27" s="198"/>
      <c r="EP27" s="55"/>
      <c r="EQ27" s="184"/>
      <c r="ER27" s="57"/>
      <c r="ES27" s="206"/>
      <c r="ET27" s="184"/>
      <c r="EU27" s="57"/>
      <c r="EV27" s="207"/>
      <c r="EW27" s="184"/>
      <c r="EX27" s="57"/>
      <c r="EZ27" s="55"/>
      <c r="FA27" s="199"/>
      <c r="FB27" s="199"/>
      <c r="FC27" s="195"/>
      <c r="FD27" s="194"/>
      <c r="FE27" s="194"/>
      <c r="FF27" s="118"/>
      <c r="FG27" s="184"/>
      <c r="FH27" s="200"/>
      <c r="FI27" s="97"/>
      <c r="FJ27" s="55"/>
      <c r="FK27" s="197"/>
      <c r="FL27" s="184"/>
      <c r="FM27" s="184"/>
      <c r="FN27" s="184"/>
      <c r="FO27" s="189"/>
      <c r="FP27" s="189"/>
      <c r="FQ27" s="184"/>
      <c r="FR27" s="184"/>
      <c r="FS27" s="55"/>
      <c r="FT27" s="201"/>
      <c r="FU27" s="201"/>
      <c r="FV27" s="201"/>
      <c r="FW27" s="201"/>
      <c r="FX27" s="201"/>
      <c r="FY27" s="201"/>
      <c r="FZ27" s="201"/>
      <c r="IH27" s="2"/>
    </row>
    <row r="28" spans="1:242" ht="14.25" customHeight="1">
      <c r="A28" s="659" t="s">
        <v>28</v>
      </c>
      <c r="B28" s="671">
        <v>1971.4829909999999</v>
      </c>
      <c r="C28" s="671">
        <v>1988.547773</v>
      </c>
      <c r="D28" s="672">
        <v>8.655809904474232E-3</v>
      </c>
      <c r="E28" s="673">
        <v>256.36673100000002</v>
      </c>
      <c r="F28" s="673">
        <v>305.29174399999994</v>
      </c>
      <c r="G28" s="672">
        <v>0.19083994560901107</v>
      </c>
      <c r="H28" s="214"/>
      <c r="I28" s="161"/>
      <c r="J28" s="216"/>
      <c r="K28" s="213"/>
      <c r="L28" s="214"/>
      <c r="M28" s="217"/>
      <c r="N28" s="15"/>
      <c r="O28" s="66"/>
      <c r="T28" s="4"/>
      <c r="V28" s="66"/>
      <c r="X28" s="55"/>
      <c r="Y28" s="56"/>
      <c r="Z28" s="57"/>
      <c r="AA28" s="56"/>
      <c r="AB28" s="57"/>
      <c r="AC28" s="56"/>
      <c r="AD28" s="57"/>
      <c r="AE28" s="182"/>
      <c r="AF28" s="56"/>
      <c r="AG28" s="57"/>
      <c r="AH28" s="202"/>
      <c r="AI28" s="55"/>
      <c r="AJ28" s="163"/>
      <c r="AK28" s="163"/>
      <c r="AL28" s="163"/>
      <c r="AM28" s="163"/>
      <c r="AN28" s="163"/>
      <c r="AO28" s="183"/>
      <c r="AP28" s="183"/>
      <c r="AR28" s="55"/>
      <c r="AS28" s="184"/>
      <c r="AT28" s="57"/>
      <c r="AU28" s="182"/>
      <c r="AV28" s="184"/>
      <c r="AW28" s="57"/>
      <c r="AY28" s="184"/>
      <c r="AZ28" s="57"/>
      <c r="BB28" s="184"/>
      <c r="BC28" s="57"/>
      <c r="BD28" s="183"/>
      <c r="BE28" s="55"/>
      <c r="BF28" s="162"/>
      <c r="BG28" s="162"/>
      <c r="BH28" s="162"/>
      <c r="BI28" s="185"/>
      <c r="BJ28" s="183"/>
      <c r="BK28" s="183"/>
      <c r="BL28" s="183"/>
      <c r="BM28" s="183"/>
      <c r="BN28" s="183"/>
      <c r="BP28" s="55"/>
      <c r="BQ28" s="184"/>
      <c r="BR28" s="184"/>
      <c r="BS28" s="186"/>
      <c r="BT28" s="184"/>
      <c r="BU28" s="184"/>
      <c r="BV28" s="184"/>
      <c r="BW28" s="184"/>
      <c r="BX28" s="184"/>
      <c r="BZ28" s="55"/>
      <c r="CA28" s="58"/>
      <c r="CB28" s="58"/>
      <c r="CC28" s="58"/>
      <c r="CD28" s="58"/>
      <c r="CE28" s="58"/>
      <c r="CF28" s="58"/>
      <c r="CG28" s="58"/>
      <c r="CH28" s="58"/>
      <c r="CI28" s="187"/>
      <c r="CJ28" s="55"/>
      <c r="CK28" s="56"/>
      <c r="CL28" s="188"/>
      <c r="CM28" s="56"/>
      <c r="CN28" s="56"/>
      <c r="CO28" s="56"/>
      <c r="CP28" s="56"/>
      <c r="CQ28" s="56"/>
      <c r="CR28" s="189"/>
      <c r="CT28" s="55"/>
      <c r="CU28" s="190"/>
      <c r="CV28" s="190"/>
      <c r="CW28" s="190"/>
      <c r="CX28" s="190"/>
      <c r="CY28" s="190"/>
      <c r="CZ28" s="190"/>
      <c r="DA28" s="190"/>
      <c r="DB28" s="190"/>
      <c r="DC28" s="187"/>
      <c r="DD28" s="55"/>
      <c r="DE28" s="184"/>
      <c r="DF28" s="57"/>
      <c r="DG28" s="204"/>
      <c r="DH28" s="191"/>
      <c r="DI28" s="57"/>
      <c r="DJ28" s="205"/>
      <c r="DK28" s="206"/>
      <c r="DL28" s="184"/>
      <c r="DM28" s="57"/>
      <c r="DN28" s="57"/>
      <c r="DO28" s="184"/>
      <c r="DP28" s="193"/>
      <c r="DQ28" s="194"/>
      <c r="DR28" s="55"/>
      <c r="DS28" s="194"/>
      <c r="DT28" s="194"/>
      <c r="DU28" s="194"/>
      <c r="DV28" s="194"/>
      <c r="DW28" s="194"/>
      <c r="DX28" s="206"/>
      <c r="DY28" s="55"/>
      <c r="DZ28" s="56"/>
      <c r="EA28" s="195"/>
      <c r="EB28" s="195"/>
      <c r="EC28" s="196"/>
      <c r="ED28" s="196"/>
      <c r="EE28" s="196"/>
      <c r="EF28" s="55"/>
      <c r="EG28" s="197"/>
      <c r="EH28" s="184"/>
      <c r="EI28" s="184"/>
      <c r="EJ28" s="184"/>
      <c r="EK28" s="189"/>
      <c r="EL28" s="189"/>
      <c r="EM28" s="184"/>
      <c r="EN28" s="184"/>
      <c r="EO28" s="198"/>
      <c r="EP28" s="55"/>
      <c r="EQ28" s="184"/>
      <c r="ER28" s="57"/>
      <c r="ES28" s="206"/>
      <c r="ET28" s="184"/>
      <c r="EU28" s="57"/>
      <c r="EV28" s="207"/>
      <c r="EW28" s="184"/>
      <c r="EX28" s="57"/>
      <c r="EZ28" s="55"/>
      <c r="FA28" s="199"/>
      <c r="FB28" s="199"/>
      <c r="FC28" s="195"/>
      <c r="FD28" s="194"/>
      <c r="FE28" s="194"/>
      <c r="FF28" s="118"/>
      <c r="FG28" s="184"/>
      <c r="FH28" s="200"/>
      <c r="FI28" s="97"/>
      <c r="FJ28" s="55"/>
      <c r="FK28" s="197"/>
      <c r="FL28" s="184"/>
      <c r="FM28" s="184"/>
      <c r="FN28" s="184"/>
      <c r="FO28" s="189"/>
      <c r="FP28" s="189"/>
      <c r="FQ28" s="184"/>
      <c r="FR28" s="184"/>
      <c r="FS28" s="55"/>
      <c r="FT28" s="201"/>
      <c r="FU28" s="201"/>
      <c r="FV28" s="201"/>
      <c r="FW28" s="201"/>
      <c r="FX28" s="201"/>
      <c r="FY28" s="201"/>
      <c r="FZ28" s="201"/>
      <c r="IH28" s="2"/>
    </row>
    <row r="29" spans="1:242" s="237" customFormat="1" ht="14.25" customHeight="1">
      <c r="A29" s="668" t="s">
        <v>29</v>
      </c>
      <c r="B29" s="677">
        <v>17768.961749999995</v>
      </c>
      <c r="C29" s="677">
        <v>18043.422063999998</v>
      </c>
      <c r="D29" s="678">
        <v>1.5446052384011866E-2</v>
      </c>
      <c r="E29" s="679">
        <v>3053.7030650000002</v>
      </c>
      <c r="F29" s="679">
        <v>3333.1514040000002</v>
      </c>
      <c r="G29" s="678">
        <v>9.1511300559276906E-2</v>
      </c>
      <c r="H29" s="160"/>
      <c r="I29" s="161"/>
      <c r="J29" s="162"/>
      <c r="K29" s="159"/>
      <c r="L29" s="160"/>
      <c r="M29" s="163"/>
      <c r="N29" s="17"/>
      <c r="O29" s="18"/>
      <c r="P29" s="18"/>
      <c r="Q29" s="18"/>
      <c r="R29" s="18"/>
      <c r="S29" s="18"/>
      <c r="T29" s="18"/>
      <c r="U29" s="18"/>
      <c r="V29" s="18"/>
      <c r="W29" s="18"/>
      <c r="X29" s="75"/>
      <c r="Y29" s="76"/>
      <c r="Z29" s="77"/>
      <c r="AA29" s="76"/>
      <c r="AB29" s="77"/>
      <c r="AC29" s="76"/>
      <c r="AD29" s="77"/>
      <c r="AE29" s="219"/>
      <c r="AF29" s="76"/>
      <c r="AG29" s="77"/>
      <c r="AH29" s="117"/>
      <c r="AI29" s="75"/>
      <c r="AJ29" s="217"/>
      <c r="AK29" s="217"/>
      <c r="AL29" s="217"/>
      <c r="AM29" s="217"/>
      <c r="AN29" s="217"/>
      <c r="AO29" s="220"/>
      <c r="AP29" s="220"/>
      <c r="AQ29" s="18"/>
      <c r="AR29" s="75"/>
      <c r="AS29" s="221"/>
      <c r="AT29" s="77"/>
      <c r="AU29" s="219"/>
      <c r="AV29" s="221"/>
      <c r="AW29" s="77"/>
      <c r="AX29" s="18"/>
      <c r="AY29" s="221"/>
      <c r="AZ29" s="77"/>
      <c r="BA29" s="74"/>
      <c r="BB29" s="221"/>
      <c r="BC29" s="77"/>
      <c r="BD29" s="220"/>
      <c r="BE29" s="75"/>
      <c r="BF29" s="216"/>
      <c r="BG29" s="216"/>
      <c r="BH29" s="216"/>
      <c r="BI29" s="212"/>
      <c r="BJ29" s="220"/>
      <c r="BK29" s="220"/>
      <c r="BL29" s="220"/>
      <c r="BM29" s="220"/>
      <c r="BN29" s="220"/>
      <c r="BO29" s="18"/>
      <c r="BP29" s="75"/>
      <c r="BQ29" s="221"/>
      <c r="BR29" s="221"/>
      <c r="BS29" s="222"/>
      <c r="BT29" s="221"/>
      <c r="BU29" s="221"/>
      <c r="BV29" s="221"/>
      <c r="BW29" s="221"/>
      <c r="BX29" s="221"/>
      <c r="BY29" s="18"/>
      <c r="BZ29" s="75"/>
      <c r="CA29" s="78"/>
      <c r="CB29" s="78"/>
      <c r="CC29" s="78"/>
      <c r="CD29" s="78"/>
      <c r="CE29" s="78"/>
      <c r="CF29" s="78"/>
      <c r="CG29" s="78"/>
      <c r="CH29" s="78"/>
      <c r="CI29" s="223"/>
      <c r="CJ29" s="75"/>
      <c r="CK29" s="76"/>
      <c r="CL29" s="224"/>
      <c r="CM29" s="76"/>
      <c r="CN29" s="76"/>
      <c r="CO29" s="76"/>
      <c r="CP29" s="76"/>
      <c r="CQ29" s="76"/>
      <c r="CR29" s="225"/>
      <c r="CS29" s="18"/>
      <c r="CT29" s="75"/>
      <c r="CU29" s="226"/>
      <c r="CV29" s="226"/>
      <c r="CW29" s="226"/>
      <c r="CX29" s="226"/>
      <c r="CY29" s="226"/>
      <c r="CZ29" s="226"/>
      <c r="DA29" s="226"/>
      <c r="DB29" s="226"/>
      <c r="DC29" s="223"/>
      <c r="DD29" s="75"/>
      <c r="DE29" s="221"/>
      <c r="DF29" s="77"/>
      <c r="DG29" s="219"/>
      <c r="DH29" s="227"/>
      <c r="DI29" s="77"/>
      <c r="DJ29" s="221"/>
      <c r="DK29" s="228"/>
      <c r="DL29" s="221"/>
      <c r="DM29" s="77"/>
      <c r="DN29" s="77"/>
      <c r="DO29" s="221"/>
      <c r="DP29" s="229"/>
      <c r="DQ29" s="230"/>
      <c r="DR29" s="75"/>
      <c r="DS29" s="230"/>
      <c r="DT29" s="230"/>
      <c r="DU29" s="230"/>
      <c r="DV29" s="230"/>
      <c r="DW29" s="230"/>
      <c r="DX29" s="228"/>
      <c r="DY29" s="75"/>
      <c r="DZ29" s="76"/>
      <c r="EA29" s="231"/>
      <c r="EB29" s="231"/>
      <c r="EC29" s="232"/>
      <c r="ED29" s="232"/>
      <c r="EE29" s="232"/>
      <c r="EF29" s="75"/>
      <c r="EG29" s="233"/>
      <c r="EH29" s="221"/>
      <c r="EI29" s="221"/>
      <c r="EJ29" s="221"/>
      <c r="EK29" s="225"/>
      <c r="EL29" s="225"/>
      <c r="EM29" s="221"/>
      <c r="EN29" s="221"/>
      <c r="EO29" s="198"/>
      <c r="EP29" s="75"/>
      <c r="EQ29" s="221"/>
      <c r="ER29" s="77"/>
      <c r="ES29" s="228"/>
      <c r="ET29" s="221"/>
      <c r="EU29" s="77"/>
      <c r="EV29" s="77"/>
      <c r="EW29" s="221"/>
      <c r="EX29" s="77"/>
      <c r="EY29" s="18"/>
      <c r="EZ29" s="75"/>
      <c r="FA29" s="234"/>
      <c r="FB29" s="234"/>
      <c r="FC29" s="231"/>
      <c r="FD29" s="230"/>
      <c r="FE29" s="230"/>
      <c r="FF29" s="117"/>
      <c r="FG29" s="221"/>
      <c r="FH29" s="235"/>
      <c r="FI29" s="97"/>
      <c r="FJ29" s="75"/>
      <c r="FK29" s="233"/>
      <c r="FL29" s="221"/>
      <c r="FM29" s="221"/>
      <c r="FN29" s="221"/>
      <c r="FO29" s="225"/>
      <c r="FP29" s="225"/>
      <c r="FQ29" s="221"/>
      <c r="FR29" s="221"/>
      <c r="FS29" s="75"/>
      <c r="FT29" s="236"/>
      <c r="FU29" s="236"/>
      <c r="FV29" s="236"/>
      <c r="FW29" s="236"/>
      <c r="FX29" s="236"/>
      <c r="FY29" s="236"/>
      <c r="FZ29" s="236"/>
      <c r="GA29" s="4"/>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row>
    <row r="30" spans="1:242" ht="14.25" customHeight="1">
      <c r="A30" s="659" t="s">
        <v>30</v>
      </c>
      <c r="B30" s="671">
        <v>3402.9708219999998</v>
      </c>
      <c r="C30" s="671">
        <v>3401.9772010000002</v>
      </c>
      <c r="D30" s="672">
        <v>-2.9198634133908996E-4</v>
      </c>
      <c r="E30" s="673">
        <v>1381.1340579999999</v>
      </c>
      <c r="F30" s="673">
        <v>1192.4813729999998</v>
      </c>
      <c r="G30" s="672">
        <v>-0.13659259498182619</v>
      </c>
      <c r="H30" s="214"/>
      <c r="I30" s="161"/>
      <c r="J30" s="216"/>
      <c r="K30" s="213"/>
      <c r="L30" s="214"/>
      <c r="M30" s="217"/>
      <c r="N30" s="15"/>
      <c r="O30" s="66"/>
      <c r="T30" s="4"/>
      <c r="V30" s="66"/>
      <c r="X30" s="55"/>
      <c r="Y30" s="56"/>
      <c r="Z30" s="57"/>
      <c r="AA30" s="56"/>
      <c r="AB30" s="57"/>
      <c r="AC30" s="56"/>
      <c r="AD30" s="57"/>
      <c r="AE30" s="182"/>
      <c r="AF30" s="56"/>
      <c r="AG30" s="57"/>
      <c r="AH30" s="202"/>
      <c r="AI30" s="55"/>
      <c r="AJ30" s="163"/>
      <c r="AK30" s="163"/>
      <c r="AL30" s="163"/>
      <c r="AM30" s="163"/>
      <c r="AN30" s="163"/>
      <c r="AO30" s="183"/>
      <c r="AP30" s="183"/>
      <c r="AR30" s="55"/>
      <c r="AS30" s="184"/>
      <c r="AT30" s="57"/>
      <c r="AU30" s="182"/>
      <c r="AV30" s="184"/>
      <c r="AW30" s="57"/>
      <c r="AY30" s="184"/>
      <c r="AZ30" s="57"/>
      <c r="BB30" s="184"/>
      <c r="BC30" s="57"/>
      <c r="BD30" s="183"/>
      <c r="BE30" s="55"/>
      <c r="BF30" s="162"/>
      <c r="BG30" s="162"/>
      <c r="BH30" s="162"/>
      <c r="BI30" s="185"/>
      <c r="BJ30" s="183"/>
      <c r="BK30" s="183"/>
      <c r="BL30" s="183"/>
      <c r="BM30" s="183"/>
      <c r="BN30" s="183"/>
      <c r="BP30" s="55"/>
      <c r="BQ30" s="184"/>
      <c r="BR30" s="184"/>
      <c r="BS30" s="186"/>
      <c r="BT30" s="184"/>
      <c r="BU30" s="184"/>
      <c r="BV30" s="184"/>
      <c r="BW30" s="184"/>
      <c r="BX30" s="184"/>
      <c r="BZ30" s="55"/>
      <c r="CA30" s="58"/>
      <c r="CB30" s="58"/>
      <c r="CC30" s="58"/>
      <c r="CD30" s="58"/>
      <c r="CE30" s="58"/>
      <c r="CF30" s="58"/>
      <c r="CG30" s="58"/>
      <c r="CH30" s="58"/>
      <c r="CI30" s="187"/>
      <c r="CJ30" s="55"/>
      <c r="CK30" s="56"/>
      <c r="CL30" s="188"/>
      <c r="CM30" s="56"/>
      <c r="CN30" s="56"/>
      <c r="CO30" s="56"/>
      <c r="CP30" s="56"/>
      <c r="CQ30" s="56"/>
      <c r="CR30" s="189"/>
      <c r="CT30" s="55"/>
      <c r="CU30" s="190"/>
      <c r="CV30" s="190"/>
      <c r="CW30" s="190"/>
      <c r="CX30" s="190"/>
      <c r="CY30" s="190"/>
      <c r="CZ30" s="190"/>
      <c r="DA30" s="190"/>
      <c r="DB30" s="190"/>
      <c r="DC30" s="187"/>
      <c r="DD30" s="55"/>
      <c r="DE30" s="184"/>
      <c r="DF30" s="57"/>
      <c r="DG30" s="204"/>
      <c r="DH30" s="191"/>
      <c r="DI30" s="57"/>
      <c r="DJ30" s="205"/>
      <c r="DK30" s="206"/>
      <c r="DL30" s="184"/>
      <c r="DM30" s="57"/>
      <c r="DN30" s="57"/>
      <c r="DO30" s="184"/>
      <c r="DP30" s="193"/>
      <c r="DQ30" s="194"/>
      <c r="DR30" s="55"/>
      <c r="DS30" s="194"/>
      <c r="DT30" s="194"/>
      <c r="DU30" s="238"/>
      <c r="DV30" s="194"/>
      <c r="DW30" s="194"/>
      <c r="DX30" s="206"/>
      <c r="DY30" s="55"/>
      <c r="DZ30" s="56"/>
      <c r="EA30" s="195"/>
      <c r="EB30" s="195"/>
      <c r="EC30" s="196"/>
      <c r="ED30" s="196"/>
      <c r="EE30" s="196"/>
      <c r="EF30" s="55"/>
      <c r="EG30" s="197"/>
      <c r="EH30" s="184"/>
      <c r="EI30" s="184"/>
      <c r="EJ30" s="184"/>
      <c r="EK30" s="189"/>
      <c r="EL30" s="189"/>
      <c r="EM30" s="184"/>
      <c r="EN30" s="184"/>
      <c r="EO30" s="198"/>
      <c r="EP30" s="55"/>
      <c r="EQ30" s="184"/>
      <c r="ER30" s="57"/>
      <c r="ES30" s="206"/>
      <c r="ET30" s="184"/>
      <c r="EU30" s="57"/>
      <c r="EV30" s="207"/>
      <c r="EW30" s="184"/>
      <c r="EX30" s="57"/>
      <c r="EZ30" s="55"/>
      <c r="FA30" s="199"/>
      <c r="FB30" s="199"/>
      <c r="FC30" s="195"/>
      <c r="FD30" s="194"/>
      <c r="FE30" s="194"/>
      <c r="FF30" s="118"/>
      <c r="FG30" s="184"/>
      <c r="FH30" s="200"/>
      <c r="FI30" s="97"/>
      <c r="FJ30" s="55"/>
      <c r="FK30" s="197"/>
      <c r="FL30" s="184"/>
      <c r="FM30" s="184"/>
      <c r="FN30" s="184"/>
      <c r="FO30" s="189"/>
      <c r="FP30" s="189"/>
      <c r="FQ30" s="184"/>
      <c r="FR30" s="184"/>
      <c r="FS30" s="55"/>
      <c r="FT30" s="201"/>
      <c r="FU30" s="201"/>
      <c r="FV30" s="201"/>
      <c r="FW30" s="201"/>
      <c r="FX30" s="201"/>
      <c r="FY30" s="201"/>
      <c r="FZ30" s="201"/>
      <c r="IH30" s="2"/>
    </row>
    <row r="31" spans="1:242" s="250" customFormat="1" ht="14.25" customHeight="1">
      <c r="A31" s="668" t="s">
        <v>31</v>
      </c>
      <c r="B31" s="677">
        <v>21171.932571999994</v>
      </c>
      <c r="C31" s="677">
        <v>21445.399265</v>
      </c>
      <c r="D31" s="678">
        <v>1.2916472885506458E-2</v>
      </c>
      <c r="E31" s="679">
        <v>4434.8371229999993</v>
      </c>
      <c r="F31" s="679">
        <v>4525.6327769999998</v>
      </c>
      <c r="G31" s="678">
        <v>2.0473278156962094E-2</v>
      </c>
      <c r="H31" s="160"/>
      <c r="I31" s="161"/>
      <c r="J31" s="162"/>
      <c r="K31" s="159"/>
      <c r="L31" s="160"/>
      <c r="M31" s="163"/>
      <c r="N31" s="17"/>
      <c r="O31" s="19"/>
      <c r="P31" s="19"/>
      <c r="Q31" s="19"/>
      <c r="R31" s="19"/>
      <c r="S31" s="19"/>
      <c r="T31" s="19"/>
      <c r="U31" s="19"/>
      <c r="V31" s="19"/>
      <c r="W31" s="19"/>
      <c r="X31" s="75"/>
      <c r="Y31" s="76"/>
      <c r="Z31" s="77"/>
      <c r="AA31" s="76"/>
      <c r="AB31" s="77"/>
      <c r="AC31" s="76"/>
      <c r="AD31" s="77"/>
      <c r="AE31" s="219"/>
      <c r="AF31" s="76"/>
      <c r="AG31" s="239"/>
      <c r="AH31" s="146"/>
      <c r="AI31" s="75"/>
      <c r="AJ31" s="217"/>
      <c r="AK31" s="217"/>
      <c r="AL31" s="217"/>
      <c r="AM31" s="217"/>
      <c r="AN31" s="217"/>
      <c r="AO31" s="220"/>
      <c r="AP31" s="220"/>
      <c r="AQ31" s="19"/>
      <c r="AR31" s="75"/>
      <c r="AS31" s="221"/>
      <c r="AT31" s="77"/>
      <c r="AU31" s="219"/>
      <c r="AV31" s="221"/>
      <c r="AW31" s="77"/>
      <c r="AX31" s="19"/>
      <c r="AY31" s="221"/>
      <c r="AZ31" s="77"/>
      <c r="BA31" s="95"/>
      <c r="BB31" s="221"/>
      <c r="BC31" s="239"/>
      <c r="BD31" s="240"/>
      <c r="BE31" s="75"/>
      <c r="BF31" s="216"/>
      <c r="BG31" s="216"/>
      <c r="BH31" s="216"/>
      <c r="BI31" s="212"/>
      <c r="BJ31" s="220"/>
      <c r="BK31" s="220"/>
      <c r="BL31" s="220"/>
      <c r="BM31" s="220"/>
      <c r="BN31" s="220"/>
      <c r="BO31" s="19"/>
      <c r="BP31" s="75"/>
      <c r="BQ31" s="221"/>
      <c r="BR31" s="221"/>
      <c r="BS31" s="222"/>
      <c r="BT31" s="221"/>
      <c r="BU31" s="221"/>
      <c r="BV31" s="221"/>
      <c r="BW31" s="221"/>
      <c r="BX31" s="221"/>
      <c r="BY31" s="19"/>
      <c r="BZ31" s="75"/>
      <c r="CA31" s="78"/>
      <c r="CB31" s="241"/>
      <c r="CC31" s="241"/>
      <c r="CD31" s="241"/>
      <c r="CE31" s="78"/>
      <c r="CF31" s="78"/>
      <c r="CG31" s="241"/>
      <c r="CH31" s="78"/>
      <c r="CI31" s="242"/>
      <c r="CJ31" s="75"/>
      <c r="CK31" s="76"/>
      <c r="CL31" s="224"/>
      <c r="CM31" s="76"/>
      <c r="CN31" s="76"/>
      <c r="CO31" s="76"/>
      <c r="CP31" s="76"/>
      <c r="CQ31" s="76"/>
      <c r="CR31" s="225"/>
      <c r="CS31" s="19"/>
      <c r="CT31" s="75"/>
      <c r="CU31" s="226"/>
      <c r="CV31" s="243"/>
      <c r="CW31" s="243"/>
      <c r="CX31" s="243"/>
      <c r="CY31" s="226"/>
      <c r="CZ31" s="226"/>
      <c r="DA31" s="226"/>
      <c r="DB31" s="243"/>
      <c r="DC31" s="242"/>
      <c r="DD31" s="75"/>
      <c r="DE31" s="244"/>
      <c r="DF31" s="239"/>
      <c r="DG31" s="245"/>
      <c r="DH31" s="227"/>
      <c r="DI31" s="239"/>
      <c r="DJ31" s="244"/>
      <c r="DK31" s="246"/>
      <c r="DL31" s="221"/>
      <c r="DM31" s="239"/>
      <c r="DN31" s="239"/>
      <c r="DO31" s="221"/>
      <c r="DP31" s="229"/>
      <c r="DQ31" s="247"/>
      <c r="DR31" s="75"/>
      <c r="DS31" s="230"/>
      <c r="DT31" s="230"/>
      <c r="DU31" s="230"/>
      <c r="DV31" s="230"/>
      <c r="DW31" s="230"/>
      <c r="DX31" s="246"/>
      <c r="DY31" s="75"/>
      <c r="DZ31" s="76"/>
      <c r="EA31" s="231"/>
      <c r="EB31" s="231"/>
      <c r="EC31" s="232"/>
      <c r="ED31" s="232"/>
      <c r="EE31" s="248"/>
      <c r="EF31" s="75"/>
      <c r="EG31" s="233"/>
      <c r="EH31" s="221"/>
      <c r="EI31" s="221"/>
      <c r="EJ31" s="221"/>
      <c r="EK31" s="225"/>
      <c r="EL31" s="225"/>
      <c r="EM31" s="221"/>
      <c r="EN31" s="221"/>
      <c r="EO31" s="198"/>
      <c r="EP31" s="75"/>
      <c r="EQ31" s="244"/>
      <c r="ER31" s="239"/>
      <c r="ES31" s="246"/>
      <c r="ET31" s="221"/>
      <c r="EU31" s="239"/>
      <c r="EV31" s="239"/>
      <c r="EW31" s="221"/>
      <c r="EX31" s="239"/>
      <c r="EY31" s="19"/>
      <c r="EZ31" s="75"/>
      <c r="FA31" s="234"/>
      <c r="FB31" s="234"/>
      <c r="FC31" s="231"/>
      <c r="FD31" s="230"/>
      <c r="FE31" s="230"/>
      <c r="FF31" s="117"/>
      <c r="FG31" s="221"/>
      <c r="FH31" s="235"/>
      <c r="FI31" s="249"/>
      <c r="FJ31" s="75"/>
      <c r="FK31" s="233"/>
      <c r="FL31" s="221"/>
      <c r="FM31" s="221"/>
      <c r="FN31" s="221"/>
      <c r="FO31" s="225"/>
      <c r="FP31" s="225"/>
      <c r="FQ31" s="221"/>
      <c r="FR31" s="221"/>
      <c r="FS31" s="75"/>
      <c r="FT31" s="236"/>
      <c r="FU31" s="236"/>
      <c r="FV31" s="236"/>
      <c r="FW31" s="236"/>
      <c r="FX31" s="236"/>
      <c r="FY31" s="236"/>
      <c r="FZ31" s="236"/>
      <c r="GA31" s="4"/>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row>
    <row r="32" spans="1:242" ht="14.25" customHeight="1">
      <c r="A32" s="659" t="s">
        <v>32</v>
      </c>
      <c r="B32" s="671">
        <v>252.472185</v>
      </c>
      <c r="C32" s="671">
        <v>255.17383600000002</v>
      </c>
      <c r="D32" s="672">
        <v>1.0700786702503517E-2</v>
      </c>
      <c r="E32" s="673">
        <v>80.046465999999995</v>
      </c>
      <c r="F32" s="673">
        <v>73.986907000000002</v>
      </c>
      <c r="G32" s="672">
        <v>-7.5700518746199208E-2</v>
      </c>
      <c r="H32" s="160"/>
      <c r="I32" s="161"/>
      <c r="J32" s="162"/>
      <c r="K32" s="159"/>
      <c r="L32" s="160"/>
      <c r="M32" s="163"/>
      <c r="N32" s="15"/>
      <c r="O32" s="66"/>
      <c r="T32" s="4"/>
      <c r="V32" s="66"/>
      <c r="X32" s="55"/>
      <c r="Y32" s="56"/>
      <c r="Z32" s="57"/>
      <c r="AA32" s="56"/>
      <c r="AB32" s="57"/>
      <c r="AC32" s="56"/>
      <c r="AD32" s="57"/>
      <c r="AE32" s="182"/>
      <c r="AF32" s="56"/>
      <c r="AG32" s="57"/>
      <c r="AH32" s="202"/>
      <c r="AI32" s="55"/>
      <c r="AJ32" s="163"/>
      <c r="AK32" s="163"/>
      <c r="AL32" s="163"/>
      <c r="AM32" s="163"/>
      <c r="AN32" s="163"/>
      <c r="AO32" s="183"/>
      <c r="AP32" s="183"/>
      <c r="AR32" s="55"/>
      <c r="AS32" s="184"/>
      <c r="AT32" s="57"/>
      <c r="AU32" s="182"/>
      <c r="AV32" s="184"/>
      <c r="AW32" s="57"/>
      <c r="AY32" s="184"/>
      <c r="AZ32" s="57"/>
      <c r="BB32" s="184"/>
      <c r="BC32" s="57"/>
      <c r="BD32" s="183"/>
      <c r="BE32" s="55"/>
      <c r="BF32" s="162"/>
      <c r="BG32" s="162"/>
      <c r="BH32" s="162"/>
      <c r="BI32" s="185"/>
      <c r="BJ32" s="183"/>
      <c r="BK32" s="183"/>
      <c r="BL32" s="183"/>
      <c r="BM32" s="183"/>
      <c r="BN32" s="183"/>
      <c r="BP32" s="55"/>
      <c r="BQ32" s="184"/>
      <c r="BR32" s="184"/>
      <c r="BS32" s="186"/>
      <c r="BT32" s="184"/>
      <c r="BU32" s="184"/>
      <c r="BV32" s="184"/>
      <c r="BW32" s="184"/>
      <c r="BX32" s="184"/>
      <c r="BZ32" s="55"/>
      <c r="CA32" s="58"/>
      <c r="CB32" s="58"/>
      <c r="CC32" s="58"/>
      <c r="CD32" s="58"/>
      <c r="CE32" s="58"/>
      <c r="CF32" s="58"/>
      <c r="CG32" s="58"/>
      <c r="CH32" s="58"/>
      <c r="CI32" s="187"/>
      <c r="CJ32" s="55"/>
      <c r="CK32" s="56"/>
      <c r="CL32" s="188"/>
      <c r="CM32" s="56"/>
      <c r="CN32" s="56"/>
      <c r="CO32" s="56"/>
      <c r="CP32" s="56"/>
      <c r="CQ32" s="56"/>
      <c r="CR32" s="189"/>
      <c r="CT32" s="55"/>
      <c r="CU32" s="190"/>
      <c r="CV32" s="190"/>
      <c r="CW32" s="190"/>
      <c r="CX32" s="190"/>
      <c r="CY32" s="190"/>
      <c r="CZ32" s="190"/>
      <c r="DA32" s="190"/>
      <c r="DB32" s="190"/>
      <c r="DC32" s="187"/>
      <c r="DD32" s="55"/>
      <c r="DE32" s="184"/>
      <c r="DF32" s="57"/>
      <c r="DG32" s="204"/>
      <c r="DH32" s="191"/>
      <c r="DI32" s="57"/>
      <c r="DJ32" s="205"/>
      <c r="DK32" s="206"/>
      <c r="DL32" s="184"/>
      <c r="DM32" s="57"/>
      <c r="DN32" s="57"/>
      <c r="DO32" s="184"/>
      <c r="DP32" s="193"/>
      <c r="DQ32" s="194"/>
      <c r="DR32" s="55"/>
      <c r="DS32" s="194"/>
      <c r="DT32" s="194"/>
      <c r="DU32" s="194"/>
      <c r="DV32" s="194"/>
      <c r="DW32" s="194"/>
      <c r="DX32" s="206"/>
      <c r="DY32" s="55"/>
      <c r="DZ32" s="56"/>
      <c r="EA32" s="195"/>
      <c r="EB32" s="195"/>
      <c r="EC32" s="196"/>
      <c r="ED32" s="196"/>
      <c r="EE32" s="196"/>
      <c r="EF32" s="55"/>
      <c r="EG32" s="197"/>
      <c r="EH32" s="184"/>
      <c r="EI32" s="184"/>
      <c r="EJ32" s="184"/>
      <c r="EK32" s="189"/>
      <c r="EL32" s="189"/>
      <c r="EM32" s="184"/>
      <c r="EN32" s="184"/>
      <c r="EO32" s="198"/>
      <c r="EP32" s="55"/>
      <c r="EQ32" s="184"/>
      <c r="ER32" s="57"/>
      <c r="ES32" s="206"/>
      <c r="ET32" s="184"/>
      <c r="EU32" s="57"/>
      <c r="EV32" s="207"/>
      <c r="EW32" s="184"/>
      <c r="EX32" s="57"/>
      <c r="EZ32" s="55"/>
      <c r="FA32" s="199"/>
      <c r="FB32" s="199"/>
      <c r="FC32" s="195"/>
      <c r="FD32" s="194"/>
      <c r="FE32" s="194"/>
      <c r="FF32" s="118"/>
      <c r="FG32" s="184"/>
      <c r="FH32" s="200"/>
      <c r="FI32" s="97"/>
      <c r="FJ32" s="55"/>
      <c r="FK32" s="197"/>
      <c r="FL32" s="184"/>
      <c r="FM32" s="184"/>
      <c r="FN32" s="184"/>
      <c r="FO32" s="189"/>
      <c r="FP32" s="189"/>
      <c r="FQ32" s="184"/>
      <c r="FR32" s="184"/>
      <c r="FS32" s="55"/>
      <c r="FT32" s="201"/>
      <c r="FU32" s="201"/>
      <c r="FV32" s="201"/>
      <c r="FW32" s="201"/>
      <c r="FX32" s="201"/>
      <c r="FY32" s="201"/>
      <c r="FZ32" s="201"/>
      <c r="IH32" s="2"/>
    </row>
    <row r="33" spans="1:242" ht="14.25" customHeight="1">
      <c r="A33" s="526" t="s">
        <v>33</v>
      </c>
      <c r="B33" s="674">
        <v>101.96923299999999</v>
      </c>
      <c r="C33" s="674">
        <v>101.075716</v>
      </c>
      <c r="D33" s="193">
        <v>-8.7626137189832365E-3</v>
      </c>
      <c r="E33" s="676">
        <v>40.399152999999998</v>
      </c>
      <c r="F33" s="676">
        <v>23.403656999999999</v>
      </c>
      <c r="G33" s="193">
        <v>-0.42068941395875309</v>
      </c>
      <c r="H33" s="160"/>
      <c r="I33" s="161"/>
      <c r="J33" s="162"/>
      <c r="K33" s="159"/>
      <c r="L33" s="160"/>
      <c r="M33" s="163"/>
      <c r="N33" s="15"/>
      <c r="O33" s="66"/>
      <c r="T33" s="4"/>
      <c r="V33" s="66"/>
      <c r="X33" s="55"/>
      <c r="Y33" s="56"/>
      <c r="Z33" s="57"/>
      <c r="AA33" s="56"/>
      <c r="AB33" s="57"/>
      <c r="AC33" s="56"/>
      <c r="AD33" s="57"/>
      <c r="AE33" s="182"/>
      <c r="AF33" s="56"/>
      <c r="AG33" s="57"/>
      <c r="AH33" s="202"/>
      <c r="AI33" s="55"/>
      <c r="AJ33" s="163"/>
      <c r="AK33" s="163"/>
      <c r="AL33" s="163"/>
      <c r="AM33" s="163"/>
      <c r="AN33" s="163"/>
      <c r="AO33" s="183"/>
      <c r="AP33" s="183"/>
      <c r="AR33" s="55"/>
      <c r="AS33" s="184"/>
      <c r="AT33" s="57"/>
      <c r="AU33" s="182"/>
      <c r="AV33" s="184"/>
      <c r="AW33" s="57"/>
      <c r="AY33" s="184"/>
      <c r="AZ33" s="57"/>
      <c r="BB33" s="184"/>
      <c r="BC33" s="57"/>
      <c r="BD33" s="183"/>
      <c r="BE33" s="55"/>
      <c r="BF33" s="162"/>
      <c r="BG33" s="162"/>
      <c r="BH33" s="162"/>
      <c r="BI33" s="185"/>
      <c r="BJ33" s="183"/>
      <c r="BK33" s="183"/>
      <c r="BL33" s="183"/>
      <c r="BM33" s="183"/>
      <c r="BN33" s="183"/>
      <c r="BP33" s="55"/>
      <c r="BQ33" s="184"/>
      <c r="BR33" s="184"/>
      <c r="BS33" s="186"/>
      <c r="BT33" s="184"/>
      <c r="BU33" s="184"/>
      <c r="BV33" s="184"/>
      <c r="BW33" s="184"/>
      <c r="BX33" s="184"/>
      <c r="BZ33" s="55"/>
      <c r="CA33" s="58"/>
      <c r="CB33" s="58"/>
      <c r="CC33" s="58"/>
      <c r="CD33" s="58"/>
      <c r="CE33" s="58"/>
      <c r="CF33" s="58"/>
      <c r="CG33" s="58"/>
      <c r="CH33" s="58"/>
      <c r="CI33" s="187"/>
      <c r="CJ33" s="55"/>
      <c r="CK33" s="56"/>
      <c r="CL33" s="188"/>
      <c r="CM33" s="56"/>
      <c r="CN33" s="56"/>
      <c r="CO33" s="56"/>
      <c r="CP33" s="56"/>
      <c r="CQ33" s="56"/>
      <c r="CR33" s="189"/>
      <c r="CT33" s="55"/>
      <c r="CU33" s="190"/>
      <c r="CV33" s="190"/>
      <c r="CW33" s="190"/>
      <c r="CX33" s="190"/>
      <c r="CY33" s="190"/>
      <c r="CZ33" s="190"/>
      <c r="DA33" s="190"/>
      <c r="DB33" s="190"/>
      <c r="DC33" s="187"/>
      <c r="DD33" s="55"/>
      <c r="DE33" s="184"/>
      <c r="DF33" s="57"/>
      <c r="DG33" s="204"/>
      <c r="DH33" s="191"/>
      <c r="DI33" s="57"/>
      <c r="DJ33" s="205"/>
      <c r="DK33" s="206"/>
      <c r="DL33" s="184"/>
      <c r="DM33" s="57"/>
      <c r="DN33" s="57"/>
      <c r="DO33" s="184"/>
      <c r="DP33" s="193"/>
      <c r="DQ33" s="194"/>
      <c r="DR33" s="55"/>
      <c r="DS33" s="194"/>
      <c r="DT33" s="194"/>
      <c r="DU33" s="194"/>
      <c r="DV33" s="194"/>
      <c r="DW33" s="194"/>
      <c r="DX33" s="206"/>
      <c r="DY33" s="55"/>
      <c r="DZ33" s="56"/>
      <c r="EA33" s="195"/>
      <c r="EB33" s="195"/>
      <c r="EC33" s="196"/>
      <c r="ED33" s="196"/>
      <c r="EE33" s="196"/>
      <c r="EF33" s="55"/>
      <c r="EG33" s="197"/>
      <c r="EH33" s="184"/>
      <c r="EI33" s="184"/>
      <c r="EJ33" s="184"/>
      <c r="EK33" s="189"/>
      <c r="EL33" s="189"/>
      <c r="EM33" s="184"/>
      <c r="EN33" s="184"/>
      <c r="EO33" s="198"/>
      <c r="EP33" s="55"/>
      <c r="EQ33" s="184"/>
      <c r="ER33" s="57"/>
      <c r="ES33" s="206"/>
      <c r="ET33" s="184"/>
      <c r="EU33" s="57"/>
      <c r="EV33" s="207"/>
      <c r="EW33" s="184"/>
      <c r="EX33" s="57"/>
      <c r="EZ33" s="55"/>
      <c r="FA33" s="199"/>
      <c r="FB33" s="199"/>
      <c r="FC33" s="195"/>
      <c r="FD33" s="194"/>
      <c r="FE33" s="194"/>
      <c r="FF33" s="118"/>
      <c r="FG33" s="184"/>
      <c r="FH33" s="200"/>
      <c r="FI33" s="97"/>
      <c r="FJ33" s="55"/>
      <c r="FK33" s="197"/>
      <c r="FL33" s="184"/>
      <c r="FM33" s="184"/>
      <c r="FN33" s="184"/>
      <c r="FO33" s="189"/>
      <c r="FP33" s="189"/>
      <c r="FQ33" s="184"/>
      <c r="FR33" s="184"/>
      <c r="FS33" s="55"/>
      <c r="FT33" s="201"/>
      <c r="FU33" s="201"/>
      <c r="FV33" s="201"/>
      <c r="FW33" s="201"/>
      <c r="FX33" s="201"/>
      <c r="FY33" s="201"/>
      <c r="FZ33" s="201"/>
      <c r="IH33" s="2"/>
    </row>
    <row r="34" spans="1:242" ht="14.25" customHeight="1">
      <c r="A34" s="659" t="s">
        <v>34</v>
      </c>
      <c r="B34" s="671">
        <v>256.03429800000004</v>
      </c>
      <c r="C34" s="671">
        <v>235.24283600000001</v>
      </c>
      <c r="D34" s="672">
        <v>-8.1205768767745323E-2</v>
      </c>
      <c r="E34" s="673">
        <v>70.009423999999996</v>
      </c>
      <c r="F34" s="673">
        <v>180.34956599999998</v>
      </c>
      <c r="G34" s="672">
        <v>1.576075558056298</v>
      </c>
      <c r="H34" s="160"/>
      <c r="I34" s="161"/>
      <c r="J34" s="162"/>
      <c r="K34" s="159"/>
      <c r="L34" s="160"/>
      <c r="M34" s="163"/>
      <c r="N34" s="15"/>
      <c r="O34" s="66"/>
      <c r="T34" s="4"/>
      <c r="V34" s="66"/>
      <c r="X34" s="55"/>
      <c r="Y34" s="56"/>
      <c r="Z34" s="57"/>
      <c r="AA34" s="56"/>
      <c r="AB34" s="57"/>
      <c r="AC34" s="56"/>
      <c r="AD34" s="57"/>
      <c r="AE34" s="182"/>
      <c r="AF34" s="56"/>
      <c r="AG34" s="57"/>
      <c r="AH34" s="202"/>
      <c r="AI34" s="55"/>
      <c r="AJ34" s="163"/>
      <c r="AK34" s="163"/>
      <c r="AL34" s="163"/>
      <c r="AM34" s="163"/>
      <c r="AN34" s="163"/>
      <c r="AO34" s="183"/>
      <c r="AP34" s="183"/>
      <c r="AR34" s="55"/>
      <c r="AS34" s="184"/>
      <c r="AT34" s="57"/>
      <c r="AU34" s="182"/>
      <c r="AV34" s="184"/>
      <c r="AW34" s="57"/>
      <c r="AY34" s="184"/>
      <c r="AZ34" s="57"/>
      <c r="BB34" s="184"/>
      <c r="BC34" s="57"/>
      <c r="BD34" s="183"/>
      <c r="BE34" s="55"/>
      <c r="BF34" s="162"/>
      <c r="BG34" s="162"/>
      <c r="BH34" s="162"/>
      <c r="BI34" s="185"/>
      <c r="BJ34" s="183"/>
      <c r="BK34" s="183"/>
      <c r="BL34" s="183"/>
      <c r="BM34" s="183"/>
      <c r="BN34" s="183"/>
      <c r="BP34" s="55"/>
      <c r="BQ34" s="184"/>
      <c r="BR34" s="184"/>
      <c r="BS34" s="186"/>
      <c r="BT34" s="184"/>
      <c r="BU34" s="184"/>
      <c r="BV34" s="184"/>
      <c r="BW34" s="184"/>
      <c r="BX34" s="184"/>
      <c r="BZ34" s="55"/>
      <c r="CA34" s="58"/>
      <c r="CB34" s="58"/>
      <c r="CC34" s="58"/>
      <c r="CD34" s="58"/>
      <c r="CE34" s="58"/>
      <c r="CF34" s="58"/>
      <c r="CG34" s="58"/>
      <c r="CH34" s="58"/>
      <c r="CI34" s="187"/>
      <c r="CJ34" s="55"/>
      <c r="CK34" s="56"/>
      <c r="CL34" s="188"/>
      <c r="CM34" s="56"/>
      <c r="CN34" s="56"/>
      <c r="CO34" s="56"/>
      <c r="CP34" s="56"/>
      <c r="CQ34" s="56"/>
      <c r="CR34" s="189"/>
      <c r="CT34" s="55"/>
      <c r="CU34" s="190"/>
      <c r="CV34" s="190"/>
      <c r="CW34" s="190"/>
      <c r="CX34" s="190"/>
      <c r="CY34" s="190"/>
      <c r="CZ34" s="190"/>
      <c r="DA34" s="190"/>
      <c r="DB34" s="190"/>
      <c r="DC34" s="187"/>
      <c r="DD34" s="55"/>
      <c r="DE34" s="184"/>
      <c r="DF34" s="57"/>
      <c r="DG34" s="204"/>
      <c r="DH34" s="191"/>
      <c r="DI34" s="57"/>
      <c r="DJ34" s="205"/>
      <c r="DK34" s="206"/>
      <c r="DL34" s="184"/>
      <c r="DM34" s="57"/>
      <c r="DN34" s="57"/>
      <c r="DO34" s="184"/>
      <c r="DP34" s="193"/>
      <c r="DQ34" s="194"/>
      <c r="DR34" s="55"/>
      <c r="DS34" s="194"/>
      <c r="DT34" s="194"/>
      <c r="DU34" s="194"/>
      <c r="DV34" s="194"/>
      <c r="DW34" s="194"/>
      <c r="DX34" s="206"/>
      <c r="DY34" s="55"/>
      <c r="DZ34" s="56"/>
      <c r="EA34" s="195"/>
      <c r="EB34" s="195"/>
      <c r="EC34" s="196"/>
      <c r="ED34" s="196"/>
      <c r="EE34" s="196"/>
      <c r="EF34" s="55"/>
      <c r="EG34" s="197"/>
      <c r="EH34" s="184"/>
      <c r="EI34" s="184"/>
      <c r="EJ34" s="184"/>
      <c r="EK34" s="189"/>
      <c r="EL34" s="189"/>
      <c r="EM34" s="184"/>
      <c r="EN34" s="184"/>
      <c r="EO34" s="198"/>
      <c r="EP34" s="55"/>
      <c r="EQ34" s="184"/>
      <c r="ER34" s="57"/>
      <c r="ES34" s="206"/>
      <c r="ET34" s="184"/>
      <c r="EU34" s="57"/>
      <c r="EV34" s="207"/>
      <c r="EW34" s="184"/>
      <c r="EX34" s="57"/>
      <c r="EZ34" s="55"/>
      <c r="FA34" s="199"/>
      <c r="FB34" s="199"/>
      <c r="FC34" s="195"/>
      <c r="FD34" s="194"/>
      <c r="FE34" s="194"/>
      <c r="FF34" s="118"/>
      <c r="FG34" s="184"/>
      <c r="FH34" s="200"/>
      <c r="FI34" s="97"/>
      <c r="FJ34" s="55"/>
      <c r="FK34" s="197"/>
      <c r="FL34" s="184"/>
      <c r="FM34" s="184"/>
      <c r="FN34" s="184"/>
      <c r="FO34" s="189"/>
      <c r="FP34" s="189"/>
      <c r="FQ34" s="184"/>
      <c r="FR34" s="184"/>
      <c r="FS34" s="55"/>
      <c r="FT34" s="201"/>
      <c r="FU34" s="201"/>
      <c r="FV34" s="201"/>
      <c r="FW34" s="201"/>
      <c r="FX34" s="201"/>
      <c r="FY34" s="201"/>
      <c r="FZ34" s="201"/>
      <c r="IH34" s="2"/>
    </row>
    <row r="35" spans="1:242" ht="14.25" customHeight="1">
      <c r="A35" s="526" t="s">
        <v>35</v>
      </c>
      <c r="B35" s="674">
        <v>443.71552100000002</v>
      </c>
      <c r="C35" s="674">
        <v>509.17647199999999</v>
      </c>
      <c r="D35" s="193">
        <v>0.14752909894265342</v>
      </c>
      <c r="E35" s="676">
        <v>218.682864</v>
      </c>
      <c r="F35" s="676">
        <v>244.18197000000001</v>
      </c>
      <c r="G35" s="193">
        <v>0.11660312808048821</v>
      </c>
      <c r="H35" s="214"/>
      <c r="I35" s="161"/>
      <c r="J35" s="216"/>
      <c r="K35" s="213"/>
      <c r="L35" s="214"/>
      <c r="M35" s="217"/>
      <c r="N35" s="15"/>
      <c r="O35" s="66"/>
      <c r="T35" s="4"/>
      <c r="V35" s="66"/>
      <c r="X35" s="55"/>
      <c r="Y35" s="56"/>
      <c r="Z35" s="57"/>
      <c r="AA35" s="56"/>
      <c r="AB35" s="57"/>
      <c r="AC35" s="56"/>
      <c r="AD35" s="57"/>
      <c r="AE35" s="182"/>
      <c r="AF35" s="56"/>
      <c r="AG35" s="57"/>
      <c r="AH35" s="202"/>
      <c r="AI35" s="55"/>
      <c r="AJ35" s="163"/>
      <c r="AK35" s="163"/>
      <c r="AL35" s="163"/>
      <c r="AM35" s="163"/>
      <c r="AN35" s="163"/>
      <c r="AO35" s="183"/>
      <c r="AP35" s="183"/>
      <c r="AR35" s="55"/>
      <c r="AS35" s="184"/>
      <c r="AT35" s="57"/>
      <c r="AU35" s="182"/>
      <c r="AV35" s="184"/>
      <c r="AW35" s="57"/>
      <c r="AY35" s="184"/>
      <c r="AZ35" s="57"/>
      <c r="BB35" s="184"/>
      <c r="BC35" s="57"/>
      <c r="BD35" s="183"/>
      <c r="BE35" s="55"/>
      <c r="BF35" s="162"/>
      <c r="BG35" s="162"/>
      <c r="BH35" s="162"/>
      <c r="BI35" s="185"/>
      <c r="BJ35" s="183"/>
      <c r="BK35" s="183"/>
      <c r="BL35" s="183"/>
      <c r="BM35" s="183"/>
      <c r="BN35" s="183"/>
      <c r="BP35" s="55"/>
      <c r="BQ35" s="184"/>
      <c r="BR35" s="184"/>
      <c r="BS35" s="186"/>
      <c r="BT35" s="184"/>
      <c r="BU35" s="184"/>
      <c r="BV35" s="184"/>
      <c r="BW35" s="184"/>
      <c r="BX35" s="184"/>
      <c r="BZ35" s="55"/>
      <c r="CA35" s="58"/>
      <c r="CB35" s="58"/>
      <c r="CC35" s="58"/>
      <c r="CD35" s="58"/>
      <c r="CE35" s="58"/>
      <c r="CF35" s="58"/>
      <c r="CG35" s="58"/>
      <c r="CH35" s="58"/>
      <c r="CI35" s="187"/>
      <c r="CJ35" s="55"/>
      <c r="CK35" s="56"/>
      <c r="CL35" s="188"/>
      <c r="CM35" s="56"/>
      <c r="CN35" s="56"/>
      <c r="CO35" s="56"/>
      <c r="CP35" s="56"/>
      <c r="CQ35" s="56"/>
      <c r="CR35" s="189"/>
      <c r="CT35" s="55"/>
      <c r="CU35" s="190"/>
      <c r="CV35" s="190"/>
      <c r="CW35" s="190"/>
      <c r="CX35" s="190"/>
      <c r="CY35" s="190"/>
      <c r="CZ35" s="190"/>
      <c r="DA35" s="190"/>
      <c r="DB35" s="190"/>
      <c r="DC35" s="187"/>
      <c r="DD35" s="55"/>
      <c r="DE35" s="184"/>
      <c r="DF35" s="57"/>
      <c r="DG35" s="204"/>
      <c r="DH35" s="191"/>
      <c r="DI35" s="57"/>
      <c r="DJ35" s="205"/>
      <c r="DK35" s="206"/>
      <c r="DL35" s="184"/>
      <c r="DM35" s="57"/>
      <c r="DN35" s="57"/>
      <c r="DO35" s="184"/>
      <c r="DP35" s="193"/>
      <c r="DQ35" s="194"/>
      <c r="DR35" s="55"/>
      <c r="DS35" s="194"/>
      <c r="DT35" s="194"/>
      <c r="DU35" s="194"/>
      <c r="DV35" s="194"/>
      <c r="DW35" s="194"/>
      <c r="DX35" s="206"/>
      <c r="DY35" s="55"/>
      <c r="DZ35" s="56"/>
      <c r="EA35" s="195"/>
      <c r="EB35" s="195"/>
      <c r="EC35" s="196"/>
      <c r="ED35" s="196"/>
      <c r="EE35" s="196"/>
      <c r="EF35" s="55"/>
      <c r="EG35" s="197"/>
      <c r="EH35" s="184"/>
      <c r="EI35" s="184"/>
      <c r="EJ35" s="184"/>
      <c r="EK35" s="189"/>
      <c r="EL35" s="189"/>
      <c r="EM35" s="184"/>
      <c r="EN35" s="184"/>
      <c r="EO35" s="198"/>
      <c r="EP35" s="55"/>
      <c r="EQ35" s="184"/>
      <c r="ER35" s="57"/>
      <c r="ES35" s="206"/>
      <c r="ET35" s="184"/>
      <c r="EU35" s="57"/>
      <c r="EV35" s="207"/>
      <c r="EW35" s="184"/>
      <c r="EX35" s="57"/>
      <c r="EZ35" s="55"/>
      <c r="FA35" s="199"/>
      <c r="FB35" s="199"/>
      <c r="FC35" s="195"/>
      <c r="FD35" s="194"/>
      <c r="FE35" s="194"/>
      <c r="FF35" s="118"/>
      <c r="FG35" s="184"/>
      <c r="FH35" s="200"/>
      <c r="FI35" s="97"/>
      <c r="FJ35" s="55"/>
      <c r="FK35" s="197"/>
      <c r="FL35" s="184"/>
      <c r="FM35" s="184"/>
      <c r="FN35" s="184"/>
      <c r="FO35" s="189"/>
      <c r="FP35" s="189"/>
      <c r="FQ35" s="184"/>
      <c r="FR35" s="184"/>
      <c r="FS35" s="55"/>
      <c r="FT35" s="201"/>
      <c r="FU35" s="201"/>
      <c r="FV35" s="201"/>
      <c r="FW35" s="201"/>
      <c r="FX35" s="201"/>
      <c r="FY35" s="201"/>
      <c r="FZ35" s="201"/>
      <c r="IH35" s="2"/>
    </row>
    <row r="36" spans="1:242" ht="14.25" customHeight="1">
      <c r="A36" s="707" t="s">
        <v>130</v>
      </c>
      <c r="B36" s="708">
        <v>1054.191237</v>
      </c>
      <c r="C36" s="708">
        <v>1100.66886</v>
      </c>
      <c r="D36" s="709">
        <v>4.4088417137924107E-2</v>
      </c>
      <c r="E36" s="710">
        <v>409.13790699999998</v>
      </c>
      <c r="F36" s="710">
        <v>521.9221</v>
      </c>
      <c r="G36" s="709">
        <v>0.27566302479031846</v>
      </c>
      <c r="H36" s="214"/>
      <c r="I36" s="161"/>
      <c r="J36" s="216"/>
      <c r="K36" s="213"/>
      <c r="L36" s="214"/>
      <c r="M36" s="217"/>
      <c r="N36" s="15"/>
      <c r="O36" s="66"/>
      <c r="T36" s="4"/>
      <c r="V36" s="66"/>
      <c r="X36" s="18"/>
      <c r="Y36" s="76"/>
      <c r="Z36" s="77"/>
      <c r="AA36" s="76"/>
      <c r="AB36" s="77"/>
      <c r="AC36" s="76"/>
      <c r="AD36" s="77"/>
      <c r="AE36" s="219"/>
      <c r="AF36" s="76"/>
      <c r="AG36" s="77"/>
      <c r="AH36" s="118"/>
      <c r="AI36" s="18"/>
      <c r="AJ36" s="217"/>
      <c r="AK36" s="217"/>
      <c r="AL36" s="217"/>
      <c r="AM36" s="217"/>
      <c r="AN36" s="217"/>
      <c r="AO36" s="183"/>
      <c r="AP36" s="183"/>
      <c r="AQ36" s="4"/>
      <c r="AR36" s="18"/>
      <c r="AS36" s="221"/>
      <c r="AT36" s="77"/>
      <c r="AU36" s="219"/>
      <c r="AV36" s="221"/>
      <c r="AW36" s="77"/>
      <c r="AY36" s="221"/>
      <c r="AZ36" s="77"/>
      <c r="BA36" s="74"/>
      <c r="BB36" s="221"/>
      <c r="BC36" s="77"/>
      <c r="BD36" s="183"/>
      <c r="BE36" s="18"/>
      <c r="BF36" s="216"/>
      <c r="BG36" s="216"/>
      <c r="BH36" s="216"/>
      <c r="BI36" s="212"/>
      <c r="BJ36" s="183"/>
      <c r="BK36" s="183"/>
      <c r="BL36" s="183"/>
      <c r="BM36" s="183"/>
      <c r="BN36" s="183"/>
      <c r="BO36" s="4"/>
      <c r="BP36" s="18"/>
      <c r="BQ36" s="221"/>
      <c r="BR36" s="221"/>
      <c r="BS36" s="222"/>
      <c r="BT36" s="221"/>
      <c r="BU36" s="221"/>
      <c r="BV36" s="221"/>
      <c r="BW36" s="221"/>
      <c r="BX36" s="221"/>
      <c r="BY36" s="4"/>
      <c r="BZ36" s="18"/>
      <c r="CA36" s="78"/>
      <c r="CB36" s="78"/>
      <c r="CC36" s="78"/>
      <c r="CD36" s="78"/>
      <c r="CE36" s="78"/>
      <c r="CF36" s="78"/>
      <c r="CG36" s="78"/>
      <c r="CH36" s="78"/>
      <c r="CI36" s="187"/>
      <c r="CJ36" s="18"/>
      <c r="CK36" s="76"/>
      <c r="CL36" s="224"/>
      <c r="CM36" s="76"/>
      <c r="CN36" s="76"/>
      <c r="CO36" s="76"/>
      <c r="CP36" s="76"/>
      <c r="CQ36" s="76"/>
      <c r="CR36" s="225"/>
      <c r="CS36" s="4"/>
      <c r="CT36" s="18"/>
      <c r="CU36" s="226"/>
      <c r="CV36" s="226"/>
      <c r="CW36" s="226"/>
      <c r="CX36" s="226"/>
      <c r="CY36" s="226"/>
      <c r="CZ36" s="226"/>
      <c r="DA36" s="226"/>
      <c r="DB36" s="226"/>
      <c r="DC36" s="187"/>
      <c r="DD36" s="18"/>
      <c r="DE36" s="221"/>
      <c r="DF36" s="77"/>
      <c r="DG36" s="219"/>
      <c r="DH36" s="227"/>
      <c r="DI36" s="77"/>
      <c r="DJ36" s="221"/>
      <c r="DK36" s="228"/>
      <c r="DL36" s="221"/>
      <c r="DM36" s="77"/>
      <c r="DN36" s="77"/>
      <c r="DO36" s="221"/>
      <c r="DP36" s="229"/>
      <c r="DQ36" s="194"/>
      <c r="DR36" s="18"/>
      <c r="DS36" s="230"/>
      <c r="DT36" s="230"/>
      <c r="DU36" s="230"/>
      <c r="DV36" s="230"/>
      <c r="DW36" s="230"/>
      <c r="DX36" s="228"/>
      <c r="DY36" s="18"/>
      <c r="DZ36" s="76"/>
      <c r="EA36" s="231"/>
      <c r="EB36" s="231"/>
      <c r="EC36" s="232"/>
      <c r="ED36" s="232"/>
      <c r="EE36" s="232"/>
      <c r="EF36" s="18"/>
      <c r="EG36" s="233"/>
      <c r="EH36" s="221"/>
      <c r="EI36" s="221"/>
      <c r="EJ36" s="221"/>
      <c r="EK36" s="225"/>
      <c r="EL36" s="225"/>
      <c r="EM36" s="221"/>
      <c r="EN36" s="221"/>
      <c r="EO36" s="198"/>
      <c r="EP36" s="18"/>
      <c r="EQ36" s="221"/>
      <c r="ER36" s="77"/>
      <c r="ES36" s="228"/>
      <c r="ET36" s="221"/>
      <c r="EU36" s="77"/>
      <c r="EV36" s="77"/>
      <c r="EW36" s="221"/>
      <c r="EX36" s="77"/>
      <c r="EY36" s="4"/>
      <c r="EZ36" s="18"/>
      <c r="FA36" s="234"/>
      <c r="FB36" s="234"/>
      <c r="FC36" s="231"/>
      <c r="FD36" s="230"/>
      <c r="FE36" s="230"/>
      <c r="FF36" s="117"/>
      <c r="FG36" s="221"/>
      <c r="FH36" s="235"/>
      <c r="FI36" s="97"/>
      <c r="FJ36" s="18"/>
      <c r="FK36" s="233"/>
      <c r="FL36" s="221"/>
      <c r="FM36" s="221"/>
      <c r="FN36" s="221"/>
      <c r="FO36" s="225"/>
      <c r="FP36" s="225"/>
      <c r="FQ36" s="221"/>
      <c r="FR36" s="221"/>
      <c r="FS36" s="18"/>
      <c r="FT36" s="236"/>
      <c r="FU36" s="236"/>
      <c r="FV36" s="236"/>
      <c r="FW36" s="236"/>
      <c r="FX36" s="236"/>
      <c r="FY36" s="236"/>
      <c r="FZ36" s="236"/>
      <c r="IH36" s="2"/>
    </row>
    <row r="37" spans="1:242" s="251" customFormat="1" ht="14.25" customHeight="1">
      <c r="A37" s="670" t="s">
        <v>129</v>
      </c>
      <c r="B37" s="680">
        <v>22226.123808999993</v>
      </c>
      <c r="C37" s="680">
        <v>22546.068125000002</v>
      </c>
      <c r="D37" s="681">
        <v>1.4394966875441062E-2</v>
      </c>
      <c r="E37" s="682">
        <v>4843.9750299999996</v>
      </c>
      <c r="F37" s="682">
        <v>5047.5548769999996</v>
      </c>
      <c r="G37" s="681">
        <v>4.2027435265288737E-2</v>
      </c>
      <c r="H37" s="4"/>
      <c r="I37" s="161"/>
      <c r="J37" s="111"/>
      <c r="K37" s="111"/>
      <c r="L37" s="187"/>
      <c r="M37" s="4"/>
      <c r="N37" s="17"/>
      <c r="O37" s="18"/>
      <c r="P37" s="18"/>
      <c r="Q37" s="18"/>
      <c r="R37" s="18"/>
      <c r="S37" s="18"/>
      <c r="T37" s="18"/>
      <c r="U37" s="18"/>
      <c r="V37" s="18"/>
      <c r="W37" s="18"/>
      <c r="X37" s="75"/>
      <c r="Y37" s="76"/>
      <c r="Z37" s="77"/>
      <c r="AA37" s="76"/>
      <c r="AB37" s="77"/>
      <c r="AC37" s="76"/>
      <c r="AD37" s="77"/>
      <c r="AE37" s="219"/>
      <c r="AF37" s="76"/>
      <c r="AG37" s="77"/>
      <c r="AH37" s="117"/>
      <c r="AI37" s="75"/>
      <c r="AJ37" s="217"/>
      <c r="AK37" s="217"/>
      <c r="AL37" s="217"/>
      <c r="AM37" s="217"/>
      <c r="AN37" s="217"/>
      <c r="AO37" s="220"/>
      <c r="AP37" s="220"/>
      <c r="AQ37" s="18"/>
      <c r="AR37" s="75"/>
      <c r="AS37" s="221"/>
      <c r="AT37" s="77"/>
      <c r="AU37" s="219"/>
      <c r="AV37" s="221"/>
      <c r="AW37" s="77"/>
      <c r="AX37" s="18"/>
      <c r="AY37" s="221"/>
      <c r="AZ37" s="77"/>
      <c r="BA37" s="95"/>
      <c r="BB37" s="221"/>
      <c r="BC37" s="77"/>
      <c r="BD37" s="220"/>
      <c r="BE37" s="75"/>
      <c r="BF37" s="216"/>
      <c r="BG37" s="216"/>
      <c r="BH37" s="216"/>
      <c r="BI37" s="212"/>
      <c r="BJ37" s="220"/>
      <c r="BK37" s="220"/>
      <c r="BL37" s="220"/>
      <c r="BM37" s="220"/>
      <c r="BN37" s="220"/>
      <c r="BO37" s="18"/>
      <c r="BP37" s="75"/>
      <c r="BQ37" s="221"/>
      <c r="BR37" s="221"/>
      <c r="BS37" s="222"/>
      <c r="BT37" s="221"/>
      <c r="BU37" s="221"/>
      <c r="BV37" s="221"/>
      <c r="BW37" s="221"/>
      <c r="BX37" s="221"/>
      <c r="BY37" s="18"/>
      <c r="BZ37" s="75"/>
      <c r="CA37" s="78"/>
      <c r="CB37" s="78"/>
      <c r="CC37" s="78"/>
      <c r="CD37" s="78"/>
      <c r="CE37" s="78"/>
      <c r="CF37" s="78"/>
      <c r="CG37" s="78"/>
      <c r="CH37" s="78"/>
      <c r="CI37" s="223"/>
      <c r="CJ37" s="75"/>
      <c r="CK37" s="76"/>
      <c r="CL37" s="224"/>
      <c r="CM37" s="76"/>
      <c r="CN37" s="76"/>
      <c r="CO37" s="76"/>
      <c r="CP37" s="76"/>
      <c r="CQ37" s="76"/>
      <c r="CR37" s="225"/>
      <c r="CS37" s="18"/>
      <c r="CT37" s="75"/>
      <c r="CU37" s="226"/>
      <c r="CV37" s="226"/>
      <c r="CW37" s="226"/>
      <c r="CX37" s="226"/>
      <c r="CY37" s="226"/>
      <c r="CZ37" s="226"/>
      <c r="DA37" s="226"/>
      <c r="DB37" s="226"/>
      <c r="DC37" s="223"/>
      <c r="DD37" s="75"/>
      <c r="DE37" s="221"/>
      <c r="DF37" s="77"/>
      <c r="DG37" s="219"/>
      <c r="DH37" s="227"/>
      <c r="DI37" s="77"/>
      <c r="DJ37" s="221"/>
      <c r="DK37" s="228"/>
      <c r="DL37" s="221"/>
      <c r="DM37" s="77"/>
      <c r="DN37" s="77"/>
      <c r="DO37" s="221"/>
      <c r="DP37" s="229"/>
      <c r="DQ37" s="230"/>
      <c r="DR37" s="75"/>
      <c r="DS37" s="230"/>
      <c r="DT37" s="230"/>
      <c r="DU37" s="230"/>
      <c r="DV37" s="230"/>
      <c r="DW37" s="230"/>
      <c r="DX37" s="228"/>
      <c r="DY37" s="75"/>
      <c r="DZ37" s="76"/>
      <c r="EA37" s="231"/>
      <c r="EB37" s="231"/>
      <c r="EC37" s="232"/>
      <c r="ED37" s="232"/>
      <c r="EE37" s="232"/>
      <c r="EF37" s="75"/>
      <c r="EG37" s="233"/>
      <c r="EH37" s="221"/>
      <c r="EI37" s="221"/>
      <c r="EJ37" s="221"/>
      <c r="EK37" s="225"/>
      <c r="EL37" s="225"/>
      <c r="EM37" s="221"/>
      <c r="EN37" s="221"/>
      <c r="EO37" s="198"/>
      <c r="EP37" s="75"/>
      <c r="EQ37" s="221"/>
      <c r="ER37" s="77"/>
      <c r="ES37" s="228"/>
      <c r="ET37" s="221"/>
      <c r="EU37" s="77"/>
      <c r="EV37" s="77"/>
      <c r="EW37" s="221"/>
      <c r="EX37" s="77"/>
      <c r="EY37" s="18"/>
      <c r="EZ37" s="75"/>
      <c r="FA37" s="234"/>
      <c r="FB37" s="234"/>
      <c r="FC37" s="231"/>
      <c r="FD37" s="230"/>
      <c r="FE37" s="230"/>
      <c r="FF37" s="117"/>
      <c r="FG37" s="221"/>
      <c r="FH37" s="235"/>
      <c r="FI37" s="97"/>
      <c r="FJ37" s="75"/>
      <c r="FK37" s="233"/>
      <c r="FL37" s="221"/>
      <c r="FM37" s="221"/>
      <c r="FN37" s="221"/>
      <c r="FO37" s="225"/>
      <c r="FP37" s="225"/>
      <c r="FQ37" s="221"/>
      <c r="FR37" s="221"/>
      <c r="FS37" s="75"/>
      <c r="FT37" s="236"/>
      <c r="FU37" s="236"/>
      <c r="FV37" s="236"/>
      <c r="FW37" s="236"/>
      <c r="FX37" s="236"/>
      <c r="FY37" s="236"/>
      <c r="FZ37" s="236"/>
      <c r="GA37" s="4"/>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row>
    <row r="38" spans="1:242" ht="12" customHeight="1">
      <c r="A38" s="20" t="s">
        <v>295</v>
      </c>
      <c r="B38" s="94"/>
      <c r="C38" s="252"/>
      <c r="D38" s="94"/>
      <c r="E38" s="94"/>
      <c r="F38" s="253"/>
      <c r="G38" s="253"/>
      <c r="Y38" s="111"/>
      <c r="AA38" s="202"/>
      <c r="AJ38" s="111"/>
      <c r="AS38" s="254"/>
      <c r="AT38" s="4"/>
      <c r="AU38" s="254"/>
      <c r="AV38" s="4"/>
      <c r="AX38" s="4"/>
      <c r="AZ38" s="4"/>
      <c r="BB38" s="4"/>
      <c r="BF38" s="111"/>
      <c r="BQ38" s="254"/>
      <c r="BS38" s="254"/>
      <c r="CA38" s="254"/>
      <c r="CB38" s="4"/>
      <c r="CC38" s="254"/>
      <c r="CF38" s="4"/>
      <c r="CG38" s="4"/>
      <c r="CH38" s="4"/>
      <c r="CK38" s="254"/>
      <c r="CL38" s="4"/>
      <c r="CM38" s="254"/>
      <c r="CN38" s="4"/>
      <c r="CP38" s="4"/>
      <c r="CQ38" s="4"/>
      <c r="CR38" s="4"/>
      <c r="CS38" s="4"/>
      <c r="CU38" s="254"/>
      <c r="CW38" s="254"/>
      <c r="DE38" s="254"/>
      <c r="DG38" s="111"/>
      <c r="DS38" s="254"/>
      <c r="DW38" s="4"/>
      <c r="DZ38" s="254"/>
      <c r="EA38" s="255"/>
      <c r="EB38" s="254"/>
      <c r="EC38" s="111"/>
      <c r="ED38" s="111"/>
      <c r="EE38" s="111"/>
      <c r="EF38" s="111"/>
      <c r="EG38" s="254"/>
      <c r="EH38" s="255"/>
      <c r="EI38" s="254"/>
      <c r="EJ38" s="111"/>
      <c r="EK38" s="111"/>
      <c r="EL38" s="111"/>
      <c r="EQ38" s="254"/>
      <c r="ES38" s="254"/>
      <c r="FA38" s="254"/>
      <c r="FE38" s="4"/>
      <c r="FK38" s="254"/>
      <c r="FL38" s="255"/>
      <c r="FM38" s="254"/>
      <c r="FN38" s="111"/>
      <c r="FO38" s="111"/>
      <c r="FP38" s="111"/>
      <c r="FQ38" s="95"/>
      <c r="FR38" s="4"/>
      <c r="FS38" s="95"/>
      <c r="GA38" s="97"/>
    </row>
    <row r="39" spans="1:242" ht="12" customHeight="1">
      <c r="A39" s="549"/>
      <c r="B39" s="449"/>
      <c r="C39" s="449"/>
      <c r="D39" s="26"/>
      <c r="E39" s="26"/>
      <c r="F39" s="256"/>
      <c r="G39" s="26"/>
      <c r="Y39" s="257"/>
      <c r="Z39" s="258"/>
      <c r="AA39" s="258"/>
      <c r="AB39" s="258"/>
      <c r="AC39" s="258"/>
      <c r="AD39" s="259"/>
      <c r="AE39" s="258"/>
      <c r="AF39" s="258"/>
      <c r="AG39" s="258"/>
      <c r="AJ39" s="254"/>
      <c r="AS39" s="254"/>
      <c r="AT39" s="4"/>
      <c r="AV39" s="4"/>
      <c r="AX39" s="4"/>
      <c r="AZ39" s="4"/>
      <c r="BB39" s="4"/>
      <c r="BF39" s="254"/>
      <c r="BQ39" s="254"/>
      <c r="CA39" s="254"/>
      <c r="CD39" s="4"/>
      <c r="CE39" s="4"/>
      <c r="CH39" s="4"/>
      <c r="CI39" s="4"/>
      <c r="CJ39" s="4"/>
      <c r="CK39" s="254"/>
      <c r="CL39" s="4"/>
      <c r="CM39" s="4"/>
      <c r="CN39" s="4"/>
      <c r="CP39" s="4"/>
      <c r="CQ39" s="4"/>
      <c r="CR39" s="4"/>
      <c r="CS39" s="4"/>
      <c r="DE39" s="260"/>
      <c r="DG39" s="254"/>
      <c r="DS39" s="111"/>
      <c r="DW39" s="4"/>
      <c r="DZ39" s="111"/>
      <c r="EA39" s="254"/>
      <c r="EC39" s="4"/>
      <c r="ED39" s="4"/>
      <c r="EE39" s="4"/>
      <c r="EF39" s="4"/>
      <c r="EG39" s="111"/>
      <c r="EH39" s="254"/>
      <c r="EJ39" s="4"/>
      <c r="EK39" s="4"/>
      <c r="EL39" s="4"/>
      <c r="EM39" s="4"/>
      <c r="EO39" s="4"/>
      <c r="FK39" s="111"/>
      <c r="FL39" s="254"/>
      <c r="FM39" s="95"/>
      <c r="FN39" s="4"/>
      <c r="FO39" s="4"/>
      <c r="FP39" s="4"/>
      <c r="FQ39" s="4"/>
      <c r="FR39" s="4"/>
      <c r="FS39" s="4"/>
    </row>
    <row r="40" spans="1:242" s="122" customFormat="1" ht="12.75" customHeight="1">
      <c r="A40" s="29"/>
      <c r="B40" s="29"/>
      <c r="C40" s="29"/>
      <c r="D40" s="29"/>
      <c r="E40" s="29"/>
      <c r="H40" s="30"/>
      <c r="I40" s="32"/>
      <c r="J40" s="263"/>
      <c r="K40" s="32"/>
      <c r="L40" s="264"/>
      <c r="M40" s="32"/>
      <c r="N40" s="264"/>
      <c r="O40" s="265"/>
      <c r="P40" s="28"/>
      <c r="Q40" s="28"/>
      <c r="R40" s="28"/>
      <c r="S40" s="28"/>
      <c r="T40" s="28"/>
      <c r="U40" s="28"/>
      <c r="V40" s="28"/>
      <c r="W40" s="28"/>
      <c r="X40" s="28"/>
      <c r="Y40" s="28"/>
      <c r="Z40" s="28"/>
      <c r="AA40" s="32"/>
      <c r="AB40" s="28"/>
      <c r="AC40" s="32"/>
      <c r="AD40" s="28"/>
      <c r="AE40" s="32"/>
      <c r="AF40" s="266"/>
      <c r="AG40" s="28"/>
      <c r="AH40" s="32"/>
      <c r="AI40" s="28"/>
      <c r="AJ40" s="28"/>
      <c r="AK40" s="267"/>
      <c r="AL40" s="268"/>
      <c r="AM40" s="268"/>
      <c r="AN40" s="32"/>
      <c r="AO40" s="32"/>
      <c r="AP40" s="32"/>
      <c r="AQ40" s="32"/>
      <c r="AR40" s="32"/>
      <c r="AS40" s="32"/>
      <c r="AT40" s="32"/>
      <c r="AU40" s="32"/>
      <c r="AV40" s="32"/>
      <c r="AW40" s="32"/>
      <c r="AX40" s="32"/>
      <c r="AY40" s="32"/>
      <c r="AZ40" s="32"/>
      <c r="BA40" s="32"/>
      <c r="BB40" s="32"/>
      <c r="BC40" s="262"/>
      <c r="BD40" s="32"/>
      <c r="BE40" s="32"/>
      <c r="BF40" s="100"/>
      <c r="BG40" s="32"/>
      <c r="BH40" s="32"/>
      <c r="BI40" s="32"/>
      <c r="BJ40" s="32"/>
      <c r="BK40" s="32"/>
      <c r="BL40" s="32"/>
      <c r="BM40" s="32"/>
      <c r="BN40" s="32"/>
      <c r="BO40" s="32"/>
      <c r="BP40" s="32"/>
      <c r="BQ40" s="32"/>
      <c r="BR40" s="28"/>
      <c r="BS40" s="28"/>
      <c r="BT40" s="32"/>
      <c r="BU40" s="32"/>
      <c r="BV40" s="28"/>
      <c r="BW40" s="28"/>
      <c r="BX40" s="28"/>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254"/>
      <c r="DH40" s="32"/>
      <c r="DI40" s="269"/>
      <c r="DJ40" s="32"/>
      <c r="DK40" s="32"/>
      <c r="DL40" s="28"/>
      <c r="DM40" s="270"/>
      <c r="DN40" s="271"/>
      <c r="DO40" s="28"/>
      <c r="DP40" s="32"/>
      <c r="DQ40" s="32"/>
      <c r="DR40" s="32"/>
      <c r="DS40" s="254"/>
      <c r="DT40" s="28"/>
      <c r="DU40" s="28"/>
      <c r="DV40" s="28"/>
      <c r="DW40" s="28"/>
      <c r="DX40" s="28"/>
      <c r="DY40" s="28"/>
      <c r="DZ40" s="28"/>
      <c r="EA40" s="32"/>
      <c r="EB40" s="32"/>
      <c r="EC40" s="32"/>
      <c r="ED40" s="32"/>
      <c r="EE40" s="32"/>
      <c r="EF40" s="32"/>
      <c r="EG40" s="32"/>
      <c r="EH40" s="32"/>
      <c r="EI40" s="32"/>
      <c r="EJ40" s="32"/>
      <c r="EK40" s="272"/>
      <c r="EL40" s="32"/>
      <c r="EM40" s="32"/>
      <c r="EN40" s="28"/>
      <c r="EO40" s="32"/>
      <c r="EP40" s="32"/>
      <c r="EQ40" s="28"/>
      <c r="ER40" s="32"/>
      <c r="ES40" s="32"/>
      <c r="ET40" s="32"/>
      <c r="EU40" s="28"/>
      <c r="EV40" s="32"/>
      <c r="EW40" s="32"/>
      <c r="EX40" s="28"/>
      <c r="EY40" s="32"/>
      <c r="EZ40" s="32"/>
      <c r="FA40" s="32"/>
      <c r="FB40" s="32"/>
      <c r="FC40" s="32"/>
      <c r="FD40" s="32"/>
      <c r="FE40" s="32"/>
      <c r="FF40" s="32"/>
      <c r="FG40" s="32"/>
      <c r="FH40" s="32"/>
      <c r="FI40" s="32"/>
      <c r="FJ40" s="273"/>
      <c r="FK40" s="32"/>
      <c r="FL40" s="32"/>
      <c r="FM40" s="32"/>
      <c r="FN40" s="32"/>
      <c r="FO40" s="32"/>
      <c r="FP40" s="32"/>
      <c r="FQ40" s="32"/>
      <c r="FR40" s="28"/>
      <c r="FS40" s="32"/>
      <c r="FT40" s="273"/>
      <c r="FU40" s="273"/>
      <c r="FV40" s="273"/>
      <c r="FW40" s="273"/>
      <c r="FX40" s="273"/>
      <c r="FY40" s="273"/>
      <c r="FZ40" s="273"/>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row>
    <row r="41" spans="1:242" ht="15.75" customHeight="1">
      <c r="A41" s="657" t="s">
        <v>3</v>
      </c>
      <c r="B41" s="1"/>
      <c r="C41" s="1"/>
      <c r="D41" s="1"/>
      <c r="E41" s="654" t="s">
        <v>308</v>
      </c>
      <c r="F41" s="2"/>
      <c r="G41" s="2"/>
      <c r="H41" s="4"/>
      <c r="I41" s="36"/>
      <c r="J41" s="274"/>
      <c r="K41" s="119"/>
      <c r="L41" s="119"/>
      <c r="M41" s="275"/>
      <c r="N41" s="119"/>
      <c r="O41" s="265"/>
      <c r="AC41" s="4"/>
      <c r="AE41" s="4"/>
      <c r="AF41" s="4"/>
      <c r="AH41" s="4"/>
      <c r="AI41" s="4"/>
      <c r="AJ41" s="276"/>
      <c r="AK41" s="4"/>
      <c r="AL41" s="4"/>
      <c r="AM41" s="4"/>
      <c r="AN41" s="4"/>
      <c r="AO41" s="4"/>
      <c r="AP41" s="4"/>
      <c r="AQ41" s="4"/>
      <c r="AV41" s="28"/>
      <c r="AW41" s="28"/>
      <c r="AX41" s="28"/>
      <c r="AY41" s="28"/>
      <c r="AZ41" s="28"/>
      <c r="BA41" s="28"/>
      <c r="BB41" s="28"/>
      <c r="BC41" s="28"/>
      <c r="BD41" s="28"/>
      <c r="BE41" s="28"/>
      <c r="BF41" s="28"/>
      <c r="BG41" s="156"/>
      <c r="BH41" s="277"/>
      <c r="BI41" s="277"/>
      <c r="BJ41" s="28"/>
      <c r="BK41" s="28"/>
      <c r="BL41" s="28"/>
      <c r="BM41" s="28"/>
      <c r="BN41" s="28"/>
      <c r="BO41" s="12"/>
      <c r="BP41" s="28"/>
      <c r="CA41" s="278"/>
      <c r="CB41" s="84"/>
      <c r="CC41" s="84"/>
      <c r="CD41" s="84"/>
      <c r="CE41" s="84"/>
      <c r="CF41" s="84"/>
      <c r="CG41" s="84"/>
      <c r="CH41" s="84"/>
      <c r="CI41" s="84"/>
      <c r="DE41" s="100"/>
      <c r="DI41" s="279"/>
      <c r="DO41" s="95"/>
      <c r="DR41" s="4"/>
      <c r="DS41" s="280"/>
      <c r="DT41" s="281"/>
      <c r="ET41" s="282"/>
      <c r="GB41" s="18"/>
    </row>
    <row r="42" spans="1:242" ht="12" customHeight="1">
      <c r="A42" s="658" t="s">
        <v>297</v>
      </c>
      <c r="B42" s="354"/>
      <c r="C42" s="405"/>
      <c r="D42" s="1"/>
      <c r="E42" s="658" t="s">
        <v>36</v>
      </c>
      <c r="F42" s="658"/>
      <c r="G42" s="658"/>
      <c r="H42" s="38"/>
      <c r="I42" s="39"/>
      <c r="J42" s="40"/>
      <c r="K42" s="40"/>
      <c r="L42" s="39"/>
      <c r="M42" s="39"/>
      <c r="N42" s="40"/>
      <c r="O42" s="46"/>
      <c r="Y42" s="43"/>
      <c r="Z42" s="113"/>
      <c r="AA42" s="114"/>
      <c r="AC42" s="4"/>
      <c r="AE42" s="4"/>
      <c r="AF42" s="4"/>
      <c r="AG42" s="283"/>
      <c r="AH42" s="4"/>
      <c r="AI42" s="4"/>
      <c r="AJ42" s="4"/>
      <c r="AK42" s="156"/>
      <c r="AL42" s="277"/>
      <c r="AM42" s="277"/>
      <c r="AO42" s="4"/>
      <c r="AQ42" s="12"/>
      <c r="AR42" s="4"/>
      <c r="AS42" s="43"/>
      <c r="AT42" s="113"/>
      <c r="AU42" s="114"/>
      <c r="AV42" s="4"/>
      <c r="AW42" s="118"/>
      <c r="AX42" s="4"/>
      <c r="AY42" s="4"/>
      <c r="AZ42" s="4"/>
      <c r="BA42" s="4"/>
      <c r="BB42" s="4"/>
      <c r="BC42" s="283"/>
      <c r="BD42" s="284"/>
      <c r="BE42" s="285"/>
      <c r="BF42" s="4"/>
      <c r="BG42" s="4"/>
      <c r="BH42" s="4"/>
      <c r="BI42" s="4"/>
      <c r="BJ42" s="4"/>
      <c r="BK42" s="4"/>
      <c r="BL42" s="4"/>
      <c r="BM42" s="4"/>
      <c r="BN42" s="4"/>
      <c r="BO42" s="4"/>
      <c r="BP42" s="4"/>
      <c r="BQ42" s="43"/>
      <c r="BR42" s="113"/>
      <c r="BS42" s="114"/>
      <c r="CC42" s="156"/>
      <c r="CD42" s="277"/>
      <c r="CE42" s="277"/>
      <c r="CK42" s="43"/>
      <c r="CL42" s="113"/>
      <c r="CM42" s="114"/>
      <c r="DE42" s="43"/>
      <c r="DF42" s="113"/>
      <c r="DG42" s="114"/>
      <c r="DI42" s="279"/>
      <c r="DO42" s="95"/>
      <c r="DT42" s="118"/>
      <c r="DU42" s="114"/>
      <c r="DV42" s="114"/>
      <c r="DW42" s="114"/>
      <c r="DZ42" s="43"/>
      <c r="EA42" s="113"/>
      <c r="EB42" s="114"/>
      <c r="EI42" s="202"/>
      <c r="EJ42" s="202"/>
      <c r="EK42" s="286"/>
      <c r="EL42" s="202"/>
      <c r="EM42" s="202"/>
      <c r="EN42" s="118"/>
      <c r="EO42" s="202"/>
      <c r="ET42" s="287"/>
      <c r="EY42" s="282"/>
      <c r="FA42" s="43"/>
      <c r="FB42" s="113"/>
      <c r="FC42" s="114"/>
      <c r="FD42" s="277"/>
      <c r="FE42" s="277"/>
      <c r="FF42" s="277"/>
    </row>
    <row r="43" spans="1:242" ht="21" customHeight="1">
      <c r="A43" s="1149" t="s">
        <v>7</v>
      </c>
      <c r="B43" s="1161" t="s">
        <v>189</v>
      </c>
      <c r="C43" s="1148"/>
      <c r="D43" s="66"/>
      <c r="E43" s="522" t="s">
        <v>366</v>
      </c>
      <c r="F43" s="2"/>
      <c r="G43" s="2"/>
      <c r="H43" s="44"/>
      <c r="I43" s="28"/>
      <c r="J43" s="45"/>
      <c r="K43" s="45"/>
      <c r="L43" s="28"/>
      <c r="M43" s="28"/>
      <c r="N43" s="12"/>
      <c r="O43" s="46"/>
      <c r="Y43" s="135"/>
      <c r="Z43" s="119"/>
      <c r="AA43" s="135"/>
      <c r="AB43" s="50"/>
      <c r="AD43" s="135"/>
      <c r="AE43" s="135"/>
      <c r="AF43" s="136"/>
      <c r="AG43" s="136"/>
      <c r="AH43" s="136"/>
      <c r="AI43" s="136"/>
      <c r="AJ43" s="136"/>
      <c r="AK43" s="136"/>
      <c r="AL43" s="136"/>
      <c r="AM43" s="136"/>
      <c r="AN43" s="136"/>
      <c r="AO43" s="119"/>
      <c r="AP43" s="136"/>
      <c r="AR43" s="136"/>
      <c r="AS43" s="4"/>
      <c r="AT43" s="119"/>
      <c r="AU43" s="97"/>
      <c r="AW43" s="119"/>
      <c r="AX43" s="119"/>
      <c r="AY43" s="97"/>
      <c r="AZ43" s="97"/>
      <c r="BA43" s="119"/>
      <c r="BB43" s="136"/>
      <c r="BC43" s="136"/>
      <c r="BD43" s="136"/>
      <c r="BE43" s="119"/>
      <c r="BF43" s="136"/>
      <c r="BG43" s="136"/>
      <c r="BH43" s="136"/>
      <c r="BI43" s="136"/>
      <c r="BJ43" s="136"/>
      <c r="BK43" s="136"/>
      <c r="BL43" s="136"/>
      <c r="BM43" s="136"/>
      <c r="BN43" s="136"/>
      <c r="BO43" s="136"/>
      <c r="BP43" s="139"/>
      <c r="BQ43" s="47"/>
      <c r="BR43" s="135"/>
      <c r="BS43" s="135"/>
      <c r="BT43" s="135"/>
      <c r="BU43" s="135"/>
      <c r="BV43" s="135"/>
      <c r="BW43" s="135"/>
      <c r="BX43" s="135"/>
      <c r="BY43" s="135"/>
      <c r="CK43" s="47"/>
      <c r="CL43" s="135"/>
      <c r="CM43" s="135"/>
      <c r="CN43" s="135"/>
      <c r="CO43" s="135"/>
      <c r="CP43" s="135"/>
      <c r="CQ43" s="135"/>
      <c r="CR43" s="135"/>
      <c r="CS43" s="135"/>
      <c r="CW43" s="288"/>
      <c r="CX43" s="288"/>
      <c r="CY43" s="262"/>
      <c r="CZ43" s="262"/>
      <c r="DE43" s="46"/>
      <c r="DF43" s="117"/>
      <c r="DG43" s="117"/>
      <c r="DH43" s="117"/>
      <c r="DI43" s="289"/>
      <c r="DJ43" s="155"/>
      <c r="DK43" s="117"/>
      <c r="DP43" s="47"/>
      <c r="DR43" s="118"/>
      <c r="DT43" s="202"/>
      <c r="DY43" s="290"/>
      <c r="EA43" s="153"/>
      <c r="EB43" s="136"/>
      <c r="EC43" s="136"/>
      <c r="ED43" s="136"/>
      <c r="EF43" s="291"/>
      <c r="EJ43" s="82"/>
      <c r="EK43" s="82"/>
      <c r="EL43" s="82"/>
      <c r="ET43" s="202"/>
      <c r="EW43" s="292"/>
      <c r="EY43" s="287"/>
      <c r="FA43" s="46"/>
      <c r="GB43" s="18"/>
    </row>
    <row r="44" spans="1:242" ht="12" customHeight="1">
      <c r="A44" s="1150"/>
      <c r="B44" s="772" t="s">
        <v>190</v>
      </c>
      <c r="C44" s="772" t="s">
        <v>62</v>
      </c>
      <c r="D44" s="293"/>
      <c r="E44" s="293"/>
      <c r="F44" s="294"/>
      <c r="G44" s="2"/>
      <c r="H44" s="36"/>
      <c r="I44" s="47"/>
      <c r="J44" s="48"/>
      <c r="K44" s="4"/>
      <c r="L44" s="36"/>
      <c r="M44" s="47"/>
      <c r="N44" s="49"/>
      <c r="Y44" s="145"/>
      <c r="Z44" s="119"/>
      <c r="AA44" s="135"/>
      <c r="AB44" s="119"/>
      <c r="AC44" s="295"/>
      <c r="AD44" s="119"/>
      <c r="AE44" s="135"/>
      <c r="AF44" s="136"/>
      <c r="AG44" s="136"/>
      <c r="AH44" s="136"/>
      <c r="AI44" s="136"/>
      <c r="AJ44" s="136"/>
      <c r="AK44" s="136"/>
      <c r="AL44" s="136"/>
      <c r="AM44" s="136"/>
      <c r="AN44" s="136"/>
      <c r="AO44" s="119"/>
      <c r="AP44" s="136"/>
      <c r="AQ44" s="136"/>
      <c r="AR44" s="136"/>
      <c r="AS44" s="50"/>
      <c r="AT44" s="119"/>
      <c r="AU44" s="97"/>
      <c r="AW44" s="119"/>
      <c r="AX44" s="119"/>
      <c r="AY44" s="97"/>
      <c r="AZ44" s="97"/>
      <c r="BA44" s="119"/>
      <c r="BB44" s="135"/>
      <c r="BC44" s="135"/>
      <c r="BD44" s="135"/>
      <c r="BE44" s="135"/>
      <c r="BF44" s="4"/>
      <c r="BG44" s="4"/>
      <c r="BH44" s="4"/>
      <c r="BI44" s="4"/>
      <c r="BJ44" s="4"/>
      <c r="BK44" s="4"/>
      <c r="BL44" s="4"/>
      <c r="BM44" s="4"/>
      <c r="BN44" s="135"/>
      <c r="BO44" s="135"/>
      <c r="BP44" s="150"/>
      <c r="BQ44" s="50"/>
      <c r="BR44" s="135"/>
      <c r="BS44" s="135"/>
      <c r="BT44" s="135"/>
      <c r="BU44" s="135"/>
      <c r="BV44" s="135"/>
      <c r="BW44" s="135"/>
      <c r="BX44" s="135"/>
      <c r="BY44" s="135"/>
      <c r="CK44" s="50"/>
      <c r="CL44" s="135"/>
      <c r="CM44" s="135"/>
      <c r="CN44" s="135"/>
      <c r="CO44" s="135"/>
      <c r="CP44" s="135"/>
      <c r="CQ44" s="135"/>
      <c r="CR44" s="135"/>
      <c r="CS44" s="135"/>
      <c r="DE44" s="50"/>
      <c r="DF44" s="296"/>
      <c r="DG44" s="146"/>
      <c r="DH44" s="142"/>
      <c r="DI44" s="297"/>
      <c r="DJ44" s="155"/>
      <c r="DK44" s="202"/>
      <c r="DO44" s="298"/>
      <c r="DR44" s="118"/>
      <c r="DZ44" s="50"/>
      <c r="EA44" s="142"/>
      <c r="EB44" s="119"/>
      <c r="EC44" s="136"/>
      <c r="ED44" s="136"/>
      <c r="EE44" s="136"/>
      <c r="EF44" s="136"/>
      <c r="EW44" s="292"/>
      <c r="EY44" s="202"/>
      <c r="FA44" s="50"/>
      <c r="FB44" s="142"/>
      <c r="FC44" s="142"/>
    </row>
    <row r="45" spans="1:242" ht="14.25" customHeight="1">
      <c r="A45" s="659" t="s">
        <v>8</v>
      </c>
      <c r="B45" s="712">
        <v>338.97391213096034</v>
      </c>
      <c r="C45" s="712">
        <v>52.600694305723579</v>
      </c>
      <c r="D45" s="66"/>
      <c r="E45" s="66"/>
      <c r="F45" s="301"/>
      <c r="G45" s="2"/>
      <c r="H45" s="52"/>
      <c r="I45" s="52"/>
      <c r="J45" s="53"/>
      <c r="K45" s="54"/>
      <c r="L45" s="52"/>
      <c r="M45" s="52"/>
      <c r="N45" s="53"/>
      <c r="Y45" s="55"/>
      <c r="Z45" s="159"/>
      <c r="AA45" s="159"/>
      <c r="AB45" s="159"/>
      <c r="AC45" s="303"/>
      <c r="AD45" s="159"/>
      <c r="AE45" s="159"/>
      <c r="AF45" s="161"/>
      <c r="AG45" s="161"/>
      <c r="AH45" s="161"/>
      <c r="AI45" s="161"/>
      <c r="AJ45" s="161"/>
      <c r="AK45" s="161"/>
      <c r="AL45" s="161"/>
      <c r="AM45" s="161"/>
      <c r="AN45" s="161"/>
      <c r="AO45" s="161"/>
      <c r="AP45" s="161"/>
      <c r="AQ45" s="161"/>
      <c r="AR45" s="161"/>
      <c r="AS45" s="55"/>
      <c r="AT45" s="88"/>
      <c r="AU45" s="304"/>
      <c r="AV45" s="304"/>
      <c r="AW45" s="305"/>
      <c r="AX45" s="305"/>
      <c r="AY45" s="306"/>
      <c r="AZ45" s="306"/>
      <c r="BA45" s="88"/>
      <c r="BB45" s="162"/>
      <c r="BC45" s="162"/>
      <c r="BD45" s="162"/>
      <c r="BE45" s="162"/>
      <c r="BF45" s="139"/>
      <c r="BG45" s="139"/>
      <c r="BH45" s="139"/>
      <c r="BI45" s="139"/>
      <c r="BJ45" s="139"/>
      <c r="BK45" s="139"/>
      <c r="BL45" s="139"/>
      <c r="BM45" s="139"/>
      <c r="BN45" s="162"/>
      <c r="BO45" s="162"/>
      <c r="BP45" s="183"/>
      <c r="BQ45" s="55"/>
      <c r="BR45" s="195"/>
      <c r="BS45" s="195"/>
      <c r="BT45" s="195"/>
      <c r="BU45" s="195"/>
      <c r="BV45" s="195"/>
      <c r="BW45" s="195"/>
      <c r="BX45" s="195"/>
      <c r="BY45" s="195"/>
      <c r="BZ45" s="307"/>
      <c r="CA45" s="187"/>
      <c r="CB45" s="187"/>
      <c r="CC45" s="187"/>
      <c r="CD45" s="187"/>
      <c r="CE45" s="187"/>
      <c r="CF45" s="187"/>
      <c r="CG45" s="187"/>
      <c r="CH45" s="187"/>
      <c r="CI45" s="187"/>
      <c r="CJ45" s="187"/>
      <c r="CK45" s="55"/>
      <c r="CL45" s="199"/>
      <c r="CM45" s="199"/>
      <c r="CN45" s="199"/>
      <c r="CO45" s="199"/>
      <c r="CP45" s="199"/>
      <c r="CQ45" s="199"/>
      <c r="CR45" s="199"/>
      <c r="CS45" s="199"/>
      <c r="CU45" s="187"/>
      <c r="CV45" s="187"/>
      <c r="CW45" s="187"/>
      <c r="CX45" s="187"/>
      <c r="CY45" s="187"/>
      <c r="CZ45" s="187"/>
      <c r="DA45" s="187"/>
      <c r="DB45" s="187"/>
      <c r="DC45" s="187"/>
      <c r="DD45" s="187"/>
      <c r="DE45" s="55"/>
      <c r="DF45" s="308"/>
      <c r="DG45" s="309"/>
      <c r="DH45" s="309"/>
      <c r="DI45" s="310"/>
      <c r="DJ45" s="309"/>
      <c r="DK45" s="309"/>
      <c r="DO45" s="95"/>
      <c r="DR45" s="194"/>
      <c r="DY45" s="202"/>
      <c r="DZ45" s="55"/>
      <c r="EA45" s="199"/>
      <c r="EB45" s="199"/>
      <c r="EC45" s="199"/>
      <c r="ED45" s="311"/>
      <c r="EE45" s="311"/>
      <c r="EF45" s="311"/>
      <c r="FA45" s="55"/>
      <c r="FB45" s="312"/>
      <c r="FC45" s="312"/>
    </row>
    <row r="46" spans="1:242" ht="14.25" customHeight="1">
      <c r="A46" s="526" t="s">
        <v>9</v>
      </c>
      <c r="B46" s="713">
        <v>322.70679635642972</v>
      </c>
      <c r="C46" s="713">
        <v>73.575603112651478</v>
      </c>
      <c r="D46" s="313"/>
      <c r="E46" s="313"/>
      <c r="F46" s="2"/>
      <c r="G46" s="314"/>
      <c r="H46" s="56"/>
      <c r="I46" s="56"/>
      <c r="J46" s="57"/>
      <c r="K46" s="58"/>
      <c r="L46" s="56"/>
      <c r="M46" s="59"/>
      <c r="N46" s="57"/>
      <c r="Y46" s="55"/>
      <c r="Z46" s="159"/>
      <c r="AA46" s="159"/>
      <c r="AB46" s="159"/>
      <c r="AC46" s="303"/>
      <c r="AD46" s="159"/>
      <c r="AE46" s="159"/>
      <c r="AF46" s="161"/>
      <c r="AG46" s="161"/>
      <c r="AH46" s="161"/>
      <c r="AI46" s="161"/>
      <c r="AJ46" s="161"/>
      <c r="AK46" s="161"/>
      <c r="AL46" s="161"/>
      <c r="AM46" s="161"/>
      <c r="AN46" s="161"/>
      <c r="AO46" s="161"/>
      <c r="AP46" s="161"/>
      <c r="AQ46" s="161"/>
      <c r="AR46" s="161"/>
      <c r="AS46" s="55"/>
      <c r="AT46" s="88"/>
      <c r="AU46" s="304"/>
      <c r="AV46" s="304"/>
      <c r="AW46" s="305"/>
      <c r="AX46" s="305"/>
      <c r="AY46" s="306"/>
      <c r="AZ46" s="306"/>
      <c r="BA46" s="88"/>
      <c r="BB46" s="162"/>
      <c r="BC46" s="162"/>
      <c r="BD46" s="162"/>
      <c r="BE46" s="162"/>
      <c r="BF46" s="139"/>
      <c r="BG46" s="139"/>
      <c r="BH46" s="139"/>
      <c r="BI46" s="139"/>
      <c r="BJ46" s="139"/>
      <c r="BK46" s="139"/>
      <c r="BL46" s="139"/>
      <c r="BM46" s="139"/>
      <c r="BN46" s="162"/>
      <c r="BO46" s="162"/>
      <c r="BP46" s="183"/>
      <c r="BQ46" s="55"/>
      <c r="BR46" s="195"/>
      <c r="BS46" s="195"/>
      <c r="BT46" s="195"/>
      <c r="BU46" s="195"/>
      <c r="BV46" s="195"/>
      <c r="BW46" s="195"/>
      <c r="BX46" s="195"/>
      <c r="BY46" s="195"/>
      <c r="CA46" s="187"/>
      <c r="CB46" s="187"/>
      <c r="CC46" s="187"/>
      <c r="CD46" s="187"/>
      <c r="CE46" s="187"/>
      <c r="CF46" s="187"/>
      <c r="CG46" s="187"/>
      <c r="CH46" s="187"/>
      <c r="CI46" s="187"/>
      <c r="CJ46" s="187"/>
      <c r="CK46" s="55"/>
      <c r="CL46" s="199"/>
      <c r="CM46" s="199"/>
      <c r="CN46" s="199"/>
      <c r="CO46" s="199"/>
      <c r="CP46" s="199"/>
      <c r="CQ46" s="199"/>
      <c r="CR46" s="199"/>
      <c r="CS46" s="199"/>
      <c r="CU46" s="187"/>
      <c r="CV46" s="187"/>
      <c r="CW46" s="187"/>
      <c r="CX46" s="187"/>
      <c r="CY46" s="187"/>
      <c r="CZ46" s="187"/>
      <c r="DA46" s="187"/>
      <c r="DB46" s="187"/>
      <c r="DC46" s="187"/>
      <c r="DD46" s="187"/>
      <c r="DE46" s="55"/>
      <c r="DF46" s="309"/>
      <c r="DG46" s="309"/>
      <c r="DH46" s="309"/>
      <c r="DI46" s="310"/>
      <c r="DJ46" s="310"/>
      <c r="DK46" s="309"/>
      <c r="DO46" s="95"/>
      <c r="DR46" s="194"/>
      <c r="DY46" s="194"/>
      <c r="DZ46" s="55"/>
      <c r="EA46" s="199"/>
      <c r="EB46" s="199"/>
      <c r="EC46" s="199"/>
      <c r="ED46" s="311"/>
      <c r="EE46" s="311"/>
      <c r="EF46" s="311"/>
      <c r="FA46" s="55"/>
      <c r="FB46" s="312"/>
      <c r="FC46" s="312"/>
      <c r="GB46" s="18"/>
    </row>
    <row r="47" spans="1:242" ht="14.25" customHeight="1">
      <c r="A47" s="659" t="s">
        <v>10</v>
      </c>
      <c r="B47" s="712">
        <v>373.22062149542825</v>
      </c>
      <c r="C47" s="712">
        <v>84.038634182248543</v>
      </c>
      <c r="D47" s="313"/>
      <c r="E47" s="313"/>
      <c r="F47" s="2"/>
      <c r="G47" s="2"/>
      <c r="H47" s="56"/>
      <c r="I47" s="56"/>
      <c r="J47" s="57"/>
      <c r="K47" s="58"/>
      <c r="L47" s="56"/>
      <c r="M47" s="59"/>
      <c r="N47" s="57"/>
      <c r="Y47" s="55"/>
      <c r="Z47" s="159"/>
      <c r="AA47" s="159"/>
      <c r="AB47" s="159"/>
      <c r="AC47" s="303"/>
      <c r="AD47" s="159"/>
      <c r="AE47" s="159"/>
      <c r="AF47" s="161"/>
      <c r="AG47" s="161"/>
      <c r="AH47" s="161"/>
      <c r="AI47" s="161"/>
      <c r="AJ47" s="161"/>
      <c r="AK47" s="161"/>
      <c r="AL47" s="161"/>
      <c r="AM47" s="161"/>
      <c r="AN47" s="161"/>
      <c r="AO47" s="161"/>
      <c r="AP47" s="161"/>
      <c r="AQ47" s="161"/>
      <c r="AR47" s="161"/>
      <c r="AS47" s="55"/>
      <c r="AT47" s="88"/>
      <c r="AU47" s="304"/>
      <c r="AV47" s="304"/>
      <c r="AW47" s="305"/>
      <c r="AX47" s="305"/>
      <c r="AY47" s="306"/>
      <c r="AZ47" s="306"/>
      <c r="BA47" s="88"/>
      <c r="BB47" s="162"/>
      <c r="BC47" s="162"/>
      <c r="BD47" s="162"/>
      <c r="BE47" s="162"/>
      <c r="BF47" s="139"/>
      <c r="BG47" s="139"/>
      <c r="BH47" s="139"/>
      <c r="BI47" s="139"/>
      <c r="BJ47" s="139"/>
      <c r="BK47" s="139"/>
      <c r="BL47" s="139"/>
      <c r="BM47" s="139"/>
      <c r="BN47" s="162"/>
      <c r="BO47" s="162"/>
      <c r="BP47" s="183"/>
      <c r="BQ47" s="55"/>
      <c r="BR47" s="195"/>
      <c r="BS47" s="195"/>
      <c r="BT47" s="195"/>
      <c r="BU47" s="195"/>
      <c r="BV47" s="195"/>
      <c r="BW47" s="195"/>
      <c r="BX47" s="195"/>
      <c r="BY47" s="195"/>
      <c r="CA47" s="187"/>
      <c r="CB47" s="187"/>
      <c r="CC47" s="187"/>
      <c r="CD47" s="187"/>
      <c r="CE47" s="187"/>
      <c r="CF47" s="187"/>
      <c r="CG47" s="187"/>
      <c r="CH47" s="187"/>
      <c r="CI47" s="187"/>
      <c r="CJ47" s="187"/>
      <c r="CK47" s="55"/>
      <c r="CL47" s="199"/>
      <c r="CM47" s="199"/>
      <c r="CN47" s="199"/>
      <c r="CO47" s="199"/>
      <c r="CP47" s="199"/>
      <c r="CQ47" s="199"/>
      <c r="CR47" s="199"/>
      <c r="CS47" s="199"/>
      <c r="CU47" s="187"/>
      <c r="CV47" s="187"/>
      <c r="CW47" s="187"/>
      <c r="CX47" s="187"/>
      <c r="CY47" s="187"/>
      <c r="CZ47" s="187"/>
      <c r="DA47" s="187"/>
      <c r="DB47" s="187"/>
      <c r="DC47" s="187"/>
      <c r="DD47" s="187"/>
      <c r="DE47" s="55"/>
      <c r="DF47" s="309"/>
      <c r="DG47" s="309"/>
      <c r="DH47" s="309"/>
      <c r="DI47" s="310"/>
      <c r="DJ47" s="310"/>
      <c r="DK47" s="309"/>
      <c r="DO47" s="95"/>
      <c r="DR47" s="194"/>
      <c r="DY47" s="194"/>
      <c r="DZ47" s="55"/>
      <c r="EA47" s="199"/>
      <c r="EB47" s="199"/>
      <c r="EC47" s="199"/>
      <c r="ED47" s="311"/>
      <c r="EE47" s="311"/>
      <c r="EF47" s="311"/>
      <c r="FA47" s="55"/>
      <c r="FB47" s="312"/>
      <c r="FC47" s="312"/>
    </row>
    <row r="48" spans="1:242" ht="14.25" customHeight="1">
      <c r="A48" s="526" t="s">
        <v>11</v>
      </c>
      <c r="B48" s="713">
        <v>368.24974104090046</v>
      </c>
      <c r="C48" s="713">
        <v>81.913852054231796</v>
      </c>
      <c r="D48" s="396"/>
      <c r="E48" s="316"/>
      <c r="F48" s="316"/>
      <c r="G48" s="316"/>
      <c r="H48" s="56"/>
      <c r="I48" s="56"/>
      <c r="J48" s="57"/>
      <c r="K48" s="58"/>
      <c r="L48" s="56"/>
      <c r="M48" s="59"/>
      <c r="N48" s="57"/>
      <c r="Y48" s="55"/>
      <c r="Z48" s="159"/>
      <c r="AA48" s="159"/>
      <c r="AB48" s="159"/>
      <c r="AC48" s="303"/>
      <c r="AD48" s="159"/>
      <c r="AE48" s="159"/>
      <c r="AF48" s="161"/>
      <c r="AG48" s="161"/>
      <c r="AH48" s="161"/>
      <c r="AI48" s="161"/>
      <c r="AJ48" s="161"/>
      <c r="AK48" s="161"/>
      <c r="AL48" s="161"/>
      <c r="AM48" s="161"/>
      <c r="AN48" s="161"/>
      <c r="AO48" s="161"/>
      <c r="AP48" s="161"/>
      <c r="AQ48" s="161"/>
      <c r="AR48" s="161"/>
      <c r="AS48" s="55"/>
      <c r="AT48" s="88"/>
      <c r="AU48" s="304"/>
      <c r="AV48" s="304"/>
      <c r="AW48" s="305"/>
      <c r="AX48" s="305"/>
      <c r="AY48" s="306"/>
      <c r="AZ48" s="306"/>
      <c r="BA48" s="88"/>
      <c r="BB48" s="162"/>
      <c r="BC48" s="162"/>
      <c r="BD48" s="162"/>
      <c r="BE48" s="162"/>
      <c r="BF48" s="139"/>
      <c r="BG48" s="139"/>
      <c r="BH48" s="139"/>
      <c r="BI48" s="139"/>
      <c r="BJ48" s="139"/>
      <c r="BK48" s="139"/>
      <c r="BL48" s="139"/>
      <c r="BM48" s="139"/>
      <c r="BN48" s="162"/>
      <c r="BO48" s="162"/>
      <c r="BP48" s="183"/>
      <c r="BQ48" s="55"/>
      <c r="BR48" s="195"/>
      <c r="BS48" s="195"/>
      <c r="BT48" s="195"/>
      <c r="BU48" s="195"/>
      <c r="BV48" s="195"/>
      <c r="BW48" s="195"/>
      <c r="BX48" s="195"/>
      <c r="BY48" s="195"/>
      <c r="CA48" s="187"/>
      <c r="CB48" s="187"/>
      <c r="CC48" s="187"/>
      <c r="CD48" s="187"/>
      <c r="CE48" s="187"/>
      <c r="CF48" s="187"/>
      <c r="CG48" s="187"/>
      <c r="CH48" s="187"/>
      <c r="CI48" s="187"/>
      <c r="CJ48" s="187"/>
      <c r="CK48" s="55"/>
      <c r="CL48" s="199"/>
      <c r="CM48" s="199"/>
      <c r="CN48" s="199"/>
      <c r="CO48" s="199"/>
      <c r="CP48" s="199"/>
      <c r="CQ48" s="199"/>
      <c r="CR48" s="199"/>
      <c r="CS48" s="199"/>
      <c r="CU48" s="187"/>
      <c r="CV48" s="187"/>
      <c r="CW48" s="187"/>
      <c r="CX48" s="187"/>
      <c r="CY48" s="187"/>
      <c r="CZ48" s="187"/>
      <c r="DA48" s="187"/>
      <c r="DB48" s="187"/>
      <c r="DC48" s="187"/>
      <c r="DD48" s="187"/>
      <c r="DE48" s="55"/>
      <c r="DF48" s="309"/>
      <c r="DG48" s="309"/>
      <c r="DH48" s="309"/>
      <c r="DI48" s="310"/>
      <c r="DJ48" s="310"/>
      <c r="DK48" s="309"/>
      <c r="DO48" s="95"/>
      <c r="DR48" s="194"/>
      <c r="DY48" s="194"/>
      <c r="DZ48" s="55"/>
      <c r="EA48" s="199"/>
      <c r="EB48" s="199"/>
      <c r="EC48" s="199"/>
      <c r="ED48" s="311"/>
      <c r="EE48" s="311"/>
      <c r="EF48" s="311"/>
      <c r="FA48" s="55"/>
      <c r="FB48" s="312"/>
      <c r="FC48" s="312"/>
    </row>
    <row r="49" spans="1:159" ht="14.25" customHeight="1">
      <c r="A49" s="659" t="s">
        <v>12</v>
      </c>
      <c r="B49" s="712">
        <v>305.68184627121877</v>
      </c>
      <c r="C49" s="712">
        <v>39.118602021743271</v>
      </c>
      <c r="D49" s="1"/>
      <c r="E49" s="1"/>
      <c r="F49" s="2"/>
      <c r="G49" s="2"/>
      <c r="H49" s="56"/>
      <c r="I49" s="56"/>
      <c r="J49" s="57"/>
      <c r="K49" s="58"/>
      <c r="L49" s="56"/>
      <c r="M49" s="59"/>
      <c r="N49" s="57"/>
      <c r="Y49" s="55"/>
      <c r="Z49" s="159"/>
      <c r="AA49" s="159"/>
      <c r="AB49" s="159"/>
      <c r="AC49" s="303"/>
      <c r="AD49" s="159"/>
      <c r="AE49" s="159"/>
      <c r="AF49" s="161"/>
      <c r="AG49" s="161"/>
      <c r="AH49" s="161"/>
      <c r="AI49" s="161"/>
      <c r="AJ49" s="161"/>
      <c r="AK49" s="161"/>
      <c r="AL49" s="161"/>
      <c r="AM49" s="161"/>
      <c r="AN49" s="161"/>
      <c r="AO49" s="161"/>
      <c r="AP49" s="161"/>
      <c r="AQ49" s="161"/>
      <c r="AR49" s="161"/>
      <c r="AS49" s="55"/>
      <c r="AT49" s="88"/>
      <c r="AU49" s="304"/>
      <c r="AV49" s="304"/>
      <c r="AW49" s="305"/>
      <c r="AX49" s="305"/>
      <c r="AY49" s="306"/>
      <c r="AZ49" s="306"/>
      <c r="BA49" s="88"/>
      <c r="BB49" s="162"/>
      <c r="BC49" s="162"/>
      <c r="BD49" s="162"/>
      <c r="BE49" s="162"/>
      <c r="BF49" s="139"/>
      <c r="BG49" s="139"/>
      <c r="BH49" s="139"/>
      <c r="BI49" s="139"/>
      <c r="BJ49" s="139"/>
      <c r="BK49" s="139"/>
      <c r="BL49" s="139"/>
      <c r="BM49" s="139"/>
      <c r="BN49" s="162"/>
      <c r="BO49" s="162"/>
      <c r="BP49" s="183"/>
      <c r="BQ49" s="55"/>
      <c r="BR49" s="195"/>
      <c r="BS49" s="195"/>
      <c r="BT49" s="195"/>
      <c r="BU49" s="195"/>
      <c r="BV49" s="195"/>
      <c r="BW49" s="195"/>
      <c r="BX49" s="195"/>
      <c r="BY49" s="195"/>
      <c r="CA49" s="187"/>
      <c r="CB49" s="187"/>
      <c r="CC49" s="187"/>
      <c r="CD49" s="187"/>
      <c r="CE49" s="187"/>
      <c r="CF49" s="187"/>
      <c r="CG49" s="187"/>
      <c r="CH49" s="187"/>
      <c r="CI49" s="187"/>
      <c r="CJ49" s="187"/>
      <c r="CK49" s="55"/>
      <c r="CL49" s="199"/>
      <c r="CM49" s="199"/>
      <c r="CN49" s="199"/>
      <c r="CO49" s="199"/>
      <c r="CP49" s="199"/>
      <c r="CQ49" s="199"/>
      <c r="CR49" s="199"/>
      <c r="CS49" s="199"/>
      <c r="CU49" s="187"/>
      <c r="CV49" s="187"/>
      <c r="CW49" s="187"/>
      <c r="CX49" s="187"/>
      <c r="CY49" s="187"/>
      <c r="CZ49" s="187"/>
      <c r="DA49" s="187"/>
      <c r="DB49" s="187"/>
      <c r="DC49" s="187"/>
      <c r="DD49" s="187"/>
      <c r="DE49" s="55"/>
      <c r="DF49" s="309"/>
      <c r="DG49" s="309"/>
      <c r="DH49" s="309"/>
      <c r="DI49" s="310"/>
      <c r="DJ49" s="310"/>
      <c r="DK49" s="309"/>
      <c r="DO49" s="95"/>
      <c r="DR49" s="194"/>
      <c r="DY49" s="194"/>
      <c r="DZ49" s="55"/>
      <c r="EA49" s="199"/>
      <c r="EB49" s="199"/>
      <c r="EC49" s="199"/>
      <c r="ED49" s="311"/>
      <c r="EE49" s="311"/>
      <c r="EF49" s="311"/>
      <c r="FA49" s="55"/>
      <c r="FB49" s="312"/>
      <c r="FC49" s="312"/>
    </row>
    <row r="50" spans="1:159" ht="14.25" customHeight="1">
      <c r="A50" s="526" t="s">
        <v>13</v>
      </c>
      <c r="B50" s="713">
        <v>345.90237120346512</v>
      </c>
      <c r="C50" s="713">
        <v>48.249593649202595</v>
      </c>
      <c r="D50" s="313"/>
      <c r="E50" s="313"/>
      <c r="F50" s="2"/>
      <c r="G50" s="2"/>
      <c r="H50" s="56"/>
      <c r="I50" s="56"/>
      <c r="J50" s="57"/>
      <c r="K50" s="58"/>
      <c r="L50" s="56"/>
      <c r="M50" s="59"/>
      <c r="N50" s="57"/>
      <c r="Y50" s="55"/>
      <c r="Z50" s="159"/>
      <c r="AA50" s="159"/>
      <c r="AB50" s="159"/>
      <c r="AC50" s="303"/>
      <c r="AD50" s="159"/>
      <c r="AE50" s="159"/>
      <c r="AF50" s="161"/>
      <c r="AG50" s="161"/>
      <c r="AH50" s="161"/>
      <c r="AI50" s="161"/>
      <c r="AJ50" s="161"/>
      <c r="AK50" s="161"/>
      <c r="AL50" s="161"/>
      <c r="AM50" s="161"/>
      <c r="AN50" s="161"/>
      <c r="AO50" s="161"/>
      <c r="AP50" s="161"/>
      <c r="AQ50" s="161"/>
      <c r="AR50" s="161"/>
      <c r="AS50" s="55"/>
      <c r="AT50" s="88"/>
      <c r="AU50" s="304"/>
      <c r="AV50" s="304"/>
      <c r="AW50" s="305"/>
      <c r="AX50" s="305"/>
      <c r="AY50" s="306"/>
      <c r="AZ50" s="306"/>
      <c r="BA50" s="88"/>
      <c r="BB50" s="162"/>
      <c r="BC50" s="162"/>
      <c r="BD50" s="162"/>
      <c r="BE50" s="162"/>
      <c r="BF50" s="139"/>
      <c r="BG50" s="139"/>
      <c r="BH50" s="139"/>
      <c r="BI50" s="139"/>
      <c r="BJ50" s="139"/>
      <c r="BK50" s="139"/>
      <c r="BL50" s="139"/>
      <c r="BM50" s="139"/>
      <c r="BN50" s="162"/>
      <c r="BO50" s="162"/>
      <c r="BP50" s="183"/>
      <c r="BQ50" s="55"/>
      <c r="BR50" s="195"/>
      <c r="BS50" s="195"/>
      <c r="BT50" s="195"/>
      <c r="BU50" s="195"/>
      <c r="BV50" s="195"/>
      <c r="BW50" s="195"/>
      <c r="BX50" s="195"/>
      <c r="BY50" s="195"/>
      <c r="CA50" s="187"/>
      <c r="CB50" s="187"/>
      <c r="CC50" s="187"/>
      <c r="CD50" s="187"/>
      <c r="CE50" s="187"/>
      <c r="CF50" s="187"/>
      <c r="CG50" s="187"/>
      <c r="CH50" s="187"/>
      <c r="CI50" s="187"/>
      <c r="CJ50" s="187"/>
      <c r="CK50" s="55"/>
      <c r="CL50" s="199"/>
      <c r="CM50" s="199"/>
      <c r="CN50" s="199"/>
      <c r="CO50" s="199"/>
      <c r="CP50" s="199"/>
      <c r="CQ50" s="199"/>
      <c r="CR50" s="199"/>
      <c r="CS50" s="199"/>
      <c r="CU50" s="187"/>
      <c r="CV50" s="187"/>
      <c r="CW50" s="187"/>
      <c r="CX50" s="187"/>
      <c r="CY50" s="187"/>
      <c r="CZ50" s="187"/>
      <c r="DA50" s="187"/>
      <c r="DB50" s="187"/>
      <c r="DC50" s="187"/>
      <c r="DD50" s="187"/>
      <c r="DE50" s="55"/>
      <c r="DF50" s="309"/>
      <c r="DG50" s="309"/>
      <c r="DH50" s="309"/>
      <c r="DI50" s="310"/>
      <c r="DJ50" s="310"/>
      <c r="DK50" s="309"/>
      <c r="DO50" s="95"/>
      <c r="DR50" s="194"/>
      <c r="DY50" s="194"/>
      <c r="DZ50" s="55"/>
      <c r="EA50" s="199"/>
      <c r="EB50" s="199"/>
      <c r="EC50" s="199"/>
      <c r="ED50" s="311"/>
      <c r="EE50" s="311"/>
      <c r="EF50" s="311"/>
      <c r="EH50" s="202"/>
      <c r="FA50" s="55"/>
      <c r="FB50" s="312"/>
      <c r="FC50" s="312"/>
    </row>
    <row r="51" spans="1:159" ht="14.25" customHeight="1">
      <c r="A51" s="659" t="s">
        <v>14</v>
      </c>
      <c r="B51" s="712">
        <v>361.90773165196117</v>
      </c>
      <c r="C51" s="712">
        <v>81.942442655224966</v>
      </c>
      <c r="D51" s="313"/>
      <c r="E51" s="313"/>
      <c r="F51" s="2"/>
      <c r="G51" s="2"/>
      <c r="H51" s="56"/>
      <c r="I51" s="56"/>
      <c r="J51" s="57"/>
      <c r="K51" s="58"/>
      <c r="L51" s="56"/>
      <c r="M51" s="59"/>
      <c r="N51" s="57"/>
      <c r="Y51" s="55"/>
      <c r="Z51" s="159"/>
      <c r="AA51" s="159"/>
      <c r="AB51" s="159"/>
      <c r="AC51" s="303"/>
      <c r="AD51" s="159"/>
      <c r="AE51" s="159"/>
      <c r="AF51" s="161"/>
      <c r="AG51" s="161"/>
      <c r="AH51" s="317"/>
      <c r="AI51" s="161"/>
      <c r="AJ51" s="161"/>
      <c r="AK51" s="161"/>
      <c r="AL51" s="161"/>
      <c r="AM51" s="161"/>
      <c r="AN51" s="161"/>
      <c r="AO51" s="161"/>
      <c r="AP51" s="161"/>
      <c r="AQ51" s="161"/>
      <c r="AR51" s="161"/>
      <c r="AS51" s="55"/>
      <c r="AT51" s="88"/>
      <c r="AU51" s="304"/>
      <c r="AV51" s="304"/>
      <c r="AW51" s="305"/>
      <c r="AX51" s="305"/>
      <c r="AY51" s="306"/>
      <c r="AZ51" s="306"/>
      <c r="BA51" s="88"/>
      <c r="BB51" s="162"/>
      <c r="BC51" s="162"/>
      <c r="BD51" s="162"/>
      <c r="BE51" s="162"/>
      <c r="BF51" s="139"/>
      <c r="BG51" s="139"/>
      <c r="BH51" s="139"/>
      <c r="BI51" s="139"/>
      <c r="BJ51" s="139"/>
      <c r="BK51" s="139"/>
      <c r="BL51" s="139"/>
      <c r="BM51" s="139"/>
      <c r="BN51" s="162"/>
      <c r="BO51" s="162"/>
      <c r="BP51" s="183"/>
      <c r="BQ51" s="55"/>
      <c r="BR51" s="195"/>
      <c r="BS51" s="195"/>
      <c r="BT51" s="195"/>
      <c r="BU51" s="195"/>
      <c r="BV51" s="195"/>
      <c r="BW51" s="195"/>
      <c r="BX51" s="195"/>
      <c r="BY51" s="195"/>
      <c r="CA51" s="187"/>
      <c r="CB51" s="187"/>
      <c r="CC51" s="187"/>
      <c r="CD51" s="187"/>
      <c r="CE51" s="187"/>
      <c r="CF51" s="187"/>
      <c r="CG51" s="187"/>
      <c r="CH51" s="187"/>
      <c r="CI51" s="187"/>
      <c r="CJ51" s="187"/>
      <c r="CK51" s="55"/>
      <c r="CL51" s="199"/>
      <c r="CM51" s="199"/>
      <c r="CN51" s="199"/>
      <c r="CO51" s="199"/>
      <c r="CP51" s="199"/>
      <c r="CQ51" s="199"/>
      <c r="CR51" s="199"/>
      <c r="CS51" s="199"/>
      <c r="CU51" s="187"/>
      <c r="CV51" s="187"/>
      <c r="CW51" s="187"/>
      <c r="CX51" s="187"/>
      <c r="CY51" s="187"/>
      <c r="CZ51" s="187"/>
      <c r="DA51" s="187"/>
      <c r="DB51" s="187"/>
      <c r="DC51" s="187"/>
      <c r="DD51" s="187"/>
      <c r="DE51" s="55"/>
      <c r="DF51" s="309"/>
      <c r="DG51" s="309"/>
      <c r="DH51" s="309"/>
      <c r="DI51" s="310"/>
      <c r="DJ51" s="310"/>
      <c r="DK51" s="309"/>
      <c r="DO51" s="95"/>
      <c r="DR51" s="194"/>
      <c r="DY51" s="194"/>
      <c r="DZ51" s="55"/>
      <c r="EA51" s="199"/>
      <c r="EB51" s="199"/>
      <c r="EC51" s="199"/>
      <c r="ED51" s="311"/>
      <c r="EE51" s="311"/>
      <c r="EF51" s="311"/>
      <c r="EH51" s="202"/>
      <c r="FA51" s="55"/>
      <c r="FB51" s="312"/>
      <c r="FC51" s="312"/>
    </row>
    <row r="52" spans="1:159" ht="14.25" customHeight="1">
      <c r="A52" s="893" t="s">
        <v>147</v>
      </c>
      <c r="B52" s="713">
        <v>1690.2418740971666</v>
      </c>
      <c r="C52" s="713">
        <v>224.09960202942472</v>
      </c>
      <c r="D52" s="313"/>
      <c r="E52" s="313"/>
      <c r="F52" s="318"/>
      <c r="G52" s="318"/>
      <c r="H52" s="56"/>
      <c r="I52" s="56"/>
      <c r="J52" s="57"/>
      <c r="K52" s="58"/>
      <c r="L52" s="56"/>
      <c r="M52" s="59"/>
      <c r="N52" s="57"/>
      <c r="Y52" s="55"/>
      <c r="Z52" s="159"/>
      <c r="AA52" s="159"/>
      <c r="AB52" s="159"/>
      <c r="AC52" s="303"/>
      <c r="AD52" s="159"/>
      <c r="AE52" s="159"/>
      <c r="AF52" s="161"/>
      <c r="AG52" s="161"/>
      <c r="AH52" s="161"/>
      <c r="AI52" s="161"/>
      <c r="AJ52" s="161"/>
      <c r="AK52" s="161"/>
      <c r="AL52" s="161"/>
      <c r="AM52" s="161"/>
      <c r="AN52" s="161"/>
      <c r="AO52" s="161"/>
      <c r="AP52" s="161"/>
      <c r="AQ52" s="161"/>
      <c r="AR52" s="161"/>
      <c r="AS52" s="55"/>
      <c r="AT52" s="88"/>
      <c r="AU52" s="304"/>
      <c r="AV52" s="304"/>
      <c r="AW52" s="305"/>
      <c r="AX52" s="305"/>
      <c r="AY52" s="306"/>
      <c r="AZ52" s="306"/>
      <c r="BA52" s="88"/>
      <c r="BB52" s="162"/>
      <c r="BC52" s="162"/>
      <c r="BD52" s="162"/>
      <c r="BE52" s="162"/>
      <c r="BF52" s="139"/>
      <c r="BG52" s="139"/>
      <c r="BH52" s="139"/>
      <c r="BI52" s="139"/>
      <c r="BJ52" s="139"/>
      <c r="BK52" s="139"/>
      <c r="BL52" s="139"/>
      <c r="BM52" s="139"/>
      <c r="BN52" s="162"/>
      <c r="BO52" s="162"/>
      <c r="BP52" s="183"/>
      <c r="BQ52" s="55"/>
      <c r="BR52" s="195"/>
      <c r="BS52" s="195"/>
      <c r="BT52" s="195"/>
      <c r="BU52" s="195"/>
      <c r="BV52" s="195"/>
      <c r="BW52" s="195"/>
      <c r="BX52" s="195"/>
      <c r="BY52" s="195"/>
      <c r="CA52" s="187"/>
      <c r="CB52" s="187"/>
      <c r="CC52" s="187"/>
      <c r="CD52" s="187"/>
      <c r="CE52" s="187"/>
      <c r="CF52" s="187"/>
      <c r="CG52" s="187"/>
      <c r="CH52" s="187"/>
      <c r="CI52" s="187"/>
      <c r="CJ52" s="187"/>
      <c r="CK52" s="55"/>
      <c r="CL52" s="199"/>
      <c r="CM52" s="199"/>
      <c r="CN52" s="199"/>
      <c r="CO52" s="199"/>
      <c r="CP52" s="199"/>
      <c r="CQ52" s="199"/>
      <c r="CR52" s="199"/>
      <c r="CS52" s="199"/>
      <c r="CU52" s="187"/>
      <c r="CV52" s="187"/>
      <c r="CW52" s="187"/>
      <c r="CX52" s="187"/>
      <c r="CY52" s="187"/>
      <c r="CZ52" s="187"/>
      <c r="DA52" s="187"/>
      <c r="DB52" s="187"/>
      <c r="DC52" s="187"/>
      <c r="DD52" s="187"/>
      <c r="DE52" s="55"/>
      <c r="DF52" s="309"/>
      <c r="DG52" s="309"/>
      <c r="DH52" s="309"/>
      <c r="DI52" s="310"/>
      <c r="DJ52" s="310"/>
      <c r="DK52" s="309"/>
      <c r="DO52" s="95"/>
      <c r="DR52" s="194"/>
      <c r="DY52" s="194"/>
      <c r="DZ52" s="55"/>
      <c r="EA52" s="199"/>
      <c r="EB52" s="199"/>
      <c r="EC52" s="199"/>
      <c r="ED52" s="311"/>
      <c r="EE52" s="311"/>
      <c r="EF52" s="311"/>
      <c r="EH52" s="202"/>
      <c r="FA52" s="55"/>
      <c r="FB52" s="312"/>
      <c r="FC52" s="312"/>
    </row>
    <row r="53" spans="1:159" ht="14.25" customHeight="1">
      <c r="A53" s="659" t="s">
        <v>16</v>
      </c>
      <c r="B53" s="712">
        <v>362.18570121713316</v>
      </c>
      <c r="C53" s="712">
        <v>39.851289271264136</v>
      </c>
      <c r="D53" s="313"/>
      <c r="E53" s="313"/>
      <c r="F53" s="318"/>
      <c r="G53" s="318"/>
      <c r="H53" s="56"/>
      <c r="I53" s="56"/>
      <c r="J53" s="57"/>
      <c r="K53" s="58"/>
      <c r="L53" s="56"/>
      <c r="M53" s="59"/>
      <c r="N53" s="57"/>
      <c r="Y53" s="55"/>
      <c r="Z53" s="159"/>
      <c r="AA53" s="159"/>
      <c r="AB53" s="159"/>
      <c r="AC53" s="303"/>
      <c r="AD53" s="159"/>
      <c r="AE53" s="159"/>
      <c r="AF53" s="161"/>
      <c r="AG53" s="161"/>
      <c r="AH53" s="161"/>
      <c r="AI53" s="161"/>
      <c r="AJ53" s="161"/>
      <c r="AK53" s="161"/>
      <c r="AL53" s="161"/>
      <c r="AM53" s="161"/>
      <c r="AN53" s="161"/>
      <c r="AO53" s="161"/>
      <c r="AP53" s="161"/>
      <c r="AQ53" s="161"/>
      <c r="AR53" s="161"/>
      <c r="AS53" s="55"/>
      <c r="AT53" s="88"/>
      <c r="AU53" s="304"/>
      <c r="AV53" s="304"/>
      <c r="AW53" s="305"/>
      <c r="AX53" s="305"/>
      <c r="AY53" s="306"/>
      <c r="AZ53" s="306"/>
      <c r="BA53" s="88"/>
      <c r="BB53" s="162"/>
      <c r="BC53" s="162"/>
      <c r="BD53" s="162"/>
      <c r="BE53" s="162"/>
      <c r="BF53" s="139"/>
      <c r="BG53" s="139"/>
      <c r="BH53" s="139"/>
      <c r="BI53" s="139"/>
      <c r="BJ53" s="139"/>
      <c r="BK53" s="139"/>
      <c r="BL53" s="139"/>
      <c r="BM53" s="139"/>
      <c r="BN53" s="162"/>
      <c r="BO53" s="162"/>
      <c r="BP53" s="183"/>
      <c r="BQ53" s="55"/>
      <c r="BR53" s="195"/>
      <c r="BS53" s="195"/>
      <c r="BT53" s="195"/>
      <c r="BU53" s="195"/>
      <c r="BV53" s="195"/>
      <c r="BW53" s="195"/>
      <c r="BX53" s="195"/>
      <c r="BY53" s="195"/>
      <c r="CA53" s="187"/>
      <c r="CB53" s="187"/>
      <c r="CC53" s="187"/>
      <c r="CD53" s="187"/>
      <c r="CE53" s="187"/>
      <c r="CF53" s="187"/>
      <c r="CG53" s="187"/>
      <c r="CH53" s="187"/>
      <c r="CI53" s="187"/>
      <c r="CJ53" s="187"/>
      <c r="CK53" s="55"/>
      <c r="CL53" s="199"/>
      <c r="CM53" s="199"/>
      <c r="CN53" s="199"/>
      <c r="CO53" s="199"/>
      <c r="CP53" s="199"/>
      <c r="CQ53" s="199"/>
      <c r="CR53" s="199"/>
      <c r="CS53" s="199"/>
      <c r="CU53" s="187"/>
      <c r="CV53" s="187"/>
      <c r="CW53" s="187"/>
      <c r="CX53" s="187"/>
      <c r="CY53" s="187"/>
      <c r="CZ53" s="187"/>
      <c r="DA53" s="187"/>
      <c r="DB53" s="187"/>
      <c r="DC53" s="187"/>
      <c r="DD53" s="187"/>
      <c r="DE53" s="55"/>
      <c r="DF53" s="309"/>
      <c r="DG53" s="309"/>
      <c r="DH53" s="309"/>
      <c r="DI53" s="310"/>
      <c r="DJ53" s="310"/>
      <c r="DK53" s="309"/>
      <c r="DO53" s="95"/>
      <c r="DR53" s="194"/>
      <c r="DY53" s="194"/>
      <c r="DZ53" s="55"/>
      <c r="EA53" s="199"/>
      <c r="EB53" s="199"/>
      <c r="EC53" s="199"/>
      <c r="ED53" s="311"/>
      <c r="EE53" s="311"/>
      <c r="EF53" s="311"/>
      <c r="EJ53" s="319"/>
      <c r="EL53" s="101"/>
      <c r="EM53" s="101"/>
      <c r="EN53" s="101"/>
      <c r="EO53" s="101"/>
      <c r="EP53" s="101"/>
      <c r="FA53" s="55"/>
      <c r="FB53" s="312"/>
      <c r="FC53" s="312"/>
    </row>
    <row r="54" spans="1:159" ht="14.25" customHeight="1">
      <c r="A54" s="526" t="s">
        <v>17</v>
      </c>
      <c r="B54" s="713">
        <v>325.13501977001704</v>
      </c>
      <c r="C54" s="713">
        <v>93.007396325490816</v>
      </c>
      <c r="D54" s="313"/>
      <c r="E54" s="313"/>
      <c r="F54" s="318"/>
      <c r="G54" s="318"/>
      <c r="H54" s="56"/>
      <c r="I54" s="56"/>
      <c r="J54" s="57"/>
      <c r="K54" s="58"/>
      <c r="L54" s="56"/>
      <c r="M54" s="59"/>
      <c r="N54" s="57"/>
      <c r="Y54" s="55"/>
      <c r="Z54" s="159"/>
      <c r="AA54" s="159"/>
      <c r="AB54" s="159"/>
      <c r="AC54" s="303"/>
      <c r="AD54" s="159"/>
      <c r="AE54" s="159"/>
      <c r="AF54" s="161"/>
      <c r="AG54" s="161"/>
      <c r="AH54" s="161"/>
      <c r="AI54" s="161"/>
      <c r="AJ54" s="161"/>
      <c r="AK54" s="161"/>
      <c r="AL54" s="161"/>
      <c r="AM54" s="161"/>
      <c r="AN54" s="161"/>
      <c r="AO54" s="161"/>
      <c r="AP54" s="161"/>
      <c r="AQ54" s="161"/>
      <c r="AR54" s="161"/>
      <c r="AS54" s="55"/>
      <c r="AT54" s="88"/>
      <c r="AU54" s="304"/>
      <c r="AV54" s="304"/>
      <c r="AW54" s="305"/>
      <c r="AX54" s="305"/>
      <c r="AY54" s="306"/>
      <c r="AZ54" s="306"/>
      <c r="BA54" s="88"/>
      <c r="BB54" s="162"/>
      <c r="BC54" s="162"/>
      <c r="BD54" s="162"/>
      <c r="BE54" s="162"/>
      <c r="BF54" s="139"/>
      <c r="BG54" s="139"/>
      <c r="BH54" s="139"/>
      <c r="BI54" s="139"/>
      <c r="BJ54" s="139"/>
      <c r="BK54" s="139"/>
      <c r="BL54" s="139"/>
      <c r="BM54" s="139"/>
      <c r="BN54" s="162"/>
      <c r="BO54" s="162"/>
      <c r="BP54" s="183"/>
      <c r="BQ54" s="55"/>
      <c r="BR54" s="195"/>
      <c r="BS54" s="195"/>
      <c r="BT54" s="195"/>
      <c r="BU54" s="195"/>
      <c r="BV54" s="195"/>
      <c r="BW54" s="195"/>
      <c r="BX54" s="195"/>
      <c r="BY54" s="195"/>
      <c r="CA54" s="187"/>
      <c r="CB54" s="187"/>
      <c r="CC54" s="187"/>
      <c r="CD54" s="187"/>
      <c r="CE54" s="187"/>
      <c r="CF54" s="187"/>
      <c r="CG54" s="187"/>
      <c r="CH54" s="187"/>
      <c r="CI54" s="187"/>
      <c r="CJ54" s="187"/>
      <c r="CK54" s="55"/>
      <c r="CL54" s="199"/>
      <c r="CM54" s="199"/>
      <c r="CN54" s="199"/>
      <c r="CO54" s="199"/>
      <c r="CP54" s="199"/>
      <c r="CQ54" s="199"/>
      <c r="CR54" s="199"/>
      <c r="CS54" s="199"/>
      <c r="CU54" s="187"/>
      <c r="CV54" s="187"/>
      <c r="CW54" s="187"/>
      <c r="CX54" s="187"/>
      <c r="CY54" s="187"/>
      <c r="CZ54" s="187"/>
      <c r="DA54" s="187"/>
      <c r="DB54" s="187"/>
      <c r="DC54" s="187"/>
      <c r="DD54" s="187"/>
      <c r="DE54" s="55"/>
      <c r="DF54" s="309"/>
      <c r="DG54" s="309"/>
      <c r="DH54" s="309"/>
      <c r="DI54" s="310"/>
      <c r="DJ54" s="310"/>
      <c r="DK54" s="309"/>
      <c r="DO54" s="95"/>
      <c r="DR54" s="194"/>
      <c r="DY54" s="194"/>
      <c r="DZ54" s="55"/>
      <c r="EA54" s="199"/>
      <c r="EB54" s="199"/>
      <c r="EC54" s="199"/>
      <c r="ED54" s="311"/>
      <c r="EE54" s="311"/>
      <c r="EF54" s="311"/>
      <c r="FA54" s="55"/>
      <c r="FB54" s="312"/>
      <c r="FC54" s="312"/>
    </row>
    <row r="55" spans="1:159" ht="14.25" customHeight="1">
      <c r="A55" s="659" t="s">
        <v>18</v>
      </c>
      <c r="B55" s="712">
        <v>470.56103454459537</v>
      </c>
      <c r="C55" s="712">
        <v>72.492412650251524</v>
      </c>
      <c r="D55" s="313"/>
      <c r="E55" s="313"/>
      <c r="F55" s="318"/>
      <c r="G55" s="318"/>
      <c r="H55" s="56"/>
      <c r="I55" s="56"/>
      <c r="J55" s="57"/>
      <c r="K55" s="58"/>
      <c r="L55" s="56"/>
      <c r="M55" s="59"/>
      <c r="N55" s="57"/>
      <c r="Y55" s="55"/>
      <c r="Z55" s="159"/>
      <c r="AA55" s="159"/>
      <c r="AB55" s="159"/>
      <c r="AC55" s="303"/>
      <c r="AD55" s="159"/>
      <c r="AE55" s="159"/>
      <c r="AF55" s="161"/>
      <c r="AG55" s="161"/>
      <c r="AH55" s="161"/>
      <c r="AI55" s="161"/>
      <c r="AJ55" s="161"/>
      <c r="AK55" s="161"/>
      <c r="AL55" s="161"/>
      <c r="AM55" s="161"/>
      <c r="AN55" s="161"/>
      <c r="AO55" s="161"/>
      <c r="AP55" s="161"/>
      <c r="AQ55" s="161"/>
      <c r="AR55" s="161"/>
      <c r="AS55" s="55"/>
      <c r="AT55" s="88"/>
      <c r="AU55" s="304"/>
      <c r="AV55" s="304"/>
      <c r="AW55" s="305"/>
      <c r="AX55" s="305"/>
      <c r="AY55" s="306"/>
      <c r="AZ55" s="306"/>
      <c r="BA55" s="88"/>
      <c r="BB55" s="162"/>
      <c r="BC55" s="162"/>
      <c r="BD55" s="162"/>
      <c r="BE55" s="162"/>
      <c r="BF55" s="139"/>
      <c r="BG55" s="139"/>
      <c r="BH55" s="139"/>
      <c r="BI55" s="139"/>
      <c r="BJ55" s="139"/>
      <c r="BK55" s="139"/>
      <c r="BL55" s="139"/>
      <c r="BM55" s="139"/>
      <c r="BN55" s="162"/>
      <c r="BO55" s="162"/>
      <c r="BP55" s="183"/>
      <c r="BQ55" s="55"/>
      <c r="BR55" s="195"/>
      <c r="BS55" s="195"/>
      <c r="BT55" s="195"/>
      <c r="BU55" s="195"/>
      <c r="BV55" s="195"/>
      <c r="BW55" s="195"/>
      <c r="BX55" s="195"/>
      <c r="BY55" s="195"/>
      <c r="CA55" s="187"/>
      <c r="CB55" s="187"/>
      <c r="CC55" s="187"/>
      <c r="CD55" s="187"/>
      <c r="CE55" s="187"/>
      <c r="CF55" s="187"/>
      <c r="CG55" s="187"/>
      <c r="CH55" s="187"/>
      <c r="CI55" s="187"/>
      <c r="CJ55" s="187"/>
      <c r="CK55" s="55"/>
      <c r="CL55" s="199"/>
      <c r="CM55" s="199"/>
      <c r="CN55" s="199"/>
      <c r="CO55" s="199"/>
      <c r="CP55" s="199"/>
      <c r="CQ55" s="199"/>
      <c r="CR55" s="199"/>
      <c r="CS55" s="199"/>
      <c r="CU55" s="187"/>
      <c r="CV55" s="187"/>
      <c r="CW55" s="187"/>
      <c r="CX55" s="187"/>
      <c r="CY55" s="187"/>
      <c r="CZ55" s="187"/>
      <c r="DA55" s="187"/>
      <c r="DB55" s="187"/>
      <c r="DC55" s="187"/>
      <c r="DD55" s="187"/>
      <c r="DE55" s="55"/>
      <c r="DF55" s="309"/>
      <c r="DG55" s="309"/>
      <c r="DH55" s="309"/>
      <c r="DI55" s="310"/>
      <c r="DJ55" s="310"/>
      <c r="DK55" s="309"/>
      <c r="DO55" s="95"/>
      <c r="DR55" s="194"/>
      <c r="DY55" s="194"/>
      <c r="DZ55" s="55"/>
      <c r="EA55" s="199"/>
      <c r="EB55" s="199"/>
      <c r="EC55" s="199"/>
      <c r="ED55" s="311"/>
      <c r="EE55" s="311"/>
      <c r="EF55" s="311"/>
      <c r="FA55" s="55"/>
      <c r="FB55" s="312"/>
      <c r="FC55" s="312"/>
    </row>
    <row r="56" spans="1:159" ht="14.25" customHeight="1">
      <c r="A56" s="526" t="s">
        <v>19</v>
      </c>
      <c r="B56" s="713">
        <v>345.79605030945561</v>
      </c>
      <c r="C56" s="713">
        <v>65.300968714363336</v>
      </c>
      <c r="D56" s="313"/>
      <c r="E56" s="313"/>
      <c r="F56" s="318"/>
      <c r="G56" s="318"/>
      <c r="H56" s="56"/>
      <c r="I56" s="56"/>
      <c r="J56" s="57"/>
      <c r="K56" s="58"/>
      <c r="L56" s="56"/>
      <c r="M56" s="59"/>
      <c r="N56" s="57"/>
      <c r="Y56" s="55"/>
      <c r="Z56" s="159"/>
      <c r="AA56" s="159"/>
      <c r="AB56" s="159"/>
      <c r="AC56" s="303"/>
      <c r="AD56" s="159"/>
      <c r="AE56" s="159"/>
      <c r="AF56" s="161"/>
      <c r="AG56" s="161"/>
      <c r="AH56" s="161"/>
      <c r="AI56" s="161"/>
      <c r="AJ56" s="161"/>
      <c r="AK56" s="161"/>
      <c r="AL56" s="161"/>
      <c r="AM56" s="161"/>
      <c r="AN56" s="161"/>
      <c r="AO56" s="161"/>
      <c r="AP56" s="161"/>
      <c r="AQ56" s="161"/>
      <c r="AR56" s="161"/>
      <c r="AS56" s="55"/>
      <c r="AT56" s="88"/>
      <c r="AU56" s="304"/>
      <c r="AV56" s="304"/>
      <c r="AW56" s="305"/>
      <c r="AX56" s="305"/>
      <c r="AY56" s="306"/>
      <c r="AZ56" s="306"/>
      <c r="BA56" s="88"/>
      <c r="BB56" s="162"/>
      <c r="BC56" s="162"/>
      <c r="BD56" s="162"/>
      <c r="BE56" s="162"/>
      <c r="BF56" s="139"/>
      <c r="BG56" s="139"/>
      <c r="BH56" s="139"/>
      <c r="BI56" s="139"/>
      <c r="BJ56" s="139"/>
      <c r="BK56" s="139"/>
      <c r="BL56" s="139"/>
      <c r="BM56" s="139"/>
      <c r="BN56" s="162"/>
      <c r="BO56" s="162"/>
      <c r="BP56" s="183"/>
      <c r="BQ56" s="55"/>
      <c r="BR56" s="195"/>
      <c r="BS56" s="195"/>
      <c r="BT56" s="195"/>
      <c r="BU56" s="195"/>
      <c r="BV56" s="195"/>
      <c r="BW56" s="195"/>
      <c r="BX56" s="195"/>
      <c r="BY56" s="195"/>
      <c r="CA56" s="187"/>
      <c r="CB56" s="187"/>
      <c r="CC56" s="187"/>
      <c r="CD56" s="187"/>
      <c r="CE56" s="187"/>
      <c r="CF56" s="187"/>
      <c r="CG56" s="187"/>
      <c r="CH56" s="187"/>
      <c r="CI56" s="187"/>
      <c r="CJ56" s="187"/>
      <c r="CK56" s="55"/>
      <c r="CL56" s="199"/>
      <c r="CM56" s="199"/>
      <c r="CN56" s="199"/>
      <c r="CO56" s="199"/>
      <c r="CP56" s="199"/>
      <c r="CQ56" s="199"/>
      <c r="CR56" s="199"/>
      <c r="CS56" s="199"/>
      <c r="CU56" s="187"/>
      <c r="CV56" s="187"/>
      <c r="CW56" s="187"/>
      <c r="CX56" s="187"/>
      <c r="CY56" s="187"/>
      <c r="CZ56" s="187"/>
      <c r="DA56" s="187"/>
      <c r="DB56" s="187"/>
      <c r="DC56" s="187"/>
      <c r="DD56" s="187"/>
      <c r="DE56" s="55"/>
      <c r="DF56" s="309"/>
      <c r="DG56" s="309"/>
      <c r="DH56" s="309"/>
      <c r="DI56" s="310"/>
      <c r="DJ56" s="310"/>
      <c r="DK56" s="309"/>
      <c r="DO56" s="95"/>
      <c r="DR56" s="194"/>
      <c r="DY56" s="194"/>
      <c r="DZ56" s="55"/>
      <c r="EA56" s="199"/>
      <c r="EB56" s="199"/>
      <c r="EC56" s="199"/>
      <c r="ED56" s="311"/>
      <c r="EE56" s="311"/>
      <c r="EF56" s="311"/>
      <c r="FA56" s="55"/>
      <c r="FB56" s="312"/>
      <c r="FC56" s="312"/>
    </row>
    <row r="57" spans="1:159" ht="14.25" customHeight="1">
      <c r="A57" s="659" t="s">
        <v>20</v>
      </c>
      <c r="B57" s="712">
        <v>333.65622961003777</v>
      </c>
      <c r="C57" s="712">
        <v>32.512204002707733</v>
      </c>
      <c r="D57" s="313"/>
      <c r="E57" s="313"/>
      <c r="F57" s="318"/>
      <c r="G57" s="318"/>
      <c r="H57" s="61"/>
      <c r="I57" s="114"/>
      <c r="J57" s="263"/>
      <c r="K57" s="320"/>
      <c r="L57" s="320"/>
      <c r="M57" s="112"/>
      <c r="N57" s="113"/>
      <c r="Y57" s="55"/>
      <c r="Z57" s="159"/>
      <c r="AA57" s="159"/>
      <c r="AB57" s="159"/>
      <c r="AC57" s="303"/>
      <c r="AD57" s="159"/>
      <c r="AE57" s="159"/>
      <c r="AF57" s="161"/>
      <c r="AG57" s="161"/>
      <c r="AH57" s="161"/>
      <c r="AI57" s="161"/>
      <c r="AJ57" s="161"/>
      <c r="AK57" s="161"/>
      <c r="AL57" s="161"/>
      <c r="AM57" s="161"/>
      <c r="AN57" s="161"/>
      <c r="AO57" s="161"/>
      <c r="AP57" s="161"/>
      <c r="AQ57" s="161"/>
      <c r="AR57" s="161"/>
      <c r="AS57" s="55"/>
      <c r="AT57" s="88"/>
      <c r="AU57" s="304"/>
      <c r="AV57" s="304"/>
      <c r="AW57" s="305"/>
      <c r="AX57" s="305"/>
      <c r="AY57" s="306"/>
      <c r="AZ57" s="306"/>
      <c r="BA57" s="88"/>
      <c r="BB57" s="162"/>
      <c r="BC57" s="162"/>
      <c r="BD57" s="162"/>
      <c r="BE57" s="162"/>
      <c r="BF57" s="139"/>
      <c r="BG57" s="139"/>
      <c r="BH57" s="139"/>
      <c r="BI57" s="139"/>
      <c r="BJ57" s="139"/>
      <c r="BK57" s="139"/>
      <c r="BL57" s="139"/>
      <c r="BM57" s="139"/>
      <c r="BN57" s="162"/>
      <c r="BO57" s="162"/>
      <c r="BP57" s="183"/>
      <c r="BQ57" s="55"/>
      <c r="BR57" s="195"/>
      <c r="BS57" s="195"/>
      <c r="BT57" s="195"/>
      <c r="BU57" s="195"/>
      <c r="BV57" s="195"/>
      <c r="BW57" s="195"/>
      <c r="BX57" s="195"/>
      <c r="BY57" s="195"/>
      <c r="CA57" s="187"/>
      <c r="CB57" s="187"/>
      <c r="CC57" s="187"/>
      <c r="CD57" s="187"/>
      <c r="CE57" s="187"/>
      <c r="CF57" s="187"/>
      <c r="CG57" s="187"/>
      <c r="CH57" s="187"/>
      <c r="CI57" s="187"/>
      <c r="CJ57" s="187"/>
      <c r="CK57" s="55"/>
      <c r="CL57" s="199"/>
      <c r="CM57" s="199"/>
      <c r="CN57" s="199"/>
      <c r="CO57" s="199"/>
      <c r="CP57" s="199"/>
      <c r="CQ57" s="199"/>
      <c r="CR57" s="199"/>
      <c r="CS57" s="199"/>
      <c r="CU57" s="187"/>
      <c r="CV57" s="187"/>
      <c r="CW57" s="187"/>
      <c r="CX57" s="187"/>
      <c r="CY57" s="187"/>
      <c r="CZ57" s="187"/>
      <c r="DA57" s="187"/>
      <c r="DB57" s="187"/>
      <c r="DC57" s="187"/>
      <c r="DD57" s="187"/>
      <c r="DE57" s="55"/>
      <c r="DF57" s="309"/>
      <c r="DG57" s="309"/>
      <c r="DH57" s="309"/>
      <c r="DI57" s="310"/>
      <c r="DJ57" s="310"/>
      <c r="DK57" s="309"/>
      <c r="DO57" s="95"/>
      <c r="DR57" s="194"/>
      <c r="DY57" s="194"/>
      <c r="DZ57" s="55"/>
      <c r="EA57" s="199"/>
      <c r="EB57" s="199"/>
      <c r="EC57" s="199"/>
      <c r="ED57" s="311"/>
      <c r="EE57" s="311"/>
      <c r="EF57" s="311"/>
      <c r="FA57" s="55"/>
      <c r="FB57" s="312"/>
      <c r="FC57" s="312"/>
    </row>
    <row r="58" spans="1:159" ht="14.25" customHeight="1">
      <c r="A58" s="526" t="s">
        <v>21</v>
      </c>
      <c r="B58" s="713">
        <v>376.24683928472177</v>
      </c>
      <c r="C58" s="713">
        <v>68.887611780502155</v>
      </c>
      <c r="D58" s="313"/>
      <c r="E58" s="313"/>
      <c r="F58" s="318"/>
      <c r="G58" s="318"/>
      <c r="H58" s="55"/>
      <c r="I58" s="95"/>
      <c r="J58" s="274"/>
      <c r="K58" s="95"/>
      <c r="L58" s="95"/>
      <c r="M58" s="95"/>
      <c r="N58" s="87"/>
      <c r="Y58" s="55"/>
      <c r="Z58" s="159"/>
      <c r="AA58" s="159"/>
      <c r="AB58" s="159"/>
      <c r="AC58" s="303"/>
      <c r="AD58" s="159"/>
      <c r="AE58" s="159"/>
      <c r="AF58" s="161"/>
      <c r="AG58" s="161"/>
      <c r="AH58" s="161"/>
      <c r="AI58" s="161"/>
      <c r="AJ58" s="161"/>
      <c r="AK58" s="161"/>
      <c r="AL58" s="161"/>
      <c r="AM58" s="161"/>
      <c r="AN58" s="161"/>
      <c r="AO58" s="161"/>
      <c r="AP58" s="161"/>
      <c r="AQ58" s="161"/>
      <c r="AR58" s="161"/>
      <c r="AS58" s="55"/>
      <c r="AT58" s="88"/>
      <c r="AU58" s="304"/>
      <c r="AV58" s="304"/>
      <c r="AW58" s="305"/>
      <c r="AX58" s="305"/>
      <c r="AY58" s="306"/>
      <c r="AZ58" s="306"/>
      <c r="BA58" s="88"/>
      <c r="BB58" s="162"/>
      <c r="BC58" s="162"/>
      <c r="BD58" s="162"/>
      <c r="BE58" s="162"/>
      <c r="BF58" s="139"/>
      <c r="BG58" s="139"/>
      <c r="BH58" s="139"/>
      <c r="BI58" s="139"/>
      <c r="BJ58" s="139"/>
      <c r="BK58" s="139"/>
      <c r="BL58" s="139"/>
      <c r="BM58" s="139"/>
      <c r="BN58" s="162"/>
      <c r="BO58" s="162"/>
      <c r="BP58" s="183"/>
      <c r="BQ58" s="55"/>
      <c r="BR58" s="195"/>
      <c r="BS58" s="195"/>
      <c r="BT58" s="195"/>
      <c r="BU58" s="195"/>
      <c r="BV58" s="195"/>
      <c r="BW58" s="195"/>
      <c r="BX58" s="195"/>
      <c r="BY58" s="195"/>
      <c r="CA58" s="187"/>
      <c r="CB58" s="187"/>
      <c r="CC58" s="187"/>
      <c r="CD58" s="187"/>
      <c r="CE58" s="187"/>
      <c r="CF58" s="187"/>
      <c r="CG58" s="187"/>
      <c r="CH58" s="187"/>
      <c r="CI58" s="187"/>
      <c r="CJ58" s="187"/>
      <c r="CK58" s="55"/>
      <c r="CL58" s="199"/>
      <c r="CM58" s="199"/>
      <c r="CN58" s="199"/>
      <c r="CO58" s="199"/>
      <c r="CP58" s="199"/>
      <c r="CQ58" s="199"/>
      <c r="CR58" s="199"/>
      <c r="CS58" s="199"/>
      <c r="CU58" s="187"/>
      <c r="CV58" s="187"/>
      <c r="CW58" s="187"/>
      <c r="CX58" s="187"/>
      <c r="CY58" s="187"/>
      <c r="CZ58" s="187"/>
      <c r="DA58" s="187"/>
      <c r="DB58" s="187"/>
      <c r="DC58" s="187"/>
      <c r="DD58" s="187"/>
      <c r="DE58" s="55"/>
      <c r="DF58" s="309"/>
      <c r="DG58" s="309"/>
      <c r="DH58" s="309"/>
      <c r="DI58" s="310"/>
      <c r="DJ58" s="310"/>
      <c r="DK58" s="309"/>
      <c r="DO58" s="95"/>
      <c r="DR58" s="194"/>
      <c r="DY58" s="194"/>
      <c r="DZ58" s="55"/>
      <c r="EA58" s="199"/>
      <c r="EB58" s="199"/>
      <c r="EC58" s="199"/>
      <c r="ED58" s="311"/>
      <c r="EE58" s="311"/>
      <c r="EF58" s="311"/>
      <c r="FA58" s="55"/>
      <c r="FB58" s="312"/>
      <c r="FC58" s="312"/>
    </row>
    <row r="59" spans="1:159" ht="14.25" customHeight="1">
      <c r="A59" s="659" t="s">
        <v>22</v>
      </c>
      <c r="B59" s="712">
        <v>357.37909313332398</v>
      </c>
      <c r="C59" s="712">
        <v>69.662832669693486</v>
      </c>
      <c r="D59" s="313"/>
      <c r="E59" s="313"/>
      <c r="F59" s="318"/>
      <c r="G59" s="318"/>
      <c r="H59" s="321"/>
      <c r="I59" s="70"/>
      <c r="J59" s="71"/>
      <c r="K59" s="58"/>
      <c r="L59" s="56"/>
      <c r="M59" s="59"/>
      <c r="N59" s="57"/>
      <c r="Y59" s="55"/>
      <c r="Z59" s="159"/>
      <c r="AA59" s="159"/>
      <c r="AB59" s="159"/>
      <c r="AC59" s="303"/>
      <c r="AD59" s="159"/>
      <c r="AE59" s="159"/>
      <c r="AF59" s="161"/>
      <c r="AG59" s="161"/>
      <c r="AH59" s="161"/>
      <c r="AI59" s="161"/>
      <c r="AJ59" s="161"/>
      <c r="AK59" s="161"/>
      <c r="AL59" s="161"/>
      <c r="AM59" s="161"/>
      <c r="AN59" s="161"/>
      <c r="AO59" s="161"/>
      <c r="AP59" s="161"/>
      <c r="AQ59" s="161"/>
      <c r="AR59" s="161"/>
      <c r="AS59" s="55"/>
      <c r="AT59" s="88"/>
      <c r="AU59" s="304"/>
      <c r="AV59" s="304"/>
      <c r="AW59" s="305"/>
      <c r="AX59" s="305"/>
      <c r="AY59" s="306"/>
      <c r="AZ59" s="306"/>
      <c r="BA59" s="88"/>
      <c r="BB59" s="162"/>
      <c r="BC59" s="162"/>
      <c r="BD59" s="162"/>
      <c r="BE59" s="162"/>
      <c r="BF59" s="139"/>
      <c r="BG59" s="139"/>
      <c r="BH59" s="139"/>
      <c r="BI59" s="139"/>
      <c r="BJ59" s="139"/>
      <c r="BK59" s="139"/>
      <c r="BL59" s="139"/>
      <c r="BM59" s="139"/>
      <c r="BN59" s="162"/>
      <c r="BO59" s="162"/>
      <c r="BP59" s="183"/>
      <c r="BQ59" s="55"/>
      <c r="BR59" s="195"/>
      <c r="BS59" s="195"/>
      <c r="BT59" s="195"/>
      <c r="BU59" s="195"/>
      <c r="BV59" s="195"/>
      <c r="BW59" s="195"/>
      <c r="BX59" s="195"/>
      <c r="BY59" s="195"/>
      <c r="CA59" s="187"/>
      <c r="CB59" s="187"/>
      <c r="CC59" s="187"/>
      <c r="CD59" s="187"/>
      <c r="CE59" s="187"/>
      <c r="CF59" s="187"/>
      <c r="CG59" s="187"/>
      <c r="CH59" s="187"/>
      <c r="CI59" s="187"/>
      <c r="CJ59" s="187"/>
      <c r="CK59" s="55"/>
      <c r="CL59" s="199"/>
      <c r="CM59" s="199"/>
      <c r="CN59" s="199"/>
      <c r="CO59" s="199"/>
      <c r="CP59" s="199"/>
      <c r="CQ59" s="199"/>
      <c r="CR59" s="199"/>
      <c r="CS59" s="199"/>
      <c r="CU59" s="187"/>
      <c r="CV59" s="187"/>
      <c r="CW59" s="288"/>
      <c r="CX59" s="288"/>
      <c r="CY59" s="265"/>
      <c r="CZ59" s="136"/>
      <c r="DA59" s="187"/>
      <c r="DB59" s="187"/>
      <c r="DC59" s="187"/>
      <c r="DD59" s="187"/>
      <c r="DE59" s="55"/>
      <c r="DF59" s="309"/>
      <c r="DG59" s="309"/>
      <c r="DH59" s="309"/>
      <c r="DI59" s="310"/>
      <c r="DJ59" s="310"/>
      <c r="DK59" s="309"/>
      <c r="DO59" s="95"/>
      <c r="DR59" s="194"/>
      <c r="DY59" s="194"/>
      <c r="DZ59" s="55"/>
      <c r="EA59" s="199"/>
      <c r="EB59" s="199"/>
      <c r="EC59" s="199"/>
      <c r="ED59" s="311"/>
      <c r="EE59" s="311"/>
      <c r="EF59" s="311"/>
      <c r="FA59" s="55"/>
      <c r="FB59" s="312"/>
      <c r="FC59" s="312"/>
    </row>
    <row r="60" spans="1:159" ht="14.25" customHeight="1">
      <c r="A60" s="526" t="s">
        <v>23</v>
      </c>
      <c r="B60" s="713">
        <v>369.95407123623221</v>
      </c>
      <c r="C60" s="713">
        <v>23.297421297896587</v>
      </c>
      <c r="D60" s="313"/>
      <c r="E60" s="313"/>
      <c r="F60" s="318"/>
      <c r="G60" s="318"/>
      <c r="H60" s="56"/>
      <c r="I60" s="56"/>
      <c r="J60" s="57"/>
      <c r="K60" s="58"/>
      <c r="L60" s="56"/>
      <c r="M60" s="59"/>
      <c r="N60" s="57"/>
      <c r="Y60" s="55"/>
      <c r="Z60" s="159"/>
      <c r="AA60" s="159"/>
      <c r="AB60" s="159"/>
      <c r="AC60" s="303"/>
      <c r="AD60" s="159"/>
      <c r="AE60" s="159"/>
      <c r="AF60" s="161"/>
      <c r="AG60" s="161"/>
      <c r="AH60" s="161"/>
      <c r="AI60" s="161"/>
      <c r="AJ60" s="161"/>
      <c r="AK60" s="161"/>
      <c r="AL60" s="161"/>
      <c r="AM60" s="161"/>
      <c r="AN60" s="161"/>
      <c r="AO60" s="161"/>
      <c r="AP60" s="161"/>
      <c r="AQ60" s="161"/>
      <c r="AR60" s="161"/>
      <c r="AS60" s="55"/>
      <c r="AT60" s="88"/>
      <c r="AU60" s="304"/>
      <c r="AV60" s="304"/>
      <c r="AW60" s="305"/>
      <c r="AX60" s="305"/>
      <c r="AY60" s="306"/>
      <c r="AZ60" s="306"/>
      <c r="BA60" s="88"/>
      <c r="BB60" s="162"/>
      <c r="BC60" s="162"/>
      <c r="BD60" s="162"/>
      <c r="BE60" s="162"/>
      <c r="BF60" s="139"/>
      <c r="BG60" s="139"/>
      <c r="BH60" s="139"/>
      <c r="BI60" s="139"/>
      <c r="BJ60" s="139"/>
      <c r="BK60" s="139"/>
      <c r="BL60" s="139"/>
      <c r="BM60" s="139"/>
      <c r="BN60" s="162"/>
      <c r="BO60" s="162"/>
      <c r="BP60" s="183"/>
      <c r="BQ60" s="55"/>
      <c r="BR60" s="195"/>
      <c r="BS60" s="195"/>
      <c r="BT60" s="195"/>
      <c r="BU60" s="195"/>
      <c r="BV60" s="195"/>
      <c r="BW60" s="195"/>
      <c r="BX60" s="195"/>
      <c r="BY60" s="195"/>
      <c r="CA60" s="187"/>
      <c r="CB60" s="187"/>
      <c r="CC60" s="187"/>
      <c r="CD60" s="187"/>
      <c r="CE60" s="187"/>
      <c r="CF60" s="187"/>
      <c r="CG60" s="187"/>
      <c r="CH60" s="187"/>
      <c r="CI60" s="187"/>
      <c r="CJ60" s="187"/>
      <c r="CK60" s="55"/>
      <c r="CL60" s="199"/>
      <c r="CM60" s="199"/>
      <c r="CN60" s="199"/>
      <c r="CO60" s="199"/>
      <c r="CP60" s="199"/>
      <c r="CQ60" s="199"/>
      <c r="CR60" s="199"/>
      <c r="CS60" s="199"/>
      <c r="CU60" s="187"/>
      <c r="CV60" s="187"/>
      <c r="CW60" s="187"/>
      <c r="CX60" s="187"/>
      <c r="CY60" s="187"/>
      <c r="CZ60" s="187"/>
      <c r="DA60" s="187"/>
      <c r="DB60" s="187"/>
      <c r="DC60" s="187"/>
      <c r="DD60" s="187"/>
      <c r="DE60" s="55"/>
      <c r="DF60" s="309"/>
      <c r="DG60" s="309"/>
      <c r="DH60" s="309"/>
      <c r="DI60" s="310"/>
      <c r="DJ60" s="310"/>
      <c r="DK60" s="309"/>
      <c r="DO60" s="95"/>
      <c r="DR60" s="194"/>
      <c r="DY60" s="194"/>
      <c r="DZ60" s="55"/>
      <c r="EA60" s="199"/>
      <c r="EB60" s="199"/>
      <c r="EC60" s="199"/>
      <c r="ED60" s="311"/>
      <c r="EE60" s="311"/>
      <c r="EF60" s="311"/>
      <c r="FA60" s="55"/>
      <c r="FB60" s="312"/>
      <c r="FC60" s="312"/>
    </row>
    <row r="61" spans="1:159" ht="14.25" customHeight="1">
      <c r="A61" s="659" t="s">
        <v>24</v>
      </c>
      <c r="B61" s="712">
        <v>290.95926415176177</v>
      </c>
      <c r="C61" s="712">
        <v>89.511253548818175</v>
      </c>
      <c r="D61" s="313"/>
      <c r="E61" s="313"/>
      <c r="F61" s="318"/>
      <c r="G61" s="318"/>
      <c r="H61" s="56"/>
      <c r="I61" s="56"/>
      <c r="J61" s="57"/>
      <c r="K61" s="58"/>
      <c r="L61" s="56"/>
      <c r="M61" s="59"/>
      <c r="N61" s="57"/>
      <c r="Y61" s="55"/>
      <c r="Z61" s="159"/>
      <c r="AA61" s="159"/>
      <c r="AB61" s="159"/>
      <c r="AC61" s="303"/>
      <c r="AD61" s="159"/>
      <c r="AE61" s="159"/>
      <c r="AF61" s="161"/>
      <c r="AG61" s="161"/>
      <c r="AH61" s="161"/>
      <c r="AI61" s="161"/>
      <c r="AJ61" s="161"/>
      <c r="AK61" s="161"/>
      <c r="AL61" s="161"/>
      <c r="AM61" s="161"/>
      <c r="AN61" s="161"/>
      <c r="AO61" s="161"/>
      <c r="AP61" s="161"/>
      <c r="AQ61" s="161"/>
      <c r="AR61" s="161"/>
      <c r="AS61" s="55"/>
      <c r="AT61" s="88"/>
      <c r="AU61" s="304"/>
      <c r="AV61" s="304"/>
      <c r="AW61" s="305"/>
      <c r="AX61" s="305"/>
      <c r="AY61" s="306"/>
      <c r="AZ61" s="306"/>
      <c r="BA61" s="88"/>
      <c r="BB61" s="162"/>
      <c r="BC61" s="162"/>
      <c r="BD61" s="162"/>
      <c r="BE61" s="162"/>
      <c r="BF61" s="139"/>
      <c r="BG61" s="139"/>
      <c r="BH61" s="139"/>
      <c r="BI61" s="139"/>
      <c r="BJ61" s="139"/>
      <c r="BK61" s="139"/>
      <c r="BL61" s="139"/>
      <c r="BM61" s="139"/>
      <c r="BN61" s="162"/>
      <c r="BO61" s="162"/>
      <c r="BP61" s="183"/>
      <c r="BQ61" s="55"/>
      <c r="BR61" s="195"/>
      <c r="BS61" s="195"/>
      <c r="BT61" s="195"/>
      <c r="BU61" s="195"/>
      <c r="BV61" s="195"/>
      <c r="BW61" s="195"/>
      <c r="BX61" s="195"/>
      <c r="BY61" s="195"/>
      <c r="CA61" s="187"/>
      <c r="CB61" s="187"/>
      <c r="CC61" s="187"/>
      <c r="CD61" s="187"/>
      <c r="CE61" s="187"/>
      <c r="CF61" s="187"/>
      <c r="CG61" s="187"/>
      <c r="CH61" s="187"/>
      <c r="CI61" s="187"/>
      <c r="CJ61" s="187"/>
      <c r="CK61" s="55"/>
      <c r="CL61" s="199"/>
      <c r="CM61" s="199"/>
      <c r="CN61" s="199"/>
      <c r="CO61" s="199"/>
      <c r="CP61" s="199"/>
      <c r="CQ61" s="199"/>
      <c r="CR61" s="199"/>
      <c r="CS61" s="199"/>
      <c r="CU61" s="187"/>
      <c r="CV61" s="187"/>
      <c r="CW61" s="187"/>
      <c r="CX61" s="187"/>
      <c r="CY61" s="187"/>
      <c r="CZ61" s="187"/>
      <c r="DA61" s="187"/>
      <c r="DB61" s="187"/>
      <c r="DC61" s="187"/>
      <c r="DD61" s="187"/>
      <c r="DE61" s="55"/>
      <c r="DF61" s="309"/>
      <c r="DG61" s="309"/>
      <c r="DH61" s="309"/>
      <c r="DI61" s="310"/>
      <c r="DJ61" s="310"/>
      <c r="DK61" s="309"/>
      <c r="DO61" s="95"/>
      <c r="DR61" s="194"/>
      <c r="DY61" s="194"/>
      <c r="DZ61" s="55"/>
      <c r="EA61" s="199"/>
      <c r="EB61" s="199"/>
      <c r="EC61" s="199"/>
      <c r="ED61" s="311"/>
      <c r="EE61" s="311"/>
      <c r="EF61" s="311"/>
      <c r="FA61" s="55"/>
      <c r="FB61" s="312"/>
      <c r="FC61" s="312"/>
    </row>
    <row r="62" spans="1:159" ht="14.25" customHeight="1">
      <c r="A62" s="526" t="s">
        <v>25</v>
      </c>
      <c r="B62" s="713">
        <v>388.89316425656017</v>
      </c>
      <c r="C62" s="713">
        <v>71.90267227215125</v>
      </c>
      <c r="D62" s="313"/>
      <c r="E62" s="313"/>
      <c r="F62" s="318"/>
      <c r="G62" s="318"/>
      <c r="H62" s="56"/>
      <c r="I62" s="56"/>
      <c r="J62" s="57"/>
      <c r="K62" s="58"/>
      <c r="L62" s="56"/>
      <c r="M62" s="59"/>
      <c r="N62" s="57"/>
      <c r="Y62" s="55"/>
      <c r="Z62" s="159"/>
      <c r="AA62" s="159"/>
      <c r="AB62" s="159"/>
      <c r="AC62" s="303"/>
      <c r="AD62" s="159"/>
      <c r="AE62" s="159"/>
      <c r="AF62" s="161"/>
      <c r="AG62" s="161"/>
      <c r="AH62" s="161"/>
      <c r="AI62" s="161"/>
      <c r="AJ62" s="161"/>
      <c r="AK62" s="161"/>
      <c r="AL62" s="161"/>
      <c r="AM62" s="161"/>
      <c r="AN62" s="161"/>
      <c r="AO62" s="161"/>
      <c r="AP62" s="161"/>
      <c r="AQ62" s="161"/>
      <c r="AR62" s="161"/>
      <c r="AS62" s="55"/>
      <c r="AT62" s="88"/>
      <c r="AU62" s="304"/>
      <c r="AV62" s="304"/>
      <c r="AW62" s="305"/>
      <c r="AX62" s="305"/>
      <c r="AY62" s="306"/>
      <c r="AZ62" s="306"/>
      <c r="BA62" s="88"/>
      <c r="BB62" s="162"/>
      <c r="BC62" s="162"/>
      <c r="BD62" s="162"/>
      <c r="BE62" s="162"/>
      <c r="BF62" s="139"/>
      <c r="BG62" s="139"/>
      <c r="BH62" s="139"/>
      <c r="BI62" s="139"/>
      <c r="BJ62" s="139"/>
      <c r="BK62" s="139"/>
      <c r="BL62" s="139"/>
      <c r="BM62" s="139"/>
      <c r="BN62" s="162"/>
      <c r="BO62" s="162"/>
      <c r="BP62" s="183"/>
      <c r="BQ62" s="55"/>
      <c r="BR62" s="195"/>
      <c r="BS62" s="195"/>
      <c r="BT62" s="195"/>
      <c r="BU62" s="195"/>
      <c r="BV62" s="195"/>
      <c r="BW62" s="195"/>
      <c r="BX62" s="195"/>
      <c r="BY62" s="195"/>
      <c r="CA62" s="187"/>
      <c r="CB62" s="187"/>
      <c r="CC62" s="187"/>
      <c r="CD62" s="187"/>
      <c r="CE62" s="187"/>
      <c r="CF62" s="187"/>
      <c r="CG62" s="187"/>
      <c r="CH62" s="187"/>
      <c r="CI62" s="187"/>
      <c r="CJ62" s="187"/>
      <c r="CK62" s="55"/>
      <c r="CL62" s="199"/>
      <c r="CM62" s="199"/>
      <c r="CN62" s="199"/>
      <c r="CO62" s="199"/>
      <c r="CP62" s="199"/>
      <c r="CQ62" s="199"/>
      <c r="CR62" s="199"/>
      <c r="CS62" s="199"/>
      <c r="CU62" s="187"/>
      <c r="CV62" s="187"/>
      <c r="CW62" s="187"/>
      <c r="CX62" s="187"/>
      <c r="CY62" s="187"/>
      <c r="CZ62" s="187"/>
      <c r="DA62" s="187"/>
      <c r="DB62" s="187"/>
      <c r="DC62" s="187"/>
      <c r="DD62" s="187"/>
      <c r="DE62" s="55"/>
      <c r="DF62" s="309"/>
      <c r="DG62" s="309"/>
      <c r="DH62" s="309"/>
      <c r="DI62" s="310"/>
      <c r="DJ62" s="310"/>
      <c r="DK62" s="309"/>
      <c r="DO62" s="95"/>
      <c r="DR62" s="194"/>
      <c r="DY62" s="194"/>
      <c r="DZ62" s="55"/>
      <c r="EA62" s="199"/>
      <c r="EB62" s="199"/>
      <c r="EC62" s="199"/>
      <c r="ED62" s="311"/>
      <c r="EE62" s="311"/>
      <c r="EF62" s="311"/>
      <c r="EH62" s="322"/>
      <c r="EI62" s="202"/>
      <c r="EJ62" s="202"/>
      <c r="EK62" s="202"/>
      <c r="EL62" s="202"/>
      <c r="EM62" s="202"/>
      <c r="EN62" s="118"/>
      <c r="EO62" s="202"/>
      <c r="FA62" s="55"/>
      <c r="FB62" s="312"/>
      <c r="FC62" s="312"/>
    </row>
    <row r="63" spans="1:159" ht="14.25" customHeight="1">
      <c r="A63" s="659" t="s">
        <v>26</v>
      </c>
      <c r="B63" s="712">
        <v>296.88823816065394</v>
      </c>
      <c r="C63" s="712">
        <v>53.514010196049028</v>
      </c>
      <c r="D63" s="313"/>
      <c r="E63" s="313"/>
      <c r="F63" s="318"/>
      <c r="G63" s="318"/>
      <c r="H63" s="56"/>
      <c r="I63" s="56"/>
      <c r="J63" s="57"/>
      <c r="K63" s="58"/>
      <c r="L63" s="56"/>
      <c r="M63" s="59"/>
      <c r="N63" s="57"/>
      <c r="Y63" s="55"/>
      <c r="Z63" s="159"/>
      <c r="AA63" s="159"/>
      <c r="AB63" s="159"/>
      <c r="AC63" s="303"/>
      <c r="AD63" s="159"/>
      <c r="AE63" s="159"/>
      <c r="AF63" s="161"/>
      <c r="AG63" s="161"/>
      <c r="AH63" s="161"/>
      <c r="AI63" s="161"/>
      <c r="AJ63" s="161"/>
      <c r="AK63" s="161"/>
      <c r="AL63" s="161"/>
      <c r="AM63" s="161"/>
      <c r="AN63" s="161"/>
      <c r="AO63" s="161"/>
      <c r="AP63" s="161"/>
      <c r="AQ63" s="161"/>
      <c r="AR63" s="161"/>
      <c r="AS63" s="55"/>
      <c r="AT63" s="88"/>
      <c r="AU63" s="304"/>
      <c r="AV63" s="304"/>
      <c r="AW63" s="305"/>
      <c r="AX63" s="305"/>
      <c r="AY63" s="306"/>
      <c r="AZ63" s="306"/>
      <c r="BA63" s="88"/>
      <c r="BB63" s="162"/>
      <c r="BC63" s="162"/>
      <c r="BD63" s="162"/>
      <c r="BE63" s="162"/>
      <c r="BF63" s="139"/>
      <c r="BG63" s="139"/>
      <c r="BH63" s="139"/>
      <c r="BI63" s="139"/>
      <c r="BJ63" s="139"/>
      <c r="BK63" s="139"/>
      <c r="BL63" s="139"/>
      <c r="BM63" s="139"/>
      <c r="BN63" s="162"/>
      <c r="BO63" s="162"/>
      <c r="BP63" s="183"/>
      <c r="BQ63" s="55"/>
      <c r="BR63" s="195"/>
      <c r="BS63" s="195"/>
      <c r="BT63" s="195"/>
      <c r="BU63" s="195"/>
      <c r="BV63" s="195"/>
      <c r="BW63" s="195"/>
      <c r="BX63" s="195"/>
      <c r="BY63" s="195"/>
      <c r="CA63" s="187"/>
      <c r="CB63" s="187"/>
      <c r="CC63" s="187"/>
      <c r="CD63" s="187"/>
      <c r="CE63" s="187"/>
      <c r="CF63" s="187"/>
      <c r="CG63" s="187"/>
      <c r="CH63" s="187"/>
      <c r="CI63" s="187"/>
      <c r="CJ63" s="187"/>
      <c r="CK63" s="55"/>
      <c r="CL63" s="199"/>
      <c r="CM63" s="199"/>
      <c r="CN63" s="199"/>
      <c r="CO63" s="199"/>
      <c r="CP63" s="199"/>
      <c r="CQ63" s="199"/>
      <c r="CR63" s="199"/>
      <c r="CS63" s="199"/>
      <c r="CU63" s="187"/>
      <c r="CV63" s="187"/>
      <c r="CW63" s="187"/>
      <c r="CX63" s="187"/>
      <c r="CY63" s="187"/>
      <c r="CZ63" s="187"/>
      <c r="DA63" s="187"/>
      <c r="DB63" s="187"/>
      <c r="DC63" s="187"/>
      <c r="DD63" s="187"/>
      <c r="DE63" s="55"/>
      <c r="DF63" s="309"/>
      <c r="DG63" s="309"/>
      <c r="DH63" s="309"/>
      <c r="DI63" s="310"/>
      <c r="DJ63" s="310"/>
      <c r="DK63" s="309"/>
      <c r="DO63" s="95"/>
      <c r="DR63" s="194"/>
      <c r="DY63" s="194"/>
      <c r="DZ63" s="55"/>
      <c r="EA63" s="199"/>
      <c r="EB63" s="199"/>
      <c r="EC63" s="199"/>
      <c r="ED63" s="311"/>
      <c r="EE63" s="311"/>
      <c r="EF63" s="311"/>
      <c r="EH63" s="202"/>
      <c r="EI63" s="202"/>
      <c r="EJ63" s="202"/>
      <c r="EK63" s="202"/>
      <c r="EL63" s="202"/>
      <c r="EM63" s="202"/>
      <c r="EN63" s="118"/>
      <c r="EO63" s="202"/>
      <c r="FA63" s="55"/>
      <c r="FB63" s="312"/>
      <c r="FC63" s="312"/>
    </row>
    <row r="64" spans="1:159" ht="14.25" customHeight="1">
      <c r="A64" s="526" t="s">
        <v>27</v>
      </c>
      <c r="B64" s="713">
        <v>336.01689718521021</v>
      </c>
      <c r="C64" s="713">
        <v>79.422012937193387</v>
      </c>
      <c r="D64" s="313"/>
      <c r="E64" s="313"/>
      <c r="F64" s="318"/>
      <c r="G64" s="318"/>
      <c r="H64" s="56"/>
      <c r="I64" s="56"/>
      <c r="J64" s="57"/>
      <c r="K64" s="58"/>
      <c r="L64" s="56"/>
      <c r="M64" s="59"/>
      <c r="N64" s="57"/>
      <c r="Y64" s="55"/>
      <c r="Z64" s="159"/>
      <c r="AA64" s="159"/>
      <c r="AB64" s="159"/>
      <c r="AC64" s="303"/>
      <c r="AD64" s="159"/>
      <c r="AE64" s="159"/>
      <c r="AF64" s="161"/>
      <c r="AG64" s="161"/>
      <c r="AH64" s="161"/>
      <c r="AI64" s="161"/>
      <c r="AJ64" s="161"/>
      <c r="AK64" s="161"/>
      <c r="AL64" s="161"/>
      <c r="AM64" s="161"/>
      <c r="AN64" s="161"/>
      <c r="AO64" s="161"/>
      <c r="AP64" s="161"/>
      <c r="AQ64" s="161"/>
      <c r="AR64" s="161"/>
      <c r="AS64" s="55"/>
      <c r="AT64" s="88"/>
      <c r="AU64" s="304"/>
      <c r="AV64" s="304"/>
      <c r="AW64" s="305"/>
      <c r="AX64" s="305"/>
      <c r="AY64" s="306"/>
      <c r="AZ64" s="306"/>
      <c r="BA64" s="88"/>
      <c r="BB64" s="162"/>
      <c r="BC64" s="162"/>
      <c r="BD64" s="162"/>
      <c r="BE64" s="162"/>
      <c r="BF64" s="139"/>
      <c r="BG64" s="139"/>
      <c r="BH64" s="139"/>
      <c r="BI64" s="139"/>
      <c r="BJ64" s="139"/>
      <c r="BK64" s="139"/>
      <c r="BL64" s="139"/>
      <c r="BM64" s="139"/>
      <c r="BN64" s="162"/>
      <c r="BO64" s="162"/>
      <c r="BP64" s="183"/>
      <c r="BQ64" s="55"/>
      <c r="BR64" s="195"/>
      <c r="BS64" s="195"/>
      <c r="BT64" s="195"/>
      <c r="BU64" s="195"/>
      <c r="BV64" s="195"/>
      <c r="BW64" s="195"/>
      <c r="BX64" s="195"/>
      <c r="BY64" s="195"/>
      <c r="CA64" s="187"/>
      <c r="CB64" s="187"/>
      <c r="CC64" s="187"/>
      <c r="CD64" s="187"/>
      <c r="CE64" s="187"/>
      <c r="CF64" s="187"/>
      <c r="CG64" s="187"/>
      <c r="CH64" s="187"/>
      <c r="CI64" s="187"/>
      <c r="CJ64" s="187"/>
      <c r="CK64" s="55"/>
      <c r="CL64" s="199"/>
      <c r="CM64" s="199"/>
      <c r="CN64" s="199"/>
      <c r="CO64" s="199"/>
      <c r="CP64" s="199"/>
      <c r="CQ64" s="199"/>
      <c r="CR64" s="199"/>
      <c r="CS64" s="199"/>
      <c r="CU64" s="187"/>
      <c r="CV64" s="187"/>
      <c r="CW64" s="187"/>
      <c r="CX64" s="187"/>
      <c r="CY64" s="187"/>
      <c r="CZ64" s="187"/>
      <c r="DA64" s="187"/>
      <c r="DB64" s="187"/>
      <c r="DC64" s="187"/>
      <c r="DD64" s="187"/>
      <c r="DE64" s="55"/>
      <c r="DF64" s="309"/>
      <c r="DG64" s="309"/>
      <c r="DH64" s="309"/>
      <c r="DI64" s="310"/>
      <c r="DJ64" s="310"/>
      <c r="DK64" s="309"/>
      <c r="DO64" s="95"/>
      <c r="DR64" s="194"/>
      <c r="DY64" s="194"/>
      <c r="DZ64" s="55"/>
      <c r="EA64" s="199"/>
      <c r="EB64" s="199"/>
      <c r="EC64" s="199"/>
      <c r="ED64" s="311"/>
      <c r="EE64" s="311"/>
      <c r="EF64" s="311"/>
      <c r="EH64" s="202"/>
      <c r="EI64" s="202"/>
      <c r="EJ64" s="202"/>
      <c r="EK64" s="202"/>
      <c r="EL64" s="202"/>
      <c r="EM64" s="202"/>
      <c r="EN64" s="118"/>
      <c r="EO64" s="202"/>
      <c r="FA64" s="55"/>
      <c r="FB64" s="312"/>
      <c r="FC64" s="312"/>
    </row>
    <row r="65" spans="1:242" ht="14.25" customHeight="1">
      <c r="A65" s="659" t="s">
        <v>28</v>
      </c>
      <c r="B65" s="712">
        <v>314.34600103319895</v>
      </c>
      <c r="C65" s="712">
        <v>48.259961454218022</v>
      </c>
      <c r="D65" s="313"/>
      <c r="E65" s="313"/>
      <c r="F65" s="118"/>
      <c r="G65" s="126"/>
      <c r="H65" s="56"/>
      <c r="I65" s="56"/>
      <c r="J65" s="57"/>
      <c r="K65" s="58"/>
      <c r="L65" s="56"/>
      <c r="M65" s="59"/>
      <c r="N65" s="57"/>
      <c r="Y65" s="55"/>
      <c r="Z65" s="159"/>
      <c r="AA65" s="159"/>
      <c r="AB65" s="159"/>
      <c r="AC65" s="303"/>
      <c r="AD65" s="159"/>
      <c r="AE65" s="159"/>
      <c r="AF65" s="161"/>
      <c r="AG65" s="161"/>
      <c r="AH65" s="161"/>
      <c r="AI65" s="161"/>
      <c r="AJ65" s="161"/>
      <c r="AK65" s="161"/>
      <c r="AL65" s="161"/>
      <c r="AM65" s="161"/>
      <c r="AN65" s="161"/>
      <c r="AO65" s="161"/>
      <c r="AP65" s="161"/>
      <c r="AQ65" s="161"/>
      <c r="AR65" s="161"/>
      <c r="AS65" s="55"/>
      <c r="AT65" s="88"/>
      <c r="AU65" s="304"/>
      <c r="AV65" s="304"/>
      <c r="AW65" s="305"/>
      <c r="AX65" s="305"/>
      <c r="AY65" s="306"/>
      <c r="AZ65" s="306"/>
      <c r="BA65" s="88"/>
      <c r="BB65" s="162"/>
      <c r="BC65" s="162"/>
      <c r="BD65" s="162"/>
      <c r="BE65" s="162"/>
      <c r="BF65" s="139"/>
      <c r="BG65" s="139"/>
      <c r="BH65" s="139"/>
      <c r="BI65" s="139"/>
      <c r="BJ65" s="139"/>
      <c r="BK65" s="139"/>
      <c r="BL65" s="139"/>
      <c r="BM65" s="139"/>
      <c r="BN65" s="162"/>
      <c r="BO65" s="162"/>
      <c r="BP65" s="183"/>
      <c r="BQ65" s="55"/>
      <c r="BR65" s="195"/>
      <c r="BS65" s="195"/>
      <c r="BT65" s="195"/>
      <c r="BU65" s="195"/>
      <c r="BV65" s="195"/>
      <c r="BW65" s="195"/>
      <c r="BX65" s="195"/>
      <c r="BY65" s="195"/>
      <c r="CA65" s="187"/>
      <c r="CB65" s="187"/>
      <c r="CC65" s="187"/>
      <c r="CD65" s="187"/>
      <c r="CE65" s="187"/>
      <c r="CF65" s="187"/>
      <c r="CG65" s="187"/>
      <c r="CH65" s="187"/>
      <c r="CI65" s="187"/>
      <c r="CJ65" s="187"/>
      <c r="CK65" s="55"/>
      <c r="CL65" s="199"/>
      <c r="CM65" s="199"/>
      <c r="CN65" s="199"/>
      <c r="CO65" s="199"/>
      <c r="CP65" s="199"/>
      <c r="CQ65" s="199"/>
      <c r="CR65" s="199"/>
      <c r="CS65" s="199"/>
      <c r="CU65" s="187"/>
      <c r="CV65" s="187"/>
      <c r="CW65" s="187"/>
      <c r="CX65" s="187"/>
      <c r="CY65" s="187"/>
      <c r="CZ65" s="187"/>
      <c r="DA65" s="187"/>
      <c r="DB65" s="187"/>
      <c r="DC65" s="187"/>
      <c r="DD65" s="187"/>
      <c r="DE65" s="55"/>
      <c r="DF65" s="309"/>
      <c r="DG65" s="309"/>
      <c r="DH65" s="309"/>
      <c r="DI65" s="310"/>
      <c r="DJ65" s="310"/>
      <c r="DK65" s="309"/>
      <c r="DO65" s="95"/>
      <c r="DR65" s="194"/>
      <c r="DY65" s="194"/>
      <c r="DZ65" s="55"/>
      <c r="EA65" s="199"/>
      <c r="EB65" s="199"/>
      <c r="EC65" s="199"/>
      <c r="ED65" s="311"/>
      <c r="EE65" s="311"/>
      <c r="EF65" s="311"/>
      <c r="EH65" s="202"/>
      <c r="EI65" s="202"/>
      <c r="EJ65" s="202"/>
      <c r="EK65" s="202"/>
      <c r="EL65" s="202"/>
      <c r="EM65" s="202"/>
      <c r="EN65" s="118"/>
      <c r="EO65" s="202"/>
      <c r="FA65" s="55"/>
      <c r="FB65" s="312"/>
      <c r="FC65" s="312"/>
    </row>
    <row r="66" spans="1:242" s="72" customFormat="1" ht="14.25" customHeight="1">
      <c r="A66" s="668" t="s">
        <v>29</v>
      </c>
      <c r="B66" s="714">
        <v>346.87992552493222</v>
      </c>
      <c r="C66" s="714">
        <v>64.07893728150853</v>
      </c>
      <c r="D66" s="323"/>
      <c r="E66" s="323"/>
      <c r="F66" s="323"/>
      <c r="G66" s="126"/>
      <c r="H66" s="56"/>
      <c r="I66" s="56"/>
      <c r="J66" s="57"/>
      <c r="K66" s="58"/>
      <c r="L66" s="56"/>
      <c r="M66" s="59"/>
      <c r="N66" s="57"/>
      <c r="O66" s="155"/>
      <c r="P66" s="324"/>
      <c r="Q66" s="324"/>
      <c r="R66" s="324"/>
      <c r="S66" s="324"/>
      <c r="T66" s="324"/>
      <c r="U66" s="324"/>
      <c r="V66" s="324"/>
      <c r="W66" s="324"/>
      <c r="X66" s="324"/>
      <c r="Y66" s="75"/>
      <c r="Z66" s="213"/>
      <c r="AA66" s="213"/>
      <c r="AB66" s="213"/>
      <c r="AC66" s="325"/>
      <c r="AD66" s="213"/>
      <c r="AE66" s="213"/>
      <c r="AF66" s="215"/>
      <c r="AG66" s="215"/>
      <c r="AH66" s="215"/>
      <c r="AI66" s="215"/>
      <c r="AJ66" s="215"/>
      <c r="AK66" s="215"/>
      <c r="AL66" s="215"/>
      <c r="AM66" s="215"/>
      <c r="AN66" s="215"/>
      <c r="AO66" s="215"/>
      <c r="AP66" s="215"/>
      <c r="AQ66" s="215"/>
      <c r="AR66" s="215"/>
      <c r="AS66" s="75"/>
      <c r="AT66" s="90"/>
      <c r="AU66" s="326"/>
      <c r="AV66" s="326"/>
      <c r="AW66" s="327"/>
      <c r="AX66" s="327"/>
      <c r="AY66" s="328"/>
      <c r="AZ66" s="328"/>
      <c r="BA66" s="90"/>
      <c r="BB66" s="216"/>
      <c r="BC66" s="216"/>
      <c r="BD66" s="216"/>
      <c r="BE66" s="216"/>
      <c r="BF66" s="146"/>
      <c r="BG66" s="146"/>
      <c r="BH66" s="146"/>
      <c r="BI66" s="146"/>
      <c r="BJ66" s="146"/>
      <c r="BK66" s="146"/>
      <c r="BL66" s="146"/>
      <c r="BM66" s="146"/>
      <c r="BN66" s="216"/>
      <c r="BO66" s="216"/>
      <c r="BP66" s="220"/>
      <c r="BQ66" s="75"/>
      <c r="BR66" s="231"/>
      <c r="BS66" s="231"/>
      <c r="BT66" s="231"/>
      <c r="BU66" s="231"/>
      <c r="BV66" s="231"/>
      <c r="BW66" s="231"/>
      <c r="BX66" s="231"/>
      <c r="BY66" s="231"/>
      <c r="BZ66" s="74"/>
      <c r="CA66" s="223"/>
      <c r="CB66" s="223"/>
      <c r="CC66" s="223"/>
      <c r="CD66" s="223"/>
      <c r="CE66" s="223"/>
      <c r="CF66" s="223"/>
      <c r="CG66" s="223"/>
      <c r="CH66" s="223"/>
      <c r="CI66" s="223"/>
      <c r="CJ66" s="223"/>
      <c r="CK66" s="75"/>
      <c r="CL66" s="234"/>
      <c r="CM66" s="234"/>
      <c r="CN66" s="234"/>
      <c r="CO66" s="234"/>
      <c r="CP66" s="234"/>
      <c r="CQ66" s="234"/>
      <c r="CR66" s="234"/>
      <c r="CS66" s="234"/>
      <c r="CT66" s="74"/>
      <c r="CU66" s="223"/>
      <c r="CV66" s="223"/>
      <c r="CW66" s="223"/>
      <c r="CX66" s="223"/>
      <c r="CY66" s="223"/>
      <c r="CZ66" s="223"/>
      <c r="DA66" s="223"/>
      <c r="DB66" s="223"/>
      <c r="DC66" s="223"/>
      <c r="DD66" s="223"/>
      <c r="DE66" s="75"/>
      <c r="DF66" s="329"/>
      <c r="DG66" s="329"/>
      <c r="DH66" s="329"/>
      <c r="DI66" s="330"/>
      <c r="DJ66" s="330"/>
      <c r="DK66" s="329"/>
      <c r="DL66" s="74"/>
      <c r="DM66" s="74"/>
      <c r="DN66" s="74"/>
      <c r="DO66" s="74"/>
      <c r="DP66" s="74"/>
      <c r="DQ66" s="74"/>
      <c r="DR66" s="230"/>
      <c r="DS66" s="74"/>
      <c r="DT66" s="74"/>
      <c r="DU66" s="74"/>
      <c r="DV66" s="74"/>
      <c r="DW66" s="74"/>
      <c r="DX66" s="74"/>
      <c r="DY66" s="230"/>
      <c r="DZ66" s="75"/>
      <c r="EA66" s="234"/>
      <c r="EB66" s="234"/>
      <c r="EC66" s="234"/>
      <c r="ED66" s="331"/>
      <c r="EE66" s="331"/>
      <c r="EF66" s="331"/>
      <c r="EG66" s="74"/>
      <c r="EH66" s="322"/>
      <c r="EI66" s="202"/>
      <c r="EJ66" s="202"/>
      <c r="EK66" s="202"/>
      <c r="EL66" s="202"/>
      <c r="EM66" s="74"/>
      <c r="EN66" s="322"/>
      <c r="EO66" s="322"/>
      <c r="EP66" s="74"/>
      <c r="EQ66" s="74"/>
      <c r="ER66" s="74"/>
      <c r="ES66" s="74"/>
      <c r="ET66" s="74"/>
      <c r="EU66" s="74"/>
      <c r="EV66" s="74"/>
      <c r="EW66" s="74"/>
      <c r="EX66" s="74"/>
      <c r="EY66" s="74"/>
      <c r="EZ66" s="74"/>
      <c r="FA66" s="75"/>
      <c r="FB66" s="332"/>
      <c r="FC66" s="332"/>
      <c r="FD66" s="74"/>
      <c r="FE66" s="74"/>
      <c r="FF66" s="74"/>
      <c r="FG66" s="74"/>
      <c r="FH66" s="74"/>
      <c r="FI66" s="74"/>
      <c r="FJ66" s="97"/>
      <c r="FK66" s="74"/>
      <c r="FL66" s="74"/>
      <c r="FM66" s="74"/>
      <c r="FN66" s="74"/>
      <c r="FO66" s="74"/>
      <c r="FP66" s="74"/>
      <c r="FQ66" s="74"/>
      <c r="FR66" s="74"/>
      <c r="FS66" s="74"/>
      <c r="FT66" s="74"/>
      <c r="FU66" s="74"/>
      <c r="FV66" s="74"/>
      <c r="FW66" s="74"/>
      <c r="FX66" s="74"/>
      <c r="FY66" s="74"/>
      <c r="FZ66" s="74"/>
      <c r="GA66" s="74"/>
      <c r="GB66" s="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row>
    <row r="67" spans="1:242" ht="14.25" customHeight="1">
      <c r="A67" s="659" t="s">
        <v>30</v>
      </c>
      <c r="B67" s="712">
        <v>286.43113099546605</v>
      </c>
      <c r="C67" s="712">
        <v>100.40155126819033</v>
      </c>
      <c r="D67" s="323"/>
      <c r="E67" s="323"/>
      <c r="F67" s="117"/>
      <c r="G67" s="218"/>
      <c r="H67" s="76"/>
      <c r="I67" s="76"/>
      <c r="J67" s="77"/>
      <c r="K67" s="78"/>
      <c r="L67" s="76"/>
      <c r="M67" s="79"/>
      <c r="N67" s="77"/>
      <c r="Y67" s="55"/>
      <c r="Z67" s="159"/>
      <c r="AA67" s="159"/>
      <c r="AB67" s="159"/>
      <c r="AC67" s="303"/>
      <c r="AD67" s="159"/>
      <c r="AE67" s="159"/>
      <c r="AF67" s="161"/>
      <c r="AG67" s="161"/>
      <c r="AH67" s="161"/>
      <c r="AI67" s="161"/>
      <c r="AJ67" s="161"/>
      <c r="AK67" s="161"/>
      <c r="AL67" s="161"/>
      <c r="AM67" s="161"/>
      <c r="AN67" s="161"/>
      <c r="AO67" s="161"/>
      <c r="AP67" s="161"/>
      <c r="AQ67" s="161"/>
      <c r="AR67" s="161"/>
      <c r="AS67" s="55"/>
      <c r="AT67" s="88"/>
      <c r="AU67" s="304"/>
      <c r="AV67" s="304"/>
      <c r="AW67" s="305"/>
      <c r="AX67" s="305"/>
      <c r="AY67" s="306"/>
      <c r="AZ67" s="306"/>
      <c r="BA67" s="88"/>
      <c r="BB67" s="162"/>
      <c r="BC67" s="162"/>
      <c r="BD67" s="162"/>
      <c r="BE67" s="162"/>
      <c r="BF67" s="139"/>
      <c r="BG67" s="139"/>
      <c r="BH67" s="139"/>
      <c r="BI67" s="139"/>
      <c r="BJ67" s="139"/>
      <c r="BK67" s="139"/>
      <c r="BL67" s="139"/>
      <c r="BM67" s="139"/>
      <c r="BN67" s="162"/>
      <c r="BO67" s="162"/>
      <c r="BP67" s="183"/>
      <c r="BQ67" s="55"/>
      <c r="BR67" s="195"/>
      <c r="BS67" s="195"/>
      <c r="BT67" s="195"/>
      <c r="BU67" s="195"/>
      <c r="BV67" s="195"/>
      <c r="BW67" s="195"/>
      <c r="BX67" s="195"/>
      <c r="BY67" s="195"/>
      <c r="CA67" s="187"/>
      <c r="CB67" s="187"/>
      <c r="CC67" s="187"/>
      <c r="CD67" s="187"/>
      <c r="CE67" s="187"/>
      <c r="CF67" s="187"/>
      <c r="CG67" s="187"/>
      <c r="CH67" s="187"/>
      <c r="CI67" s="187"/>
      <c r="CJ67" s="187"/>
      <c r="CK67" s="55"/>
      <c r="CL67" s="199"/>
      <c r="CM67" s="199"/>
      <c r="CN67" s="199"/>
      <c r="CO67" s="199"/>
      <c r="CP67" s="199"/>
      <c r="CQ67" s="199"/>
      <c r="CR67" s="199"/>
      <c r="CS67" s="199"/>
      <c r="CU67" s="187"/>
      <c r="CV67" s="187"/>
      <c r="CW67" s="187"/>
      <c r="CX67" s="187"/>
      <c r="CY67" s="187"/>
      <c r="CZ67" s="187"/>
      <c r="DA67" s="187"/>
      <c r="DB67" s="187"/>
      <c r="DC67" s="187"/>
      <c r="DD67" s="187"/>
      <c r="DE67" s="55"/>
      <c r="DF67" s="309"/>
      <c r="DG67" s="309"/>
      <c r="DH67" s="309"/>
      <c r="DI67" s="310"/>
      <c r="DJ67" s="310"/>
      <c r="DK67" s="309"/>
      <c r="DO67" s="95"/>
      <c r="DR67" s="194"/>
      <c r="DY67" s="194"/>
      <c r="DZ67" s="55"/>
      <c r="EA67" s="199"/>
      <c r="EB67" s="199"/>
      <c r="EC67" s="199"/>
      <c r="ED67" s="311"/>
      <c r="EE67" s="311"/>
      <c r="EF67" s="311"/>
      <c r="EH67" s="202"/>
      <c r="EN67" s="118"/>
      <c r="EO67" s="202"/>
      <c r="FA67" s="55"/>
      <c r="FB67" s="312"/>
      <c r="FC67" s="312"/>
    </row>
    <row r="68" spans="1:242" ht="14.25" customHeight="1">
      <c r="A68" s="668" t="s">
        <v>31</v>
      </c>
      <c r="B68" s="714">
        <v>335.64313066181819</v>
      </c>
      <c r="C68" s="714">
        <v>70.83092903647173</v>
      </c>
      <c r="D68" s="313"/>
      <c r="E68" s="313"/>
      <c r="F68" s="118"/>
      <c r="G68" s="126"/>
      <c r="H68" s="56"/>
      <c r="I68" s="56"/>
      <c r="J68" s="57"/>
      <c r="K68" s="58"/>
      <c r="L68" s="56"/>
      <c r="M68" s="59"/>
      <c r="N68" s="57"/>
      <c r="Y68" s="75"/>
      <c r="Z68" s="213"/>
      <c r="AA68" s="213"/>
      <c r="AB68" s="213"/>
      <c r="AC68" s="325"/>
      <c r="AD68" s="213"/>
      <c r="AE68" s="213"/>
      <c r="AF68" s="215"/>
      <c r="AG68" s="215"/>
      <c r="AH68" s="215"/>
      <c r="AI68" s="215"/>
      <c r="AJ68" s="215"/>
      <c r="AK68" s="215"/>
      <c r="AL68" s="215"/>
      <c r="AM68" s="215"/>
      <c r="AN68" s="215"/>
      <c r="AO68" s="215"/>
      <c r="AP68" s="215"/>
      <c r="AQ68" s="215"/>
      <c r="AR68" s="215"/>
      <c r="AS68" s="75"/>
      <c r="AT68" s="90"/>
      <c r="AU68" s="326"/>
      <c r="AV68" s="326"/>
      <c r="AW68" s="327"/>
      <c r="AX68" s="327"/>
      <c r="AY68" s="328"/>
      <c r="AZ68" s="328"/>
      <c r="BA68" s="90"/>
      <c r="BB68" s="216"/>
      <c r="BC68" s="216"/>
      <c r="BD68" s="216"/>
      <c r="BE68" s="216"/>
      <c r="BF68" s="146"/>
      <c r="BG68" s="146"/>
      <c r="BH68" s="146"/>
      <c r="BI68" s="146"/>
      <c r="BJ68" s="146"/>
      <c r="BK68" s="146"/>
      <c r="BL68" s="146"/>
      <c r="BM68" s="146"/>
      <c r="BN68" s="216"/>
      <c r="BO68" s="216"/>
      <c r="BP68" s="220"/>
      <c r="BQ68" s="75"/>
      <c r="BR68" s="231"/>
      <c r="BS68" s="231"/>
      <c r="BT68" s="231"/>
      <c r="BU68" s="231"/>
      <c r="BV68" s="231"/>
      <c r="BW68" s="231"/>
      <c r="BX68" s="231"/>
      <c r="BY68" s="231"/>
      <c r="CA68" s="242"/>
      <c r="CB68" s="242"/>
      <c r="CC68" s="242"/>
      <c r="CD68" s="242"/>
      <c r="CE68" s="242"/>
      <c r="CF68" s="242"/>
      <c r="CG68" s="242"/>
      <c r="CH68" s="242"/>
      <c r="CI68" s="242"/>
      <c r="CJ68" s="242"/>
      <c r="CK68" s="75"/>
      <c r="CL68" s="234"/>
      <c r="CM68" s="234"/>
      <c r="CN68" s="234"/>
      <c r="CO68" s="234"/>
      <c r="CP68" s="234"/>
      <c r="CQ68" s="234"/>
      <c r="CR68" s="234"/>
      <c r="CS68" s="234"/>
      <c r="CU68" s="242"/>
      <c r="CV68" s="242"/>
      <c r="CW68" s="242"/>
      <c r="CX68" s="242"/>
      <c r="CY68" s="242"/>
      <c r="CZ68" s="242"/>
      <c r="DA68" s="242"/>
      <c r="DB68" s="242"/>
      <c r="DC68" s="242"/>
      <c r="DD68" s="242"/>
      <c r="DE68" s="75"/>
      <c r="DF68" s="329"/>
      <c r="DG68" s="329"/>
      <c r="DH68" s="329"/>
      <c r="DI68" s="330"/>
      <c r="DJ68" s="330"/>
      <c r="DK68" s="329"/>
      <c r="DM68" s="333"/>
      <c r="DO68" s="95"/>
      <c r="DR68" s="230"/>
      <c r="DY68" s="230"/>
      <c r="DZ68" s="75"/>
      <c r="EA68" s="234"/>
      <c r="EB68" s="234"/>
      <c r="EC68" s="234"/>
      <c r="ED68" s="331"/>
      <c r="EE68" s="331"/>
      <c r="EF68" s="331"/>
      <c r="EI68" s="322"/>
      <c r="EJ68" s="322"/>
      <c r="EK68" s="202"/>
      <c r="EL68" s="202"/>
      <c r="EM68" s="202"/>
      <c r="EN68" s="118"/>
      <c r="EO68" s="202"/>
      <c r="FA68" s="75"/>
      <c r="FB68" s="332"/>
      <c r="FC68" s="332"/>
    </row>
    <row r="69" spans="1:242" ht="14.25" customHeight="1">
      <c r="A69" s="659" t="s">
        <v>32</v>
      </c>
      <c r="B69" s="712">
        <v>625.28813742066711</v>
      </c>
      <c r="C69" s="712">
        <v>181.30046558357228</v>
      </c>
      <c r="D69" s="323"/>
      <c r="E69" s="323"/>
      <c r="F69" s="117"/>
      <c r="G69" s="218"/>
      <c r="H69" s="76"/>
      <c r="I69" s="76"/>
      <c r="J69" s="77"/>
      <c r="K69" s="78"/>
      <c r="L69" s="76"/>
      <c r="M69" s="79"/>
      <c r="N69" s="77"/>
      <c r="Y69" s="55"/>
      <c r="Z69" s="159"/>
      <c r="AA69" s="159"/>
      <c r="AB69" s="159"/>
      <c r="AC69" s="303"/>
      <c r="AD69" s="159"/>
      <c r="AE69" s="159"/>
      <c r="AF69" s="161"/>
      <c r="AG69" s="161"/>
      <c r="AH69" s="161"/>
      <c r="AI69" s="161"/>
      <c r="AJ69" s="161"/>
      <c r="AK69" s="161"/>
      <c r="AL69" s="161"/>
      <c r="AM69" s="161"/>
      <c r="AN69" s="161"/>
      <c r="AO69" s="161"/>
      <c r="AP69" s="161"/>
      <c r="AQ69" s="161"/>
      <c r="AR69" s="161"/>
      <c r="AS69" s="55"/>
      <c r="AT69" s="88"/>
      <c r="AU69" s="304"/>
      <c r="AV69" s="304"/>
      <c r="AW69" s="305"/>
      <c r="AX69" s="305"/>
      <c r="AY69" s="306"/>
      <c r="AZ69" s="306"/>
      <c r="BA69" s="88"/>
      <c r="BB69" s="162"/>
      <c r="BC69" s="162"/>
      <c r="BD69" s="162"/>
      <c r="BE69" s="162"/>
      <c r="BF69" s="139"/>
      <c r="BG69" s="139"/>
      <c r="BH69" s="139"/>
      <c r="BI69" s="139"/>
      <c r="BJ69" s="139"/>
      <c r="BK69" s="139"/>
      <c r="BL69" s="139"/>
      <c r="BM69" s="139"/>
      <c r="BN69" s="162"/>
      <c r="BO69" s="162"/>
      <c r="BP69" s="183"/>
      <c r="BQ69" s="55"/>
      <c r="BR69" s="195"/>
      <c r="BS69" s="195"/>
      <c r="BT69" s="195"/>
      <c r="BU69" s="195"/>
      <c r="BV69" s="195"/>
      <c r="BW69" s="195"/>
      <c r="BX69" s="195"/>
      <c r="BY69" s="195"/>
      <c r="CA69" s="187"/>
      <c r="CB69" s="187"/>
      <c r="CC69" s="187"/>
      <c r="CD69" s="187"/>
      <c r="CE69" s="187"/>
      <c r="CF69" s="187"/>
      <c r="CG69" s="187"/>
      <c r="CH69" s="187"/>
      <c r="CI69" s="187"/>
      <c r="CJ69" s="187"/>
      <c r="CK69" s="55"/>
      <c r="CL69" s="199"/>
      <c r="CM69" s="199"/>
      <c r="CN69" s="199"/>
      <c r="CO69" s="199"/>
      <c r="CP69" s="199"/>
      <c r="CQ69" s="199"/>
      <c r="CR69" s="199"/>
      <c r="CS69" s="199"/>
      <c r="CU69" s="187"/>
      <c r="CV69" s="187"/>
      <c r="CW69" s="187"/>
      <c r="CX69" s="187"/>
      <c r="CY69" s="187"/>
      <c r="CZ69" s="187"/>
      <c r="DA69" s="187"/>
      <c r="DB69" s="187"/>
      <c r="DC69" s="187"/>
      <c r="DD69" s="187"/>
      <c r="DE69" s="55"/>
      <c r="DF69" s="309"/>
      <c r="DG69" s="309"/>
      <c r="DH69" s="309"/>
      <c r="DI69" s="310"/>
      <c r="DJ69" s="310"/>
      <c r="DK69" s="309"/>
      <c r="DO69" s="95"/>
      <c r="DR69" s="194"/>
      <c r="DY69" s="194"/>
      <c r="DZ69" s="55"/>
      <c r="EA69" s="199"/>
      <c r="EB69" s="199"/>
      <c r="EC69" s="199"/>
      <c r="ED69" s="311"/>
      <c r="EE69" s="311"/>
      <c r="EF69" s="311"/>
      <c r="EH69" s="322"/>
      <c r="EI69" s="202"/>
      <c r="EJ69" s="202"/>
      <c r="EM69" s="202"/>
      <c r="EN69" s="118"/>
      <c r="EO69" s="202"/>
      <c r="FA69" s="55"/>
      <c r="FB69" s="312"/>
      <c r="FC69" s="312"/>
    </row>
    <row r="70" spans="1:242" ht="14.25" customHeight="1">
      <c r="A70" s="526" t="s">
        <v>33</v>
      </c>
      <c r="B70" s="713">
        <v>446.39624424756875</v>
      </c>
      <c r="C70" s="713">
        <v>103.36117318682484</v>
      </c>
      <c r="D70" s="313"/>
      <c r="E70" s="313"/>
      <c r="F70" s="118"/>
      <c r="G70" s="126"/>
      <c r="H70" s="56"/>
      <c r="I70" s="56"/>
      <c r="J70" s="57"/>
      <c r="K70" s="58"/>
      <c r="L70" s="56"/>
      <c r="M70" s="59"/>
      <c r="N70" s="57"/>
      <c r="Y70" s="55"/>
      <c r="Z70" s="159"/>
      <c r="AA70" s="159"/>
      <c r="AB70" s="159"/>
      <c r="AC70" s="303"/>
      <c r="AD70" s="159"/>
      <c r="AE70" s="159"/>
      <c r="AF70" s="161"/>
      <c r="AG70" s="161"/>
      <c r="AH70" s="161"/>
      <c r="AI70" s="161"/>
      <c r="AJ70" s="161"/>
      <c r="AK70" s="161"/>
      <c r="AL70" s="161"/>
      <c r="AM70" s="161"/>
      <c r="AN70" s="161"/>
      <c r="AO70" s="161"/>
      <c r="AP70" s="161"/>
      <c r="AQ70" s="161"/>
      <c r="AR70" s="161"/>
      <c r="AS70" s="55"/>
      <c r="AT70" s="88"/>
      <c r="AU70" s="304"/>
      <c r="AV70" s="304"/>
      <c r="AW70" s="305"/>
      <c r="AX70" s="305"/>
      <c r="AY70" s="306"/>
      <c r="AZ70" s="306"/>
      <c r="BA70" s="88"/>
      <c r="BB70" s="162"/>
      <c r="BC70" s="162"/>
      <c r="BD70" s="162"/>
      <c r="BE70" s="162"/>
      <c r="BF70" s="139"/>
      <c r="BG70" s="139"/>
      <c r="BH70" s="139"/>
      <c r="BI70" s="139"/>
      <c r="BJ70" s="139"/>
      <c r="BK70" s="139"/>
      <c r="BL70" s="139"/>
      <c r="BM70" s="139"/>
      <c r="BN70" s="162"/>
      <c r="BO70" s="162"/>
      <c r="BP70" s="183"/>
      <c r="BQ70" s="55"/>
      <c r="BR70" s="195"/>
      <c r="BS70" s="195"/>
      <c r="BT70" s="195"/>
      <c r="BU70" s="195"/>
      <c r="BV70" s="195"/>
      <c r="BW70" s="195"/>
      <c r="BX70" s="195"/>
      <c r="BY70" s="195"/>
      <c r="CA70" s="187"/>
      <c r="CB70" s="187"/>
      <c r="CC70" s="187"/>
      <c r="CD70" s="187"/>
      <c r="CE70" s="187"/>
      <c r="CF70" s="187"/>
      <c r="CG70" s="187"/>
      <c r="CH70" s="187"/>
      <c r="CI70" s="187"/>
      <c r="CJ70" s="187"/>
      <c r="CK70" s="55"/>
      <c r="CL70" s="199"/>
      <c r="CM70" s="199"/>
      <c r="CN70" s="199"/>
      <c r="CO70" s="199"/>
      <c r="CP70" s="199"/>
      <c r="CQ70" s="199"/>
      <c r="CR70" s="199"/>
      <c r="CS70" s="199"/>
      <c r="CU70" s="187"/>
      <c r="CV70" s="187"/>
      <c r="CW70" s="187"/>
      <c r="CX70" s="187"/>
      <c r="CY70" s="187"/>
      <c r="CZ70" s="187"/>
      <c r="DA70" s="187"/>
      <c r="DB70" s="187"/>
      <c r="DC70" s="187"/>
      <c r="DD70" s="187"/>
      <c r="DE70" s="55"/>
      <c r="DF70" s="309"/>
      <c r="DG70" s="309"/>
      <c r="DH70" s="309"/>
      <c r="DI70" s="310"/>
      <c r="DJ70" s="310"/>
      <c r="DK70" s="309"/>
      <c r="DO70" s="95"/>
      <c r="DR70" s="194"/>
      <c r="DY70" s="194"/>
      <c r="DZ70" s="55"/>
      <c r="EA70" s="199"/>
      <c r="EB70" s="199"/>
      <c r="EC70" s="199"/>
      <c r="ED70" s="311"/>
      <c r="EE70" s="311"/>
      <c r="EF70" s="311"/>
      <c r="EH70" s="202"/>
      <c r="EI70" s="202"/>
      <c r="EJ70" s="202"/>
      <c r="EK70" s="202"/>
      <c r="EL70" s="202"/>
      <c r="EM70" s="202"/>
      <c r="EN70" s="118"/>
      <c r="EO70" s="202"/>
      <c r="FA70" s="55"/>
      <c r="FB70" s="312"/>
      <c r="FC70" s="312"/>
    </row>
    <row r="71" spans="1:242" ht="14.25" customHeight="1">
      <c r="A71" s="659" t="s">
        <v>34</v>
      </c>
      <c r="B71" s="712">
        <v>584.45570299553538</v>
      </c>
      <c r="C71" s="712">
        <v>448.07456912936425</v>
      </c>
      <c r="D71" s="313"/>
      <c r="E71" s="334"/>
      <c r="F71" s="2"/>
      <c r="G71" s="126"/>
      <c r="H71" s="56"/>
      <c r="I71" s="56"/>
      <c r="J71" s="57"/>
      <c r="K71" s="58"/>
      <c r="L71" s="56"/>
      <c r="M71" s="59"/>
      <c r="N71" s="57"/>
      <c r="Y71" s="55"/>
      <c r="Z71" s="159"/>
      <c r="AA71" s="159"/>
      <c r="AB71" s="159"/>
      <c r="AC71" s="303"/>
      <c r="AD71" s="159"/>
      <c r="AE71" s="159"/>
      <c r="AF71" s="161"/>
      <c r="AG71" s="161"/>
      <c r="AH71" s="161"/>
      <c r="AI71" s="161"/>
      <c r="AJ71" s="161"/>
      <c r="AK71" s="161"/>
      <c r="AL71" s="161"/>
      <c r="AM71" s="161"/>
      <c r="AN71" s="161"/>
      <c r="AO71" s="161"/>
      <c r="AP71" s="161"/>
      <c r="AQ71" s="161"/>
      <c r="AR71" s="161"/>
      <c r="AS71" s="55"/>
      <c r="AT71" s="88"/>
      <c r="AU71" s="304"/>
      <c r="AV71" s="304"/>
      <c r="AW71" s="305"/>
      <c r="AX71" s="305"/>
      <c r="AY71" s="306"/>
      <c r="AZ71" s="306"/>
      <c r="BA71" s="88"/>
      <c r="BB71" s="162"/>
      <c r="BC71" s="118"/>
      <c r="BD71" s="4"/>
      <c r="BE71" s="118"/>
      <c r="BF71" s="118"/>
      <c r="BG71" s="4"/>
      <c r="BH71" s="118"/>
      <c r="BI71" s="4"/>
      <c r="BJ71" s="4"/>
      <c r="BK71" s="4"/>
      <c r="BL71" s="4"/>
      <c r="BM71" s="130"/>
      <c r="BN71" s="162"/>
      <c r="BO71" s="162"/>
      <c r="BP71" s="183"/>
      <c r="BQ71" s="55"/>
      <c r="BR71" s="195"/>
      <c r="BS71" s="195"/>
      <c r="BT71" s="195"/>
      <c r="BU71" s="195"/>
      <c r="BV71" s="195"/>
      <c r="BW71" s="195"/>
      <c r="BX71" s="195"/>
      <c r="BY71" s="195"/>
      <c r="CA71" s="187"/>
      <c r="CB71" s="187"/>
      <c r="CC71" s="187"/>
      <c r="CD71" s="187"/>
      <c r="CE71" s="187"/>
      <c r="CF71" s="187"/>
      <c r="CG71" s="187"/>
      <c r="CH71" s="187"/>
      <c r="CI71" s="187"/>
      <c r="CJ71" s="187"/>
      <c r="CK71" s="55"/>
      <c r="CL71" s="199"/>
      <c r="CM71" s="199"/>
      <c r="CN71" s="199"/>
      <c r="CO71" s="199"/>
      <c r="CP71" s="199"/>
      <c r="CQ71" s="199"/>
      <c r="CR71" s="199"/>
      <c r="CS71" s="199"/>
      <c r="CU71" s="187"/>
      <c r="CV71" s="187"/>
      <c r="CW71" s="187"/>
      <c r="CX71" s="187"/>
      <c r="CY71" s="187"/>
      <c r="CZ71" s="187"/>
      <c r="DA71" s="187"/>
      <c r="DB71" s="187"/>
      <c r="DC71" s="187"/>
      <c r="DD71" s="187"/>
      <c r="DE71" s="55"/>
      <c r="DF71" s="309"/>
      <c r="DG71" s="309"/>
      <c r="DH71" s="309"/>
      <c r="DI71" s="310"/>
      <c r="DJ71" s="310"/>
      <c r="DK71" s="309"/>
      <c r="DO71" s="95"/>
      <c r="DR71" s="194"/>
      <c r="DY71" s="194"/>
      <c r="DZ71" s="55"/>
      <c r="EA71" s="199"/>
      <c r="EB71" s="199"/>
      <c r="EC71" s="199"/>
      <c r="ED71" s="311"/>
      <c r="EE71" s="311"/>
      <c r="EF71" s="311"/>
      <c r="EH71" s="202"/>
      <c r="EI71" s="202"/>
      <c r="EJ71" s="202"/>
      <c r="EK71" s="202"/>
      <c r="EL71" s="202"/>
      <c r="EM71" s="202"/>
      <c r="EN71" s="118"/>
      <c r="EO71" s="202"/>
      <c r="FA71" s="55"/>
      <c r="FB71" s="312"/>
      <c r="FC71" s="312"/>
    </row>
    <row r="72" spans="1:242" ht="14.25" customHeight="1">
      <c r="A72" s="526" t="s">
        <v>35</v>
      </c>
      <c r="B72" s="713">
        <v>617.15741998824296</v>
      </c>
      <c r="C72" s="713">
        <v>295.96558933863412</v>
      </c>
      <c r="D72" s="313"/>
      <c r="E72" s="313"/>
      <c r="F72" s="118"/>
      <c r="G72" s="126"/>
      <c r="H72" s="56"/>
      <c r="I72" s="56"/>
      <c r="J72" s="57"/>
      <c r="K72" s="58"/>
      <c r="L72" s="56"/>
      <c r="M72" s="59"/>
      <c r="N72" s="57"/>
      <c r="Y72" s="55"/>
      <c r="Z72" s="159"/>
      <c r="AA72" s="159"/>
      <c r="AB72" s="159"/>
      <c r="AC72" s="303"/>
      <c r="AD72" s="159"/>
      <c r="AE72" s="159"/>
      <c r="AF72" s="161"/>
      <c r="AG72" s="161"/>
      <c r="AH72" s="161"/>
      <c r="AI72" s="161"/>
      <c r="AJ72" s="161"/>
      <c r="AK72" s="161"/>
      <c r="AL72" s="161"/>
      <c r="AM72" s="161"/>
      <c r="AN72" s="161"/>
      <c r="AO72" s="161"/>
      <c r="AP72" s="161"/>
      <c r="AQ72" s="161"/>
      <c r="AR72" s="161"/>
      <c r="AS72" s="55"/>
      <c r="AT72" s="88"/>
      <c r="AU72" s="304"/>
      <c r="AV72" s="304"/>
      <c r="AW72" s="305"/>
      <c r="AX72" s="305"/>
      <c r="AY72" s="306"/>
      <c r="AZ72" s="306"/>
      <c r="BA72" s="88"/>
      <c r="BB72" s="162"/>
      <c r="BC72" s="162"/>
      <c r="BD72" s="162"/>
      <c r="BE72" s="162"/>
      <c r="BF72" s="139"/>
      <c r="BG72" s="139"/>
      <c r="BH72" s="139"/>
      <c r="BI72" s="139"/>
      <c r="BJ72" s="139"/>
      <c r="BK72" s="139"/>
      <c r="BL72" s="139"/>
      <c r="BM72" s="139"/>
      <c r="BN72" s="162"/>
      <c r="BO72" s="162"/>
      <c r="BP72" s="183"/>
      <c r="BQ72" s="55"/>
      <c r="BR72" s="195"/>
      <c r="BS72" s="195"/>
      <c r="BT72" s="195"/>
      <c r="BU72" s="195"/>
      <c r="BV72" s="195"/>
      <c r="BW72" s="195"/>
      <c r="BX72" s="195"/>
      <c r="BY72" s="195"/>
      <c r="CA72" s="187"/>
      <c r="CB72" s="187"/>
      <c r="CC72" s="135"/>
      <c r="CD72" s="187"/>
      <c r="CE72" s="187"/>
      <c r="CF72" s="187"/>
      <c r="CG72" s="187"/>
      <c r="CH72" s="187"/>
      <c r="CI72" s="187"/>
      <c r="CJ72" s="187"/>
      <c r="CK72" s="55"/>
      <c r="CL72" s="199"/>
      <c r="CM72" s="199"/>
      <c r="CN72" s="199"/>
      <c r="CO72" s="199"/>
      <c r="CP72" s="199"/>
      <c r="CQ72" s="199"/>
      <c r="CR72" s="199"/>
      <c r="CS72" s="199"/>
      <c r="CU72" s="187"/>
      <c r="CV72" s="187"/>
      <c r="CW72" s="187"/>
      <c r="CX72" s="187"/>
      <c r="CY72" s="187"/>
      <c r="CZ72" s="187"/>
      <c r="DA72" s="187"/>
      <c r="DB72" s="187"/>
      <c r="DC72" s="187"/>
      <c r="DD72" s="187"/>
      <c r="DE72" s="55"/>
      <c r="DF72" s="309"/>
      <c r="DG72" s="309"/>
      <c r="DH72" s="309"/>
      <c r="DI72" s="310"/>
      <c r="DJ72" s="310"/>
      <c r="DK72" s="309"/>
      <c r="DO72" s="95"/>
      <c r="DR72" s="194"/>
      <c r="DY72" s="194"/>
      <c r="DZ72" s="55"/>
      <c r="EA72" s="199"/>
      <c r="EB72" s="199"/>
      <c r="EC72" s="199"/>
      <c r="ED72" s="311"/>
      <c r="EE72" s="311"/>
      <c r="EF72" s="311"/>
      <c r="EI72" s="202"/>
      <c r="EJ72" s="202"/>
      <c r="EK72" s="202"/>
      <c r="EL72" s="202"/>
      <c r="EM72" s="202"/>
      <c r="EN72" s="118"/>
      <c r="EO72" s="202"/>
      <c r="FA72" s="55"/>
      <c r="FB72" s="312"/>
      <c r="FC72" s="312"/>
    </row>
    <row r="73" spans="1:242" ht="14.25" customHeight="1">
      <c r="A73" s="707" t="s">
        <v>130</v>
      </c>
      <c r="B73" s="715">
        <v>591.10596385703934</v>
      </c>
      <c r="C73" s="715">
        <v>280.29435299803981</v>
      </c>
      <c r="D73" s="313"/>
      <c r="E73" s="313"/>
      <c r="F73" s="118"/>
      <c r="G73" s="126"/>
      <c r="H73" s="56"/>
      <c r="I73" s="56"/>
      <c r="J73" s="57"/>
      <c r="K73" s="58"/>
      <c r="L73" s="56"/>
      <c r="M73" s="59"/>
      <c r="N73" s="57"/>
      <c r="Y73" s="18"/>
      <c r="Z73" s="213"/>
      <c r="AA73" s="213"/>
      <c r="AB73" s="213"/>
      <c r="AC73" s="325"/>
      <c r="AD73" s="213"/>
      <c r="AE73" s="213"/>
      <c r="AF73" s="161"/>
      <c r="AG73" s="161"/>
      <c r="AH73" s="161"/>
      <c r="AI73" s="161"/>
      <c r="AJ73" s="161"/>
      <c r="AK73" s="161"/>
      <c r="AL73" s="161"/>
      <c r="AM73" s="161"/>
      <c r="AN73" s="161"/>
      <c r="AO73" s="161"/>
      <c r="AP73" s="161"/>
      <c r="AQ73" s="161"/>
      <c r="AR73" s="161"/>
      <c r="AS73" s="18"/>
      <c r="AT73" s="90"/>
      <c r="AU73" s="326"/>
      <c r="AV73" s="326"/>
      <c r="AW73" s="327"/>
      <c r="AX73" s="327"/>
      <c r="AY73" s="328"/>
      <c r="AZ73" s="328"/>
      <c r="BA73" s="90"/>
      <c r="BB73" s="162"/>
      <c r="BC73" s="162"/>
      <c r="BD73" s="335"/>
      <c r="BE73" s="162"/>
      <c r="BF73" s="139"/>
      <c r="BG73" s="139"/>
      <c r="BH73" s="139"/>
      <c r="BI73" s="139"/>
      <c r="BJ73" s="139"/>
      <c r="BK73" s="139"/>
      <c r="BL73" s="139"/>
      <c r="BM73" s="139"/>
      <c r="BN73" s="162"/>
      <c r="BO73" s="162"/>
      <c r="BP73" s="183"/>
      <c r="BQ73" s="18"/>
      <c r="BR73" s="231"/>
      <c r="BS73" s="231"/>
      <c r="BT73" s="231"/>
      <c r="BU73" s="231"/>
      <c r="BV73" s="231"/>
      <c r="BW73" s="231"/>
      <c r="BX73" s="231"/>
      <c r="BY73" s="231"/>
      <c r="CA73" s="187"/>
      <c r="CB73" s="187"/>
      <c r="CC73" s="135"/>
      <c r="CD73" s="187"/>
      <c r="CE73" s="187"/>
      <c r="CF73" s="187"/>
      <c r="CG73" s="187"/>
      <c r="CH73" s="187"/>
      <c r="CI73" s="187"/>
      <c r="CJ73" s="187"/>
      <c r="CK73" s="18"/>
      <c r="CL73" s="199"/>
      <c r="CM73" s="199"/>
      <c r="CN73" s="199"/>
      <c r="CO73" s="199"/>
      <c r="CP73" s="199"/>
      <c r="CQ73" s="199"/>
      <c r="CR73" s="199"/>
      <c r="CS73" s="199"/>
      <c r="CU73" s="187"/>
      <c r="CV73" s="187"/>
      <c r="CW73" s="187"/>
      <c r="CX73" s="187"/>
      <c r="CY73" s="187"/>
      <c r="CZ73" s="187"/>
      <c r="DA73" s="187"/>
      <c r="DB73" s="187"/>
      <c r="DC73" s="187"/>
      <c r="DD73" s="187"/>
      <c r="DE73" s="18"/>
      <c r="DF73" s="329"/>
      <c r="DG73" s="329"/>
      <c r="DH73" s="329"/>
      <c r="DI73" s="330"/>
      <c r="DJ73" s="330"/>
      <c r="DK73" s="329"/>
      <c r="DO73" s="95"/>
      <c r="DR73" s="194"/>
      <c r="DY73" s="230"/>
      <c r="DZ73" s="18"/>
      <c r="EA73" s="234"/>
      <c r="EB73" s="234"/>
      <c r="EC73" s="234"/>
      <c r="ED73" s="331"/>
      <c r="EE73" s="331"/>
      <c r="EF73" s="331"/>
      <c r="EH73" s="322"/>
      <c r="EI73" s="202"/>
      <c r="EJ73" s="202"/>
      <c r="EK73" s="202"/>
      <c r="EL73" s="202"/>
      <c r="EM73" s="202"/>
      <c r="EN73" s="118"/>
      <c r="EO73" s="202"/>
      <c r="EW73" s="74"/>
      <c r="FA73" s="18"/>
      <c r="FB73" s="332"/>
      <c r="FC73" s="332"/>
    </row>
    <row r="74" spans="1:242" ht="14.25" customHeight="1">
      <c r="A74" s="670" t="s">
        <v>129</v>
      </c>
      <c r="B74" s="716">
        <v>342.87727126420822</v>
      </c>
      <c r="C74" s="716">
        <v>76.7624684351523</v>
      </c>
      <c r="D74" s="313"/>
      <c r="E74" s="313"/>
      <c r="F74" s="118"/>
      <c r="G74" s="126"/>
      <c r="H74" s="76"/>
      <c r="I74" s="76"/>
      <c r="J74" s="77"/>
      <c r="K74" s="78"/>
      <c r="L74" s="76"/>
      <c r="M74" s="79"/>
      <c r="N74" s="77"/>
      <c r="Y74" s="75"/>
      <c r="Z74" s="213"/>
      <c r="AA74" s="213"/>
      <c r="AB74" s="213"/>
      <c r="AC74" s="325"/>
      <c r="AD74" s="213"/>
      <c r="AE74" s="213"/>
      <c r="AF74" s="215"/>
      <c r="AG74" s="215"/>
      <c r="AH74" s="215"/>
      <c r="AI74" s="215"/>
      <c r="AJ74" s="334"/>
      <c r="AK74" s="215"/>
      <c r="AL74" s="215"/>
      <c r="AM74" s="215"/>
      <c r="AN74" s="215"/>
      <c r="AO74" s="215"/>
      <c r="AP74" s="215"/>
      <c r="AQ74" s="215"/>
      <c r="AR74" s="215"/>
      <c r="AS74" s="75"/>
      <c r="AT74" s="90"/>
      <c r="AU74" s="326"/>
      <c r="AV74" s="326"/>
      <c r="AW74" s="327"/>
      <c r="AX74" s="327"/>
      <c r="AY74" s="328"/>
      <c r="AZ74" s="328"/>
      <c r="BA74" s="90"/>
      <c r="BB74" s="216"/>
      <c r="BC74" s="216"/>
      <c r="BD74" s="216"/>
      <c r="BE74" s="216"/>
      <c r="BF74" s="146"/>
      <c r="BG74" s="146"/>
      <c r="BH74" s="146"/>
      <c r="BI74" s="146"/>
      <c r="BJ74" s="146"/>
      <c r="BK74" s="146"/>
      <c r="BL74" s="146"/>
      <c r="BM74" s="146"/>
      <c r="BN74" s="216"/>
      <c r="BO74" s="216"/>
      <c r="BP74" s="220"/>
      <c r="BQ74" s="75"/>
      <c r="BR74" s="231"/>
      <c r="BS74" s="231"/>
      <c r="BT74" s="231"/>
      <c r="BU74" s="231"/>
      <c r="BV74" s="231"/>
      <c r="BW74" s="231"/>
      <c r="BX74" s="231"/>
      <c r="BY74" s="231"/>
      <c r="CA74" s="223"/>
      <c r="CB74" s="223"/>
      <c r="CC74" s="223"/>
      <c r="CD74" s="223"/>
      <c r="CE74" s="223"/>
      <c r="CF74" s="223"/>
      <c r="CG74" s="223"/>
      <c r="CH74" s="223"/>
      <c r="CI74" s="223"/>
      <c r="CJ74" s="223"/>
      <c r="CK74" s="75"/>
      <c r="CL74" s="234"/>
      <c r="CM74" s="234"/>
      <c r="CN74" s="234"/>
      <c r="CO74" s="234"/>
      <c r="CP74" s="234"/>
      <c r="CQ74" s="234"/>
      <c r="CR74" s="234"/>
      <c r="CS74" s="234"/>
      <c r="CU74" s="223"/>
      <c r="CV74" s="223"/>
      <c r="CW74" s="223"/>
      <c r="CX74" s="223"/>
      <c r="CY74" s="223"/>
      <c r="CZ74" s="223"/>
      <c r="DA74" s="223"/>
      <c r="DB74" s="223"/>
      <c r="DC74" s="223"/>
      <c r="DD74" s="223"/>
      <c r="DE74" s="75"/>
      <c r="DF74" s="329"/>
      <c r="DG74" s="329"/>
      <c r="DH74" s="329"/>
      <c r="DI74" s="330"/>
      <c r="DJ74" s="330"/>
      <c r="DK74" s="329"/>
      <c r="DO74" s="95"/>
      <c r="DR74" s="230"/>
      <c r="DY74" s="230"/>
      <c r="DZ74" s="75"/>
      <c r="EA74" s="234"/>
      <c r="EB74" s="234"/>
      <c r="EC74" s="234"/>
      <c r="ED74" s="331"/>
      <c r="EE74" s="331"/>
      <c r="EF74" s="331"/>
      <c r="EH74" s="202"/>
      <c r="EK74" s="322"/>
      <c r="EL74" s="322"/>
      <c r="EM74" s="322"/>
      <c r="EN74" s="118"/>
      <c r="EO74" s="202"/>
      <c r="FA74" s="75"/>
      <c r="FB74" s="332"/>
      <c r="FC74" s="332"/>
    </row>
    <row r="75" spans="1:242" ht="12" customHeight="1">
      <c r="A75" s="547" t="s">
        <v>365</v>
      </c>
      <c r="B75" s="336"/>
      <c r="C75" s="336"/>
      <c r="D75" s="323"/>
      <c r="E75" s="313"/>
      <c r="F75" s="117"/>
      <c r="G75" s="218"/>
      <c r="H75" s="76"/>
      <c r="I75" s="76"/>
      <c r="J75" s="77"/>
      <c r="K75" s="78"/>
      <c r="L75" s="76"/>
      <c r="M75" s="79"/>
      <c r="N75" s="77"/>
      <c r="Y75" s="111"/>
      <c r="AA75" s="4"/>
      <c r="AC75" s="4"/>
      <c r="AD75" s="119"/>
      <c r="AE75" s="135"/>
      <c r="AF75" s="135"/>
      <c r="AG75" s="119"/>
      <c r="AH75" s="135"/>
      <c r="AI75" s="135"/>
      <c r="AJ75" s="4"/>
      <c r="AK75" s="4"/>
      <c r="AL75" s="4"/>
      <c r="AM75" s="4"/>
      <c r="AN75" s="4"/>
      <c r="AO75" s="4"/>
      <c r="AP75" s="135"/>
      <c r="AQ75" s="338"/>
      <c r="AS75" s="111"/>
      <c r="AT75" s="4"/>
      <c r="AU75" s="4"/>
      <c r="AV75" s="4"/>
      <c r="AW75" s="4"/>
      <c r="AX75" s="4"/>
      <c r="AY75" s="4"/>
      <c r="AZ75" s="4"/>
      <c r="BA75" s="4"/>
      <c r="BB75" s="4"/>
      <c r="BC75" s="4"/>
      <c r="BD75" s="4"/>
      <c r="BE75" s="4"/>
      <c r="BF75" s="334"/>
      <c r="BG75" s="4"/>
      <c r="BH75" s="4"/>
      <c r="BI75" s="4"/>
      <c r="BJ75" s="4"/>
      <c r="BK75" s="4"/>
      <c r="BL75" s="4"/>
      <c r="BM75" s="4"/>
      <c r="BN75" s="339"/>
      <c r="BO75" s="339"/>
      <c r="BQ75" s="254"/>
      <c r="CD75" s="135"/>
      <c r="CE75" s="135"/>
      <c r="CF75" s="135"/>
      <c r="CG75" s="135"/>
      <c r="CH75" s="135"/>
      <c r="CK75" s="254"/>
      <c r="DE75" s="254"/>
      <c r="DI75" s="279"/>
      <c r="DL75" s="95"/>
      <c r="DO75" s="95"/>
      <c r="DS75" s="254"/>
      <c r="DZ75" s="254"/>
      <c r="EH75" s="322"/>
      <c r="EK75" s="202"/>
      <c r="EL75" s="202"/>
      <c r="EM75" s="202"/>
      <c r="FA75" s="254"/>
    </row>
    <row r="76" spans="1:242" ht="12" customHeight="1">
      <c r="A76" s="1"/>
      <c r="B76" s="1"/>
      <c r="C76" s="1"/>
      <c r="D76" s="66"/>
      <c r="E76" s="66"/>
      <c r="G76" s="4"/>
      <c r="H76" s="95"/>
      <c r="I76" s="81"/>
      <c r="J76" s="95"/>
      <c r="K76" s="95"/>
      <c r="L76" s="4"/>
      <c r="M76" s="95"/>
      <c r="N76" s="95"/>
      <c r="Y76" s="254"/>
      <c r="AA76" s="4"/>
      <c r="AC76" s="4"/>
      <c r="AD76" s="119"/>
      <c r="AE76" s="135"/>
      <c r="AF76" s="135"/>
      <c r="AG76" s="119"/>
      <c r="AH76" s="119"/>
      <c r="AI76" s="135"/>
      <c r="AJ76" s="4"/>
      <c r="AK76" s="4"/>
      <c r="AL76" s="4"/>
      <c r="AM76" s="4"/>
      <c r="AN76" s="4"/>
      <c r="AO76" s="4"/>
      <c r="AP76" s="4"/>
      <c r="AQ76" s="4"/>
      <c r="BN76" s="4"/>
      <c r="BO76" s="4"/>
      <c r="BQ76" s="254"/>
      <c r="CA76" s="4"/>
      <c r="CB76" s="135"/>
      <c r="CD76" s="135"/>
      <c r="CE76" s="135"/>
      <c r="CF76" s="135"/>
      <c r="CG76" s="135"/>
      <c r="CI76" s="135"/>
      <c r="CJ76" s="4"/>
      <c r="CK76" s="254"/>
      <c r="DE76" s="254"/>
      <c r="DI76" s="279"/>
      <c r="DL76" s="95"/>
      <c r="DN76" s="118"/>
      <c r="DO76" s="95"/>
      <c r="DS76" s="254"/>
      <c r="EQ76" s="95"/>
      <c r="EU76" s="95"/>
      <c r="EW76" s="4"/>
      <c r="EX76" s="95"/>
      <c r="EZ76" s="4"/>
    </row>
    <row r="77" spans="1:242">
      <c r="J77" s="101"/>
      <c r="K77" s="101"/>
      <c r="L77" s="101"/>
      <c r="M77" s="101"/>
      <c r="N77" s="101"/>
      <c r="BF77" s="345"/>
      <c r="BG77" s="345"/>
      <c r="BH77" s="345"/>
      <c r="BI77" s="345"/>
      <c r="BJ77" s="345"/>
      <c r="BM77" s="4"/>
      <c r="BN77" s="4"/>
      <c r="BQ77" s="4"/>
      <c r="BS77" s="95"/>
      <c r="BV77" s="95"/>
      <c r="BW77" s="345"/>
      <c r="BX77" s="345"/>
      <c r="CA77" s="347"/>
      <c r="CB77" s="349"/>
      <c r="CC77" s="345"/>
      <c r="CD77" s="347"/>
      <c r="CE77" s="349"/>
      <c r="CF77" s="345"/>
      <c r="CG77" s="345"/>
      <c r="DH77" s="4"/>
      <c r="DI77" s="279"/>
      <c r="DK77" s="4"/>
      <c r="DL77" s="95"/>
      <c r="DO77" s="95"/>
      <c r="DZ77" s="95"/>
      <c r="EJ77" s="4"/>
      <c r="EN77" s="95"/>
      <c r="ET77" s="4"/>
      <c r="EU77" s="95"/>
      <c r="EX77" s="95"/>
      <c r="FF77" s="4"/>
    </row>
    <row r="78" spans="1:242">
      <c r="J78" s="101"/>
      <c r="K78" s="101"/>
      <c r="L78" s="101"/>
      <c r="M78" s="101"/>
      <c r="N78" s="101"/>
      <c r="BP78" s="4"/>
      <c r="BQ78" s="4"/>
      <c r="BS78" s="95"/>
      <c r="BU78" s="4"/>
      <c r="BX78" s="95"/>
      <c r="CA78" s="347"/>
      <c r="CG78" s="345"/>
      <c r="CH78" s="347"/>
      <c r="CI78" s="347"/>
      <c r="DC78" s="4"/>
      <c r="DE78" s="95"/>
      <c r="DF78" s="4"/>
      <c r="DL78" s="95"/>
      <c r="DO78" s="95"/>
      <c r="DZ78" s="95"/>
      <c r="EH78" s="4"/>
      <c r="EN78" s="95"/>
      <c r="EQ78" s="95"/>
      <c r="ER78" s="4"/>
      <c r="EU78" s="95"/>
      <c r="EX78" s="95"/>
      <c r="FD78" s="4"/>
      <c r="FI78" s="4"/>
    </row>
    <row r="79" spans="1:242">
      <c r="E79" s="3"/>
      <c r="F79" s="4" t="s">
        <v>117</v>
      </c>
      <c r="G79" s="450" t="s">
        <v>118</v>
      </c>
      <c r="H79" s="84" t="s">
        <v>85</v>
      </c>
      <c r="J79" s="101"/>
      <c r="K79" s="101"/>
      <c r="L79" s="101"/>
      <c r="M79" s="101"/>
      <c r="N79" s="101"/>
      <c r="BM79" s="4"/>
      <c r="BN79" s="4"/>
      <c r="BQ79" s="4"/>
      <c r="BS79" s="95"/>
      <c r="BV79" s="95"/>
      <c r="BW79" s="95"/>
      <c r="BX79" s="95"/>
      <c r="CH79" s="347"/>
      <c r="CI79" s="347"/>
      <c r="DE79" s="95"/>
      <c r="DH79" s="4"/>
      <c r="DI79" s="279"/>
      <c r="DK79" s="4"/>
      <c r="DL79" s="95"/>
      <c r="DN79" s="4"/>
      <c r="DO79" s="95"/>
      <c r="DZ79" s="95"/>
      <c r="EM79" s="4"/>
      <c r="EN79" s="95"/>
      <c r="EQ79" s="95"/>
      <c r="ET79" s="4"/>
      <c r="EU79" s="95"/>
      <c r="EW79" s="4"/>
      <c r="EX79" s="95"/>
    </row>
    <row r="80" spans="1:242">
      <c r="E80" s="2" t="s">
        <v>18</v>
      </c>
      <c r="F80" s="442">
        <v>470.56103454459537</v>
      </c>
      <c r="G80" s="442">
        <v>72.492412650251524</v>
      </c>
      <c r="H80" s="977">
        <f t="shared" ref="H80:H100" si="0">G80+F80</f>
        <v>543.05344719484685</v>
      </c>
      <c r="J80" s="101"/>
      <c r="K80" s="101"/>
      <c r="L80" s="101"/>
      <c r="M80" s="101"/>
      <c r="N80" s="101"/>
      <c r="BM80" s="4"/>
      <c r="BN80" s="4"/>
      <c r="BP80" s="4"/>
      <c r="BQ80" s="4"/>
      <c r="BS80" s="95"/>
      <c r="BV80" s="95"/>
      <c r="BW80" s="95"/>
      <c r="BX80" s="95"/>
      <c r="CH80" s="347"/>
      <c r="CI80" s="347"/>
      <c r="DC80" s="4"/>
      <c r="DE80" s="95"/>
      <c r="DF80" s="4"/>
      <c r="DL80" s="95"/>
      <c r="DO80" s="95"/>
      <c r="DZ80" s="95"/>
      <c r="EH80" s="4"/>
      <c r="EN80" s="95"/>
      <c r="EQ80" s="95"/>
      <c r="ER80" s="4"/>
      <c r="EU80" s="95"/>
      <c r="EX80" s="95"/>
      <c r="FD80" s="4"/>
    </row>
    <row r="81" spans="5:160">
      <c r="E81" s="2" t="s">
        <v>25</v>
      </c>
      <c r="F81" s="442">
        <v>388.89316425656017</v>
      </c>
      <c r="G81" s="442">
        <v>71.90267227215125</v>
      </c>
      <c r="H81" s="977">
        <f t="shared" si="0"/>
        <v>460.79583652871145</v>
      </c>
      <c r="J81" s="101"/>
      <c r="K81" s="101"/>
      <c r="L81" s="101"/>
      <c r="M81" s="101"/>
      <c r="N81" s="101"/>
      <c r="BM81" s="4"/>
      <c r="BN81" s="4"/>
      <c r="BP81" s="4"/>
      <c r="BQ81" s="4"/>
      <c r="BS81" s="95"/>
      <c r="BV81" s="95"/>
      <c r="BW81" s="95"/>
      <c r="BX81" s="95"/>
      <c r="CB81" s="347"/>
      <c r="CC81" s="347"/>
      <c r="CD81" s="347"/>
      <c r="CE81" s="347"/>
      <c r="CF81" s="347"/>
      <c r="CH81" s="347"/>
      <c r="CI81" s="347"/>
      <c r="DC81" s="4"/>
      <c r="DE81" s="95"/>
      <c r="DF81" s="4"/>
      <c r="DL81" s="95"/>
      <c r="DO81" s="95"/>
      <c r="DZ81" s="95"/>
      <c r="EH81" s="4"/>
      <c r="EN81" s="95"/>
      <c r="EQ81" s="95"/>
      <c r="ER81" s="4"/>
      <c r="EU81" s="95"/>
      <c r="EX81" s="95"/>
      <c r="FD81" s="4"/>
    </row>
    <row r="82" spans="5:160">
      <c r="E82" s="2" t="s">
        <v>10</v>
      </c>
      <c r="F82" s="442">
        <v>373.22062149542825</v>
      </c>
      <c r="G82" s="442">
        <v>84.038634182248543</v>
      </c>
      <c r="H82" s="977">
        <f t="shared" si="0"/>
        <v>457.25925567767678</v>
      </c>
      <c r="J82" s="101"/>
      <c r="K82" s="101"/>
      <c r="L82" s="101"/>
      <c r="M82" s="101"/>
      <c r="N82" s="101"/>
      <c r="BM82" s="4"/>
      <c r="BN82" s="4"/>
      <c r="BP82" s="4"/>
      <c r="BQ82" s="4"/>
      <c r="BS82" s="95"/>
      <c r="BV82" s="95"/>
      <c r="BW82" s="95"/>
      <c r="BX82" s="95"/>
      <c r="CA82" s="347"/>
      <c r="CB82" s="347"/>
      <c r="CC82" s="347"/>
      <c r="CD82" s="347"/>
      <c r="CE82" s="347"/>
      <c r="CF82" s="347"/>
      <c r="CG82" s="347"/>
      <c r="CH82" s="347"/>
      <c r="CI82" s="347"/>
      <c r="DC82" s="4"/>
      <c r="DE82" s="95"/>
      <c r="DF82" s="4"/>
      <c r="DL82" s="95"/>
      <c r="DO82" s="95"/>
      <c r="DZ82" s="95"/>
      <c r="EH82" s="4"/>
      <c r="EN82" s="95"/>
      <c r="EQ82" s="95"/>
      <c r="ER82" s="4"/>
      <c r="EU82" s="95"/>
      <c r="EX82" s="95"/>
      <c r="FD82" s="4"/>
    </row>
    <row r="83" spans="5:160">
      <c r="E83" s="2" t="s">
        <v>11</v>
      </c>
      <c r="F83" s="442">
        <v>368.24974104090046</v>
      </c>
      <c r="G83" s="442">
        <v>81.913852054231796</v>
      </c>
      <c r="H83" s="977">
        <f t="shared" si="0"/>
        <v>450.16359309513223</v>
      </c>
      <c r="J83" s="101"/>
      <c r="K83" s="101"/>
      <c r="L83" s="101"/>
      <c r="M83" s="101"/>
      <c r="N83" s="101"/>
      <c r="BM83" s="4"/>
      <c r="BN83" s="4"/>
      <c r="BP83" s="4"/>
      <c r="BQ83" s="4"/>
      <c r="BS83" s="95"/>
      <c r="BV83" s="95"/>
      <c r="BW83" s="95"/>
      <c r="BX83" s="95"/>
      <c r="CA83" s="347"/>
      <c r="CB83" s="347"/>
      <c r="CC83" s="347"/>
      <c r="CD83" s="347"/>
      <c r="CE83" s="347"/>
      <c r="CF83" s="347"/>
      <c r="CG83" s="347"/>
      <c r="CH83" s="347"/>
      <c r="CI83" s="347"/>
      <c r="DC83" s="4"/>
      <c r="DE83" s="95"/>
      <c r="DF83" s="4"/>
      <c r="DL83" s="95"/>
      <c r="DO83" s="95"/>
      <c r="DZ83" s="95"/>
      <c r="EH83" s="4"/>
      <c r="EN83" s="95"/>
      <c r="EQ83" s="95"/>
      <c r="ER83" s="4"/>
      <c r="EU83" s="95"/>
      <c r="EX83" s="95"/>
      <c r="FD83" s="4"/>
    </row>
    <row r="84" spans="5:160">
      <c r="E84" s="2" t="s">
        <v>21</v>
      </c>
      <c r="F84" s="442">
        <v>376.24683928472177</v>
      </c>
      <c r="G84" s="442">
        <v>68.887611780502155</v>
      </c>
      <c r="H84" s="977">
        <f t="shared" si="0"/>
        <v>445.13445106522391</v>
      </c>
      <c r="J84" s="101"/>
      <c r="K84" s="101"/>
      <c r="L84" s="101"/>
      <c r="M84" s="101"/>
      <c r="N84" s="101"/>
      <c r="BM84" s="4"/>
      <c r="BN84" s="4"/>
      <c r="BP84" s="4"/>
      <c r="BQ84" s="4"/>
      <c r="BS84" s="95"/>
      <c r="BV84" s="95"/>
      <c r="BW84" s="95"/>
      <c r="BX84" s="95"/>
      <c r="CA84" s="347"/>
      <c r="CG84" s="347"/>
      <c r="CH84" s="347"/>
      <c r="CI84" s="347"/>
      <c r="DC84" s="4"/>
      <c r="DE84" s="95"/>
      <c r="DF84" s="4"/>
      <c r="DL84" s="95"/>
      <c r="DO84" s="95"/>
      <c r="DZ84" s="95"/>
      <c r="EH84" s="4"/>
      <c r="EN84" s="95"/>
      <c r="EQ84" s="95"/>
      <c r="ER84" s="4"/>
      <c r="EU84" s="95"/>
      <c r="EX84" s="95"/>
      <c r="FD84" s="4"/>
    </row>
    <row r="85" spans="5:160">
      <c r="E85" s="2" t="s">
        <v>14</v>
      </c>
      <c r="F85" s="442">
        <v>361.90773165196117</v>
      </c>
      <c r="G85" s="442">
        <v>81.942442655224966</v>
      </c>
      <c r="H85" s="977">
        <f t="shared" si="0"/>
        <v>443.85017430718614</v>
      </c>
      <c r="J85" s="101"/>
      <c r="K85" s="101"/>
      <c r="L85" s="101"/>
      <c r="M85" s="101"/>
      <c r="N85" s="101"/>
      <c r="BM85" s="4"/>
      <c r="BN85" s="4"/>
      <c r="BP85" s="4"/>
      <c r="BQ85" s="4"/>
      <c r="BS85" s="95"/>
      <c r="BV85" s="95"/>
      <c r="BW85" s="95"/>
      <c r="BX85" s="95"/>
      <c r="DC85" s="4"/>
      <c r="DE85" s="95"/>
      <c r="DF85" s="4"/>
      <c r="DL85" s="95"/>
      <c r="DO85" s="95"/>
      <c r="DZ85" s="95"/>
      <c r="EH85" s="4"/>
      <c r="EN85" s="95"/>
      <c r="EQ85" s="95"/>
      <c r="ER85" s="4"/>
      <c r="EU85" s="95"/>
      <c r="EX85" s="95"/>
      <c r="FD85" s="4"/>
    </row>
    <row r="86" spans="5:160">
      <c r="E86" s="2" t="s">
        <v>22</v>
      </c>
      <c r="F86" s="442">
        <v>357.37909313332398</v>
      </c>
      <c r="G86" s="442">
        <v>69.662832669693486</v>
      </c>
      <c r="H86" s="977">
        <f t="shared" si="0"/>
        <v>427.04192580301748</v>
      </c>
      <c r="J86" s="101"/>
      <c r="K86" s="101"/>
      <c r="L86" s="101"/>
      <c r="M86" s="101"/>
      <c r="N86" s="101"/>
      <c r="BP86" s="4"/>
      <c r="BQ86" s="4"/>
      <c r="DC86" s="4"/>
      <c r="DE86" s="95"/>
      <c r="DF86" s="4"/>
      <c r="DL86" s="95"/>
      <c r="DO86" s="95"/>
      <c r="DZ86" s="95"/>
      <c r="EH86" s="4"/>
      <c r="EN86" s="95"/>
      <c r="EQ86" s="95"/>
      <c r="ER86" s="4"/>
      <c r="EU86" s="95"/>
      <c r="EX86" s="95"/>
      <c r="FD86" s="4"/>
    </row>
    <row r="87" spans="5:160">
      <c r="E87" s="2" t="s">
        <v>17</v>
      </c>
      <c r="F87" s="442">
        <v>325.13501977001704</v>
      </c>
      <c r="G87" s="442">
        <v>93.007396325490816</v>
      </c>
      <c r="H87" s="977">
        <f t="shared" si="0"/>
        <v>418.14241609550788</v>
      </c>
      <c r="J87" s="101"/>
      <c r="K87" s="101"/>
      <c r="L87" s="101"/>
      <c r="M87" s="101"/>
      <c r="N87" s="101"/>
    </row>
    <row r="88" spans="5:160">
      <c r="E88" s="2" t="s">
        <v>27</v>
      </c>
      <c r="F88" s="442">
        <v>336.01689718521021</v>
      </c>
      <c r="G88" s="442">
        <v>79.422012937193387</v>
      </c>
      <c r="H88" s="977">
        <f t="shared" si="0"/>
        <v>415.43891012240363</v>
      </c>
      <c r="J88" s="101"/>
      <c r="K88" s="101"/>
      <c r="L88" s="101"/>
      <c r="M88" s="101"/>
      <c r="N88" s="101"/>
    </row>
    <row r="89" spans="5:160">
      <c r="E89" s="2" t="s">
        <v>19</v>
      </c>
      <c r="F89" s="442">
        <v>345.79605030945561</v>
      </c>
      <c r="G89" s="442">
        <v>65.300968714363336</v>
      </c>
      <c r="H89" s="977">
        <f t="shared" si="0"/>
        <v>411.09701902381892</v>
      </c>
      <c r="J89" s="101"/>
      <c r="K89" s="101"/>
      <c r="N89" s="101"/>
    </row>
    <row r="90" spans="5:160">
      <c r="E90" s="2" t="s">
        <v>16</v>
      </c>
      <c r="F90" s="442">
        <v>362.18570121713316</v>
      </c>
      <c r="G90" s="442">
        <v>39.851289271264136</v>
      </c>
      <c r="H90" s="977">
        <f t="shared" si="0"/>
        <v>402.03699048839729</v>
      </c>
      <c r="J90" s="101"/>
      <c r="K90" s="101"/>
      <c r="N90" s="101"/>
    </row>
    <row r="91" spans="5:160">
      <c r="E91" s="2" t="s">
        <v>9</v>
      </c>
      <c r="F91" s="442">
        <v>322.70679635642972</v>
      </c>
      <c r="G91" s="442">
        <v>73.575603112651478</v>
      </c>
      <c r="H91" s="977">
        <f t="shared" si="0"/>
        <v>396.28239946908121</v>
      </c>
      <c r="J91" s="101"/>
      <c r="K91" s="101"/>
      <c r="L91" s="101"/>
      <c r="M91" s="101"/>
      <c r="N91" s="101"/>
    </row>
    <row r="92" spans="5:160">
      <c r="E92" s="2" t="s">
        <v>13</v>
      </c>
      <c r="F92" s="442">
        <v>345.90237120346512</v>
      </c>
      <c r="G92" s="442">
        <v>48.249593649202595</v>
      </c>
      <c r="H92" s="977">
        <f t="shared" si="0"/>
        <v>394.15196485266773</v>
      </c>
      <c r="J92" s="101"/>
      <c r="K92" s="101"/>
      <c r="L92" s="101"/>
      <c r="M92" s="101"/>
      <c r="N92" s="101"/>
    </row>
    <row r="93" spans="5:160">
      <c r="E93" s="2" t="s">
        <v>23</v>
      </c>
      <c r="F93" s="442">
        <v>369.95407123623221</v>
      </c>
      <c r="G93" s="442">
        <v>23.297421297896587</v>
      </c>
      <c r="H93" s="977">
        <f t="shared" si="0"/>
        <v>393.25149253412877</v>
      </c>
      <c r="J93" s="101"/>
      <c r="K93" s="101"/>
      <c r="L93" s="101"/>
      <c r="M93" s="101"/>
      <c r="N93" s="101"/>
    </row>
    <row r="94" spans="5:160">
      <c r="E94" s="2" t="s">
        <v>8</v>
      </c>
      <c r="F94" s="442">
        <v>338.97391213096034</v>
      </c>
      <c r="G94" s="442">
        <v>52.600694305723579</v>
      </c>
      <c r="H94" s="977">
        <f t="shared" si="0"/>
        <v>391.57460643668389</v>
      </c>
      <c r="K94" s="101"/>
      <c r="N94" s="101"/>
    </row>
    <row r="95" spans="5:160">
      <c r="E95" s="2" t="s">
        <v>30</v>
      </c>
      <c r="F95" s="442">
        <v>286.43113099546605</v>
      </c>
      <c r="G95" s="442">
        <v>100.40155126819033</v>
      </c>
      <c r="H95" s="977">
        <f t="shared" si="0"/>
        <v>386.83268226365635</v>
      </c>
    </row>
    <row r="96" spans="5:160">
      <c r="E96" s="2" t="s">
        <v>24</v>
      </c>
      <c r="F96" s="442">
        <v>290.95926415176177</v>
      </c>
      <c r="G96" s="442">
        <v>89.511253548818175</v>
      </c>
      <c r="H96" s="977">
        <f t="shared" si="0"/>
        <v>380.47051770057993</v>
      </c>
    </row>
    <row r="97" spans="5:8">
      <c r="E97" s="2" t="s">
        <v>20</v>
      </c>
      <c r="F97" s="442">
        <v>333.65622961003777</v>
      </c>
      <c r="G97" s="442">
        <v>32.512204002707733</v>
      </c>
      <c r="H97" s="977">
        <f t="shared" si="0"/>
        <v>366.1684336127455</v>
      </c>
    </row>
    <row r="98" spans="5:8">
      <c r="E98" s="2" t="s">
        <v>28</v>
      </c>
      <c r="F98" s="442">
        <v>314.34600103319895</v>
      </c>
      <c r="G98" s="442">
        <v>48.259961454218022</v>
      </c>
      <c r="H98" s="977">
        <f t="shared" si="0"/>
        <v>362.60596248741695</v>
      </c>
    </row>
    <row r="99" spans="5:8">
      <c r="E99" s="2" t="s">
        <v>26</v>
      </c>
      <c r="F99" s="442">
        <v>296.88823816065394</v>
      </c>
      <c r="G99" s="442">
        <v>53.514010196049028</v>
      </c>
      <c r="H99" s="977">
        <f t="shared" si="0"/>
        <v>350.40224835670296</v>
      </c>
    </row>
    <row r="100" spans="5:8">
      <c r="E100" s="2" t="s">
        <v>12</v>
      </c>
      <c r="F100" s="442">
        <v>305.68184627121877</v>
      </c>
      <c r="G100" s="442">
        <v>39.118602021743271</v>
      </c>
      <c r="H100" s="977">
        <f t="shared" si="0"/>
        <v>344.80044829296207</v>
      </c>
    </row>
    <row r="103" spans="5:8">
      <c r="E103" s="95" t="s">
        <v>8</v>
      </c>
      <c r="F103" s="530">
        <v>338.97391213096034</v>
      </c>
      <c r="G103" s="530">
        <v>52.600694305723579</v>
      </c>
    </row>
    <row r="104" spans="5:8">
      <c r="E104" s="95" t="s">
        <v>9</v>
      </c>
      <c r="F104" s="530">
        <v>322.70679635642972</v>
      </c>
      <c r="G104" s="530">
        <v>73.575603112651478</v>
      </c>
    </row>
    <row r="105" spans="5:8">
      <c r="E105" s="95" t="s">
        <v>10</v>
      </c>
      <c r="F105" s="530">
        <v>373.22062149542825</v>
      </c>
      <c r="G105" s="530">
        <v>84.038634182248543</v>
      </c>
    </row>
    <row r="106" spans="5:8">
      <c r="E106" s="95" t="s">
        <v>11</v>
      </c>
      <c r="F106" s="530">
        <v>368.24974104090046</v>
      </c>
      <c r="G106" s="530">
        <v>81.913852054231796</v>
      </c>
    </row>
    <row r="107" spans="5:8">
      <c r="E107" s="95" t="s">
        <v>12</v>
      </c>
      <c r="F107" s="530">
        <v>305.68184627121877</v>
      </c>
      <c r="G107" s="530">
        <v>39.118602021743271</v>
      </c>
    </row>
    <row r="108" spans="5:8">
      <c r="E108" s="95" t="s">
        <v>13</v>
      </c>
      <c r="F108" s="530">
        <v>345.90237120346512</v>
      </c>
      <c r="G108" s="530">
        <v>48.249593649202595</v>
      </c>
    </row>
    <row r="109" spans="5:8">
      <c r="E109" s="95" t="s">
        <v>14</v>
      </c>
      <c r="F109" s="530">
        <v>361.90773165196117</v>
      </c>
      <c r="G109" s="530">
        <v>81.942442655224966</v>
      </c>
    </row>
    <row r="110" spans="5:8">
      <c r="E110" s="95" t="s">
        <v>16</v>
      </c>
      <c r="F110" s="530">
        <v>362.18570121713316</v>
      </c>
      <c r="G110" s="530">
        <v>39.851289271264136</v>
      </c>
    </row>
    <row r="111" spans="5:8">
      <c r="E111" s="95" t="s">
        <v>17</v>
      </c>
      <c r="F111" s="530">
        <v>325.13501977001704</v>
      </c>
      <c r="G111" s="530">
        <v>93.007396325490816</v>
      </c>
    </row>
    <row r="112" spans="5:8">
      <c r="E112" s="95" t="s">
        <v>18</v>
      </c>
      <c r="F112" s="530">
        <v>470.56103454459537</v>
      </c>
      <c r="G112" s="530">
        <v>72.492412650251524</v>
      </c>
    </row>
    <row r="113" spans="5:7">
      <c r="E113" s="95" t="s">
        <v>19</v>
      </c>
      <c r="F113" s="530">
        <v>345.79605030945561</v>
      </c>
      <c r="G113" s="530">
        <v>65.300968714363336</v>
      </c>
    </row>
    <row r="114" spans="5:7">
      <c r="E114" s="95" t="s">
        <v>20</v>
      </c>
      <c r="F114" s="530">
        <v>333.65622961003777</v>
      </c>
      <c r="G114" s="530">
        <v>32.512204002707733</v>
      </c>
    </row>
    <row r="115" spans="5:7">
      <c r="E115" s="95" t="s">
        <v>21</v>
      </c>
      <c r="F115" s="530">
        <v>376.24683928472177</v>
      </c>
      <c r="G115" s="530">
        <v>68.887611780502155</v>
      </c>
    </row>
    <row r="116" spans="5:7">
      <c r="E116" s="95" t="s">
        <v>22</v>
      </c>
      <c r="F116" s="530">
        <v>357.37909313332398</v>
      </c>
      <c r="G116" s="530">
        <v>69.662832669693486</v>
      </c>
    </row>
    <row r="117" spans="5:7">
      <c r="E117" s="95" t="s">
        <v>23</v>
      </c>
      <c r="F117" s="530">
        <v>369.95407123623221</v>
      </c>
      <c r="G117" s="530">
        <v>23.297421297896587</v>
      </c>
    </row>
    <row r="118" spans="5:7">
      <c r="E118" s="95" t="s">
        <v>24</v>
      </c>
      <c r="F118" s="530">
        <v>290.95926415176177</v>
      </c>
      <c r="G118" s="530">
        <v>89.511253548818175</v>
      </c>
    </row>
    <row r="119" spans="5:7">
      <c r="E119" s="95" t="s">
        <v>25</v>
      </c>
      <c r="F119" s="530">
        <v>388.89316425656017</v>
      </c>
      <c r="G119" s="530">
        <v>71.90267227215125</v>
      </c>
    </row>
    <row r="120" spans="5:7">
      <c r="E120" s="95" t="s">
        <v>26</v>
      </c>
      <c r="F120" s="530">
        <v>296.88823816065394</v>
      </c>
      <c r="G120" s="530">
        <v>53.514010196049028</v>
      </c>
    </row>
    <row r="121" spans="5:7">
      <c r="E121" s="95" t="s">
        <v>27</v>
      </c>
      <c r="F121" s="456">
        <v>336.01689718521021</v>
      </c>
      <c r="G121" s="530">
        <v>79.422012937193387</v>
      </c>
    </row>
    <row r="122" spans="5:7">
      <c r="E122" s="95" t="s">
        <v>28</v>
      </c>
      <c r="F122" s="456">
        <v>314.34600103319895</v>
      </c>
      <c r="G122" s="530">
        <v>48.259961454218022</v>
      </c>
    </row>
    <row r="123" spans="5:7">
      <c r="E123" s="95" t="s">
        <v>30</v>
      </c>
      <c r="F123" s="530">
        <v>286.43113099546605</v>
      </c>
      <c r="G123" s="530">
        <v>100.40155126819033</v>
      </c>
    </row>
  </sheetData>
  <sortState ref="E80:H100">
    <sortCondition descending="1" ref="H80:H100"/>
  </sortState>
  <mergeCells count="5">
    <mergeCell ref="A43:A44"/>
    <mergeCell ref="A6:A7"/>
    <mergeCell ref="E6:G6"/>
    <mergeCell ref="B6:D6"/>
    <mergeCell ref="B43:C43"/>
  </mergeCells>
  <phoneticPr fontId="0" type="noConversion"/>
  <hyperlinks>
    <hyperlink ref="G1" location="Sommaire!A1" display="Retour sommaire"/>
  </hyperlinks>
  <pageMargins left="0.59055118110236227" right="0.59055118110236227" top="1.1811023622047245" bottom="0.78740157480314965" header="0.51181102362204722" footer="0.51181102362204722"/>
  <pageSetup paperSize="9" scale="57"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drawing r:id="rId2"/>
  <legacyDrawingHF r:id="rId3"/>
</worksheet>
</file>

<file path=xl/worksheets/sheet8.xml><?xml version="1.0" encoding="utf-8"?>
<worksheet xmlns="http://schemas.openxmlformats.org/spreadsheetml/2006/main" xmlns:r="http://schemas.openxmlformats.org/officeDocument/2006/relationships">
  <sheetPr>
    <tabColor rgb="FF92D050"/>
  </sheetPr>
  <dimension ref="A1:P76"/>
  <sheetViews>
    <sheetView view="pageBreakPreview" zoomScale="80" zoomScaleNormal="80" workbookViewId="0">
      <selection activeCell="C1" sqref="C1"/>
    </sheetView>
  </sheetViews>
  <sheetFormatPr baseColWidth="10" defaultRowHeight="12.75"/>
  <cols>
    <col min="1" max="1" width="30" customWidth="1"/>
    <col min="2" max="11" width="14.7109375" customWidth="1"/>
    <col min="16" max="16" width="11.5703125" bestFit="1" customWidth="1"/>
  </cols>
  <sheetData>
    <row r="1" spans="1:15" s="639" customFormat="1" ht="20.25">
      <c r="A1" s="773" t="s">
        <v>311</v>
      </c>
      <c r="B1" s="774"/>
      <c r="C1" s="774"/>
      <c r="D1" s="774"/>
      <c r="E1" s="773"/>
      <c r="F1" s="774"/>
      <c r="G1" s="774"/>
      <c r="H1" s="774"/>
      <c r="I1" s="774"/>
      <c r="K1" s="641" t="s">
        <v>116</v>
      </c>
    </row>
    <row r="2" spans="1:15" s="639" customFormat="1" ht="18">
      <c r="A2" s="644" t="s">
        <v>398</v>
      </c>
      <c r="B2" s="648"/>
      <c r="C2" s="648"/>
      <c r="D2" s="648"/>
      <c r="E2" s="648"/>
      <c r="F2" s="648"/>
      <c r="G2" s="648"/>
      <c r="H2" s="648"/>
      <c r="I2" s="648"/>
      <c r="J2" s="775"/>
    </row>
    <row r="3" spans="1:15" ht="18">
      <c r="A3" s="404"/>
      <c r="B3" s="10"/>
      <c r="C3" s="10"/>
      <c r="D3" s="10"/>
      <c r="E3" s="10"/>
      <c r="F3" s="10"/>
      <c r="G3" s="10"/>
      <c r="H3" s="10"/>
      <c r="I3" s="10"/>
    </row>
    <row r="4" spans="1:15" ht="15.75" customHeight="1">
      <c r="A4" s="777" t="s">
        <v>310</v>
      </c>
      <c r="B4" s="778"/>
      <c r="C4" s="779"/>
      <c r="D4" s="779"/>
      <c r="E4" s="779"/>
      <c r="F4" s="779"/>
      <c r="G4" s="779"/>
      <c r="H4" s="779"/>
      <c r="I4" s="780"/>
      <c r="J4" s="781"/>
      <c r="K4" s="781"/>
    </row>
    <row r="5" spans="1:15" ht="19.5" customHeight="1">
      <c r="A5" s="1085" t="s">
        <v>7</v>
      </c>
      <c r="B5" s="1101" t="s">
        <v>236</v>
      </c>
      <c r="C5" s="1101"/>
      <c r="D5" s="1101" t="s">
        <v>237</v>
      </c>
      <c r="E5" s="1101"/>
      <c r="F5" s="1101" t="s">
        <v>313</v>
      </c>
      <c r="G5" s="1101"/>
      <c r="H5" s="1172" t="s">
        <v>314</v>
      </c>
      <c r="I5" s="1172"/>
      <c r="J5" s="1172" t="s">
        <v>425</v>
      </c>
      <c r="K5" s="1172"/>
    </row>
    <row r="6" spans="1:15" ht="19.5" customHeight="1">
      <c r="A6" s="1150" t="s">
        <v>7</v>
      </c>
      <c r="B6" s="772">
        <v>2012</v>
      </c>
      <c r="C6" s="782" t="s">
        <v>294</v>
      </c>
      <c r="D6" s="772">
        <v>2012</v>
      </c>
      <c r="E6" s="782" t="s">
        <v>294</v>
      </c>
      <c r="F6" s="772">
        <v>2012</v>
      </c>
      <c r="G6" s="782" t="s">
        <v>294</v>
      </c>
      <c r="H6" s="772">
        <v>2012</v>
      </c>
      <c r="I6" s="782" t="s">
        <v>294</v>
      </c>
      <c r="J6" s="772">
        <v>2012</v>
      </c>
      <c r="K6" s="782" t="s">
        <v>294</v>
      </c>
    </row>
    <row r="7" spans="1:15" ht="15.75" customHeight="1">
      <c r="A7" s="659" t="s">
        <v>8</v>
      </c>
      <c r="B7" s="671">
        <f>D7+F7</f>
        <v>334.802502</v>
      </c>
      <c r="C7" s="672">
        <v>5.9666597617649142E-3</v>
      </c>
      <c r="D7" s="671">
        <v>140.33710200000002</v>
      </c>
      <c r="E7" s="672">
        <v>3.0499849376053545E-2</v>
      </c>
      <c r="F7" s="671">
        <v>194.46539999999999</v>
      </c>
      <c r="G7" s="672">
        <v>-1.1024452115208527E-2</v>
      </c>
      <c r="H7" s="671">
        <v>54.204879999999996</v>
      </c>
      <c r="I7" s="672">
        <v>-5.1330410317263597E-2</v>
      </c>
      <c r="J7" s="671">
        <v>100.876963</v>
      </c>
      <c r="K7" s="672">
        <v>2.0776153935357922E-3</v>
      </c>
      <c r="L7" s="468"/>
      <c r="M7" s="469"/>
      <c r="N7" s="470"/>
      <c r="O7" s="469"/>
    </row>
    <row r="8" spans="1:15" ht="15.75" customHeight="1">
      <c r="A8" s="526" t="s">
        <v>9</v>
      </c>
      <c r="B8" s="674">
        <f t="shared" ref="B8:B36" si="0">D8+F8</f>
        <v>572.24032</v>
      </c>
      <c r="C8" s="675">
        <v>8.7787525835336666E-4</v>
      </c>
      <c r="D8" s="674">
        <v>230.342929</v>
      </c>
      <c r="E8" s="675">
        <v>1.9247564500992409E-2</v>
      </c>
      <c r="F8" s="674">
        <v>341.89739100000003</v>
      </c>
      <c r="G8" s="675">
        <v>-1.1129296849169301E-2</v>
      </c>
      <c r="H8" s="674">
        <v>97.31326</v>
      </c>
      <c r="I8" s="675">
        <v>-5.6098710900616029E-2</v>
      </c>
      <c r="J8" s="674">
        <v>173.635762</v>
      </c>
      <c r="K8" s="675">
        <v>5.2482895063463708E-3</v>
      </c>
      <c r="L8" s="468"/>
      <c r="M8" s="469"/>
      <c r="N8" s="470"/>
      <c r="O8" s="469"/>
    </row>
    <row r="9" spans="1:15" ht="15.75" customHeight="1">
      <c r="A9" s="659" t="s">
        <v>10</v>
      </c>
      <c r="B9" s="671">
        <f t="shared" si="0"/>
        <v>253.64867800000002</v>
      </c>
      <c r="C9" s="672">
        <v>-1.2723082347147585E-2</v>
      </c>
      <c r="D9" s="671">
        <v>101.227769</v>
      </c>
      <c r="E9" s="672">
        <v>1.9364632975547025E-3</v>
      </c>
      <c r="F9" s="671">
        <v>152.42090900000002</v>
      </c>
      <c r="G9" s="672">
        <v>-2.2224200742012035E-2</v>
      </c>
      <c r="H9" s="671">
        <v>43.659023999999995</v>
      </c>
      <c r="I9" s="672">
        <v>-4.8090866053252308E-2</v>
      </c>
      <c r="J9" s="671">
        <v>92.167178000000007</v>
      </c>
      <c r="K9" s="672">
        <v>-1.9986090755703012E-2</v>
      </c>
      <c r="L9" s="468"/>
      <c r="M9" s="469"/>
      <c r="N9" s="470"/>
      <c r="O9" s="469"/>
    </row>
    <row r="10" spans="1:15" ht="15.75" customHeight="1">
      <c r="A10" s="526" t="s">
        <v>11</v>
      </c>
      <c r="B10" s="674">
        <f t="shared" si="0"/>
        <v>318.71373600000004</v>
      </c>
      <c r="C10" s="675">
        <v>1.2591649256369131E-2</v>
      </c>
      <c r="D10" s="674">
        <v>119.782522</v>
      </c>
      <c r="E10" s="675">
        <v>7.9216361382568046E-3</v>
      </c>
      <c r="F10" s="674">
        <v>198.93121400000001</v>
      </c>
      <c r="G10" s="675">
        <v>1.5424537919829007E-2</v>
      </c>
      <c r="H10" s="674">
        <v>57.897241000000001</v>
      </c>
      <c r="I10" s="675">
        <v>5.6452042738240449E-2</v>
      </c>
      <c r="J10" s="674">
        <v>101.98783999999999</v>
      </c>
      <c r="K10" s="675">
        <v>-2.1863318774398621E-2</v>
      </c>
      <c r="L10" s="468"/>
      <c r="M10" s="469"/>
      <c r="N10" s="470"/>
      <c r="O10" s="469"/>
    </row>
    <row r="11" spans="1:15" ht="15.75" customHeight="1">
      <c r="A11" s="659" t="s">
        <v>12</v>
      </c>
      <c r="B11" s="671">
        <f t="shared" si="0"/>
        <v>567.90678200000002</v>
      </c>
      <c r="C11" s="672">
        <v>7.0383358452016376E-2</v>
      </c>
      <c r="D11" s="671">
        <v>197.884693</v>
      </c>
      <c r="E11" s="672">
        <v>4.7538536090581118E-3</v>
      </c>
      <c r="F11" s="671">
        <v>370.02208900000005</v>
      </c>
      <c r="G11" s="672">
        <v>0.10912744718146072</v>
      </c>
      <c r="H11" s="671">
        <v>111.626216</v>
      </c>
      <c r="I11" s="672">
        <v>0.34482729997268691</v>
      </c>
      <c r="J11" s="671">
        <v>188.141019</v>
      </c>
      <c r="K11" s="672">
        <v>3.5248957592373564E-2</v>
      </c>
      <c r="L11" s="468"/>
      <c r="M11" s="469"/>
      <c r="N11" s="470"/>
      <c r="O11" s="469"/>
    </row>
    <row r="12" spans="1:15" ht="15.75" customHeight="1">
      <c r="A12" s="526" t="s">
        <v>13</v>
      </c>
      <c r="B12" s="674">
        <f t="shared" si="0"/>
        <v>474.83564799999999</v>
      </c>
      <c r="C12" s="675">
        <v>3.3078345240389773E-2</v>
      </c>
      <c r="D12" s="674">
        <v>190.45374299999997</v>
      </c>
      <c r="E12" s="675">
        <v>2.6804771108122072E-2</v>
      </c>
      <c r="F12" s="674">
        <v>284.38190500000002</v>
      </c>
      <c r="G12" s="675">
        <v>3.7322865987227782E-2</v>
      </c>
      <c r="H12" s="674">
        <v>83.159134999999992</v>
      </c>
      <c r="I12" s="675">
        <v>0.14545055118700656</v>
      </c>
      <c r="J12" s="674">
        <v>143.608856</v>
      </c>
      <c r="K12" s="675">
        <v>-2.9227849481298973E-2</v>
      </c>
      <c r="L12" s="468"/>
      <c r="M12" s="469"/>
      <c r="N12" s="470"/>
      <c r="O12" s="469"/>
    </row>
    <row r="13" spans="1:15" ht="15.75" customHeight="1">
      <c r="A13" s="659" t="s">
        <v>14</v>
      </c>
      <c r="B13" s="671">
        <f t="shared" si="0"/>
        <v>251.96564899999998</v>
      </c>
      <c r="C13" s="672">
        <v>1.9404546092736119E-3</v>
      </c>
      <c r="D13" s="671">
        <v>95.239086999999998</v>
      </c>
      <c r="E13" s="672">
        <v>1.7948591606952613E-2</v>
      </c>
      <c r="F13" s="671">
        <v>156.726562</v>
      </c>
      <c r="G13" s="672">
        <v>-7.5437071558877022E-3</v>
      </c>
      <c r="H13" s="671">
        <v>39.237507000000001</v>
      </c>
      <c r="I13" s="672">
        <v>1.9042131472942092E-2</v>
      </c>
      <c r="J13" s="671">
        <v>85.815396000000007</v>
      </c>
      <c r="K13" s="672">
        <v>-3.9333231492565512E-2</v>
      </c>
      <c r="L13" s="468"/>
      <c r="M13" s="469"/>
      <c r="N13" s="470"/>
      <c r="O13" s="469"/>
    </row>
    <row r="14" spans="1:15" ht="15.75" customHeight="1">
      <c r="A14" s="526" t="s">
        <v>289</v>
      </c>
      <c r="B14" s="674">
        <f t="shared" si="0"/>
        <v>191.81533200000001</v>
      </c>
      <c r="C14" s="675">
        <v>-1.3925198653643611E-2</v>
      </c>
      <c r="D14" s="674">
        <v>14.690843000000001</v>
      </c>
      <c r="E14" s="675">
        <v>7.0601214668288836E-3</v>
      </c>
      <c r="F14" s="674">
        <v>177.12448900000001</v>
      </c>
      <c r="G14" s="675">
        <v>-1.5626527276868973E-2</v>
      </c>
      <c r="H14" s="674">
        <v>10.358958000000001</v>
      </c>
      <c r="I14" s="675">
        <v>-0.11115315539335047</v>
      </c>
      <c r="J14" s="674">
        <v>35.640824000000002</v>
      </c>
      <c r="K14" s="675">
        <v>7.0639194972437869E-2</v>
      </c>
      <c r="L14" s="468"/>
      <c r="M14" s="469"/>
      <c r="N14" s="470"/>
      <c r="O14" s="469"/>
    </row>
    <row r="15" spans="1:15" ht="15.75" customHeight="1">
      <c r="A15" s="659" t="s">
        <v>16</v>
      </c>
      <c r="B15" s="671">
        <f t="shared" si="0"/>
        <v>214.59761700000001</v>
      </c>
      <c r="C15" s="672">
        <v>2.1431153457322605E-2</v>
      </c>
      <c r="D15" s="671">
        <v>91.453208000000004</v>
      </c>
      <c r="E15" s="672">
        <v>4.2485938874074591E-2</v>
      </c>
      <c r="F15" s="671">
        <v>123.144409</v>
      </c>
      <c r="G15" s="672">
        <v>6.3370157896665003E-3</v>
      </c>
      <c r="H15" s="671">
        <v>38.320718999999997</v>
      </c>
      <c r="I15" s="672">
        <v>3.9419234856953533E-2</v>
      </c>
      <c r="J15" s="671">
        <v>74.161582999999993</v>
      </c>
      <c r="K15" s="672">
        <v>1.3293794989071017E-3</v>
      </c>
      <c r="L15" s="468"/>
      <c r="M15" s="469"/>
      <c r="N15" s="470"/>
      <c r="O15" s="469"/>
    </row>
    <row r="16" spans="1:15" ht="15.75" customHeight="1">
      <c r="A16" s="526" t="s">
        <v>17</v>
      </c>
      <c r="B16" s="674">
        <f t="shared" si="0"/>
        <v>440.91198199999997</v>
      </c>
      <c r="C16" s="675">
        <v>8.7546081090272843E-3</v>
      </c>
      <c r="D16" s="674">
        <v>185.105062</v>
      </c>
      <c r="E16" s="675">
        <v>1.5405953053136745E-2</v>
      </c>
      <c r="F16" s="674">
        <v>255.80691999999999</v>
      </c>
      <c r="G16" s="675">
        <v>3.9956966564562713E-3</v>
      </c>
      <c r="H16" s="674">
        <v>94.744545000000002</v>
      </c>
      <c r="I16" s="675">
        <v>8.1258558257655267E-3</v>
      </c>
      <c r="J16" s="674">
        <v>133.406273</v>
      </c>
      <c r="K16" s="675">
        <v>-3.6296423839425884E-3</v>
      </c>
      <c r="L16" s="468"/>
      <c r="M16" s="469"/>
      <c r="N16" s="470"/>
      <c r="O16" s="469"/>
    </row>
    <row r="17" spans="1:16" ht="15.75" customHeight="1">
      <c r="A17" s="659" t="s">
        <v>18</v>
      </c>
      <c r="B17" s="671">
        <f t="shared" si="0"/>
        <v>161.57107199999999</v>
      </c>
      <c r="C17" s="672">
        <v>3.1542743497909864E-3</v>
      </c>
      <c r="D17" s="671">
        <v>52.337565999999995</v>
      </c>
      <c r="E17" s="672">
        <v>1.5927273771940254E-2</v>
      </c>
      <c r="F17" s="671">
        <v>109.23350599999999</v>
      </c>
      <c r="G17" s="672">
        <v>-2.8525826069679683E-3</v>
      </c>
      <c r="H17" s="671">
        <v>23.687761999999999</v>
      </c>
      <c r="I17" s="672">
        <v>0.11678181433985246</v>
      </c>
      <c r="J17" s="671">
        <v>68.191158000000001</v>
      </c>
      <c r="K17" s="672">
        <v>-4.3727727501219678E-2</v>
      </c>
      <c r="L17" s="468"/>
      <c r="M17" s="469"/>
      <c r="N17" s="470"/>
      <c r="O17" s="469"/>
    </row>
    <row r="18" spans="1:16" ht="15.75" customHeight="1">
      <c r="A18" s="526" t="s">
        <v>19</v>
      </c>
      <c r="B18" s="674">
        <f t="shared" si="0"/>
        <v>439.82386499999996</v>
      </c>
      <c r="C18" s="675">
        <v>8.7636020795447411E-3</v>
      </c>
      <c r="D18" s="674">
        <v>149.43584300000001</v>
      </c>
      <c r="E18" s="675">
        <v>1.3591112875660061E-2</v>
      </c>
      <c r="F18" s="674">
        <v>290.38802199999998</v>
      </c>
      <c r="G18" s="675">
        <v>6.2972060876893554E-3</v>
      </c>
      <c r="H18" s="674">
        <v>77.540714999999992</v>
      </c>
      <c r="I18" s="675">
        <v>-4.7081465761037444E-3</v>
      </c>
      <c r="J18" s="674">
        <v>159.90883099999999</v>
      </c>
      <c r="K18" s="675">
        <v>5.1228325525152218E-3</v>
      </c>
      <c r="L18" s="468"/>
      <c r="M18" s="469"/>
      <c r="N18" s="470"/>
      <c r="O18" s="469"/>
    </row>
    <row r="19" spans="1:16" ht="15.75" customHeight="1">
      <c r="A19" s="659" t="s">
        <v>20</v>
      </c>
      <c r="B19" s="671">
        <f t="shared" si="0"/>
        <v>493.36245900000006</v>
      </c>
      <c r="C19" s="672">
        <v>-1.2970354363443182E-2</v>
      </c>
      <c r="D19" s="671">
        <v>230.90284700000001</v>
      </c>
      <c r="E19" s="672">
        <v>-3.8690044616583874E-3</v>
      </c>
      <c r="F19" s="671">
        <v>262.45961200000005</v>
      </c>
      <c r="G19" s="672">
        <v>-2.0840982441544087E-2</v>
      </c>
      <c r="H19" s="671">
        <v>77.655591999999999</v>
      </c>
      <c r="I19" s="672">
        <v>-6.3844701850462982E-2</v>
      </c>
      <c r="J19" s="671">
        <v>156.15309400000001</v>
      </c>
      <c r="K19" s="672">
        <v>-8.6377336618846945E-3</v>
      </c>
      <c r="L19" s="468"/>
      <c r="M19" s="469"/>
      <c r="N19" s="470"/>
      <c r="O19" s="469"/>
    </row>
    <row r="20" spans="1:16" ht="15.75" customHeight="1">
      <c r="A20" s="526" t="s">
        <v>21</v>
      </c>
      <c r="B20" s="674">
        <f t="shared" si="0"/>
        <v>769.9536599999999</v>
      </c>
      <c r="C20" s="675">
        <v>8.6269346535583491E-3</v>
      </c>
      <c r="D20" s="674">
        <v>318.66840399999995</v>
      </c>
      <c r="E20" s="675">
        <v>1.2476671409670237E-2</v>
      </c>
      <c r="F20" s="674">
        <v>451.285256</v>
      </c>
      <c r="G20" s="675">
        <v>5.9260879182490012E-3</v>
      </c>
      <c r="H20" s="674">
        <v>128.670805</v>
      </c>
      <c r="I20" s="675">
        <v>-1.6152537900351205E-2</v>
      </c>
      <c r="J20" s="674">
        <v>246.73736400000001</v>
      </c>
      <c r="K20" s="675">
        <v>1.0522293539876326E-2</v>
      </c>
      <c r="L20" s="468"/>
      <c r="M20" s="469"/>
      <c r="N20" s="470"/>
      <c r="O20" s="469"/>
    </row>
    <row r="21" spans="1:16" ht="15.75" customHeight="1">
      <c r="A21" s="659" t="s">
        <v>22</v>
      </c>
      <c r="B21" s="671">
        <f t="shared" si="0"/>
        <v>290.79781400000002</v>
      </c>
      <c r="C21" s="672">
        <v>2.2680210716612192E-2</v>
      </c>
      <c r="D21" s="671">
        <v>115.953304</v>
      </c>
      <c r="E21" s="672">
        <v>1.564979325830973E-2</v>
      </c>
      <c r="F21" s="671">
        <v>174.84451000000001</v>
      </c>
      <c r="G21" s="672">
        <v>2.7396564403760371E-2</v>
      </c>
      <c r="H21" s="671">
        <v>41.860571999999998</v>
      </c>
      <c r="I21" s="672">
        <v>0.1100446236614312</v>
      </c>
      <c r="J21" s="671">
        <v>96.789861999999999</v>
      </c>
      <c r="K21" s="672">
        <v>-3.7905425725237585E-5</v>
      </c>
      <c r="L21" s="468"/>
      <c r="M21" s="469"/>
      <c r="N21" s="470"/>
      <c r="O21" s="469"/>
    </row>
    <row r="22" spans="1:16" ht="15.75" customHeight="1">
      <c r="A22" s="526" t="s">
        <v>23</v>
      </c>
      <c r="B22" s="674">
        <f t="shared" si="0"/>
        <v>371.22715999999997</v>
      </c>
      <c r="C22" s="675">
        <v>-4.9701855447950027E-3</v>
      </c>
      <c r="D22" s="674">
        <v>164.62234099999998</v>
      </c>
      <c r="E22" s="675">
        <v>1.8883684030973846E-2</v>
      </c>
      <c r="F22" s="674">
        <v>206.60481899999999</v>
      </c>
      <c r="G22" s="675">
        <v>-2.3192006035227752E-2</v>
      </c>
      <c r="H22" s="674">
        <v>59.546760999999996</v>
      </c>
      <c r="I22" s="675">
        <v>-6.7218146433914217E-2</v>
      </c>
      <c r="J22" s="674">
        <v>107.09851500000001</v>
      </c>
      <c r="K22" s="675">
        <v>-0.16154655610180357</v>
      </c>
      <c r="L22" s="468"/>
      <c r="M22" s="469"/>
      <c r="N22" s="470"/>
      <c r="O22" s="469"/>
    </row>
    <row r="23" spans="1:16" ht="15.75" customHeight="1">
      <c r="A23" s="659" t="s">
        <v>24</v>
      </c>
      <c r="B23" s="671">
        <f t="shared" si="0"/>
        <v>563.65483199999994</v>
      </c>
      <c r="C23" s="672">
        <v>1.8385238107023971E-2</v>
      </c>
      <c r="D23" s="671">
        <v>235.16564399999999</v>
      </c>
      <c r="E23" s="672">
        <v>1.450190403063023E-2</v>
      </c>
      <c r="F23" s="671">
        <v>328.48918800000001</v>
      </c>
      <c r="G23" s="672">
        <v>2.1183629952901795E-2</v>
      </c>
      <c r="H23" s="671">
        <v>107.378129</v>
      </c>
      <c r="I23" s="672">
        <v>9.4298467046407777E-2</v>
      </c>
      <c r="J23" s="671">
        <v>178.74952500000001</v>
      </c>
      <c r="K23" s="672">
        <v>-2.198844464923555E-2</v>
      </c>
      <c r="L23" s="468"/>
      <c r="M23" s="469"/>
      <c r="N23" s="470"/>
      <c r="O23" s="469"/>
    </row>
    <row r="24" spans="1:16" ht="15.75" customHeight="1">
      <c r="A24" s="526" t="s">
        <v>25</v>
      </c>
      <c r="B24" s="674">
        <f t="shared" si="0"/>
        <v>372.22892400000001</v>
      </c>
      <c r="C24" s="675">
        <v>4.4787488282946653E-2</v>
      </c>
      <c r="D24" s="674">
        <v>139.09840400000002</v>
      </c>
      <c r="E24" s="675">
        <v>1.8758772109873201E-2</v>
      </c>
      <c r="F24" s="674">
        <v>233.13051999999999</v>
      </c>
      <c r="G24" s="675">
        <v>6.0960980842927448E-2</v>
      </c>
      <c r="H24" s="674">
        <v>75.393276999999983</v>
      </c>
      <c r="I24" s="675">
        <v>0.13507058480197043</v>
      </c>
      <c r="J24" s="674">
        <v>118.539861</v>
      </c>
      <c r="K24" s="675">
        <v>-0.12887097025831629</v>
      </c>
      <c r="L24" s="468"/>
      <c r="M24" s="469"/>
      <c r="N24" s="470"/>
      <c r="O24" s="469"/>
    </row>
    <row r="25" spans="1:16" ht="15.75" customHeight="1">
      <c r="A25" s="659" t="s">
        <v>26</v>
      </c>
      <c r="B25" s="671">
        <f t="shared" si="0"/>
        <v>266.49120600000003</v>
      </c>
      <c r="C25" s="672">
        <v>2.7404440802879071E-2</v>
      </c>
      <c r="D25" s="671">
        <v>106.20694</v>
      </c>
      <c r="E25" s="672">
        <v>2.4705867608220355E-2</v>
      </c>
      <c r="F25" s="671">
        <v>160.284266</v>
      </c>
      <c r="G25" s="672">
        <v>2.9200401919414087E-2</v>
      </c>
      <c r="H25" s="671">
        <v>50.547705999999998</v>
      </c>
      <c r="I25" s="672">
        <v>5.6416894275101548E-2</v>
      </c>
      <c r="J25" s="671">
        <v>83.205380999999988</v>
      </c>
      <c r="K25" s="672">
        <v>1.0083330248853217E-2</v>
      </c>
      <c r="L25" s="468"/>
      <c r="M25" s="469"/>
      <c r="N25" s="470"/>
      <c r="O25" s="469"/>
    </row>
    <row r="26" spans="1:16" ht="15.75" customHeight="1">
      <c r="A26" s="526" t="s">
        <v>27</v>
      </c>
      <c r="B26" s="674">
        <f t="shared" si="0"/>
        <v>902.69952799999999</v>
      </c>
      <c r="C26" s="675">
        <v>1.1012726478504931E-2</v>
      </c>
      <c r="D26" s="674">
        <v>356.487077</v>
      </c>
      <c r="E26" s="675">
        <v>1.3031262584670023E-2</v>
      </c>
      <c r="F26" s="674">
        <v>546.21245099999999</v>
      </c>
      <c r="G26" s="675">
        <v>9.6996558784658848E-3</v>
      </c>
      <c r="H26" s="674">
        <v>210.84121599999997</v>
      </c>
      <c r="I26" s="675">
        <v>-5.3850719874138357E-2</v>
      </c>
      <c r="J26" s="674">
        <v>239.060024</v>
      </c>
      <c r="K26" s="675">
        <v>-9.6286726985382098E-2</v>
      </c>
      <c r="L26" s="468"/>
      <c r="M26" s="469"/>
      <c r="N26" s="470"/>
      <c r="O26" s="469"/>
    </row>
    <row r="27" spans="1:16" ht="15.75" customHeight="1">
      <c r="A27" s="659" t="s">
        <v>28</v>
      </c>
      <c r="B27" s="671">
        <f t="shared" si="0"/>
        <v>1085.6468159999999</v>
      </c>
      <c r="C27" s="672">
        <v>2.6521377316246042E-2</v>
      </c>
      <c r="D27" s="671">
        <v>479.27402500000005</v>
      </c>
      <c r="E27" s="672">
        <v>3.2310204485370919E-2</v>
      </c>
      <c r="F27" s="671">
        <v>606.37279100000001</v>
      </c>
      <c r="G27" s="672">
        <v>2.1991651676038781E-2</v>
      </c>
      <c r="H27" s="671">
        <v>232.791945</v>
      </c>
      <c r="I27" s="672">
        <v>4.1676423398734341E-2</v>
      </c>
      <c r="J27" s="671">
        <v>318.07124599999997</v>
      </c>
      <c r="K27" s="672">
        <v>5.2889457982541188E-3</v>
      </c>
      <c r="L27" s="468"/>
      <c r="M27" s="469"/>
      <c r="N27" s="470"/>
      <c r="O27" s="469"/>
    </row>
    <row r="28" spans="1:16" ht="15.75" customHeight="1">
      <c r="A28" s="668" t="s">
        <v>29</v>
      </c>
      <c r="B28" s="677">
        <f t="shared" si="0"/>
        <v>9338.895582000001</v>
      </c>
      <c r="C28" s="678">
        <v>1.5438425897389862E-2</v>
      </c>
      <c r="D28" s="677">
        <v>3714.6693530000002</v>
      </c>
      <c r="E28" s="678">
        <v>1.7148907056418583E-2</v>
      </c>
      <c r="F28" s="677">
        <v>5624.2262289999999</v>
      </c>
      <c r="G28" s="678">
        <v>1.4311844343022795E-2</v>
      </c>
      <c r="H28" s="677">
        <v>1716.4359650000001</v>
      </c>
      <c r="I28" s="678">
        <v>2.7418580428169692E-2</v>
      </c>
      <c r="J28" s="677">
        <v>2901.946555</v>
      </c>
      <c r="K28" s="678">
        <v>-2.3147944918746943E-2</v>
      </c>
      <c r="L28" s="468"/>
      <c r="M28" s="469"/>
      <c r="N28" s="471"/>
      <c r="O28" s="469"/>
      <c r="P28" s="974"/>
    </row>
    <row r="29" spans="1:16" ht="15.75" customHeight="1">
      <c r="A29" s="659" t="s">
        <v>30</v>
      </c>
      <c r="B29" s="671">
        <f t="shared" si="0"/>
        <v>2257.2056640000001</v>
      </c>
      <c r="C29" s="672">
        <v>5.7182737676719775E-3</v>
      </c>
      <c r="D29" s="671">
        <v>694.73820999999998</v>
      </c>
      <c r="E29" s="672">
        <v>3.9182218655833934E-2</v>
      </c>
      <c r="F29" s="671">
        <v>1562.4674539999999</v>
      </c>
      <c r="G29" s="672">
        <v>-8.4787613389367689E-3</v>
      </c>
      <c r="H29" s="671">
        <v>358.03438</v>
      </c>
      <c r="I29" s="672">
        <v>-3.5580920825542872E-2</v>
      </c>
      <c r="J29" s="671">
        <v>915.82536300000004</v>
      </c>
      <c r="K29" s="672">
        <v>-3.8614906653329228E-3</v>
      </c>
      <c r="L29" s="468"/>
      <c r="M29" s="469"/>
      <c r="N29" s="470"/>
      <c r="O29" s="469"/>
    </row>
    <row r="30" spans="1:16" ht="15.75" customHeight="1">
      <c r="A30" s="668" t="s">
        <v>31</v>
      </c>
      <c r="B30" s="677">
        <f t="shared" si="0"/>
        <v>11596.101246</v>
      </c>
      <c r="C30" s="678">
        <v>1.3531678417830539E-2</v>
      </c>
      <c r="D30" s="677">
        <v>4409.4075629999998</v>
      </c>
      <c r="E30" s="678">
        <v>2.0558219447464721E-2</v>
      </c>
      <c r="F30" s="677">
        <v>7186.6936830000004</v>
      </c>
      <c r="G30" s="678">
        <v>9.2682251152786943E-3</v>
      </c>
      <c r="H30" s="677">
        <v>2074.4703450000002</v>
      </c>
      <c r="I30" s="678">
        <v>1.5964314227441712E-2</v>
      </c>
      <c r="J30" s="677">
        <v>3817.7719179999999</v>
      </c>
      <c r="K30" s="678">
        <v>-1.8589823323290955E-2</v>
      </c>
      <c r="L30" s="468"/>
      <c r="M30" s="469"/>
      <c r="N30" s="470"/>
      <c r="O30" s="469"/>
    </row>
    <row r="31" spans="1:16" ht="15.75" customHeight="1">
      <c r="A31" s="659" t="s">
        <v>285</v>
      </c>
      <c r="B31" s="671">
        <f t="shared" si="0"/>
        <v>171.68128000000002</v>
      </c>
      <c r="C31" s="672">
        <v>-3.8238022169613473E-2</v>
      </c>
      <c r="D31" s="671">
        <v>15.82353</v>
      </c>
      <c r="E31" s="672">
        <v>-5.8849539008174467E-3</v>
      </c>
      <c r="F31" s="671">
        <v>155.85775000000001</v>
      </c>
      <c r="G31" s="672">
        <v>-4.1405319351024095E-2</v>
      </c>
      <c r="H31" s="671">
        <v>9.6818709999999992</v>
      </c>
      <c r="I31" s="672">
        <v>4.2937676372406974E-2</v>
      </c>
      <c r="J31" s="754" t="s">
        <v>49</v>
      </c>
      <c r="K31" s="754" t="s">
        <v>49</v>
      </c>
      <c r="L31" s="468"/>
      <c r="M31" s="469"/>
      <c r="N31" s="470"/>
      <c r="O31" s="469"/>
    </row>
    <row r="32" spans="1:16" ht="15.75" customHeight="1">
      <c r="A32" s="526" t="s">
        <v>286</v>
      </c>
      <c r="B32" s="674">
        <f t="shared" si="0"/>
        <v>69.617219999999989</v>
      </c>
      <c r="C32" s="193">
        <v>-5.410451540737371E-2</v>
      </c>
      <c r="D32" s="674">
        <v>7.4202529999999998</v>
      </c>
      <c r="E32" s="193">
        <v>-5.879046935780341E-3</v>
      </c>
      <c r="F32" s="674">
        <v>62.196966999999994</v>
      </c>
      <c r="G32" s="193">
        <v>-5.9547331707389906E-2</v>
      </c>
      <c r="H32" s="674">
        <v>3.616641</v>
      </c>
      <c r="I32" s="193">
        <v>7.5846528659862411E-2</v>
      </c>
      <c r="J32" s="753" t="s">
        <v>49</v>
      </c>
      <c r="K32" s="753" t="s">
        <v>49</v>
      </c>
      <c r="L32" s="468"/>
      <c r="M32" s="469"/>
      <c r="N32" s="470"/>
      <c r="O32" s="469"/>
    </row>
    <row r="33" spans="1:15" ht="15.75" customHeight="1">
      <c r="A33" s="659" t="s">
        <v>287</v>
      </c>
      <c r="B33" s="671">
        <f t="shared" si="0"/>
        <v>151.64087700000002</v>
      </c>
      <c r="C33" s="672">
        <v>-7.2938002653421319E-2</v>
      </c>
      <c r="D33" s="671">
        <v>16.757497000000001</v>
      </c>
      <c r="E33" s="672">
        <v>2.6339826178567449E-3</v>
      </c>
      <c r="F33" s="671">
        <v>134.88338000000002</v>
      </c>
      <c r="G33" s="672">
        <v>-8.1538627748231729E-2</v>
      </c>
      <c r="H33" s="671">
        <v>6.9159819999999996</v>
      </c>
      <c r="I33" s="672">
        <v>5.5912531363011553E-3</v>
      </c>
      <c r="J33" s="754" t="s">
        <v>49</v>
      </c>
      <c r="K33" s="754" t="s">
        <v>49</v>
      </c>
      <c r="L33" s="468"/>
      <c r="M33" s="469"/>
      <c r="N33" s="470"/>
      <c r="O33" s="469"/>
    </row>
    <row r="34" spans="1:15" ht="15.75" customHeight="1">
      <c r="A34" s="526" t="s">
        <v>288</v>
      </c>
      <c r="B34" s="674">
        <f t="shared" si="0"/>
        <v>295.45738199999994</v>
      </c>
      <c r="C34" s="193">
        <v>1.8234137870530409E-2</v>
      </c>
      <c r="D34" s="674">
        <v>25.820815</v>
      </c>
      <c r="E34" s="193">
        <v>-8.3761595621043905E-2</v>
      </c>
      <c r="F34" s="674">
        <v>269.63656699999996</v>
      </c>
      <c r="G34" s="193">
        <v>2.9205658814537294E-2</v>
      </c>
      <c r="H34" s="674">
        <v>19.514758999999998</v>
      </c>
      <c r="I34" s="193">
        <v>5.1153368914088837E-2</v>
      </c>
      <c r="J34" s="753" t="s">
        <v>49</v>
      </c>
      <c r="K34" s="753" t="s">
        <v>49</v>
      </c>
      <c r="L34" s="468"/>
      <c r="M34" s="469"/>
      <c r="N34" s="470"/>
      <c r="O34" s="469"/>
    </row>
    <row r="35" spans="1:15" ht="15.75" customHeight="1">
      <c r="A35" s="707" t="s">
        <v>130</v>
      </c>
      <c r="B35" s="708">
        <f t="shared" si="0"/>
        <v>688.39675899999997</v>
      </c>
      <c r="C35" s="709">
        <v>-2.4718555174430223E-2</v>
      </c>
      <c r="D35" s="708">
        <v>65.822095000000004</v>
      </c>
      <c r="E35" s="709">
        <v>-3.5942922900194962E-2</v>
      </c>
      <c r="F35" s="708">
        <v>622.57466399999998</v>
      </c>
      <c r="G35" s="709">
        <v>-2.3516555688738561E-2</v>
      </c>
      <c r="H35" s="708">
        <v>39.729253</v>
      </c>
      <c r="I35" s="709">
        <v>4.3103156072564097E-2</v>
      </c>
      <c r="J35" s="776" t="s">
        <v>49</v>
      </c>
      <c r="K35" s="776" t="s">
        <v>49</v>
      </c>
      <c r="L35" s="468"/>
      <c r="M35" s="469"/>
      <c r="N35" s="470"/>
      <c r="O35" s="469"/>
    </row>
    <row r="36" spans="1:15" ht="15.75" customHeight="1">
      <c r="A36" s="670" t="s">
        <v>129</v>
      </c>
      <c r="B36" s="680">
        <f t="shared" si="0"/>
        <v>12284.498005000001</v>
      </c>
      <c r="C36" s="681">
        <v>1.1309036907742875E-2</v>
      </c>
      <c r="D36" s="680">
        <v>4475.2296580000002</v>
      </c>
      <c r="E36" s="681">
        <v>1.9679248670492866E-2</v>
      </c>
      <c r="F36" s="680">
        <v>7809.2683470000002</v>
      </c>
      <c r="G36" s="681">
        <v>6.5739979942229798E-3</v>
      </c>
      <c r="H36" s="680">
        <v>2114.1995980000002</v>
      </c>
      <c r="I36" s="681">
        <v>1.6461271785950471E-2</v>
      </c>
      <c r="J36" s="680">
        <v>3817.7719179999999</v>
      </c>
      <c r="K36" s="681">
        <v>-1.8589823323290955E-2</v>
      </c>
      <c r="L36" s="468"/>
      <c r="M36" s="469"/>
      <c r="N36" s="471"/>
      <c r="O36" s="469"/>
    </row>
    <row r="37" spans="1:15">
      <c r="A37" s="20" t="s">
        <v>295</v>
      </c>
      <c r="B37" s="10"/>
      <c r="C37" s="10"/>
      <c r="D37" s="10"/>
      <c r="E37" s="10"/>
      <c r="F37" s="466"/>
      <c r="G37" s="10"/>
      <c r="H37" s="10"/>
      <c r="I37" s="10"/>
      <c r="N37" s="411"/>
    </row>
    <row r="38" spans="1:15" ht="17.25" customHeight="1">
      <c r="A38" s="1175" t="s">
        <v>426</v>
      </c>
      <c r="B38" s="1175"/>
      <c r="C38" s="1175"/>
      <c r="D38" s="1175"/>
      <c r="E38" s="1175"/>
      <c r="F38" s="1175"/>
      <c r="G38" s="1175"/>
      <c r="H38" s="1175"/>
      <c r="I38" s="1175"/>
      <c r="J38" s="1175"/>
      <c r="K38" s="1175"/>
    </row>
    <row r="39" spans="1:15" ht="17.25" customHeight="1">
      <c r="A39" s="1174" t="s">
        <v>460</v>
      </c>
      <c r="B39" s="1074"/>
      <c r="C39" s="1074"/>
      <c r="D39" s="1074"/>
      <c r="E39" s="1074"/>
      <c r="F39" s="1074"/>
      <c r="G39" s="1074"/>
      <c r="H39" s="1074"/>
      <c r="I39" s="1074"/>
      <c r="J39" s="1074"/>
      <c r="K39" s="1074"/>
    </row>
    <row r="40" spans="1:15" ht="17.25" customHeight="1">
      <c r="A40" s="1174" t="s">
        <v>284</v>
      </c>
      <c r="B40" s="1074"/>
      <c r="C40" s="1074"/>
      <c r="D40" s="1074"/>
      <c r="E40" s="1074"/>
      <c r="F40" s="1074"/>
      <c r="G40" s="1074"/>
      <c r="H40" s="1074"/>
      <c r="I40" s="1074"/>
      <c r="J40" s="1074"/>
      <c r="K40" s="1074"/>
    </row>
    <row r="41" spans="1:15">
      <c r="H41" s="2"/>
      <c r="I41" s="2"/>
    </row>
    <row r="42" spans="1:15" ht="15.75" customHeight="1">
      <c r="A42" s="658" t="s">
        <v>312</v>
      </c>
      <c r="B42" s="354"/>
      <c r="C42" s="405"/>
      <c r="D42" s="2"/>
      <c r="E42" s="10"/>
      <c r="F42" s="2"/>
      <c r="G42" s="2"/>
      <c r="H42" s="135"/>
      <c r="I42" s="135"/>
    </row>
    <row r="43" spans="1:15" ht="17.25" customHeight="1">
      <c r="A43" s="1149" t="s">
        <v>7</v>
      </c>
      <c r="B43" s="1151" t="s">
        <v>236</v>
      </c>
      <c r="C43" s="1151"/>
      <c r="D43" s="1151" t="s">
        <v>237</v>
      </c>
      <c r="E43" s="1151"/>
      <c r="F43" s="1151" t="s">
        <v>238</v>
      </c>
      <c r="G43" s="1151"/>
      <c r="H43" s="1160" t="s">
        <v>314</v>
      </c>
      <c r="I43" s="1160"/>
      <c r="J43" s="1160" t="s">
        <v>315</v>
      </c>
      <c r="K43" s="1160"/>
    </row>
    <row r="44" spans="1:15" ht="17.25" customHeight="1">
      <c r="A44" s="1150" t="s">
        <v>7</v>
      </c>
      <c r="B44" s="1159"/>
      <c r="C44" s="1159"/>
      <c r="D44" s="1159"/>
      <c r="E44" s="1159"/>
      <c r="F44" s="1173"/>
      <c r="G44" s="1173"/>
      <c r="H44" s="1152"/>
      <c r="I44" s="1152"/>
      <c r="J44" s="1152"/>
      <c r="K44" s="1152"/>
    </row>
    <row r="45" spans="1:15" ht="17.25" customHeight="1">
      <c r="A45" s="659" t="s">
        <v>8</v>
      </c>
      <c r="B45" s="1165">
        <f t="shared" ref="B45:B74" si="1">D45+F45</f>
        <v>178.34532254533309</v>
      </c>
      <c r="C45" s="1165"/>
      <c r="D45" s="1165">
        <v>74.755910041757431</v>
      </c>
      <c r="E45" s="1165"/>
      <c r="F45" s="1165">
        <v>103.58941250357567</v>
      </c>
      <c r="G45" s="1165"/>
      <c r="H45" s="1165">
        <v>28.874296785067258</v>
      </c>
      <c r="I45" s="1165"/>
      <c r="J45" s="1165">
        <v>53.735961936236166</v>
      </c>
      <c r="K45" s="1165"/>
    </row>
    <row r="46" spans="1:15" ht="17.25" customHeight="1">
      <c r="A46" s="526" t="s">
        <v>9</v>
      </c>
      <c r="B46" s="1163">
        <f t="shared" si="1"/>
        <v>173.72665693558298</v>
      </c>
      <c r="C46" s="1164"/>
      <c r="D46" s="1163">
        <v>69.929897641467051</v>
      </c>
      <c r="E46" s="1164"/>
      <c r="F46" s="1163">
        <v>103.79675929411594</v>
      </c>
      <c r="G46" s="1164"/>
      <c r="H46" s="1163">
        <v>29.543369707508884</v>
      </c>
      <c r="I46" s="1164"/>
      <c r="J46" s="1163">
        <v>52.714147190331737</v>
      </c>
      <c r="K46" s="1164"/>
    </row>
    <row r="47" spans="1:15" ht="17.25" customHeight="1">
      <c r="A47" s="659" t="s">
        <v>10</v>
      </c>
      <c r="B47" s="1165">
        <f t="shared" si="1"/>
        <v>183.04864580100889</v>
      </c>
      <c r="C47" s="1165"/>
      <c r="D47" s="1165">
        <v>73.052247616710801</v>
      </c>
      <c r="E47" s="1165"/>
      <c r="F47" s="1165">
        <v>109.99639818429809</v>
      </c>
      <c r="G47" s="1165"/>
      <c r="H47" s="1165">
        <v>31.507064350612328</v>
      </c>
      <c r="I47" s="1165"/>
      <c r="J47" s="1165">
        <v>66.513562196450863</v>
      </c>
      <c r="K47" s="1165"/>
    </row>
    <row r="48" spans="1:15" ht="17.25" customHeight="1">
      <c r="A48" s="526" t="s">
        <v>11</v>
      </c>
      <c r="B48" s="1163">
        <f t="shared" si="1"/>
        <v>188.11127538905839</v>
      </c>
      <c r="C48" s="1164"/>
      <c r="D48" s="1163">
        <v>70.698060477499922</v>
      </c>
      <c r="E48" s="1164"/>
      <c r="F48" s="1163">
        <v>117.41321491155847</v>
      </c>
      <c r="G48" s="1164"/>
      <c r="H48" s="1163">
        <v>34.172119415705644</v>
      </c>
      <c r="I48" s="1164"/>
      <c r="J48" s="1163">
        <v>60.195280245389938</v>
      </c>
      <c r="K48" s="1164"/>
    </row>
    <row r="49" spans="1:11" ht="17.25" customHeight="1">
      <c r="A49" s="659" t="s">
        <v>12</v>
      </c>
      <c r="B49" s="1165">
        <f t="shared" si="1"/>
        <v>173.30742918176617</v>
      </c>
      <c r="C49" s="1165"/>
      <c r="D49" s="1165">
        <v>60.388233606713712</v>
      </c>
      <c r="E49" s="1165"/>
      <c r="F49" s="1165">
        <v>112.91919557505246</v>
      </c>
      <c r="G49" s="1165"/>
      <c r="H49" s="1165">
        <v>34.064837993515162</v>
      </c>
      <c r="I49" s="1165"/>
      <c r="J49" s="1165">
        <v>57.414768338737368</v>
      </c>
      <c r="K49" s="1165"/>
    </row>
    <row r="50" spans="1:11" ht="17.25" customHeight="1">
      <c r="A50" s="526" t="s">
        <v>13</v>
      </c>
      <c r="B50" s="1163">
        <f t="shared" si="1"/>
        <v>181.9423330551526</v>
      </c>
      <c r="C50" s="1164"/>
      <c r="D50" s="1163">
        <v>72.975983345939596</v>
      </c>
      <c r="E50" s="1164"/>
      <c r="F50" s="1163">
        <v>108.96634970921301</v>
      </c>
      <c r="G50" s="1164"/>
      <c r="H50" s="1163">
        <v>31.864008316301469</v>
      </c>
      <c r="I50" s="1164"/>
      <c r="J50" s="1163">
        <v>55.026471618283914</v>
      </c>
      <c r="K50" s="1164"/>
    </row>
    <row r="51" spans="1:11" ht="17.25" customHeight="1">
      <c r="A51" s="659" t="s">
        <v>14</v>
      </c>
      <c r="B51" s="1165">
        <f t="shared" si="1"/>
        <v>183.11204205755882</v>
      </c>
      <c r="C51" s="1165"/>
      <c r="D51" s="1165">
        <v>69.213497052002921</v>
      </c>
      <c r="E51" s="1165"/>
      <c r="F51" s="1165">
        <v>113.89854500555589</v>
      </c>
      <c r="G51" s="1165"/>
      <c r="H51" s="1165">
        <v>28.515236344846979</v>
      </c>
      <c r="I51" s="1165"/>
      <c r="J51" s="1165">
        <v>62.364978971947338</v>
      </c>
      <c r="K51" s="1165"/>
    </row>
    <row r="52" spans="1:11" ht="17.25" customHeight="1">
      <c r="A52" s="526" t="s">
        <v>214</v>
      </c>
      <c r="B52" s="1163">
        <f t="shared" si="1"/>
        <v>617.11283768784563</v>
      </c>
      <c r="C52" s="1164"/>
      <c r="D52" s="1163">
        <v>47.26372869795739</v>
      </c>
      <c r="E52" s="1164"/>
      <c r="F52" s="1163">
        <v>569.84910898988824</v>
      </c>
      <c r="G52" s="1164"/>
      <c r="H52" s="1163">
        <v>33.327085484851708</v>
      </c>
      <c r="I52" s="1164"/>
      <c r="J52" s="1163">
        <v>114.6645046923208</v>
      </c>
      <c r="K52" s="1164"/>
    </row>
    <row r="53" spans="1:11" ht="17.25" customHeight="1">
      <c r="A53" s="659" t="s">
        <v>16</v>
      </c>
      <c r="B53" s="1165">
        <f t="shared" si="1"/>
        <v>178.14341700466696</v>
      </c>
      <c r="C53" s="1165"/>
      <c r="D53" s="1165">
        <v>75.917837285017683</v>
      </c>
      <c r="E53" s="1165"/>
      <c r="F53" s="1165">
        <v>102.22557971964929</v>
      </c>
      <c r="G53" s="1165"/>
      <c r="H53" s="1165">
        <v>31.811088679217086</v>
      </c>
      <c r="I53" s="1165"/>
      <c r="J53" s="1165">
        <v>61.563581137507327</v>
      </c>
      <c r="K53" s="1165"/>
    </row>
    <row r="54" spans="1:11" ht="17.25" customHeight="1">
      <c r="A54" s="526" t="s">
        <v>17</v>
      </c>
      <c r="B54" s="1163">
        <f t="shared" si="1"/>
        <v>165.27943498385861</v>
      </c>
      <c r="C54" s="1164"/>
      <c r="D54" s="1163">
        <v>69.388134840962692</v>
      </c>
      <c r="E54" s="1164"/>
      <c r="F54" s="1163">
        <v>95.891300142895915</v>
      </c>
      <c r="G54" s="1164"/>
      <c r="H54" s="1163">
        <v>35.515761659211989</v>
      </c>
      <c r="I54" s="1164"/>
      <c r="J54" s="1163">
        <v>50.008424186445424</v>
      </c>
      <c r="K54" s="1164"/>
    </row>
    <row r="55" spans="1:11" ht="17.25" customHeight="1">
      <c r="A55" s="659" t="s">
        <v>18</v>
      </c>
      <c r="B55" s="1165">
        <f t="shared" si="1"/>
        <v>211.48904209463993</v>
      </c>
      <c r="C55" s="1165"/>
      <c r="D55" s="1165">
        <v>68.507447291709468</v>
      </c>
      <c r="E55" s="1165"/>
      <c r="F55" s="1165">
        <v>142.98159480293046</v>
      </c>
      <c r="G55" s="1165"/>
      <c r="H55" s="1165">
        <v>31.006182188020716</v>
      </c>
      <c r="I55" s="1165"/>
      <c r="J55" s="1165">
        <v>89.259064176687787</v>
      </c>
      <c r="K55" s="1165"/>
    </row>
    <row r="56" spans="1:11" ht="17.25" customHeight="1">
      <c r="A56" s="526" t="s">
        <v>19</v>
      </c>
      <c r="B56" s="1163">
        <f t="shared" si="1"/>
        <v>182.85210736220421</v>
      </c>
      <c r="C56" s="1164"/>
      <c r="D56" s="1163">
        <v>62.126366899161987</v>
      </c>
      <c r="E56" s="1164"/>
      <c r="F56" s="1163">
        <v>120.72574046304221</v>
      </c>
      <c r="G56" s="1164"/>
      <c r="H56" s="1163">
        <v>32.236729910329167</v>
      </c>
      <c r="I56" s="1164"/>
      <c r="J56" s="1163">
        <v>66.480400589851058</v>
      </c>
      <c r="K56" s="1164"/>
    </row>
    <row r="57" spans="1:11" ht="17.25" customHeight="1">
      <c r="A57" s="659" t="s">
        <v>20</v>
      </c>
      <c r="B57" s="1165">
        <f t="shared" si="1"/>
        <v>167.57342050712649</v>
      </c>
      <c r="C57" s="1165"/>
      <c r="D57" s="1165">
        <v>78.427491129039652</v>
      </c>
      <c r="E57" s="1165"/>
      <c r="F57" s="1165">
        <v>89.145929378086834</v>
      </c>
      <c r="G57" s="1165"/>
      <c r="H57" s="1165">
        <v>26.376172194621414</v>
      </c>
      <c r="I57" s="1165"/>
      <c r="J57" s="1165">
        <v>53.038304003488946</v>
      </c>
      <c r="K57" s="1165"/>
    </row>
    <row r="58" spans="1:11" ht="17.25" customHeight="1">
      <c r="A58" s="526" t="s">
        <v>21</v>
      </c>
      <c r="B58" s="1163">
        <f t="shared" si="1"/>
        <v>187.69121522993802</v>
      </c>
      <c r="C58" s="1164"/>
      <c r="D58" s="1163">
        <v>77.681636063844209</v>
      </c>
      <c r="E58" s="1164"/>
      <c r="F58" s="1163">
        <v>110.00957916609381</v>
      </c>
      <c r="G58" s="1164"/>
      <c r="H58" s="1163">
        <v>31.366017215976846</v>
      </c>
      <c r="I58" s="1164"/>
      <c r="J58" s="1163">
        <v>60.147042734742712</v>
      </c>
      <c r="K58" s="1164"/>
    </row>
    <row r="59" spans="1:11" ht="17.25" customHeight="1">
      <c r="A59" s="659" t="s">
        <v>22</v>
      </c>
      <c r="B59" s="1165">
        <f t="shared" si="1"/>
        <v>191.92940931102237</v>
      </c>
      <c r="C59" s="1165"/>
      <c r="D59" s="1165">
        <v>76.530317880523711</v>
      </c>
      <c r="E59" s="1165"/>
      <c r="F59" s="1165">
        <v>115.39909143049867</v>
      </c>
      <c r="G59" s="1165"/>
      <c r="H59" s="1165">
        <v>27.628388077846839</v>
      </c>
      <c r="I59" s="1165"/>
      <c r="J59" s="1165">
        <v>63.882258210357008</v>
      </c>
      <c r="K59" s="1165"/>
    </row>
    <row r="60" spans="1:11" ht="17.25" customHeight="1">
      <c r="A60" s="526" t="s">
        <v>23</v>
      </c>
      <c r="B60" s="1163">
        <f t="shared" si="1"/>
        <v>198.02330444282279</v>
      </c>
      <c r="C60" s="1164"/>
      <c r="D60" s="1163">
        <v>87.814318192486752</v>
      </c>
      <c r="E60" s="1164"/>
      <c r="F60" s="1163">
        <v>110.20898625033605</v>
      </c>
      <c r="G60" s="1164"/>
      <c r="H60" s="1163">
        <v>31.763964635796068</v>
      </c>
      <c r="I60" s="1164"/>
      <c r="J60" s="1163">
        <v>57.129445596650918</v>
      </c>
      <c r="K60" s="1164"/>
    </row>
    <row r="61" spans="1:11" ht="17.25" customHeight="1">
      <c r="A61" s="659" t="s">
        <v>24</v>
      </c>
      <c r="B61" s="1165">
        <f t="shared" si="1"/>
        <v>154.73281866891111</v>
      </c>
      <c r="C61" s="1165"/>
      <c r="D61" s="1165">
        <v>64.556960899449365</v>
      </c>
      <c r="E61" s="1165"/>
      <c r="F61" s="1165">
        <v>90.175857769461743</v>
      </c>
      <c r="G61" s="1165"/>
      <c r="H61" s="1165">
        <v>29.47711901024552</v>
      </c>
      <c r="I61" s="1165"/>
      <c r="J61" s="1165">
        <v>49.069778645983455</v>
      </c>
      <c r="K61" s="1165"/>
    </row>
    <row r="62" spans="1:11" ht="17.25" customHeight="1">
      <c r="A62" s="526" t="s">
        <v>25</v>
      </c>
      <c r="B62" s="1163">
        <f t="shared" si="1"/>
        <v>190.05254069575676</v>
      </c>
      <c r="C62" s="1164"/>
      <c r="D62" s="1163">
        <v>71.020824504558973</v>
      </c>
      <c r="E62" s="1164"/>
      <c r="F62" s="1163">
        <v>119.0317161911978</v>
      </c>
      <c r="G62" s="1164"/>
      <c r="H62" s="1163">
        <v>38.494278443630463</v>
      </c>
      <c r="I62" s="1164"/>
      <c r="J62" s="1163">
        <v>60.52404932608583</v>
      </c>
      <c r="K62" s="1164"/>
    </row>
    <row r="63" spans="1:11" ht="17.25" customHeight="1">
      <c r="A63" s="659" t="s">
        <v>26</v>
      </c>
      <c r="B63" s="1165">
        <f t="shared" si="1"/>
        <v>146.90513639200105</v>
      </c>
      <c r="C63" s="1165"/>
      <c r="D63" s="1165">
        <v>58.547316591291462</v>
      </c>
      <c r="E63" s="1165"/>
      <c r="F63" s="1165">
        <v>88.357819800709578</v>
      </c>
      <c r="G63" s="1165"/>
      <c r="H63" s="1165">
        <v>27.864775561234726</v>
      </c>
      <c r="I63" s="1165"/>
      <c r="J63" s="1165">
        <v>45.867546730053867</v>
      </c>
      <c r="K63" s="1165"/>
    </row>
    <row r="64" spans="1:11" ht="17.25" customHeight="1">
      <c r="A64" s="526" t="s">
        <v>27</v>
      </c>
      <c r="B64" s="1163">
        <f t="shared" si="1"/>
        <v>181.53891424509072</v>
      </c>
      <c r="C64" s="1164"/>
      <c r="D64" s="1163">
        <v>71.691936124493083</v>
      </c>
      <c r="E64" s="1164"/>
      <c r="F64" s="1163">
        <v>109.84697812059765</v>
      </c>
      <c r="G64" s="1164"/>
      <c r="H64" s="1163">
        <v>42.401579089730788</v>
      </c>
      <c r="I64" s="1164"/>
      <c r="J64" s="1163">
        <v>48.076570165621419</v>
      </c>
      <c r="K64" s="1164"/>
    </row>
    <row r="65" spans="1:11" ht="17.25" customHeight="1">
      <c r="A65" s="659" t="s">
        <v>28</v>
      </c>
      <c r="B65" s="1165">
        <f t="shared" si="1"/>
        <v>171.61706637259908</v>
      </c>
      <c r="C65" s="1165"/>
      <c r="D65" s="1165">
        <v>75.762762757540955</v>
      </c>
      <c r="E65" s="1165"/>
      <c r="F65" s="1165">
        <v>95.854303615058143</v>
      </c>
      <c r="G65" s="1165"/>
      <c r="H65" s="1165">
        <v>36.799325606893724</v>
      </c>
      <c r="I65" s="1165"/>
      <c r="J65" s="1165">
        <v>50.280121796071562</v>
      </c>
      <c r="K65" s="1165"/>
    </row>
    <row r="66" spans="1:11" ht="17.25" customHeight="1">
      <c r="A66" s="668" t="s">
        <v>29</v>
      </c>
      <c r="B66" s="1167">
        <f t="shared" si="1"/>
        <v>179.53775023822323</v>
      </c>
      <c r="C66" s="1168"/>
      <c r="D66" s="1167">
        <v>71.413517011790944</v>
      </c>
      <c r="E66" s="1168"/>
      <c r="F66" s="1167">
        <v>108.1242332264323</v>
      </c>
      <c r="G66" s="1168"/>
      <c r="H66" s="1167">
        <v>32.998018756954309</v>
      </c>
      <c r="I66" s="1168"/>
      <c r="J66" s="1167">
        <v>55.789140291970597</v>
      </c>
      <c r="K66" s="1168"/>
    </row>
    <row r="67" spans="1:11" ht="17.25" customHeight="1">
      <c r="A67" s="659" t="s">
        <v>30</v>
      </c>
      <c r="B67" s="1165">
        <f t="shared" si="1"/>
        <v>190.04653265719867</v>
      </c>
      <c r="C67" s="1165"/>
      <c r="D67" s="1165">
        <v>58.49382270333021</v>
      </c>
      <c r="E67" s="1165"/>
      <c r="F67" s="1165">
        <v>131.55270995386846</v>
      </c>
      <c r="G67" s="1165"/>
      <c r="H67" s="1165">
        <v>30.14487938617448</v>
      </c>
      <c r="I67" s="1165"/>
      <c r="J67" s="1165">
        <v>77.108363466196906</v>
      </c>
      <c r="K67" s="1165"/>
    </row>
    <row r="68" spans="1:11" ht="17.25" customHeight="1">
      <c r="A68" s="668" t="s">
        <v>31</v>
      </c>
      <c r="B68" s="1167">
        <f t="shared" si="1"/>
        <v>181.49122231690239</v>
      </c>
      <c r="C68" s="1168"/>
      <c r="D68" s="1167">
        <v>69.011881780379539</v>
      </c>
      <c r="E68" s="1168"/>
      <c r="F68" s="1167">
        <v>112.47934053652287</v>
      </c>
      <c r="G68" s="1168"/>
      <c r="H68" s="1167">
        <v>32.467650168550129</v>
      </c>
      <c r="I68" s="1168"/>
      <c r="J68" s="1167">
        <v>59.752159560005012</v>
      </c>
      <c r="K68" s="1168"/>
    </row>
    <row r="69" spans="1:11" ht="17.25" customHeight="1">
      <c r="A69" s="897" t="s">
        <v>379</v>
      </c>
      <c r="B69" s="1165">
        <f t="shared" si="1"/>
        <v>420.69465068979889</v>
      </c>
      <c r="C69" s="1165"/>
      <c r="D69" s="1165">
        <v>38.774608542233338</v>
      </c>
      <c r="E69" s="1165"/>
      <c r="F69" s="1165">
        <v>381.92004214756554</v>
      </c>
      <c r="G69" s="1165"/>
      <c r="H69" s="1165">
        <v>23.724842559239384</v>
      </c>
      <c r="I69" s="1165"/>
      <c r="J69" s="1165" t="s">
        <v>49</v>
      </c>
      <c r="K69" s="1165"/>
    </row>
    <row r="70" spans="1:11" ht="17.25" customHeight="1">
      <c r="A70" s="893" t="s">
        <v>380</v>
      </c>
      <c r="B70" s="1163">
        <f t="shared" si="1"/>
        <v>307.46124561666943</v>
      </c>
      <c r="C70" s="1164"/>
      <c r="D70" s="1163">
        <v>32.771205603596762</v>
      </c>
      <c r="E70" s="1164"/>
      <c r="F70" s="1163">
        <v>274.69004001307269</v>
      </c>
      <c r="G70" s="1164"/>
      <c r="H70" s="1163">
        <v>15.972728396915549</v>
      </c>
      <c r="I70" s="1164"/>
      <c r="J70" s="1163" t="s">
        <v>49</v>
      </c>
      <c r="K70" s="1164"/>
    </row>
    <row r="71" spans="1:11" ht="17.25" customHeight="1">
      <c r="A71" s="897" t="s">
        <v>381</v>
      </c>
      <c r="B71" s="1165">
        <f t="shared" si="1"/>
        <v>376.7484565179044</v>
      </c>
      <c r="C71" s="1165"/>
      <c r="D71" s="1165">
        <v>41.633636356860507</v>
      </c>
      <c r="E71" s="1165"/>
      <c r="F71" s="1165">
        <v>335.11482016104389</v>
      </c>
      <c r="G71" s="1165"/>
      <c r="H71" s="1165">
        <v>17.182606664861279</v>
      </c>
      <c r="I71" s="1165"/>
      <c r="J71" s="1165" t="s">
        <v>49</v>
      </c>
      <c r="K71" s="1165"/>
    </row>
    <row r="72" spans="1:11" ht="17.25" customHeight="1">
      <c r="A72" s="893" t="s">
        <v>382</v>
      </c>
      <c r="B72" s="1163">
        <f t="shared" si="1"/>
        <v>358.11496724381391</v>
      </c>
      <c r="C72" s="1164"/>
      <c r="D72" s="1163">
        <v>31.296629839946185</v>
      </c>
      <c r="E72" s="1164"/>
      <c r="F72" s="1163">
        <v>326.8183374038677</v>
      </c>
      <c r="G72" s="1164"/>
      <c r="H72" s="1163">
        <v>23.653249862127058</v>
      </c>
      <c r="I72" s="1164"/>
      <c r="J72" s="1163" t="s">
        <v>49</v>
      </c>
      <c r="K72" s="1164"/>
    </row>
    <row r="73" spans="1:11" ht="17.25" customHeight="1">
      <c r="A73" s="707" t="s">
        <v>130</v>
      </c>
      <c r="B73" s="1171">
        <f t="shared" si="1"/>
        <v>369.69832120512342</v>
      </c>
      <c r="C73" s="1171"/>
      <c r="D73" s="1166">
        <v>35.349262909159265</v>
      </c>
      <c r="E73" s="1166"/>
      <c r="F73" s="1166">
        <v>334.34905829596414</v>
      </c>
      <c r="G73" s="1166"/>
      <c r="H73" s="1166">
        <v>21.336297628957333</v>
      </c>
      <c r="I73" s="1166"/>
      <c r="J73" s="1166" t="s">
        <v>49</v>
      </c>
      <c r="K73" s="1166"/>
    </row>
    <row r="74" spans="1:11" ht="17.25" customHeight="1">
      <c r="A74" s="668" t="s">
        <v>129</v>
      </c>
      <c r="B74" s="1169">
        <f t="shared" si="1"/>
        <v>186.82082975410194</v>
      </c>
      <c r="C74" s="1170"/>
      <c r="D74" s="1167">
        <v>68.05863110624729</v>
      </c>
      <c r="E74" s="1168"/>
      <c r="F74" s="1167">
        <v>118.76219864785465</v>
      </c>
      <c r="G74" s="1168"/>
      <c r="H74" s="1167">
        <v>32.152434963430061</v>
      </c>
      <c r="I74" s="1168"/>
      <c r="J74" s="1167">
        <v>58.060110982342842</v>
      </c>
      <c r="K74" s="1168"/>
    </row>
    <row r="75" spans="1:11" ht="18.75" customHeight="1">
      <c r="A75" s="547" t="s">
        <v>365</v>
      </c>
      <c r="B75" s="10"/>
      <c r="C75" s="10"/>
      <c r="D75" s="10"/>
      <c r="E75" s="91"/>
      <c r="F75" s="146"/>
      <c r="G75" s="118"/>
      <c r="H75" s="10"/>
      <c r="I75" s="10"/>
    </row>
    <row r="76" spans="1:11">
      <c r="A76" s="23"/>
      <c r="B76" s="2"/>
      <c r="C76" s="2"/>
      <c r="D76" s="2"/>
      <c r="E76" s="10"/>
      <c r="F76" s="10"/>
      <c r="G76" s="10"/>
      <c r="H76" s="2"/>
      <c r="I76" s="2"/>
    </row>
  </sheetData>
  <mergeCells count="165">
    <mergeCell ref="B71:C71"/>
    <mergeCell ref="H5:I5"/>
    <mergeCell ref="J5:K5"/>
    <mergeCell ref="B43:C44"/>
    <mergeCell ref="D43:E44"/>
    <mergeCell ref="F43:G44"/>
    <mergeCell ref="H43:I44"/>
    <mergeCell ref="J43:K44"/>
    <mergeCell ref="A40:K40"/>
    <mergeCell ref="A39:K39"/>
    <mergeCell ref="A38:K38"/>
    <mergeCell ref="A5:A6"/>
    <mergeCell ref="B5:C5"/>
    <mergeCell ref="D5:E5"/>
    <mergeCell ref="F5:G5"/>
    <mergeCell ref="A43:A44"/>
    <mergeCell ref="H45:I45"/>
    <mergeCell ref="H46:I46"/>
    <mergeCell ref="H47:I47"/>
    <mergeCell ref="B66:C66"/>
    <mergeCell ref="B68:C68"/>
    <mergeCell ref="B69:C69"/>
    <mergeCell ref="B55:C55"/>
    <mergeCell ref="B57:C57"/>
    <mergeCell ref="B74:C7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B64:C64"/>
    <mergeCell ref="B73:C73"/>
    <mergeCell ref="D71:E71"/>
    <mergeCell ref="B70:C70"/>
    <mergeCell ref="B72:C72"/>
    <mergeCell ref="B54:C54"/>
    <mergeCell ref="B56:C56"/>
    <mergeCell ref="B58:C58"/>
    <mergeCell ref="D72:E72"/>
    <mergeCell ref="D73:E73"/>
    <mergeCell ref="D74:E74"/>
    <mergeCell ref="D65:E65"/>
    <mergeCell ref="D66:E66"/>
    <mergeCell ref="D67:E67"/>
    <mergeCell ref="D68:E68"/>
    <mergeCell ref="D69:E69"/>
    <mergeCell ref="F45:G45"/>
    <mergeCell ref="F73:G73"/>
    <mergeCell ref="D60:E60"/>
    <mergeCell ref="D61:E61"/>
    <mergeCell ref="D62:E62"/>
    <mergeCell ref="D63:E63"/>
    <mergeCell ref="D64:E64"/>
    <mergeCell ref="F46:G46"/>
    <mergeCell ref="F47:G47"/>
    <mergeCell ref="F51:G51"/>
    <mergeCell ref="D70:E70"/>
    <mergeCell ref="F56:G56"/>
    <mergeCell ref="B59:C59"/>
    <mergeCell ref="B61:C61"/>
    <mergeCell ref="B63:C63"/>
    <mergeCell ref="B45:C45"/>
    <mergeCell ref="B47:C47"/>
    <mergeCell ref="B49:C49"/>
    <mergeCell ref="B51:C51"/>
    <mergeCell ref="B53:C53"/>
    <mergeCell ref="B46:C46"/>
    <mergeCell ref="B48:C48"/>
    <mergeCell ref="B50:C50"/>
    <mergeCell ref="B52:C52"/>
    <mergeCell ref="B60:C60"/>
    <mergeCell ref="B62:C62"/>
    <mergeCell ref="B65:C65"/>
    <mergeCell ref="B67:C67"/>
    <mergeCell ref="H51:I51"/>
    <mergeCell ref="F52:G52"/>
    <mergeCell ref="H52:I52"/>
    <mergeCell ref="F53:G53"/>
    <mergeCell ref="H53:I53"/>
    <mergeCell ref="F48:G48"/>
    <mergeCell ref="H48:I48"/>
    <mergeCell ref="F49:G49"/>
    <mergeCell ref="H49:I49"/>
    <mergeCell ref="F50:G50"/>
    <mergeCell ref="H50:I50"/>
    <mergeCell ref="H62:I62"/>
    <mergeCell ref="F57:G57"/>
    <mergeCell ref="H57:I57"/>
    <mergeCell ref="F58:G58"/>
    <mergeCell ref="H58:I58"/>
    <mergeCell ref="F59:G59"/>
    <mergeCell ref="H59:I59"/>
    <mergeCell ref="F54:G54"/>
    <mergeCell ref="H54:I54"/>
    <mergeCell ref="F55:G55"/>
    <mergeCell ref="H55:I55"/>
    <mergeCell ref="H56:I56"/>
    <mergeCell ref="H73:I73"/>
    <mergeCell ref="F74:G74"/>
    <mergeCell ref="H74:I74"/>
    <mergeCell ref="F69:G69"/>
    <mergeCell ref="H69:I69"/>
    <mergeCell ref="F70:G70"/>
    <mergeCell ref="H70:I70"/>
    <mergeCell ref="F71:G71"/>
    <mergeCell ref="H71:I71"/>
    <mergeCell ref="J45:K45"/>
    <mergeCell ref="J46:K46"/>
    <mergeCell ref="J47:K47"/>
    <mergeCell ref="J48:K48"/>
    <mergeCell ref="J49:K49"/>
    <mergeCell ref="F72:G72"/>
    <mergeCell ref="H72:I72"/>
    <mergeCell ref="F66:G66"/>
    <mergeCell ref="H66:I66"/>
    <mergeCell ref="F67:G67"/>
    <mergeCell ref="H67:I67"/>
    <mergeCell ref="F68:G68"/>
    <mergeCell ref="H68:I68"/>
    <mergeCell ref="F63:G63"/>
    <mergeCell ref="H63:I63"/>
    <mergeCell ref="F64:G64"/>
    <mergeCell ref="H64:I64"/>
    <mergeCell ref="F65:G65"/>
    <mergeCell ref="H65:I65"/>
    <mergeCell ref="F60:G60"/>
    <mergeCell ref="H60:I60"/>
    <mergeCell ref="F61:G61"/>
    <mergeCell ref="H61:I61"/>
    <mergeCell ref="F62:G62"/>
    <mergeCell ref="J70:K70"/>
    <mergeCell ref="J71:K71"/>
    <mergeCell ref="J72:K72"/>
    <mergeCell ref="J73:K73"/>
    <mergeCell ref="J74:K74"/>
    <mergeCell ref="J65:K65"/>
    <mergeCell ref="J66:K66"/>
    <mergeCell ref="J67:K67"/>
    <mergeCell ref="J68:K68"/>
    <mergeCell ref="J69:K69"/>
    <mergeCell ref="J50:K50"/>
    <mergeCell ref="J51:K51"/>
    <mergeCell ref="J52:K52"/>
    <mergeCell ref="J60:K60"/>
    <mergeCell ref="J61:K61"/>
    <mergeCell ref="J62:K62"/>
    <mergeCell ref="J63:K63"/>
    <mergeCell ref="J64:K64"/>
    <mergeCell ref="J55:K55"/>
    <mergeCell ref="J56:K56"/>
    <mergeCell ref="J57:K57"/>
    <mergeCell ref="J58:K58"/>
    <mergeCell ref="J59:K59"/>
    <mergeCell ref="J53:K53"/>
    <mergeCell ref="J54:K54"/>
  </mergeCells>
  <phoneticPr fontId="0" type="noConversion"/>
  <hyperlinks>
    <hyperlink ref="K1" location="Sommaire!A1" display="Retour sommaire"/>
  </hyperlinks>
  <pageMargins left="0.59055118110236227" right="0.59055118110236227" top="1.1811023622047245" bottom="0.78740157480314965" header="0.51181102362204722" footer="0.51181102362204722"/>
  <pageSetup paperSize="9" scale="49" orientation="portrait" r:id="rId1"/>
  <headerFooter alignWithMargins="0">
    <oddHeader>&amp;L&amp;8&amp;G Minsitère de l'Intérieur / DGCL
Ministère de la Réforme de l'Etat, de la Décentralisation et de la Fonction Publique   &amp;R&amp;8Publication : "Les finances des régions 2012"</oddHeader>
    <oddFooter>&amp;L&amp;8Direction générale des collectivités locales /
Département des études et des statistiques locales
Mise en ligne en janvier 2014&amp;R&amp;8DGCL/DESL</oddFooter>
  </headerFooter>
  <legacyDrawingHF r:id="rId2"/>
</worksheet>
</file>

<file path=xl/worksheets/sheet9.xml><?xml version="1.0" encoding="utf-8"?>
<worksheet xmlns="http://schemas.openxmlformats.org/spreadsheetml/2006/main" xmlns:r="http://schemas.openxmlformats.org/officeDocument/2006/relationships">
  <sheetPr>
    <tabColor rgb="FF92D050"/>
  </sheetPr>
  <dimension ref="A1:H110"/>
  <sheetViews>
    <sheetView view="pageBreakPreview" zoomScale="80" zoomScaleNormal="100" zoomScaleSheetLayoutView="75" workbookViewId="0">
      <selection activeCell="B1" sqref="B1"/>
    </sheetView>
  </sheetViews>
  <sheetFormatPr baseColWidth="10" defaultRowHeight="12.75"/>
  <cols>
    <col min="1" max="1" width="29.28515625" style="608" customWidth="1"/>
    <col min="2" max="5" width="23.7109375" style="608" customWidth="1"/>
    <col min="6" max="16384" width="11.42578125" style="608"/>
  </cols>
  <sheetData>
    <row r="1" spans="1:8" s="787" customFormat="1" ht="20.25">
      <c r="A1" s="785" t="s">
        <v>316</v>
      </c>
      <c r="B1" s="786"/>
      <c r="C1" s="786"/>
      <c r="D1" s="786"/>
      <c r="E1" s="641" t="s">
        <v>116</v>
      </c>
    </row>
    <row r="2" spans="1:8" s="787" customFormat="1" ht="18">
      <c r="A2" s="644" t="s">
        <v>399</v>
      </c>
      <c r="B2" s="788"/>
      <c r="C2" s="788"/>
      <c r="D2" s="788"/>
      <c r="E2" s="788"/>
    </row>
    <row r="3" spans="1:8" ht="18">
      <c r="A3" s="609"/>
      <c r="B3" s="610"/>
      <c r="C3" s="610"/>
      <c r="D3" s="610"/>
      <c r="E3" s="610"/>
    </row>
    <row r="4" spans="1:8" ht="56.25" customHeight="1">
      <c r="A4" s="1177"/>
      <c r="B4" s="1177"/>
      <c r="C4" s="1177"/>
      <c r="D4" s="1177"/>
      <c r="E4" s="1177"/>
    </row>
    <row r="5" spans="1:8" ht="14.25" customHeight="1">
      <c r="A5" s="636"/>
      <c r="B5" s="636"/>
      <c r="C5" s="636"/>
      <c r="D5" s="636"/>
      <c r="E5" s="636"/>
    </row>
    <row r="6" spans="1:8" ht="14.25" customHeight="1">
      <c r="A6" s="658" t="s">
        <v>310</v>
      </c>
      <c r="B6" s="612"/>
      <c r="C6" s="612"/>
      <c r="D6" s="612"/>
      <c r="E6" s="612"/>
    </row>
    <row r="7" spans="1:8" ht="16.5" customHeight="1">
      <c r="A7" s="1149" t="s">
        <v>7</v>
      </c>
      <c r="B7" s="1149" t="s">
        <v>320</v>
      </c>
      <c r="C7" s="1180" t="s">
        <v>317</v>
      </c>
      <c r="D7" s="1178" t="s">
        <v>461</v>
      </c>
      <c r="E7" s="1179"/>
    </row>
    <row r="8" spans="1:8" ht="16.5" customHeight="1">
      <c r="A8" s="1150" t="s">
        <v>7</v>
      </c>
      <c r="B8" s="1150" t="s">
        <v>261</v>
      </c>
      <c r="C8" s="1173" t="s">
        <v>317</v>
      </c>
      <c r="D8" s="784" t="s">
        <v>318</v>
      </c>
      <c r="E8" s="784" t="s">
        <v>319</v>
      </c>
    </row>
    <row r="9" spans="1:8" ht="16.5" customHeight="1">
      <c r="A9" s="659" t="s">
        <v>8</v>
      </c>
      <c r="B9" s="733">
        <v>140.33710200000002</v>
      </c>
      <c r="C9" s="733">
        <v>134.35028100000002</v>
      </c>
      <c r="D9" s="733">
        <v>0</v>
      </c>
      <c r="E9" s="733">
        <v>5.9868209999999999</v>
      </c>
      <c r="H9" s="858">
        <f>B9-(C9+E9)</f>
        <v>0</v>
      </c>
    </row>
    <row r="10" spans="1:8" ht="16.5" customHeight="1">
      <c r="A10" s="526" t="s">
        <v>9</v>
      </c>
      <c r="B10" s="734">
        <v>230.342929</v>
      </c>
      <c r="C10" s="734">
        <v>184.26187699999997</v>
      </c>
      <c r="D10" s="734">
        <v>0</v>
      </c>
      <c r="E10" s="734">
        <v>46.081052000000007</v>
      </c>
      <c r="H10" s="858">
        <f t="shared" ref="H10:H36" si="0">B10-(C10+E10)</f>
        <v>0</v>
      </c>
    </row>
    <row r="11" spans="1:8" ht="16.5" customHeight="1">
      <c r="A11" s="659" t="s">
        <v>10</v>
      </c>
      <c r="B11" s="733">
        <v>101.227769</v>
      </c>
      <c r="C11" s="733">
        <v>71.438152000000002</v>
      </c>
      <c r="D11" s="733">
        <v>0</v>
      </c>
      <c r="E11" s="733">
        <v>29.789617</v>
      </c>
      <c r="H11" s="858">
        <f t="shared" si="0"/>
        <v>0</v>
      </c>
    </row>
    <row r="12" spans="1:8" ht="16.5" customHeight="1">
      <c r="A12" s="526" t="s">
        <v>11</v>
      </c>
      <c r="B12" s="734">
        <v>119.782522</v>
      </c>
      <c r="C12" s="734">
        <v>107.54340300000001</v>
      </c>
      <c r="D12" s="734">
        <v>0</v>
      </c>
      <c r="E12" s="734">
        <v>12.239119000000001</v>
      </c>
      <c r="H12" s="858">
        <f t="shared" si="0"/>
        <v>0</v>
      </c>
    </row>
    <row r="13" spans="1:8" ht="16.5" customHeight="1">
      <c r="A13" s="659" t="s">
        <v>12</v>
      </c>
      <c r="B13" s="733">
        <v>197.884693</v>
      </c>
      <c r="C13" s="733">
        <v>170.455533</v>
      </c>
      <c r="D13" s="733">
        <v>0</v>
      </c>
      <c r="E13" s="733">
        <v>27.42916</v>
      </c>
      <c r="H13" s="858">
        <f t="shared" si="0"/>
        <v>0</v>
      </c>
    </row>
    <row r="14" spans="1:8" ht="16.5" customHeight="1">
      <c r="A14" s="526" t="s">
        <v>13</v>
      </c>
      <c r="B14" s="734">
        <v>190.45374299999997</v>
      </c>
      <c r="C14" s="734">
        <v>166.29131700000002</v>
      </c>
      <c r="D14" s="734">
        <v>0</v>
      </c>
      <c r="E14" s="734">
        <v>24.162426</v>
      </c>
      <c r="H14" s="858">
        <f t="shared" si="0"/>
        <v>0</v>
      </c>
    </row>
    <row r="15" spans="1:8" ht="16.5" customHeight="1">
      <c r="A15" s="659" t="s">
        <v>14</v>
      </c>
      <c r="B15" s="733">
        <v>95.239086999999998</v>
      </c>
      <c r="C15" s="733">
        <v>79.44971799999999</v>
      </c>
      <c r="D15" s="733">
        <v>0</v>
      </c>
      <c r="E15" s="733">
        <v>15.789369000000001</v>
      </c>
      <c r="H15" s="858">
        <f t="shared" si="0"/>
        <v>0</v>
      </c>
    </row>
    <row r="16" spans="1:8" ht="16.5" customHeight="1">
      <c r="A16" s="526" t="s">
        <v>15</v>
      </c>
      <c r="B16" s="734">
        <v>14.690843000000001</v>
      </c>
      <c r="C16" s="734">
        <v>13.042708000000001</v>
      </c>
      <c r="D16" s="734">
        <v>0</v>
      </c>
      <c r="E16" s="734">
        <v>1.6481349999999999</v>
      </c>
      <c r="H16" s="858">
        <f t="shared" si="0"/>
        <v>0</v>
      </c>
    </row>
    <row r="17" spans="1:8" ht="16.5" customHeight="1">
      <c r="A17" s="659" t="s">
        <v>16</v>
      </c>
      <c r="B17" s="733">
        <v>91.453208000000004</v>
      </c>
      <c r="C17" s="733">
        <v>68.751512000000005</v>
      </c>
      <c r="D17" s="733">
        <v>0</v>
      </c>
      <c r="E17" s="733">
        <v>22.701695999999998</v>
      </c>
      <c r="H17" s="858">
        <f t="shared" si="0"/>
        <v>0</v>
      </c>
    </row>
    <row r="18" spans="1:8" ht="16.5" customHeight="1">
      <c r="A18" s="526" t="s">
        <v>17</v>
      </c>
      <c r="B18" s="734">
        <v>185.105062</v>
      </c>
      <c r="C18" s="734">
        <v>126.35774799999999</v>
      </c>
      <c r="D18" s="734">
        <v>0</v>
      </c>
      <c r="E18" s="734">
        <v>58.747313999999996</v>
      </c>
      <c r="H18" s="858">
        <f t="shared" si="0"/>
        <v>0</v>
      </c>
    </row>
    <row r="19" spans="1:8" ht="16.5" customHeight="1">
      <c r="A19" s="659" t="s">
        <v>18</v>
      </c>
      <c r="B19" s="733">
        <v>52.337565999999995</v>
      </c>
      <c r="C19" s="733">
        <v>35.780061000000003</v>
      </c>
      <c r="D19" s="733">
        <v>0</v>
      </c>
      <c r="E19" s="733">
        <v>16.557505000000003</v>
      </c>
      <c r="H19" s="858">
        <f t="shared" si="0"/>
        <v>0</v>
      </c>
    </row>
    <row r="20" spans="1:8" ht="16.5" customHeight="1">
      <c r="A20" s="526" t="s">
        <v>19</v>
      </c>
      <c r="B20" s="734">
        <v>149.43584300000001</v>
      </c>
      <c r="C20" s="734">
        <v>124.621641</v>
      </c>
      <c r="D20" s="734">
        <v>0</v>
      </c>
      <c r="E20" s="734">
        <v>24.814202000000002</v>
      </c>
      <c r="H20" s="858">
        <f t="shared" si="0"/>
        <v>0</v>
      </c>
    </row>
    <row r="21" spans="1:8" ht="16.5" customHeight="1">
      <c r="A21" s="659" t="s">
        <v>20</v>
      </c>
      <c r="B21" s="733">
        <v>230.90284700000001</v>
      </c>
      <c r="C21" s="733">
        <v>166.06495800000002</v>
      </c>
      <c r="D21" s="733">
        <v>0</v>
      </c>
      <c r="E21" s="733">
        <v>64.837889000000004</v>
      </c>
      <c r="H21" s="858">
        <f t="shared" si="0"/>
        <v>0</v>
      </c>
    </row>
    <row r="22" spans="1:8" ht="16.5" customHeight="1">
      <c r="A22" s="526" t="s">
        <v>21</v>
      </c>
      <c r="B22" s="734">
        <v>318.66840399999995</v>
      </c>
      <c r="C22" s="734">
        <v>227.93566899999999</v>
      </c>
      <c r="D22" s="734">
        <v>0</v>
      </c>
      <c r="E22" s="734">
        <v>90.732735000000005</v>
      </c>
      <c r="H22" s="858">
        <f t="shared" si="0"/>
        <v>0</v>
      </c>
    </row>
    <row r="23" spans="1:8" ht="16.5" customHeight="1">
      <c r="A23" s="659" t="s">
        <v>22</v>
      </c>
      <c r="B23" s="733">
        <v>115.953304</v>
      </c>
      <c r="C23" s="733">
        <v>78.478051999999991</v>
      </c>
      <c r="D23" s="733">
        <v>0</v>
      </c>
      <c r="E23" s="733">
        <v>37.475251999999998</v>
      </c>
      <c r="H23" s="858">
        <f t="shared" si="0"/>
        <v>0</v>
      </c>
    </row>
    <row r="24" spans="1:8" ht="16.5" customHeight="1">
      <c r="A24" s="526" t="s">
        <v>23</v>
      </c>
      <c r="B24" s="734">
        <v>164.62234099999998</v>
      </c>
      <c r="C24" s="734">
        <v>122.06104300000001</v>
      </c>
      <c r="D24" s="734">
        <v>0</v>
      </c>
      <c r="E24" s="734">
        <v>42.561298000000001</v>
      </c>
      <c r="H24" s="858">
        <f t="shared" si="0"/>
        <v>0</v>
      </c>
    </row>
    <row r="25" spans="1:8" ht="16.5" customHeight="1">
      <c r="A25" s="659" t="s">
        <v>24</v>
      </c>
      <c r="B25" s="733">
        <v>235.16564399999999</v>
      </c>
      <c r="C25" s="733">
        <v>219.40609900000001</v>
      </c>
      <c r="D25" s="733">
        <v>0</v>
      </c>
      <c r="E25" s="733">
        <v>15.759544999999999</v>
      </c>
      <c r="H25" s="858">
        <f t="shared" si="0"/>
        <v>0</v>
      </c>
    </row>
    <row r="26" spans="1:8" ht="16.5" customHeight="1">
      <c r="A26" s="526" t="s">
        <v>25</v>
      </c>
      <c r="B26" s="734">
        <v>139.09840400000002</v>
      </c>
      <c r="C26" s="734">
        <v>111.660634</v>
      </c>
      <c r="D26" s="734">
        <v>0</v>
      </c>
      <c r="E26" s="734">
        <v>27.43777</v>
      </c>
      <c r="H26" s="858">
        <f t="shared" si="0"/>
        <v>0</v>
      </c>
    </row>
    <row r="27" spans="1:8" ht="16.5" customHeight="1">
      <c r="A27" s="659" t="s">
        <v>26</v>
      </c>
      <c r="B27" s="733">
        <v>106.20694</v>
      </c>
      <c r="C27" s="733">
        <v>94.013653999999988</v>
      </c>
      <c r="D27" s="733">
        <v>0</v>
      </c>
      <c r="E27" s="733">
        <v>12.193286000000001</v>
      </c>
      <c r="H27" s="858">
        <f t="shared" si="0"/>
        <v>0</v>
      </c>
    </row>
    <row r="28" spans="1:8" ht="16.5" customHeight="1">
      <c r="A28" s="526" t="s">
        <v>27</v>
      </c>
      <c r="B28" s="734">
        <v>356.487077</v>
      </c>
      <c r="C28" s="734">
        <v>289.65402400000005</v>
      </c>
      <c r="D28" s="734">
        <v>0</v>
      </c>
      <c r="E28" s="734">
        <v>66.833053000000007</v>
      </c>
      <c r="H28" s="858">
        <f>B28-(C28+E28)</f>
        <v>0</v>
      </c>
    </row>
    <row r="29" spans="1:8" ht="16.5" customHeight="1">
      <c r="A29" s="659" t="s">
        <v>28</v>
      </c>
      <c r="B29" s="733">
        <v>479.27402500000005</v>
      </c>
      <c r="C29" s="733">
        <v>465.91598099999999</v>
      </c>
      <c r="D29" s="733">
        <v>0</v>
      </c>
      <c r="E29" s="733">
        <v>13.358044</v>
      </c>
      <c r="H29" s="858">
        <f t="shared" si="0"/>
        <v>0</v>
      </c>
    </row>
    <row r="30" spans="1:8" ht="16.5" customHeight="1">
      <c r="A30" s="668" t="s">
        <v>29</v>
      </c>
      <c r="B30" s="735">
        <v>3714.6693530000002</v>
      </c>
      <c r="C30" s="735">
        <v>3057.5340650000003</v>
      </c>
      <c r="D30" s="735">
        <v>0</v>
      </c>
      <c r="E30" s="735">
        <v>657.13528799999995</v>
      </c>
      <c r="H30" s="858">
        <f t="shared" ref="H30:H37" si="1">B30-(C30+E30)</f>
        <v>0</v>
      </c>
    </row>
    <row r="31" spans="1:8" ht="16.5" customHeight="1">
      <c r="A31" s="659" t="s">
        <v>30</v>
      </c>
      <c r="B31" s="733">
        <v>694.73820999999998</v>
      </c>
      <c r="C31" s="733">
        <v>1364.6904500000001</v>
      </c>
      <c r="D31" s="733">
        <v>669.95223999999996</v>
      </c>
      <c r="E31" s="733">
        <v>0</v>
      </c>
      <c r="H31" s="858">
        <f>B31-(C31-D31)</f>
        <v>0</v>
      </c>
    </row>
    <row r="32" spans="1:8" ht="16.5" customHeight="1">
      <c r="A32" s="668" t="s">
        <v>31</v>
      </c>
      <c r="B32" s="735">
        <v>4409.4075629999998</v>
      </c>
      <c r="C32" s="735">
        <v>4422.2245150000008</v>
      </c>
      <c r="D32" s="735">
        <v>669.95223999999996</v>
      </c>
      <c r="E32" s="735">
        <v>657.13528799999995</v>
      </c>
      <c r="H32" s="858">
        <f>B31-C31-E31+D31</f>
        <v>0</v>
      </c>
    </row>
    <row r="33" spans="1:8" ht="16.5" customHeight="1">
      <c r="A33" s="659" t="s">
        <v>32</v>
      </c>
      <c r="B33" s="733">
        <v>15.82353</v>
      </c>
      <c r="C33" s="733">
        <v>11.592732</v>
      </c>
      <c r="D33" s="733">
        <v>0</v>
      </c>
      <c r="E33" s="733">
        <v>4.2307980000000001</v>
      </c>
      <c r="H33" s="858">
        <f t="shared" si="0"/>
        <v>0</v>
      </c>
    </row>
    <row r="34" spans="1:8" ht="16.5" customHeight="1">
      <c r="A34" s="526" t="s">
        <v>33</v>
      </c>
      <c r="B34" s="734">
        <v>7.4202529999999998</v>
      </c>
      <c r="C34" s="734">
        <v>3.0610110000000001</v>
      </c>
      <c r="D34" s="734">
        <v>0</v>
      </c>
      <c r="E34" s="734">
        <v>4.3592420000000001</v>
      </c>
      <c r="H34" s="858">
        <f t="shared" si="0"/>
        <v>0</v>
      </c>
    </row>
    <row r="35" spans="1:8" ht="16.5" customHeight="1">
      <c r="A35" s="659" t="s">
        <v>34</v>
      </c>
      <c r="B35" s="733">
        <v>16.757497000000001</v>
      </c>
      <c r="C35" s="733">
        <v>12.78674</v>
      </c>
      <c r="D35" s="733">
        <v>0</v>
      </c>
      <c r="E35" s="733">
        <v>3.9707569999999999</v>
      </c>
      <c r="H35" s="858">
        <f t="shared" si="0"/>
        <v>0</v>
      </c>
    </row>
    <row r="36" spans="1:8" ht="16.5" customHeight="1">
      <c r="A36" s="526" t="s">
        <v>35</v>
      </c>
      <c r="B36" s="734">
        <v>25.820815</v>
      </c>
      <c r="C36" s="734">
        <v>22.985439</v>
      </c>
      <c r="D36" s="734">
        <v>0</v>
      </c>
      <c r="E36" s="734">
        <v>2.8353760000000001</v>
      </c>
      <c r="H36" s="858">
        <f t="shared" si="0"/>
        <v>0</v>
      </c>
    </row>
    <row r="37" spans="1:8" ht="16.5" customHeight="1">
      <c r="A37" s="789" t="s">
        <v>130</v>
      </c>
      <c r="B37" s="790">
        <v>65.822095000000004</v>
      </c>
      <c r="C37" s="790">
        <v>50.425922</v>
      </c>
      <c r="D37" s="790">
        <v>0</v>
      </c>
      <c r="E37" s="790">
        <v>15.396173000000001</v>
      </c>
      <c r="H37" s="858">
        <f t="shared" si="1"/>
        <v>0</v>
      </c>
    </row>
    <row r="38" spans="1:8" ht="16.5" customHeight="1">
      <c r="A38" s="791" t="s">
        <v>129</v>
      </c>
      <c r="B38" s="792">
        <v>4475.2296580000002</v>
      </c>
      <c r="C38" s="792">
        <v>4472.6504370000011</v>
      </c>
      <c r="D38" s="792">
        <v>669.95223999999996</v>
      </c>
      <c r="E38" s="792">
        <v>672.53146099999992</v>
      </c>
      <c r="H38" s="858">
        <f>B38-(C38-D38+E38)</f>
        <v>0</v>
      </c>
    </row>
    <row r="39" spans="1:8">
      <c r="A39" s="20" t="s">
        <v>296</v>
      </c>
      <c r="C39" s="637"/>
      <c r="D39" s="637"/>
      <c r="E39" s="614"/>
    </row>
    <row r="40" spans="1:8">
      <c r="A40" s="1181" t="s">
        <v>462</v>
      </c>
      <c r="B40" s="1182"/>
      <c r="C40" s="1182"/>
      <c r="D40" s="1182"/>
      <c r="E40" s="1182"/>
    </row>
    <row r="41" spans="1:8" s="625" customFormat="1">
      <c r="A41" s="1181" t="s">
        <v>456</v>
      </c>
      <c r="B41" s="1182"/>
      <c r="C41" s="1182"/>
      <c r="D41" s="1182"/>
      <c r="E41" s="1182"/>
      <c r="F41" s="611"/>
    </row>
    <row r="42" spans="1:8" s="625" customFormat="1">
      <c r="A42" s="866"/>
      <c r="B42" s="866"/>
      <c r="C42" s="866"/>
      <c r="D42" s="866"/>
      <c r="E42" s="866"/>
      <c r="F42" s="611"/>
    </row>
    <row r="43" spans="1:8">
      <c r="A43" s="613"/>
      <c r="B43" s="615"/>
      <c r="C43" s="615"/>
      <c r="D43" s="615"/>
      <c r="E43" s="615"/>
    </row>
    <row r="44" spans="1:8" s="625" customFormat="1">
      <c r="A44" s="613"/>
      <c r="B44" s="626"/>
      <c r="C44" s="626"/>
      <c r="D44" s="626"/>
      <c r="E44" s="627"/>
      <c r="F44" s="611"/>
    </row>
    <row r="45" spans="1:8" s="625" customFormat="1">
      <c r="A45" s="613"/>
      <c r="B45" s="628"/>
      <c r="C45" s="628"/>
      <c r="D45" s="628"/>
      <c r="E45" s="629"/>
      <c r="F45" s="611"/>
    </row>
    <row r="46" spans="1:8" s="625" customFormat="1">
      <c r="A46" s="617"/>
      <c r="B46" s="622"/>
      <c r="C46" s="622"/>
      <c r="D46" s="622"/>
      <c r="E46" s="622"/>
      <c r="F46" s="624"/>
    </row>
    <row r="47" spans="1:8" s="625" customFormat="1">
      <c r="A47" s="617"/>
      <c r="B47" s="622"/>
      <c r="C47" s="622"/>
      <c r="D47" s="622"/>
      <c r="E47" s="622"/>
      <c r="F47" s="624"/>
    </row>
    <row r="48" spans="1:8" s="625" customFormat="1">
      <c r="A48" s="617"/>
      <c r="B48" s="622"/>
      <c r="C48" s="622"/>
      <c r="D48" s="622"/>
      <c r="E48" s="622"/>
      <c r="F48" s="624"/>
    </row>
    <row r="49" spans="1:6" s="625" customFormat="1">
      <c r="A49" s="617"/>
      <c r="B49" s="622"/>
      <c r="C49" s="622"/>
      <c r="D49" s="622"/>
      <c r="E49" s="622"/>
      <c r="F49" s="624"/>
    </row>
    <row r="50" spans="1:6" s="625" customFormat="1">
      <c r="A50" s="617"/>
      <c r="B50" s="622"/>
      <c r="C50" s="622"/>
      <c r="D50" s="622"/>
      <c r="E50" s="622"/>
      <c r="F50" s="624"/>
    </row>
    <row r="51" spans="1:6" s="625" customFormat="1">
      <c r="A51" s="617"/>
      <c r="B51" s="622"/>
      <c r="C51" s="622"/>
      <c r="D51" s="622"/>
      <c r="E51" s="622"/>
      <c r="F51" s="624"/>
    </row>
    <row r="52" spans="1:6" s="625" customFormat="1">
      <c r="A52" s="617"/>
      <c r="B52" s="622"/>
      <c r="C52" s="622"/>
      <c r="D52" s="622"/>
      <c r="E52" s="622"/>
      <c r="F52" s="624"/>
    </row>
    <row r="53" spans="1:6" s="625" customFormat="1">
      <c r="A53" s="617"/>
      <c r="B53" s="622"/>
      <c r="C53" s="622"/>
      <c r="D53" s="622"/>
      <c r="E53" s="622"/>
      <c r="F53" s="624"/>
    </row>
    <row r="54" spans="1:6" s="625" customFormat="1">
      <c r="A54" s="617"/>
      <c r="B54" s="622"/>
      <c r="C54" s="622"/>
      <c r="D54" s="622"/>
      <c r="E54" s="622"/>
      <c r="F54" s="624"/>
    </row>
    <row r="55" spans="1:6" s="625" customFormat="1">
      <c r="A55" s="617"/>
      <c r="B55" s="622"/>
      <c r="C55" s="622"/>
      <c r="D55" s="622"/>
      <c r="E55" s="622"/>
      <c r="F55" s="624"/>
    </row>
    <row r="56" spans="1:6" s="625" customFormat="1">
      <c r="A56" s="617"/>
      <c r="B56" s="622"/>
      <c r="C56" s="622"/>
      <c r="D56" s="622"/>
      <c r="E56" s="622"/>
      <c r="F56" s="624"/>
    </row>
    <row r="57" spans="1:6" s="625" customFormat="1">
      <c r="A57" s="617"/>
      <c r="B57" s="622"/>
      <c r="C57" s="622"/>
      <c r="D57" s="622"/>
      <c r="E57" s="622"/>
      <c r="F57" s="624"/>
    </row>
    <row r="58" spans="1:6" s="625" customFormat="1">
      <c r="A58" s="617"/>
      <c r="B58" s="622"/>
      <c r="C58" s="622"/>
      <c r="D58" s="622"/>
      <c r="E58" s="622"/>
      <c r="F58" s="624"/>
    </row>
    <row r="59" spans="1:6" s="625" customFormat="1">
      <c r="A59" s="617"/>
      <c r="B59" s="622"/>
      <c r="C59" s="622"/>
      <c r="D59" s="622"/>
      <c r="E59" s="622"/>
      <c r="F59" s="624"/>
    </row>
    <row r="60" spans="1:6" s="625" customFormat="1">
      <c r="A60" s="617"/>
      <c r="B60" s="622"/>
      <c r="C60" s="622"/>
      <c r="D60" s="622"/>
      <c r="E60" s="622"/>
      <c r="F60" s="624"/>
    </row>
    <row r="61" spans="1:6" s="625" customFormat="1">
      <c r="A61" s="617"/>
      <c r="B61" s="622"/>
      <c r="C61" s="622"/>
      <c r="D61" s="622"/>
      <c r="E61" s="622"/>
      <c r="F61" s="624"/>
    </row>
    <row r="62" spans="1:6" s="625" customFormat="1">
      <c r="A62" s="617"/>
      <c r="B62" s="622"/>
      <c r="C62" s="622"/>
      <c r="D62" s="622"/>
      <c r="E62" s="622"/>
      <c r="F62" s="624"/>
    </row>
    <row r="63" spans="1:6" s="625" customFormat="1">
      <c r="A63" s="617"/>
      <c r="B63" s="622"/>
      <c r="C63" s="622"/>
      <c r="D63" s="622"/>
      <c r="E63" s="622"/>
      <c r="F63" s="624"/>
    </row>
    <row r="64" spans="1:6" s="625" customFormat="1">
      <c r="A64" s="617"/>
      <c r="B64" s="622"/>
      <c r="C64" s="622"/>
      <c r="D64" s="622"/>
      <c r="E64" s="622"/>
      <c r="F64" s="624"/>
    </row>
    <row r="65" spans="1:6" s="625" customFormat="1">
      <c r="A65" s="617"/>
      <c r="B65" s="622"/>
      <c r="C65" s="622"/>
      <c r="D65" s="622"/>
      <c r="E65" s="622"/>
      <c r="F65" s="624"/>
    </row>
    <row r="66" spans="1:6" s="625" customFormat="1">
      <c r="A66" s="617"/>
      <c r="B66" s="622"/>
      <c r="C66" s="622"/>
      <c r="D66" s="622"/>
      <c r="E66" s="622"/>
      <c r="F66" s="624"/>
    </row>
    <row r="67" spans="1:6" s="625" customFormat="1">
      <c r="A67" s="620"/>
      <c r="B67" s="623"/>
      <c r="C67" s="623"/>
      <c r="D67" s="623"/>
      <c r="E67" s="623"/>
      <c r="F67" s="624"/>
    </row>
    <row r="68" spans="1:6" s="625" customFormat="1">
      <c r="A68" s="617"/>
      <c r="B68" s="622"/>
      <c r="C68" s="622"/>
      <c r="D68" s="622"/>
      <c r="E68" s="622"/>
      <c r="F68" s="624"/>
    </row>
    <row r="69" spans="1:6" s="625" customFormat="1">
      <c r="A69" s="620"/>
      <c r="B69" s="623"/>
      <c r="C69" s="623"/>
      <c r="D69" s="623"/>
      <c r="E69" s="623"/>
      <c r="F69" s="624"/>
    </row>
    <row r="70" spans="1:6" s="625" customFormat="1">
      <c r="A70" s="617"/>
      <c r="B70" s="622"/>
      <c r="C70" s="622"/>
      <c r="D70" s="622"/>
      <c r="E70" s="622"/>
      <c r="F70" s="624"/>
    </row>
    <row r="71" spans="1:6" s="625" customFormat="1">
      <c r="A71" s="617"/>
      <c r="B71" s="622"/>
      <c r="C71" s="622"/>
      <c r="D71" s="622"/>
      <c r="E71" s="622"/>
      <c r="F71" s="630"/>
    </row>
    <row r="72" spans="1:6" s="625" customFormat="1">
      <c r="A72" s="617"/>
      <c r="B72" s="622"/>
      <c r="C72" s="622"/>
      <c r="D72" s="622"/>
      <c r="E72" s="622"/>
      <c r="F72" s="624"/>
    </row>
    <row r="73" spans="1:6" s="625" customFormat="1">
      <c r="A73" s="617"/>
      <c r="B73" s="622"/>
      <c r="C73" s="622"/>
      <c r="D73" s="622"/>
      <c r="E73" s="622"/>
      <c r="F73" s="630"/>
    </row>
    <row r="74" spans="1:6" s="625" customFormat="1">
      <c r="A74" s="621"/>
      <c r="B74" s="622"/>
      <c r="C74" s="622"/>
      <c r="D74" s="622"/>
      <c r="E74" s="622"/>
      <c r="F74" s="624"/>
    </row>
    <row r="75" spans="1:6" s="625" customFormat="1">
      <c r="A75" s="620"/>
      <c r="B75" s="623"/>
      <c r="C75" s="623"/>
      <c r="D75" s="623"/>
      <c r="E75" s="623"/>
      <c r="F75" s="624"/>
    </row>
    <row r="76" spans="1:6" s="625" customFormat="1">
      <c r="A76" s="631"/>
      <c r="C76" s="624"/>
      <c r="D76" s="624"/>
      <c r="E76" s="624"/>
    </row>
    <row r="77" spans="1:6" s="625" customFormat="1">
      <c r="A77" s="632"/>
      <c r="B77" s="633"/>
      <c r="C77" s="633"/>
      <c r="D77" s="633"/>
      <c r="E77" s="633"/>
    </row>
    <row r="78" spans="1:6" s="625" customFormat="1">
      <c r="A78" s="1176"/>
      <c r="B78" s="1176"/>
      <c r="C78" s="1176"/>
      <c r="D78" s="1176"/>
      <c r="E78" s="1176"/>
    </row>
    <row r="79" spans="1:6" s="625" customFormat="1">
      <c r="A79" s="1176"/>
      <c r="B79" s="1176"/>
      <c r="C79" s="1176"/>
      <c r="D79" s="1176"/>
      <c r="E79" s="1176"/>
    </row>
    <row r="80" spans="1:6" s="625" customFormat="1" ht="29.25" customHeight="1">
      <c r="A80" s="1176"/>
      <c r="B80" s="1176"/>
      <c r="C80" s="1176"/>
      <c r="D80" s="1176"/>
      <c r="E80" s="1176"/>
    </row>
    <row r="81" spans="1:5" s="625" customFormat="1">
      <c r="A81" s="632"/>
      <c r="B81" s="616"/>
      <c r="C81" s="616"/>
      <c r="D81" s="616"/>
      <c r="E81" s="616"/>
    </row>
    <row r="82" spans="1:5">
      <c r="A82" s="617"/>
      <c r="B82" s="618"/>
      <c r="C82" s="619"/>
      <c r="D82" s="619"/>
      <c r="E82" s="619"/>
    </row>
    <row r="83" spans="1:5">
      <c r="A83" s="617"/>
      <c r="B83" s="618"/>
      <c r="C83" s="619"/>
      <c r="D83" s="619"/>
      <c r="E83" s="619"/>
    </row>
    <row r="84" spans="1:5">
      <c r="A84" s="617"/>
      <c r="B84" s="618"/>
      <c r="C84" s="619"/>
      <c r="D84" s="619"/>
      <c r="E84" s="619"/>
    </row>
    <row r="85" spans="1:5">
      <c r="A85" s="617"/>
      <c r="B85" s="618"/>
      <c r="C85" s="619"/>
      <c r="D85" s="619"/>
      <c r="E85" s="619"/>
    </row>
    <row r="86" spans="1:5">
      <c r="A86" s="617"/>
      <c r="B86" s="618"/>
      <c r="C86" s="619"/>
      <c r="D86" s="619"/>
      <c r="E86" s="619"/>
    </row>
    <row r="87" spans="1:5">
      <c r="A87" s="617"/>
      <c r="B87" s="618"/>
      <c r="C87" s="619"/>
      <c r="D87" s="619"/>
      <c r="E87" s="619"/>
    </row>
    <row r="88" spans="1:5">
      <c r="A88" s="617"/>
      <c r="B88" s="618"/>
      <c r="C88" s="619"/>
      <c r="D88" s="619"/>
      <c r="E88" s="619"/>
    </row>
    <row r="89" spans="1:5">
      <c r="A89" s="617"/>
      <c r="B89" s="618"/>
      <c r="C89" s="619"/>
      <c r="D89" s="619"/>
      <c r="E89" s="619"/>
    </row>
    <row r="90" spans="1:5">
      <c r="A90" s="617"/>
      <c r="B90" s="618"/>
      <c r="C90" s="619"/>
      <c r="D90" s="619"/>
      <c r="E90" s="619"/>
    </row>
    <row r="91" spans="1:5">
      <c r="A91" s="617"/>
      <c r="B91" s="618"/>
      <c r="C91" s="619"/>
      <c r="D91" s="619"/>
      <c r="E91" s="619"/>
    </row>
    <row r="92" spans="1:5">
      <c r="A92" s="617"/>
      <c r="B92" s="618"/>
      <c r="C92" s="619"/>
      <c r="D92" s="619"/>
      <c r="E92" s="619"/>
    </row>
    <row r="93" spans="1:5">
      <c r="A93" s="617"/>
      <c r="B93" s="618"/>
      <c r="C93" s="619"/>
      <c r="D93" s="619"/>
      <c r="E93" s="619"/>
    </row>
    <row r="94" spans="1:5">
      <c r="A94" s="617"/>
      <c r="B94" s="618"/>
      <c r="C94" s="619"/>
      <c r="D94" s="619"/>
      <c r="E94" s="619"/>
    </row>
    <row r="95" spans="1:5">
      <c r="A95" s="617"/>
      <c r="B95" s="618"/>
      <c r="C95" s="619"/>
      <c r="D95" s="619"/>
      <c r="E95" s="619"/>
    </row>
    <row r="96" spans="1:5">
      <c r="A96" s="617"/>
      <c r="B96" s="618"/>
      <c r="C96" s="619"/>
      <c r="D96" s="619"/>
      <c r="E96" s="619"/>
    </row>
    <row r="97" spans="1:5">
      <c r="A97" s="617"/>
      <c r="B97" s="618"/>
      <c r="C97" s="619"/>
      <c r="D97" s="619"/>
      <c r="E97" s="619"/>
    </row>
    <row r="98" spans="1:5">
      <c r="A98" s="617"/>
      <c r="B98" s="618"/>
      <c r="C98" s="619"/>
      <c r="D98" s="619"/>
      <c r="E98" s="619"/>
    </row>
    <row r="99" spans="1:5">
      <c r="A99" s="617"/>
      <c r="B99" s="618"/>
      <c r="C99" s="619"/>
      <c r="D99" s="619"/>
      <c r="E99" s="619"/>
    </row>
    <row r="100" spans="1:5">
      <c r="A100" s="617"/>
      <c r="B100" s="618"/>
      <c r="C100" s="619"/>
      <c r="D100" s="619"/>
      <c r="E100" s="619"/>
    </row>
    <row r="101" spans="1:5">
      <c r="A101" s="617"/>
      <c r="B101" s="618"/>
      <c r="C101" s="619"/>
      <c r="D101" s="619"/>
      <c r="E101" s="619"/>
    </row>
    <row r="102" spans="1:5">
      <c r="A102" s="620"/>
      <c r="B102" s="618"/>
      <c r="C102" s="619"/>
      <c r="D102" s="619"/>
      <c r="E102" s="619"/>
    </row>
    <row r="103" spans="1:5">
      <c r="A103" s="617"/>
      <c r="B103" s="618"/>
      <c r="C103" s="619"/>
      <c r="D103" s="619"/>
      <c r="E103" s="619"/>
    </row>
    <row r="104" spans="1:5">
      <c r="A104" s="620"/>
      <c r="B104" s="618"/>
      <c r="C104" s="619"/>
      <c r="D104" s="619"/>
      <c r="E104" s="619"/>
    </row>
    <row r="105" spans="1:5">
      <c r="A105" s="617"/>
      <c r="B105" s="618"/>
      <c r="C105" s="619"/>
      <c r="D105" s="619"/>
      <c r="E105" s="619"/>
    </row>
    <row r="106" spans="1:5">
      <c r="A106" s="617"/>
      <c r="B106" s="618"/>
      <c r="C106" s="619"/>
      <c r="D106" s="619"/>
      <c r="E106" s="619"/>
    </row>
    <row r="107" spans="1:5">
      <c r="A107" s="617"/>
      <c r="B107" s="618"/>
      <c r="C107" s="619"/>
      <c r="D107" s="619"/>
      <c r="E107" s="619"/>
    </row>
    <row r="108" spans="1:5">
      <c r="A108" s="617"/>
      <c r="B108" s="618"/>
      <c r="C108" s="619"/>
      <c r="D108" s="619"/>
      <c r="E108" s="619"/>
    </row>
    <row r="109" spans="1:5">
      <c r="A109" s="621"/>
      <c r="B109" s="618"/>
      <c r="C109" s="619"/>
      <c r="D109" s="619"/>
      <c r="E109" s="619"/>
    </row>
    <row r="110" spans="1:5">
      <c r="A110" s="620"/>
      <c r="B110" s="618"/>
      <c r="C110" s="619"/>
      <c r="D110" s="619"/>
      <c r="E110" s="619"/>
    </row>
  </sheetData>
  <mergeCells count="9">
    <mergeCell ref="A78:E79"/>
    <mergeCell ref="A80:E80"/>
    <mergeCell ref="A4:E4"/>
    <mergeCell ref="D7:E7"/>
    <mergeCell ref="A7:A8"/>
    <mergeCell ref="B7:B8"/>
    <mergeCell ref="C7:C8"/>
    <mergeCell ref="A40:E40"/>
    <mergeCell ref="A41:E41"/>
  </mergeCells>
  <hyperlinks>
    <hyperlink ref="E1" location="Sommaire!A1" display="Retour sommaire"/>
  </hyperlinks>
  <pageMargins left="0.78740157480314965" right="0.78740157480314965" top="1.1811023622047245" bottom="0.98425196850393704" header="0.51181102362204722" footer="0.51181102362204722"/>
  <pageSetup paperSize="9" scale="70" orientation="portrait" r:id="rId1"/>
  <headerFooter alignWithMargins="0">
    <oddHeader>&amp;L&amp;8&amp;G Ministère de l'Intérieur/DGCL
Ministère de la Réforme de l'Etat, de la Décentralisation et de la Fonction Publique   &amp;R&amp;8Publication  : "Les finances des régions 2012"</oddHeader>
    <oddFooter>&amp;L&amp;8Direction générale des collectivités locales/
Département des études et des statistiques locales
Mise en ligne en janvier 2014&amp;R&amp;8DGCL/DESL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Sommaire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lpstr>Sommaire!Zone_d_impression</vt:lpstr>
    </vt:vector>
  </TitlesOfParts>
  <Company>DGCL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 Angéline</dc:creator>
  <cp:lastModifiedBy>Utilisateur Windows</cp:lastModifiedBy>
  <cp:lastPrinted>2014-05-13T15:07:51Z</cp:lastPrinted>
  <dcterms:created xsi:type="dcterms:W3CDTF">2007-05-04T13:39:28Z</dcterms:created>
  <dcterms:modified xsi:type="dcterms:W3CDTF">2014-05-13T15:39:25Z</dcterms:modified>
</cp:coreProperties>
</file>