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charts/chart15.xml" ContentType="application/vnd.openxmlformats-officedocument.drawingml.chart+xml"/>
  <Override PartName="/xl/drawings/drawing17.xml" ContentType="application/vnd.openxmlformats-officedocument.drawingml.chartshapes+xml"/>
  <Override PartName="/xl/charts/chart16.xml" ContentType="application/vnd.openxmlformats-officedocument.drawingml.chart+xml"/>
  <Override PartName="/xl/drawings/drawing18.xml" ContentType="application/vnd.openxmlformats-officedocument.drawingml.chartshapes+xml"/>
  <Override PartName="/xl/charts/chart17.xml" ContentType="application/vnd.openxmlformats-officedocument.drawingml.chart+xml"/>
  <Override PartName="/xl/drawings/drawing19.xml" ContentType="application/vnd.openxmlformats-officedocument.drawingml.chartshapes+xml"/>
  <Override PartName="/xl/charts/chart18.xml" ContentType="application/vnd.openxmlformats-officedocument.drawingml.chart+xml"/>
  <Override PartName="/xl/drawings/drawing20.xml" ContentType="application/vnd.openxmlformats-officedocument.drawingml.chartshapes+xml"/>
  <Override PartName="/xl/charts/chart19.xml" ContentType="application/vnd.openxmlformats-officedocument.drawingml.chart+xml"/>
  <Override PartName="/xl/drawings/drawing21.xml" ContentType="application/vnd.openxmlformats-officedocument.drawingml.chartshapes+xml"/>
  <Override PartName="/xl/charts/chart20.xml" ContentType="application/vnd.openxmlformats-officedocument.drawingml.chart+xml"/>
  <Override PartName="/xl/drawings/drawing22.xml" ContentType="application/vnd.openxmlformats-officedocument.drawingml.chartshapes+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drawings/drawing24.xml" ContentType="application/vnd.openxmlformats-officedocument.drawingml.chartshapes+xml"/>
  <Override PartName="/xl/charts/chart23.xml" ContentType="application/vnd.openxmlformats-officedocument.drawingml.chart+xml"/>
  <Override PartName="/xl/drawings/drawing25.xml" ContentType="application/vnd.openxmlformats-officedocument.drawingml.chartshapes+xml"/>
  <Override PartName="/xl/charts/chart24.xml" ContentType="application/vnd.openxmlformats-officedocument.drawingml.chart+xml"/>
  <Override PartName="/xl/drawings/drawing26.xml" ContentType="application/vnd.openxmlformats-officedocument.drawingml.chartshapes+xml"/>
  <Override PartName="/xl/charts/chart25.xml" ContentType="application/vnd.openxmlformats-officedocument.drawingml.chart+xml"/>
  <Override PartName="/xl/drawings/drawing27.xml" ContentType="application/vnd.openxmlformats-officedocument.drawingml.chartshapes+xml"/>
  <Override PartName="/xl/charts/chart26.xml" ContentType="application/vnd.openxmlformats-officedocument.drawingml.chart+xml"/>
  <Override PartName="/xl/drawings/drawing28.xml" ContentType="application/vnd.openxmlformats-officedocument.drawingml.chartshapes+xml"/>
  <Override PartName="/xl/charts/chart27.xml" ContentType="application/vnd.openxmlformats-officedocument.drawingml.chart+xml"/>
  <Override PartName="/xl/drawings/drawing29.xml" ContentType="application/vnd.openxmlformats-officedocument.drawingml.chartshapes+xml"/>
  <Override PartName="/xl/charts/chart28.xml" ContentType="application/vnd.openxmlformats-officedocument.drawingml.chart+xml"/>
  <Override PartName="/xl/drawings/drawing30.xml" ContentType="application/vnd.openxmlformats-officedocument.drawingml.chartshapes+xml"/>
  <Override PartName="/xl/charts/chart29.xml" ContentType="application/vnd.openxmlformats-officedocument.drawingml.chart+xml"/>
  <Override PartName="/xl/drawings/drawing31.xml" ContentType="application/vnd.openxmlformats-officedocument.drawingml.chartshapes+xml"/>
  <Override PartName="/xl/charts/chart30.xml" ContentType="application/vnd.openxmlformats-officedocument.drawingml.chart+xml"/>
  <Override PartName="/xl/drawings/drawing32.xml" ContentType="application/vnd.openxmlformats-officedocument.drawingml.chartshapes+xml"/>
  <Override PartName="/xl/charts/chart31.xml" ContentType="application/vnd.openxmlformats-officedocument.drawingml.chart+xml"/>
  <Override PartName="/xl/drawings/drawing33.xml" ContentType="application/vnd.openxmlformats-officedocument.drawingml.chartshapes+xml"/>
  <Override PartName="/xl/charts/chart32.xml" ContentType="application/vnd.openxmlformats-officedocument.drawingml.chart+xml"/>
  <Override PartName="/xl/drawings/drawing34.xml" ContentType="application/vnd.openxmlformats-officedocument.drawingml.chartshapes+xml"/>
  <Override PartName="/xl/drawings/drawing35.xml" ContentType="application/vnd.openxmlformats-officedocument.drawing+xml"/>
  <Override PartName="/xl/charts/chart33.xml" ContentType="application/vnd.openxmlformats-officedocument.drawingml.chart+xml"/>
  <Override PartName="/xl/charts/chart3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spaceDESL\Publications\BIS\BIS_151_Fiscalité directe 2020\"/>
    </mc:Choice>
  </mc:AlternateContent>
  <bookViews>
    <workbookView xWindow="20" yWindow="0" windowWidth="13320" windowHeight="8700" firstSheet="6" activeTab="8"/>
  </bookViews>
  <sheets>
    <sheet name="Tab 1" sheetId="1" r:id="rId1"/>
    <sheet name="Tab 2" sheetId="7" r:id="rId2"/>
    <sheet name="G1 evol ctype" sheetId="5" r:id="rId3"/>
    <sheet name="G2+GB Enc 1 struct par taxe" sheetId="3" r:id="rId4"/>
    <sheet name="G2 evol taxes" sheetId="2" r:id="rId5"/>
    <sheet name="G3 cycle elect" sheetId="12" r:id="rId6"/>
    <sheet name="G4 Evol" sheetId="6" r:id="rId7"/>
    <sheet name="GA Enc 1 Structures par niveaux" sheetId="10" r:id="rId8"/>
    <sheet name="Tab-Encadré 2 Effet base taux" sheetId="8" r:id="rId9"/>
    <sheet name="Carte" sheetId="13" r:id="rId10"/>
  </sheets>
  <definedNames>
    <definedName name="_xlnm.Print_Area" localSheetId="6">'G4 Evol'!$A$3:$N$40</definedName>
  </definedNames>
  <calcPr calcId="152511"/>
</workbook>
</file>

<file path=xl/calcChain.xml><?xml version="1.0" encoding="utf-8"?>
<calcChain xmlns="http://schemas.openxmlformats.org/spreadsheetml/2006/main">
  <c r="I81" i="6" l="1"/>
  <c r="H81" i="6"/>
  <c r="G81" i="6"/>
  <c r="F81" i="6"/>
  <c r="E81" i="6"/>
  <c r="D81" i="6"/>
  <c r="C81" i="6"/>
  <c r="I80" i="6"/>
  <c r="H80" i="6"/>
  <c r="G80" i="6"/>
  <c r="F80" i="6"/>
  <c r="E80" i="6"/>
  <c r="D80" i="6"/>
  <c r="C80" i="6"/>
  <c r="I79" i="6"/>
  <c r="H79" i="6"/>
  <c r="G79" i="6"/>
  <c r="F79" i="6"/>
  <c r="E79" i="6"/>
  <c r="D79" i="6"/>
  <c r="C79" i="6"/>
  <c r="G78" i="6"/>
  <c r="I77" i="6"/>
  <c r="H77" i="6"/>
  <c r="G77" i="6"/>
  <c r="F77" i="6"/>
  <c r="E77" i="6"/>
  <c r="D77" i="6"/>
  <c r="I76" i="6"/>
  <c r="H76" i="6"/>
  <c r="G76" i="6"/>
  <c r="F76" i="6"/>
  <c r="E76" i="6"/>
  <c r="D76" i="6"/>
  <c r="I75" i="6"/>
  <c r="H75" i="6"/>
  <c r="G75" i="6"/>
  <c r="F75" i="6"/>
  <c r="E75" i="6"/>
  <c r="D75" i="6"/>
  <c r="I71" i="6"/>
  <c r="I78" i="6" s="1"/>
  <c r="H71" i="6"/>
  <c r="H78" i="6" s="1"/>
  <c r="G71" i="6"/>
  <c r="F71" i="6"/>
  <c r="F78" i="6" s="1"/>
  <c r="E71" i="6"/>
  <c r="E78" i="6" s="1"/>
  <c r="D71" i="6"/>
  <c r="D78" i="6" s="1"/>
  <c r="C71" i="6"/>
  <c r="C78" i="6" s="1"/>
  <c r="A70" i="6"/>
  <c r="I68" i="6"/>
  <c r="H68" i="6"/>
  <c r="G68" i="6"/>
  <c r="F68" i="6"/>
  <c r="E68" i="6"/>
  <c r="D68" i="6"/>
  <c r="C68" i="6"/>
  <c r="I67" i="6"/>
  <c r="H67" i="6"/>
  <c r="G67" i="6"/>
  <c r="F67" i="6"/>
  <c r="E67" i="6"/>
  <c r="D67" i="6"/>
  <c r="C67" i="6"/>
  <c r="I66" i="6"/>
  <c r="H66" i="6"/>
  <c r="G66" i="6"/>
  <c r="F66" i="6"/>
  <c r="E66" i="6"/>
  <c r="D66" i="6"/>
  <c r="C66" i="6"/>
  <c r="C65" i="6"/>
  <c r="I64" i="6"/>
  <c r="H64" i="6"/>
  <c r="G64" i="6"/>
  <c r="F64" i="6"/>
  <c r="E64" i="6"/>
  <c r="D64" i="6"/>
  <c r="I63" i="6"/>
  <c r="H63" i="6"/>
  <c r="G63" i="6"/>
  <c r="F63" i="6"/>
  <c r="E63" i="6"/>
  <c r="D63" i="6"/>
  <c r="I62" i="6"/>
  <c r="H62" i="6"/>
  <c r="G62" i="6"/>
  <c r="F62" i="6"/>
  <c r="E62" i="6"/>
  <c r="D62" i="6"/>
  <c r="I58" i="6"/>
  <c r="I65" i="6" s="1"/>
  <c r="H58" i="6"/>
  <c r="H65" i="6" s="1"/>
  <c r="G58" i="6"/>
  <c r="G65" i="6" s="1"/>
  <c r="F58" i="6"/>
  <c r="F65" i="6" s="1"/>
  <c r="E58" i="6"/>
  <c r="E65" i="6" s="1"/>
  <c r="D58" i="6"/>
  <c r="D65" i="6" s="1"/>
  <c r="C58" i="6"/>
  <c r="A57" i="6"/>
  <c r="I55" i="6"/>
  <c r="H55" i="6"/>
  <c r="G55" i="6"/>
  <c r="F55" i="6"/>
  <c r="E55" i="6"/>
  <c r="D55" i="6"/>
  <c r="C55" i="6"/>
  <c r="I54" i="6"/>
  <c r="H54" i="6"/>
  <c r="G54" i="6"/>
  <c r="F54" i="6"/>
  <c r="E54" i="6"/>
  <c r="D54" i="6"/>
  <c r="C54" i="6"/>
  <c r="I53" i="6"/>
  <c r="H53" i="6"/>
  <c r="G53" i="6"/>
  <c r="F53" i="6"/>
  <c r="E53" i="6"/>
  <c r="D53" i="6"/>
  <c r="C53" i="6"/>
  <c r="I52" i="6"/>
  <c r="H52" i="6"/>
  <c r="G52" i="6"/>
  <c r="F52" i="6"/>
  <c r="E52" i="6"/>
  <c r="D52" i="6"/>
  <c r="C52" i="6"/>
  <c r="I51" i="6"/>
  <c r="H51" i="6"/>
  <c r="G51" i="6"/>
  <c r="F51" i="6"/>
  <c r="E51" i="6"/>
  <c r="D51" i="6"/>
  <c r="I50" i="6"/>
  <c r="H50" i="6"/>
  <c r="G50" i="6"/>
  <c r="F50" i="6"/>
  <c r="E50" i="6"/>
  <c r="D50" i="6"/>
  <c r="I49" i="6"/>
  <c r="H49" i="6"/>
  <c r="G49" i="6"/>
  <c r="F49" i="6"/>
  <c r="E49" i="6"/>
  <c r="D49" i="6"/>
  <c r="I278" i="6"/>
  <c r="H278" i="6"/>
  <c r="G278" i="6"/>
  <c r="F278" i="6"/>
  <c r="E278" i="6"/>
  <c r="D278" i="6"/>
  <c r="C278" i="6"/>
  <c r="I277" i="6"/>
  <c r="H277" i="6"/>
  <c r="G277" i="6"/>
  <c r="F277" i="6"/>
  <c r="E277" i="6"/>
  <c r="D277" i="6"/>
  <c r="C277" i="6"/>
  <c r="I276" i="6"/>
  <c r="H276" i="6"/>
  <c r="G276" i="6"/>
  <c r="F276" i="6"/>
  <c r="E276" i="6"/>
  <c r="D276" i="6"/>
  <c r="C276" i="6"/>
  <c r="H275" i="6"/>
  <c r="G275" i="6"/>
  <c r="I274" i="6"/>
  <c r="H274" i="6"/>
  <c r="G274" i="6"/>
  <c r="F274" i="6"/>
  <c r="E274" i="6"/>
  <c r="D274" i="6"/>
  <c r="I273" i="6"/>
  <c r="H273" i="6"/>
  <c r="G273" i="6"/>
  <c r="F273" i="6"/>
  <c r="E273" i="6"/>
  <c r="D273" i="6"/>
  <c r="I272" i="6"/>
  <c r="H272" i="6"/>
  <c r="G272" i="6"/>
  <c r="F272" i="6"/>
  <c r="E272" i="6"/>
  <c r="D272" i="6"/>
  <c r="I268" i="6"/>
  <c r="I275" i="6" s="1"/>
  <c r="H268" i="6"/>
  <c r="G268" i="6"/>
  <c r="F268" i="6"/>
  <c r="F275" i="6" s="1"/>
  <c r="E268" i="6"/>
  <c r="E275" i="6" s="1"/>
  <c r="D268" i="6"/>
  <c r="D275" i="6" s="1"/>
  <c r="C268" i="6"/>
  <c r="C275" i="6" s="1"/>
  <c r="A267" i="6"/>
  <c r="I265" i="6"/>
  <c r="H265" i="6"/>
  <c r="G265" i="6"/>
  <c r="F265" i="6"/>
  <c r="E265" i="6"/>
  <c r="D265" i="6"/>
  <c r="C265" i="6"/>
  <c r="I264" i="6"/>
  <c r="H264" i="6"/>
  <c r="G264" i="6"/>
  <c r="F264" i="6"/>
  <c r="E264" i="6"/>
  <c r="D264" i="6"/>
  <c r="C264" i="6"/>
  <c r="I263" i="6"/>
  <c r="H263" i="6"/>
  <c r="G263" i="6"/>
  <c r="F263" i="6"/>
  <c r="E263" i="6"/>
  <c r="D263" i="6"/>
  <c r="C263" i="6"/>
  <c r="G262" i="6"/>
  <c r="I261" i="6"/>
  <c r="H261" i="6"/>
  <c r="G261" i="6"/>
  <c r="F261" i="6"/>
  <c r="E261" i="6"/>
  <c r="D261" i="6"/>
  <c r="I260" i="6"/>
  <c r="H260" i="6"/>
  <c r="G260" i="6"/>
  <c r="F260" i="6"/>
  <c r="E260" i="6"/>
  <c r="D260" i="6"/>
  <c r="I259" i="6"/>
  <c r="H259" i="6"/>
  <c r="G259" i="6"/>
  <c r="F259" i="6"/>
  <c r="E259" i="6"/>
  <c r="D259" i="6"/>
  <c r="I255" i="6"/>
  <c r="I262" i="6" s="1"/>
  <c r="H255" i="6"/>
  <c r="H262" i="6" s="1"/>
  <c r="G255" i="6"/>
  <c r="F255" i="6"/>
  <c r="F262" i="6" s="1"/>
  <c r="E255" i="6"/>
  <c r="E262" i="6" s="1"/>
  <c r="D255" i="6"/>
  <c r="D262" i="6" s="1"/>
  <c r="C255" i="6"/>
  <c r="C262" i="6" s="1"/>
  <c r="A254" i="6"/>
  <c r="I252" i="6"/>
  <c r="H252" i="6"/>
  <c r="G252" i="6"/>
  <c r="F252" i="6"/>
  <c r="E252" i="6"/>
  <c r="D252" i="6"/>
  <c r="C252" i="6"/>
  <c r="I251" i="6"/>
  <c r="H251" i="6"/>
  <c r="G251" i="6"/>
  <c r="F251" i="6"/>
  <c r="E251" i="6"/>
  <c r="D251" i="6"/>
  <c r="C251" i="6"/>
  <c r="I250" i="6"/>
  <c r="H250" i="6"/>
  <c r="G250" i="6"/>
  <c r="F250" i="6"/>
  <c r="E250" i="6"/>
  <c r="D250" i="6"/>
  <c r="C250" i="6"/>
  <c r="I249" i="6"/>
  <c r="H249" i="6"/>
  <c r="G249" i="6"/>
  <c r="F249" i="6"/>
  <c r="E249" i="6"/>
  <c r="D249" i="6"/>
  <c r="C249" i="6"/>
  <c r="I248" i="6"/>
  <c r="H248" i="6"/>
  <c r="G248" i="6"/>
  <c r="F248" i="6"/>
  <c r="E248" i="6"/>
  <c r="D248" i="6"/>
  <c r="I247" i="6"/>
  <c r="H247" i="6"/>
  <c r="G247" i="6"/>
  <c r="F247" i="6"/>
  <c r="E247" i="6"/>
  <c r="D247" i="6"/>
  <c r="I246" i="6"/>
  <c r="H246" i="6"/>
  <c r="G246" i="6"/>
  <c r="F246" i="6"/>
  <c r="E246" i="6"/>
  <c r="D246" i="6"/>
  <c r="I237" i="6"/>
  <c r="H237" i="6"/>
  <c r="G237" i="6"/>
  <c r="F237" i="6"/>
  <c r="E237" i="6"/>
  <c r="D237" i="6"/>
  <c r="C237" i="6"/>
  <c r="I236" i="6"/>
  <c r="H236" i="6"/>
  <c r="G236" i="6"/>
  <c r="F236" i="6"/>
  <c r="E236" i="6"/>
  <c r="D236" i="6"/>
  <c r="C236" i="6"/>
  <c r="I235" i="6"/>
  <c r="H235" i="6"/>
  <c r="G235" i="6"/>
  <c r="F235" i="6"/>
  <c r="E235" i="6"/>
  <c r="D235" i="6"/>
  <c r="C235" i="6"/>
  <c r="I233" i="6"/>
  <c r="H233" i="6"/>
  <c r="G233" i="6"/>
  <c r="F233" i="6"/>
  <c r="E233" i="6"/>
  <c r="D233" i="6"/>
  <c r="I232" i="6"/>
  <c r="H232" i="6"/>
  <c r="G232" i="6"/>
  <c r="F232" i="6"/>
  <c r="E232" i="6"/>
  <c r="D232" i="6"/>
  <c r="I231" i="6"/>
  <c r="H231" i="6"/>
  <c r="G231" i="6"/>
  <c r="F231" i="6"/>
  <c r="E231" i="6"/>
  <c r="D231" i="6"/>
  <c r="I227" i="6"/>
  <c r="I234" i="6" s="1"/>
  <c r="H227" i="6"/>
  <c r="H234" i="6" s="1"/>
  <c r="G227" i="6"/>
  <c r="G234" i="6" s="1"/>
  <c r="F227" i="6"/>
  <c r="F234" i="6" s="1"/>
  <c r="E227" i="6"/>
  <c r="E234" i="6" s="1"/>
  <c r="D227" i="6"/>
  <c r="D234" i="6" s="1"/>
  <c r="C227" i="6"/>
  <c r="C234" i="6" s="1"/>
  <c r="A226" i="6"/>
  <c r="I224" i="6"/>
  <c r="H224" i="6"/>
  <c r="G224" i="6"/>
  <c r="F224" i="6"/>
  <c r="E224" i="6"/>
  <c r="D224" i="6"/>
  <c r="C224" i="6"/>
  <c r="I223" i="6"/>
  <c r="H223" i="6"/>
  <c r="G223" i="6"/>
  <c r="F223" i="6"/>
  <c r="E223" i="6"/>
  <c r="D223" i="6"/>
  <c r="C223" i="6"/>
  <c r="I222" i="6"/>
  <c r="H222" i="6"/>
  <c r="G222" i="6"/>
  <c r="F222" i="6"/>
  <c r="E222" i="6"/>
  <c r="D222" i="6"/>
  <c r="C222" i="6"/>
  <c r="I220" i="6"/>
  <c r="H220" i="6"/>
  <c r="G220" i="6"/>
  <c r="F220" i="6"/>
  <c r="E220" i="6"/>
  <c r="D220" i="6"/>
  <c r="I219" i="6"/>
  <c r="H219" i="6"/>
  <c r="G219" i="6"/>
  <c r="F219" i="6"/>
  <c r="E219" i="6"/>
  <c r="D219" i="6"/>
  <c r="I218" i="6"/>
  <c r="H218" i="6"/>
  <c r="G218" i="6"/>
  <c r="F218" i="6"/>
  <c r="E218" i="6"/>
  <c r="D218" i="6"/>
  <c r="I214" i="6"/>
  <c r="I221" i="6" s="1"/>
  <c r="H214" i="6"/>
  <c r="H221" i="6" s="1"/>
  <c r="G214" i="6"/>
  <c r="G221" i="6" s="1"/>
  <c r="F214" i="6"/>
  <c r="F221" i="6" s="1"/>
  <c r="E214" i="6"/>
  <c r="E221" i="6" s="1"/>
  <c r="D214" i="6"/>
  <c r="D221" i="6" s="1"/>
  <c r="C214" i="6"/>
  <c r="C221" i="6" s="1"/>
  <c r="A213" i="6"/>
  <c r="I211" i="6"/>
  <c r="H211" i="6"/>
  <c r="G211" i="6"/>
  <c r="F211" i="6"/>
  <c r="E211" i="6"/>
  <c r="D211" i="6"/>
  <c r="C211" i="6"/>
  <c r="I210" i="6"/>
  <c r="H210" i="6"/>
  <c r="G210" i="6"/>
  <c r="F210" i="6"/>
  <c r="E210" i="6"/>
  <c r="D210" i="6"/>
  <c r="C210" i="6"/>
  <c r="I209" i="6"/>
  <c r="H209" i="6"/>
  <c r="G209" i="6"/>
  <c r="F209" i="6"/>
  <c r="E209" i="6"/>
  <c r="D209" i="6"/>
  <c r="C209" i="6"/>
  <c r="I208" i="6"/>
  <c r="H208" i="6"/>
  <c r="G208" i="6"/>
  <c r="F208" i="6"/>
  <c r="E208" i="6"/>
  <c r="D208" i="6"/>
  <c r="C208" i="6"/>
  <c r="I207" i="6"/>
  <c r="H207" i="6"/>
  <c r="G207" i="6"/>
  <c r="F207" i="6"/>
  <c r="E207" i="6"/>
  <c r="D207" i="6"/>
  <c r="I206" i="6"/>
  <c r="H206" i="6"/>
  <c r="G206" i="6"/>
  <c r="F206" i="6"/>
  <c r="E206" i="6"/>
  <c r="D206" i="6"/>
  <c r="I205" i="6"/>
  <c r="H205" i="6"/>
  <c r="G205" i="6"/>
  <c r="F205" i="6"/>
  <c r="E205" i="6"/>
  <c r="D205" i="6"/>
  <c r="I195" i="6"/>
  <c r="H195" i="6"/>
  <c r="G195" i="6"/>
  <c r="F195" i="6"/>
  <c r="E195" i="6"/>
  <c r="D195" i="6"/>
  <c r="C195" i="6"/>
  <c r="I194" i="6"/>
  <c r="H194" i="6"/>
  <c r="G194" i="6"/>
  <c r="F194" i="6"/>
  <c r="E194" i="6"/>
  <c r="D194" i="6"/>
  <c r="C194" i="6"/>
  <c r="I193" i="6"/>
  <c r="H193" i="6"/>
  <c r="G193" i="6"/>
  <c r="F193" i="6"/>
  <c r="E193" i="6"/>
  <c r="D193" i="6"/>
  <c r="C193" i="6"/>
  <c r="I191" i="6"/>
  <c r="H191" i="6"/>
  <c r="G191" i="6"/>
  <c r="F191" i="6"/>
  <c r="E191" i="6"/>
  <c r="D191" i="6"/>
  <c r="I190" i="6"/>
  <c r="H190" i="6"/>
  <c r="G190" i="6"/>
  <c r="F190" i="6"/>
  <c r="E190" i="6"/>
  <c r="D190" i="6"/>
  <c r="I189" i="6"/>
  <c r="H189" i="6"/>
  <c r="G189" i="6"/>
  <c r="F189" i="6"/>
  <c r="E189" i="6"/>
  <c r="D189" i="6"/>
  <c r="I185" i="6"/>
  <c r="I192" i="6" s="1"/>
  <c r="H185" i="6"/>
  <c r="H192" i="6" s="1"/>
  <c r="G185" i="6"/>
  <c r="G192" i="6" s="1"/>
  <c r="F185" i="6"/>
  <c r="F192" i="6" s="1"/>
  <c r="E185" i="6"/>
  <c r="E192" i="6" s="1"/>
  <c r="D185" i="6"/>
  <c r="D192" i="6" s="1"/>
  <c r="C185" i="6"/>
  <c r="C192" i="6" s="1"/>
  <c r="A184" i="6"/>
  <c r="I182" i="6"/>
  <c r="H182" i="6"/>
  <c r="G182" i="6"/>
  <c r="F182" i="6"/>
  <c r="E182" i="6"/>
  <c r="D182" i="6"/>
  <c r="C182" i="6"/>
  <c r="I181" i="6"/>
  <c r="H181" i="6"/>
  <c r="G181" i="6"/>
  <c r="F181" i="6"/>
  <c r="E181" i="6"/>
  <c r="D181" i="6"/>
  <c r="C181" i="6"/>
  <c r="I180" i="6"/>
  <c r="H180" i="6"/>
  <c r="G180" i="6"/>
  <c r="F180" i="6"/>
  <c r="E180" i="6"/>
  <c r="D180" i="6"/>
  <c r="C180" i="6"/>
  <c r="I178" i="6"/>
  <c r="H178" i="6"/>
  <c r="G178" i="6"/>
  <c r="F178" i="6"/>
  <c r="E178" i="6"/>
  <c r="D178" i="6"/>
  <c r="I177" i="6"/>
  <c r="H177" i="6"/>
  <c r="G177" i="6"/>
  <c r="F177" i="6"/>
  <c r="E177" i="6"/>
  <c r="D177" i="6"/>
  <c r="I176" i="6"/>
  <c r="H176" i="6"/>
  <c r="G176" i="6"/>
  <c r="F176" i="6"/>
  <c r="E176" i="6"/>
  <c r="D176" i="6"/>
  <c r="I172" i="6"/>
  <c r="I179" i="6" s="1"/>
  <c r="H172" i="6"/>
  <c r="H179" i="6" s="1"/>
  <c r="G172" i="6"/>
  <c r="G179" i="6" s="1"/>
  <c r="F172" i="6"/>
  <c r="F179" i="6" s="1"/>
  <c r="E172" i="6"/>
  <c r="E179" i="6" s="1"/>
  <c r="D172" i="6"/>
  <c r="D179" i="6" s="1"/>
  <c r="C172" i="6"/>
  <c r="C179" i="6" s="1"/>
  <c r="A171" i="6"/>
  <c r="I169" i="6"/>
  <c r="H169" i="6"/>
  <c r="G169" i="6"/>
  <c r="F169" i="6"/>
  <c r="E169" i="6"/>
  <c r="D169" i="6"/>
  <c r="C169" i="6"/>
  <c r="I168" i="6"/>
  <c r="H168" i="6"/>
  <c r="G168" i="6"/>
  <c r="F168" i="6"/>
  <c r="E168" i="6"/>
  <c r="D168" i="6"/>
  <c r="C168" i="6"/>
  <c r="I167" i="6"/>
  <c r="H167" i="6"/>
  <c r="G167" i="6"/>
  <c r="F167" i="6"/>
  <c r="E167" i="6"/>
  <c r="D167" i="6"/>
  <c r="C167" i="6"/>
  <c r="I166" i="6"/>
  <c r="H166" i="6"/>
  <c r="G166" i="6"/>
  <c r="F166" i="6"/>
  <c r="E166" i="6"/>
  <c r="D166" i="6"/>
  <c r="C166" i="6"/>
  <c r="I165" i="6"/>
  <c r="H165" i="6"/>
  <c r="G165" i="6"/>
  <c r="F165" i="6"/>
  <c r="E165" i="6"/>
  <c r="D165" i="6"/>
  <c r="I164" i="6"/>
  <c r="H164" i="6"/>
  <c r="G164" i="6"/>
  <c r="F164" i="6"/>
  <c r="E164" i="6"/>
  <c r="D164" i="6"/>
  <c r="I163" i="6"/>
  <c r="H163" i="6"/>
  <c r="G163" i="6"/>
  <c r="F163" i="6"/>
  <c r="E163" i="6"/>
  <c r="D163" i="6"/>
  <c r="I148" i="6"/>
  <c r="H148" i="6"/>
  <c r="G148" i="6"/>
  <c r="F148" i="6"/>
  <c r="E148" i="6"/>
  <c r="D148" i="6"/>
  <c r="C148" i="6"/>
  <c r="I147" i="6"/>
  <c r="H147" i="6"/>
  <c r="G147" i="6"/>
  <c r="F147" i="6"/>
  <c r="E147" i="6"/>
  <c r="D147" i="6"/>
  <c r="C147" i="6"/>
  <c r="I146" i="6"/>
  <c r="H146" i="6"/>
  <c r="G146" i="6"/>
  <c r="F146" i="6"/>
  <c r="E146" i="6"/>
  <c r="D146" i="6"/>
  <c r="C146" i="6"/>
  <c r="I144" i="6"/>
  <c r="H144" i="6"/>
  <c r="G144" i="6"/>
  <c r="F144" i="6"/>
  <c r="E144" i="6"/>
  <c r="D144" i="6"/>
  <c r="I143" i="6"/>
  <c r="H143" i="6"/>
  <c r="G143" i="6"/>
  <c r="F143" i="6"/>
  <c r="E143" i="6"/>
  <c r="D143" i="6"/>
  <c r="I142" i="6"/>
  <c r="H142" i="6"/>
  <c r="G142" i="6"/>
  <c r="F142" i="6"/>
  <c r="E142" i="6"/>
  <c r="D142" i="6"/>
  <c r="I138" i="6"/>
  <c r="I145" i="6" s="1"/>
  <c r="H138" i="6"/>
  <c r="H145" i="6" s="1"/>
  <c r="G138" i="6"/>
  <c r="G145" i="6" s="1"/>
  <c r="F138" i="6"/>
  <c r="F145" i="6" s="1"/>
  <c r="E138" i="6"/>
  <c r="E145" i="6" s="1"/>
  <c r="D138" i="6"/>
  <c r="D145" i="6" s="1"/>
  <c r="C138" i="6"/>
  <c r="C145" i="6" s="1"/>
  <c r="I135" i="6"/>
  <c r="H135" i="6"/>
  <c r="G135" i="6"/>
  <c r="F135" i="6"/>
  <c r="E135" i="6"/>
  <c r="D135" i="6"/>
  <c r="C135" i="6"/>
  <c r="I134" i="6"/>
  <c r="H134" i="6"/>
  <c r="G134" i="6"/>
  <c r="F134" i="6"/>
  <c r="E134" i="6"/>
  <c r="D134" i="6"/>
  <c r="C134" i="6"/>
  <c r="I133" i="6"/>
  <c r="H133" i="6"/>
  <c r="G133" i="6"/>
  <c r="F133" i="6"/>
  <c r="E133" i="6"/>
  <c r="D133" i="6"/>
  <c r="C133" i="6"/>
  <c r="I131" i="6"/>
  <c r="H131" i="6"/>
  <c r="G131" i="6"/>
  <c r="F131" i="6"/>
  <c r="E131" i="6"/>
  <c r="D131" i="6"/>
  <c r="I130" i="6"/>
  <c r="H130" i="6"/>
  <c r="G130" i="6"/>
  <c r="F130" i="6"/>
  <c r="E130" i="6"/>
  <c r="D130" i="6"/>
  <c r="I129" i="6"/>
  <c r="H129" i="6"/>
  <c r="G129" i="6"/>
  <c r="F129" i="6"/>
  <c r="E129" i="6"/>
  <c r="D129" i="6"/>
  <c r="I122" i="6" l="1"/>
  <c r="H122" i="6"/>
  <c r="G122" i="6"/>
  <c r="F122" i="6"/>
  <c r="E122" i="6"/>
  <c r="D122" i="6"/>
  <c r="C122" i="6"/>
  <c r="I121" i="6"/>
  <c r="H121" i="6"/>
  <c r="G121" i="6"/>
  <c r="F121" i="6"/>
  <c r="E121" i="6"/>
  <c r="D121" i="6"/>
  <c r="C121" i="6"/>
  <c r="I120" i="6"/>
  <c r="H120" i="6"/>
  <c r="G120" i="6"/>
  <c r="F120" i="6"/>
  <c r="E120" i="6"/>
  <c r="D120" i="6"/>
  <c r="C120" i="6"/>
  <c r="I118" i="6"/>
  <c r="H118" i="6"/>
  <c r="G118" i="6"/>
  <c r="F118" i="6"/>
  <c r="E118" i="6"/>
  <c r="D118" i="6"/>
  <c r="I117" i="6"/>
  <c r="H117" i="6"/>
  <c r="G117" i="6"/>
  <c r="F117" i="6"/>
  <c r="E117" i="6"/>
  <c r="D117" i="6"/>
  <c r="I116" i="6"/>
  <c r="H116" i="6"/>
  <c r="G116" i="6"/>
  <c r="F116" i="6"/>
  <c r="E116" i="6"/>
  <c r="D116" i="6"/>
  <c r="I112" i="6"/>
  <c r="I119" i="6" s="1"/>
  <c r="H112" i="6"/>
  <c r="H119" i="6" s="1"/>
  <c r="G112" i="6"/>
  <c r="G119" i="6" s="1"/>
  <c r="F112" i="6"/>
  <c r="F119" i="6" s="1"/>
  <c r="E112" i="6"/>
  <c r="E119" i="6" s="1"/>
  <c r="D112" i="6"/>
  <c r="D119" i="6" s="1"/>
  <c r="C112" i="6"/>
  <c r="C119" i="6" s="1"/>
  <c r="A111" i="6"/>
  <c r="A124" i="6" s="1"/>
  <c r="A137" i="6" s="1"/>
  <c r="I109" i="6"/>
  <c r="H109" i="6"/>
  <c r="G109" i="6"/>
  <c r="F109" i="6"/>
  <c r="E109" i="6"/>
  <c r="D109" i="6"/>
  <c r="C109" i="6"/>
  <c r="I108" i="6"/>
  <c r="H108" i="6"/>
  <c r="G108" i="6"/>
  <c r="F108" i="6"/>
  <c r="E108" i="6"/>
  <c r="D108" i="6"/>
  <c r="C108" i="6"/>
  <c r="I107" i="6"/>
  <c r="H107" i="6"/>
  <c r="G107" i="6"/>
  <c r="F107" i="6"/>
  <c r="E107" i="6"/>
  <c r="D107" i="6"/>
  <c r="C107" i="6"/>
  <c r="I105" i="6"/>
  <c r="H105" i="6"/>
  <c r="G105" i="6"/>
  <c r="F105" i="6"/>
  <c r="E105" i="6"/>
  <c r="D105" i="6"/>
  <c r="I104" i="6"/>
  <c r="H104" i="6"/>
  <c r="G104" i="6"/>
  <c r="F104" i="6"/>
  <c r="E104" i="6"/>
  <c r="D104" i="6"/>
  <c r="I103" i="6"/>
  <c r="H103" i="6"/>
  <c r="G103" i="6"/>
  <c r="F103" i="6"/>
  <c r="E103" i="6"/>
  <c r="D103" i="6"/>
  <c r="I99" i="6"/>
  <c r="I106" i="6" s="1"/>
  <c r="H99" i="6"/>
  <c r="H106" i="6" s="1"/>
  <c r="G99" i="6"/>
  <c r="G106" i="6" s="1"/>
  <c r="F99" i="6"/>
  <c r="F106" i="6" s="1"/>
  <c r="E99" i="6"/>
  <c r="E106" i="6" s="1"/>
  <c r="D99" i="6"/>
  <c r="D106" i="6" s="1"/>
  <c r="C99" i="6"/>
  <c r="C106" i="6" s="1"/>
  <c r="A98" i="6"/>
  <c r="I96" i="6"/>
  <c r="H96" i="6"/>
  <c r="G96" i="6"/>
  <c r="F96" i="6"/>
  <c r="E96" i="6"/>
  <c r="D96" i="6"/>
  <c r="C96" i="6"/>
  <c r="I95" i="6"/>
  <c r="H95" i="6"/>
  <c r="G95" i="6"/>
  <c r="F95" i="6"/>
  <c r="E95" i="6"/>
  <c r="D95" i="6"/>
  <c r="C95" i="6"/>
  <c r="I94" i="6"/>
  <c r="H94" i="6"/>
  <c r="G94" i="6"/>
  <c r="F94" i="6"/>
  <c r="E94" i="6"/>
  <c r="D94" i="6"/>
  <c r="C94" i="6"/>
  <c r="I93" i="6"/>
  <c r="H93" i="6"/>
  <c r="G93" i="6"/>
  <c r="F93" i="6"/>
  <c r="E93" i="6"/>
  <c r="D93" i="6"/>
  <c r="C93" i="6"/>
  <c r="I92" i="6"/>
  <c r="H92" i="6"/>
  <c r="G92" i="6"/>
  <c r="F92" i="6"/>
  <c r="E92" i="6"/>
  <c r="D92" i="6"/>
  <c r="I91" i="6"/>
  <c r="H91" i="6"/>
  <c r="G91" i="6"/>
  <c r="F91" i="6"/>
  <c r="E91" i="6"/>
  <c r="D91" i="6"/>
  <c r="I90" i="6"/>
  <c r="H90" i="6"/>
  <c r="G90" i="6"/>
  <c r="F90" i="6"/>
  <c r="E90" i="6"/>
  <c r="D90" i="6"/>
  <c r="A29" i="6"/>
  <c r="A16" i="6"/>
  <c r="I40" i="6"/>
  <c r="H40" i="6"/>
  <c r="G40" i="6"/>
  <c r="F40" i="6"/>
  <c r="E40" i="6"/>
  <c r="D40" i="6"/>
  <c r="C40" i="6"/>
  <c r="I39" i="6"/>
  <c r="H39" i="6"/>
  <c r="G39" i="6"/>
  <c r="F39" i="6"/>
  <c r="E39" i="6"/>
  <c r="D39" i="6"/>
  <c r="C39" i="6"/>
  <c r="I38" i="6"/>
  <c r="H38" i="6"/>
  <c r="G38" i="6"/>
  <c r="F38" i="6"/>
  <c r="E38" i="6"/>
  <c r="D38" i="6"/>
  <c r="C38" i="6"/>
  <c r="I36" i="6"/>
  <c r="H36" i="6"/>
  <c r="G36" i="6"/>
  <c r="F36" i="6"/>
  <c r="E36" i="6"/>
  <c r="D36" i="6"/>
  <c r="I35" i="6"/>
  <c r="H35" i="6"/>
  <c r="G35" i="6"/>
  <c r="F35" i="6"/>
  <c r="E35" i="6"/>
  <c r="D35" i="6"/>
  <c r="I34" i="6"/>
  <c r="H34" i="6"/>
  <c r="G34" i="6"/>
  <c r="F34" i="6"/>
  <c r="E34" i="6"/>
  <c r="D34" i="6"/>
  <c r="I27" i="6"/>
  <c r="H27" i="6"/>
  <c r="G27" i="6"/>
  <c r="F27" i="6"/>
  <c r="E27" i="6"/>
  <c r="D27" i="6"/>
  <c r="C27" i="6"/>
  <c r="I26" i="6"/>
  <c r="H26" i="6"/>
  <c r="G26" i="6"/>
  <c r="F26" i="6"/>
  <c r="E26" i="6"/>
  <c r="D26" i="6"/>
  <c r="C26" i="6"/>
  <c r="I25" i="6"/>
  <c r="H25" i="6"/>
  <c r="G25" i="6"/>
  <c r="F25" i="6"/>
  <c r="E25" i="6"/>
  <c r="D25" i="6"/>
  <c r="C25" i="6"/>
  <c r="I23" i="6"/>
  <c r="H23" i="6"/>
  <c r="G23" i="6"/>
  <c r="F23" i="6"/>
  <c r="E23" i="6"/>
  <c r="D23" i="6"/>
  <c r="I22" i="6"/>
  <c r="H22" i="6"/>
  <c r="G22" i="6"/>
  <c r="F22" i="6"/>
  <c r="E22" i="6"/>
  <c r="D22" i="6"/>
  <c r="I21" i="6"/>
  <c r="H21" i="6"/>
  <c r="G21" i="6"/>
  <c r="F21" i="6"/>
  <c r="E21" i="6"/>
  <c r="D21" i="6"/>
  <c r="I14" i="6"/>
  <c r="H14" i="6"/>
  <c r="G14" i="6"/>
  <c r="F14" i="6"/>
  <c r="E14" i="6"/>
  <c r="D14" i="6"/>
  <c r="C14" i="6"/>
  <c r="I13" i="6"/>
  <c r="H13" i="6"/>
  <c r="G13" i="6"/>
  <c r="F13" i="6"/>
  <c r="E13" i="6"/>
  <c r="D13" i="6"/>
  <c r="C13" i="6"/>
  <c r="E12" i="6"/>
  <c r="F12" i="6"/>
  <c r="G12" i="6"/>
  <c r="H12" i="6"/>
  <c r="I12" i="6"/>
  <c r="D12" i="6"/>
  <c r="D9" i="6" l="1"/>
  <c r="E9" i="6"/>
  <c r="F9" i="6"/>
  <c r="G9" i="6"/>
  <c r="H9" i="6"/>
  <c r="I9" i="6"/>
  <c r="D10" i="6"/>
  <c r="E10" i="6"/>
  <c r="F10" i="6"/>
  <c r="G10" i="6"/>
  <c r="H10" i="6"/>
  <c r="I10" i="6"/>
  <c r="E8" i="6"/>
  <c r="F8" i="6"/>
  <c r="G8" i="6"/>
  <c r="H8" i="6"/>
  <c r="I8" i="6"/>
  <c r="D8" i="6"/>
  <c r="I125" i="6"/>
  <c r="I132" i="6" s="1"/>
  <c r="H125" i="6"/>
  <c r="H132" i="6" s="1"/>
  <c r="G125" i="6"/>
  <c r="G132" i="6" s="1"/>
  <c r="F125" i="6"/>
  <c r="F132" i="6" s="1"/>
  <c r="E125" i="6"/>
  <c r="E132" i="6" s="1"/>
  <c r="D125" i="6"/>
  <c r="D132" i="6" s="1"/>
  <c r="C125" i="6"/>
  <c r="C132" i="6" s="1"/>
  <c r="I30" i="6"/>
  <c r="I37" i="6" s="1"/>
  <c r="H30" i="6"/>
  <c r="H37" i="6" s="1"/>
  <c r="G30" i="6"/>
  <c r="G37" i="6" s="1"/>
  <c r="F30" i="6"/>
  <c r="F37" i="6" s="1"/>
  <c r="E30" i="6"/>
  <c r="E37" i="6" s="1"/>
  <c r="D30" i="6"/>
  <c r="D37" i="6" s="1"/>
  <c r="C30" i="6"/>
  <c r="C37" i="6" s="1"/>
  <c r="D17" i="6"/>
  <c r="D24" i="6" s="1"/>
  <c r="E17" i="6"/>
  <c r="E24" i="6" s="1"/>
  <c r="F17" i="6"/>
  <c r="F24" i="6" s="1"/>
  <c r="G17" i="6"/>
  <c r="G24" i="6" s="1"/>
  <c r="H17" i="6"/>
  <c r="H24" i="6" s="1"/>
  <c r="I17" i="6"/>
  <c r="I24" i="6" s="1"/>
  <c r="C17" i="6"/>
  <c r="C24" i="6" s="1"/>
  <c r="D11" i="6"/>
  <c r="E11" i="6"/>
  <c r="F11" i="6"/>
  <c r="G11" i="6"/>
  <c r="H11" i="6"/>
  <c r="I11" i="6"/>
  <c r="C11" i="6"/>
  <c r="U66" i="12" l="1"/>
  <c r="U67" i="12" s="1"/>
  <c r="U68" i="12" s="1"/>
  <c r="U69" i="12" s="1"/>
  <c r="U70" i="12" s="1"/>
  <c r="T66" i="12"/>
  <c r="T67" i="12" s="1"/>
  <c r="S66" i="12"/>
  <c r="S67" i="12" s="1"/>
  <c r="S68" i="12" s="1"/>
  <c r="S69" i="12" s="1"/>
  <c r="S70" i="12" s="1"/>
  <c r="S71" i="12" s="1"/>
  <c r="R66" i="12"/>
  <c r="R67" i="12" s="1"/>
  <c r="R68" i="12" s="1"/>
  <c r="R69" i="12" s="1"/>
  <c r="R70" i="12" s="1"/>
  <c r="R71" i="12" s="1"/>
  <c r="AA39" i="12"/>
  <c r="AA40" i="12" s="1"/>
  <c r="Z39" i="12"/>
  <c r="Z40" i="12" s="1"/>
  <c r="Z41" i="12" s="1"/>
  <c r="Z42" i="12" s="1"/>
  <c r="Z43" i="12" s="1"/>
  <c r="Z44" i="12" s="1"/>
  <c r="Z45" i="12" s="1"/>
  <c r="Y39" i="12"/>
  <c r="U39" i="12"/>
  <c r="U40" i="12" s="1"/>
  <c r="U41" i="12" s="1"/>
  <c r="U42" i="12" s="1"/>
  <c r="U43" i="12" s="1"/>
  <c r="U44" i="12" s="1"/>
  <c r="T39" i="12"/>
  <c r="T40" i="12" s="1"/>
  <c r="T41" i="12" s="1"/>
  <c r="T42" i="12" s="1"/>
  <c r="T43" i="12" s="1"/>
  <c r="T44" i="12" s="1"/>
  <c r="S39" i="12"/>
  <c r="S40" i="12" s="1"/>
  <c r="S41" i="12" s="1"/>
  <c r="S42" i="12" s="1"/>
  <c r="S43" i="12" s="1"/>
  <c r="S44" i="12" s="1"/>
  <c r="S45" i="12" s="1"/>
  <c r="R39" i="12"/>
  <c r="R40" i="12" s="1"/>
  <c r="R41" i="12" s="1"/>
  <c r="R42" i="12" s="1"/>
  <c r="R43" i="12" s="1"/>
  <c r="R44" i="12" s="1"/>
  <c r="N39" i="12"/>
  <c r="N40" i="12" s="1"/>
  <c r="N41" i="12" s="1"/>
  <c r="N42" i="12" s="1"/>
  <c r="N43" i="12" s="1"/>
  <c r="N44" i="12" s="1"/>
  <c r="M39" i="12"/>
  <c r="M40" i="12" s="1"/>
  <c r="L39" i="12"/>
  <c r="L40" i="12" s="1"/>
  <c r="L41" i="12" s="1"/>
  <c r="L42" i="12" s="1"/>
  <c r="L43" i="12" s="1"/>
  <c r="L44" i="12" s="1"/>
  <c r="L45" i="12" s="1"/>
  <c r="K39" i="12"/>
  <c r="K40" i="12" s="1"/>
  <c r="K41" i="12" s="1"/>
  <c r="K42" i="12" s="1"/>
  <c r="K43" i="12" s="1"/>
  <c r="K44" i="12" s="1"/>
  <c r="F33" i="12"/>
  <c r="L14" i="12"/>
  <c r="N13" i="12"/>
  <c r="M13" i="12"/>
  <c r="L13" i="12"/>
  <c r="K13" i="12"/>
  <c r="AB12" i="12"/>
  <c r="AA12" i="12"/>
  <c r="Z12" i="12"/>
  <c r="Y12" i="12"/>
  <c r="U12" i="12"/>
  <c r="T12" i="12"/>
  <c r="S12" i="12"/>
  <c r="R12" i="12"/>
  <c r="N12" i="12"/>
  <c r="M12" i="12"/>
  <c r="L12" i="12"/>
  <c r="K12" i="12"/>
  <c r="AB11" i="12"/>
  <c r="AA11" i="12"/>
  <c r="Z11" i="12"/>
  <c r="Y11" i="12"/>
  <c r="U11" i="12"/>
  <c r="T11" i="12"/>
  <c r="S11" i="12"/>
  <c r="R11" i="12"/>
  <c r="N11" i="12"/>
  <c r="M11" i="12"/>
  <c r="L11" i="12"/>
  <c r="K11" i="12"/>
  <c r="AB10" i="12"/>
  <c r="AA10" i="12"/>
  <c r="Z10" i="12"/>
  <c r="Y10" i="12"/>
  <c r="U10" i="12"/>
  <c r="T10" i="12"/>
  <c r="S10" i="12"/>
  <c r="R10" i="12"/>
  <c r="N10" i="12"/>
  <c r="L10" i="12"/>
  <c r="K10" i="12"/>
  <c r="AB9" i="12"/>
  <c r="AA9" i="12"/>
  <c r="Z9" i="12"/>
  <c r="Y9" i="12"/>
  <c r="U9" i="12"/>
  <c r="T9" i="12"/>
  <c r="S9" i="12"/>
  <c r="R9" i="12"/>
  <c r="N9" i="12"/>
  <c r="M9" i="12"/>
  <c r="L9" i="12"/>
  <c r="K9" i="12"/>
  <c r="AA8" i="12"/>
  <c r="Z8" i="12"/>
  <c r="Y8" i="12"/>
  <c r="U8" i="12"/>
  <c r="T8" i="12"/>
  <c r="S8" i="12"/>
  <c r="R8" i="12"/>
  <c r="N8" i="12"/>
  <c r="M8" i="12"/>
  <c r="L8" i="12"/>
  <c r="K8" i="12"/>
  <c r="AB7" i="12"/>
  <c r="AA7" i="12"/>
  <c r="Z7" i="12"/>
  <c r="Y7" i="12"/>
  <c r="U7" i="12"/>
  <c r="T7" i="12"/>
  <c r="S7" i="12"/>
  <c r="R7" i="12"/>
  <c r="N7" i="12"/>
  <c r="M7" i="12"/>
  <c r="L7" i="12"/>
  <c r="K7" i="12"/>
  <c r="AB6" i="12"/>
  <c r="AA6" i="12"/>
  <c r="Z6" i="12"/>
  <c r="Y6" i="12"/>
  <c r="U6" i="12"/>
  <c r="T6" i="12"/>
  <c r="S6" i="12"/>
  <c r="R6" i="12"/>
  <c r="N6" i="12"/>
  <c r="M6" i="12"/>
  <c r="L6" i="12"/>
  <c r="K6" i="12"/>
  <c r="AB5" i="12"/>
  <c r="AA5" i="12"/>
  <c r="Z5" i="12"/>
  <c r="U5" i="12"/>
  <c r="T5" i="12"/>
  <c r="S5" i="12"/>
  <c r="N5" i="12"/>
  <c r="M5" i="12"/>
  <c r="L5" i="12"/>
  <c r="AC5" i="12" l="1"/>
  <c r="O8" i="12"/>
  <c r="O10" i="12"/>
  <c r="V11" i="12"/>
  <c r="O12" i="12"/>
  <c r="AC12" i="12"/>
  <c r="V8" i="12"/>
  <c r="AC9" i="12"/>
  <c r="V12" i="12"/>
  <c r="O13" i="12"/>
  <c r="V5" i="12"/>
  <c r="O11" i="12"/>
  <c r="AC10" i="12"/>
  <c r="AC6" i="12"/>
  <c r="V9" i="12"/>
  <c r="V7" i="12"/>
  <c r="AC8" i="12"/>
  <c r="O6" i="12"/>
  <c r="O5" i="12"/>
  <c r="V10" i="12"/>
  <c r="AC11" i="12"/>
  <c r="M41" i="12"/>
  <c r="M42" i="12" s="1"/>
  <c r="M43" i="12" s="1"/>
  <c r="M44" i="12" s="1"/>
  <c r="V6" i="12"/>
  <c r="O7" i="12"/>
  <c r="AC7" i="12"/>
  <c r="O9" i="12"/>
  <c r="AB39" i="12"/>
  <c r="AB40" i="12" s="1"/>
  <c r="AB41" i="12" s="1"/>
  <c r="AB42" i="12" s="1"/>
  <c r="AB43" i="12" s="1"/>
  <c r="AB44" i="12" s="1"/>
  <c r="T68" i="12"/>
  <c r="T69" i="12" s="1"/>
  <c r="T70" i="12" s="1"/>
  <c r="T71" i="12" s="1"/>
  <c r="Y40" i="12"/>
  <c r="Y41" i="12" s="1"/>
  <c r="Y42" i="12" s="1"/>
  <c r="Y43" i="12" s="1"/>
  <c r="Y44" i="12" s="1"/>
  <c r="AA41" i="12" l="1"/>
  <c r="AA42" i="12" s="1"/>
  <c r="AA43" i="12" s="1"/>
  <c r="AA44" i="12" s="1"/>
  <c r="D61" i="7" l="1"/>
  <c r="B61" i="7"/>
  <c r="J4" i="2"/>
  <c r="K4" i="2"/>
  <c r="M4" i="2"/>
  <c r="J5" i="2"/>
  <c r="K5" i="2"/>
  <c r="L5" i="2"/>
  <c r="M5" i="2"/>
  <c r="N5" i="2"/>
  <c r="O5" i="2"/>
  <c r="P5" i="2"/>
  <c r="J6" i="2"/>
  <c r="K6" i="2"/>
  <c r="L6" i="2"/>
  <c r="M6" i="2"/>
  <c r="N6" i="2"/>
  <c r="O6" i="2"/>
  <c r="P6" i="2"/>
  <c r="K3" i="2"/>
  <c r="K7" i="2" s="1"/>
  <c r="L3" i="2"/>
  <c r="M3" i="2"/>
  <c r="M7" i="2" s="1"/>
  <c r="N3" i="2"/>
  <c r="O3" i="2"/>
  <c r="O7" i="2" s="1"/>
  <c r="P3" i="2"/>
  <c r="J3" i="2"/>
  <c r="K28" i="2"/>
  <c r="L28" i="2"/>
  <c r="M28" i="2"/>
  <c r="N28" i="2"/>
  <c r="O28" i="2"/>
  <c r="P28" i="2"/>
  <c r="J28" i="2"/>
  <c r="P23" i="2"/>
  <c r="P24" i="2"/>
  <c r="P25" i="2"/>
  <c r="P26" i="2"/>
  <c r="P27" i="2"/>
  <c r="J23" i="2"/>
  <c r="J24" i="2"/>
  <c r="J25" i="2"/>
  <c r="J26" i="2"/>
  <c r="F35" i="2"/>
  <c r="G35" i="2"/>
  <c r="H35" i="2"/>
  <c r="C4" i="2"/>
  <c r="D4" i="2"/>
  <c r="L4" i="2" s="1"/>
  <c r="L7" i="2" s="1"/>
  <c r="E4" i="2"/>
  <c r="F4" i="2"/>
  <c r="N4" i="2" s="1"/>
  <c r="G4" i="2"/>
  <c r="O4" i="2" s="1"/>
  <c r="H4" i="2"/>
  <c r="P4" i="2" s="1"/>
  <c r="P7" i="2" s="1"/>
  <c r="P29" i="2" s="1"/>
  <c r="B4" i="2"/>
  <c r="F11" i="3"/>
  <c r="E5" i="3"/>
  <c r="E13" i="3" s="1"/>
  <c r="C6" i="3"/>
  <c r="B6" i="3"/>
  <c r="B4" i="3"/>
  <c r="C12" i="3"/>
  <c r="N7" i="2" l="1"/>
  <c r="C7" i="10"/>
  <c r="D35" i="2"/>
  <c r="C35" i="2"/>
  <c r="C12" i="6" l="1"/>
  <c r="B35" i="2" l="1"/>
  <c r="C34" i="2"/>
  <c r="D34" i="2"/>
  <c r="E34" i="2"/>
  <c r="F34" i="2"/>
  <c r="G34" i="2"/>
  <c r="B34" i="2"/>
  <c r="C33" i="2"/>
  <c r="D33" i="2"/>
  <c r="E33" i="2"/>
  <c r="F33" i="2"/>
  <c r="G33" i="2"/>
  <c r="B33" i="2"/>
  <c r="C32" i="2"/>
  <c r="D32" i="2"/>
  <c r="E32" i="2"/>
  <c r="F32" i="2"/>
  <c r="G32" i="2"/>
  <c r="B32" i="2"/>
  <c r="D17" i="2"/>
  <c r="C17" i="2"/>
  <c r="D16" i="2"/>
  <c r="D39" i="2" s="1"/>
  <c r="E16" i="2"/>
  <c r="E39" i="2" s="1"/>
  <c r="C16" i="2"/>
  <c r="C39" i="2" s="1"/>
  <c r="D15" i="2"/>
  <c r="D38" i="2" s="1"/>
  <c r="E15" i="2"/>
  <c r="E38" i="2" s="1"/>
  <c r="F15" i="2"/>
  <c r="F38" i="2" s="1"/>
  <c r="G15" i="2"/>
  <c r="G38" i="2" s="1"/>
  <c r="C15" i="2"/>
  <c r="C38" i="2" s="1"/>
  <c r="D14" i="2"/>
  <c r="D37" i="2" s="1"/>
  <c r="E14" i="2"/>
  <c r="E37" i="2" s="1"/>
  <c r="F14" i="2"/>
  <c r="F37" i="2" s="1"/>
  <c r="G14" i="2"/>
  <c r="G37" i="2" s="1"/>
  <c r="C14" i="2"/>
  <c r="C37" i="2" s="1"/>
  <c r="E13" i="2"/>
  <c r="E36" i="2" s="1"/>
  <c r="C13" i="2"/>
  <c r="C36" i="2" s="1"/>
  <c r="D13" i="2"/>
  <c r="D36" i="2" s="1"/>
  <c r="F13" i="2"/>
  <c r="F36" i="2" s="1"/>
  <c r="G13" i="2"/>
  <c r="G36" i="2" s="1"/>
  <c r="B14" i="2"/>
  <c r="B37" i="2" s="1"/>
  <c r="B15" i="2"/>
  <c r="B38" i="2" s="1"/>
  <c r="B16" i="2"/>
  <c r="B39" i="2" s="1"/>
  <c r="B17" i="2"/>
  <c r="B13" i="2"/>
  <c r="B36" i="2" s="1"/>
  <c r="H16" i="2"/>
  <c r="H39" i="2" s="1"/>
  <c r="H14" i="2"/>
  <c r="H37" i="2" s="1"/>
  <c r="C4" i="3"/>
  <c r="F4" i="3" l="1"/>
  <c r="F6" i="3"/>
  <c r="B6" i="10" l="1"/>
  <c r="B11" i="3"/>
  <c r="C11" i="3" l="1"/>
  <c r="C6" i="10"/>
  <c r="H15" i="2"/>
  <c r="H38" i="2" s="1"/>
  <c r="B9" i="3" l="1"/>
  <c r="E8" i="3"/>
  <c r="D8" i="3"/>
  <c r="B7" i="3"/>
  <c r="D5" i="3"/>
  <c r="B5" i="3"/>
  <c r="D13" i="3" l="1"/>
  <c r="E7" i="10"/>
  <c r="E12" i="3"/>
  <c r="B10" i="3"/>
  <c r="D9" i="3"/>
  <c r="D16" i="3" s="1"/>
  <c r="B8" i="3"/>
  <c r="E9" i="3"/>
  <c r="C9" i="3"/>
  <c r="E5" i="10"/>
  <c r="C5" i="3"/>
  <c r="C8" i="3"/>
  <c r="C10" i="3"/>
  <c r="B16" i="3" l="1"/>
  <c r="E16" i="3"/>
  <c r="F5" i="3"/>
  <c r="F12" i="3"/>
  <c r="F9" i="3"/>
  <c r="F8" i="3"/>
  <c r="F10" i="3"/>
  <c r="D4" i="10"/>
  <c r="H34" i="2"/>
  <c r="D14" i="3"/>
  <c r="D5" i="10"/>
  <c r="H33" i="2"/>
  <c r="H7" i="2"/>
  <c r="H17" i="2" s="1"/>
  <c r="B4" i="10"/>
  <c r="B13" i="3"/>
  <c r="B14" i="3"/>
  <c r="B5" i="10"/>
  <c r="C7" i="3"/>
  <c r="F7" i="3" s="1"/>
  <c r="C4" i="10"/>
  <c r="E14" i="3"/>
  <c r="E15" i="3" s="1"/>
  <c r="D15" i="3"/>
  <c r="B15" i="3"/>
  <c r="C16" i="3" l="1"/>
  <c r="F16" i="3"/>
  <c r="C5" i="10"/>
  <c r="C14" i="3"/>
  <c r="F14" i="3" s="1"/>
  <c r="C13" i="3"/>
  <c r="F13" i="3" s="1"/>
  <c r="H13" i="2"/>
  <c r="H36" i="2" s="1"/>
  <c r="H32" i="2"/>
  <c r="C15" i="3"/>
  <c r="F15" i="3" s="1"/>
  <c r="H6" i="3" l="1"/>
  <c r="H5" i="3"/>
  <c r="H11" i="3"/>
  <c r="H10" i="3"/>
  <c r="H9" i="3"/>
  <c r="H8" i="3"/>
  <c r="H7" i="3"/>
  <c r="H4" i="3"/>
  <c r="H12" i="3"/>
  <c r="I4" i="10" l="1"/>
  <c r="J4" i="10"/>
  <c r="K4" i="10"/>
  <c r="L4" i="10"/>
  <c r="I5" i="10"/>
  <c r="J5" i="10"/>
  <c r="K5" i="10"/>
  <c r="L5" i="10"/>
  <c r="I6" i="10"/>
  <c r="J6" i="10"/>
  <c r="K6" i="10"/>
  <c r="L6" i="10"/>
  <c r="I7" i="10"/>
  <c r="J7" i="10"/>
  <c r="K7" i="10"/>
  <c r="L7" i="10"/>
  <c r="G4" i="10"/>
  <c r="B11" i="10" s="1"/>
  <c r="G5" i="10"/>
  <c r="E12" i="10" s="1"/>
  <c r="G6" i="10"/>
  <c r="G7" i="10"/>
  <c r="C13" i="10" l="1"/>
  <c r="B13" i="10"/>
  <c r="C14" i="10"/>
  <c r="B14" i="10"/>
  <c r="C12" i="10"/>
  <c r="D12" i="10"/>
  <c r="D14" i="10"/>
  <c r="B12" i="10"/>
  <c r="E14" i="10"/>
  <c r="E13" i="10"/>
  <c r="D13" i="10"/>
  <c r="C11" i="10"/>
  <c r="D11" i="10"/>
  <c r="E11" i="10"/>
  <c r="Y15" i="6" l="1"/>
  <c r="X12" i="6"/>
  <c r="W12" i="6"/>
  <c r="Y4" i="6"/>
  <c r="Y5" i="6"/>
  <c r="Y12" i="6" l="1"/>
  <c r="Y16" i="6" l="1"/>
  <c r="A14" i="2" l="1"/>
  <c r="A37" i="2" s="1"/>
  <c r="A15" i="2"/>
  <c r="A38" i="2" s="1"/>
  <c r="A16" i="2"/>
  <c r="A39" i="2" s="1"/>
  <c r="A17" i="2"/>
  <c r="A13" i="2"/>
  <c r="A36" i="2" s="1"/>
  <c r="A35" i="2"/>
  <c r="A34" i="2"/>
  <c r="A33" i="2"/>
  <c r="A32" i="2"/>
  <c r="G27" i="2"/>
  <c r="O27" i="2" s="1"/>
  <c r="O29" i="2" s="1"/>
  <c r="F27" i="2"/>
  <c r="N27" i="2" s="1"/>
  <c r="N29" i="2" s="1"/>
  <c r="E27" i="2"/>
  <c r="M27" i="2" s="1"/>
  <c r="M29" i="2" s="1"/>
  <c r="D27" i="2"/>
  <c r="L27" i="2" s="1"/>
  <c r="L29" i="2" s="1"/>
  <c r="C27" i="2"/>
  <c r="K27" i="2" s="1"/>
  <c r="K29" i="2" s="1"/>
  <c r="B27" i="2"/>
  <c r="J27" i="2" s="1"/>
  <c r="O26" i="2"/>
  <c r="N26" i="2"/>
  <c r="M26" i="2"/>
  <c r="L26" i="2"/>
  <c r="K26" i="2"/>
  <c r="O25" i="2"/>
  <c r="N25" i="2"/>
  <c r="M25" i="2"/>
  <c r="L25" i="2"/>
  <c r="K25" i="2"/>
  <c r="O24" i="2"/>
  <c r="N24" i="2"/>
  <c r="M24" i="2"/>
  <c r="L24" i="2"/>
  <c r="K24" i="2"/>
  <c r="O23" i="2"/>
  <c r="N23" i="2"/>
  <c r="M23" i="2"/>
  <c r="L23" i="2"/>
  <c r="K23" i="2"/>
  <c r="E7" i="2"/>
  <c r="E17" i="2" s="1"/>
  <c r="G7" i="2" l="1"/>
  <c r="G17" i="2" s="1"/>
  <c r="G16" i="2"/>
  <c r="G39" i="2" s="1"/>
  <c r="F7" i="2"/>
  <c r="F17" i="2" s="1"/>
  <c r="F16" i="2"/>
  <c r="F39" i="2" s="1"/>
  <c r="J7" i="2"/>
  <c r="J29" i="2" s="1"/>
</calcChain>
</file>

<file path=xl/sharedStrings.xml><?xml version="1.0" encoding="utf-8"?>
<sst xmlns="http://schemas.openxmlformats.org/spreadsheetml/2006/main" count="683" uniqueCount="194">
  <si>
    <t>Communes</t>
  </si>
  <si>
    <t>GFP</t>
  </si>
  <si>
    <t>Secteur communal</t>
  </si>
  <si>
    <t>Départements</t>
  </si>
  <si>
    <t>Régions</t>
  </si>
  <si>
    <t>Toutes collectivités</t>
  </si>
  <si>
    <t>Taxe d'habitation (TH)</t>
  </si>
  <si>
    <t>Cotisation foncière des entreprises (CFE)</t>
  </si>
  <si>
    <t>Cotisation sur la valeur ajoutée des entreprises (CVAE)</t>
  </si>
  <si>
    <t>Impositions forfaitaires des entreprises de réseaux (IFER)</t>
  </si>
  <si>
    <t>Taxe sur les surfaces commerciales (TASCOM)</t>
  </si>
  <si>
    <t>TEOM</t>
  </si>
  <si>
    <t>Sous-total "contributions directes"</t>
  </si>
  <si>
    <t>Ensemble des "impôts économiques"</t>
  </si>
  <si>
    <t>Ensemble des "taxes ménages"</t>
  </si>
  <si>
    <t>TOTAL fiscalité directe locale</t>
  </si>
  <si>
    <t>Syndicats</t>
  </si>
  <si>
    <t>Taxes annexes (GEMAPI et TASA)</t>
  </si>
  <si>
    <t>Impôts économiques</t>
  </si>
  <si>
    <t>-</t>
  </si>
  <si>
    <t>Taxes ménages</t>
  </si>
  <si>
    <t>TH</t>
  </si>
  <si>
    <t>FB</t>
  </si>
  <si>
    <t>FNB</t>
  </si>
  <si>
    <t>3TM</t>
  </si>
  <si>
    <t>Impôts économiques (auprès des entreprises)</t>
  </si>
  <si>
    <t>CVAE</t>
  </si>
  <si>
    <t>CFE</t>
  </si>
  <si>
    <t>IFER</t>
  </si>
  <si>
    <t>TASCOM</t>
  </si>
  <si>
    <t>taxes annexes</t>
  </si>
  <si>
    <t>Total taxes</t>
  </si>
  <si>
    <t>base 100 en 2011</t>
  </si>
  <si>
    <t>GFP+Synd</t>
  </si>
  <si>
    <t>Ensemble</t>
  </si>
  <si>
    <t>Taxes "ménages"</t>
  </si>
  <si>
    <t>Produit</t>
  </si>
  <si>
    <t>Effet taux</t>
  </si>
  <si>
    <t>Effet base</t>
  </si>
  <si>
    <t>Taux moyen</t>
  </si>
  <si>
    <t>Valeur</t>
  </si>
  <si>
    <t>Secteur co (y compris syndicats)</t>
  </si>
  <si>
    <t>Taxe sur le foncier bâti (FB)</t>
  </si>
  <si>
    <t>Taxe sur le foncier non bâti (FNB &amp; add)</t>
  </si>
  <si>
    <t>Type de taxe et de base</t>
  </si>
  <si>
    <t xml:space="preserve">          dont : -  en FA hors Zone</t>
  </si>
  <si>
    <t xml:space="preserve">                     - en FPU</t>
  </si>
  <si>
    <t>Bases nettes</t>
  </si>
  <si>
    <t>Valeur locative des locaux d'habitation</t>
  </si>
  <si>
    <t xml:space="preserve">  Secteur communal</t>
  </si>
  <si>
    <t xml:space="preserve">- exonérations                                            </t>
  </si>
  <si>
    <t>en millions €</t>
  </si>
  <si>
    <t>Taxes annexes</t>
  </si>
  <si>
    <t xml:space="preserve">       locaux d'habitation ordinaire</t>
  </si>
  <si>
    <t xml:space="preserve">     + locaux d'habitation loi 1948</t>
  </si>
  <si>
    <t xml:space="preserve">     + locaux à usage professionnel et commercial</t>
  </si>
  <si>
    <t xml:space="preserve">     + locaux établissements industriels et assimilés</t>
  </si>
  <si>
    <t xml:space="preserve">= bases FB communales </t>
  </si>
  <si>
    <t xml:space="preserve">=  bases TH communales </t>
  </si>
  <si>
    <t>Taxe foncière sur les propriétés bâties (FB)</t>
  </si>
  <si>
    <t>Taxe foncière sur les propriétés non bâties (FnB)</t>
  </si>
  <si>
    <t>Taux moyens</t>
  </si>
  <si>
    <t>en %</t>
  </si>
  <si>
    <t>Évolution</t>
  </si>
  <si>
    <t>- abattements pour charges de famille</t>
  </si>
  <si>
    <t>- abattements facultatifs</t>
  </si>
  <si>
    <t>Base</t>
  </si>
  <si>
    <t>Taux</t>
  </si>
  <si>
    <t>Coll A</t>
  </si>
  <si>
    <t>Coll B</t>
  </si>
  <si>
    <t>Evol 17/16</t>
  </si>
  <si>
    <t>dont part incitative à la TEOM</t>
  </si>
  <si>
    <t>GFP+Syndicats</t>
  </si>
  <si>
    <t>En M€</t>
  </si>
  <si>
    <t xml:space="preserve">En % </t>
  </si>
  <si>
    <t>Tableau 2 - Bases nettes d'imposition et taux moyens</t>
  </si>
  <si>
    <t xml:space="preserve">     + locaux d'habitation à caractère social</t>
  </si>
  <si>
    <t>Taxe d'habitation sur les logements vacants ( TH-LV)</t>
  </si>
  <si>
    <t>Taxe d'habitation sur les logements vacants (TH-LV)</t>
  </si>
  <si>
    <t>Taxe d'enlèvement des ordures ménagères (TEOM)</t>
  </si>
  <si>
    <t>GFP &amp; Syndicats</t>
  </si>
  <si>
    <t xml:space="preserve">  bases communales (et taux moyens)</t>
  </si>
  <si>
    <t xml:space="preserve">  bases intercommunales (et taux moyen)</t>
  </si>
  <si>
    <t xml:space="preserve">  bases syndicales (et taux moyen)</t>
  </si>
  <si>
    <t xml:space="preserve">  bases syndicales (et taux moyen) </t>
  </si>
  <si>
    <r>
      <t xml:space="preserve">  bases intercommunales</t>
    </r>
    <r>
      <rPr>
        <vertAlign val="superscript"/>
        <sz val="11"/>
        <rFont val="Times New Roman"/>
        <family val="1"/>
      </rPr>
      <t xml:space="preserve"> (a)</t>
    </r>
    <r>
      <rPr>
        <sz val="11"/>
        <rFont val="Times New Roman"/>
        <family val="1"/>
      </rPr>
      <t xml:space="preserve"> (et taux moyen)</t>
    </r>
  </si>
  <si>
    <t xml:space="preserve">Taxe d'habitation </t>
  </si>
  <si>
    <t>Position dans le cycle électoral</t>
  </si>
  <si>
    <t>N-2</t>
  </si>
  <si>
    <t>N-1</t>
  </si>
  <si>
    <t>N</t>
  </si>
  <si>
    <t>N+1</t>
  </si>
  <si>
    <t>N+2</t>
  </si>
  <si>
    <t>N+3</t>
  </si>
  <si>
    <t>N+4</t>
  </si>
  <si>
    <t>élections de 2014</t>
  </si>
  <si>
    <t>Taxe sur le foncier bâti</t>
  </si>
  <si>
    <t>Total</t>
  </si>
  <si>
    <t>Tableau 1 - Fiscalité directe locale en 2020 : Produits et évolution</t>
  </si>
  <si>
    <t>2020
Montants des produits, en M€</t>
  </si>
  <si>
    <t>Régions et CTU</t>
  </si>
  <si>
    <t>2020 / 2019
Évolution des produits, en %</t>
  </si>
  <si>
    <r>
      <t>Taxe d'habitation (TH)</t>
    </r>
    <r>
      <rPr>
        <vertAlign val="superscript"/>
        <sz val="12"/>
        <color theme="1"/>
        <rFont val="Times New Roman"/>
        <family val="1"/>
      </rPr>
      <t xml:space="preserve"> (a)</t>
    </r>
  </si>
  <si>
    <r>
      <t>Taxe sur le foncier non bâti (FnB)</t>
    </r>
    <r>
      <rPr>
        <vertAlign val="superscript"/>
        <sz val="12"/>
        <color theme="1"/>
        <rFont val="Times New Roman"/>
        <family val="1"/>
      </rPr>
      <t xml:space="preserve"> (b)</t>
    </r>
  </si>
  <si>
    <r>
      <t>Taxe d'enlèvement des ordures ménagères (TEOM)</t>
    </r>
    <r>
      <rPr>
        <vertAlign val="superscript"/>
        <sz val="12"/>
        <color theme="1"/>
        <rFont val="Times New Roman"/>
        <family val="1"/>
      </rPr>
      <t xml:space="preserve"> (c)</t>
    </r>
  </si>
  <si>
    <t>(a) Y compris majoration  des résidences secondaires.</t>
  </si>
  <si>
    <t>(b) Y compris taxe additionnelle.</t>
  </si>
  <si>
    <t>(c) Par collectivité réellement bénéficiaire, après reversement des GFP aux syndicats.</t>
  </si>
  <si>
    <t>(d) La métropole de Lyon et les EPT de la métropole du grand Paris (MGP) sont intégralement assimilés aux GFP.</t>
  </si>
  <si>
    <t>Source : DGCL. Données : DGFiP, REI.</t>
  </si>
  <si>
    <r>
      <t>GFP</t>
    </r>
    <r>
      <rPr>
        <i/>
        <vertAlign val="superscript"/>
        <sz val="12"/>
        <color theme="1"/>
        <rFont val="Times New Roman"/>
        <family val="1"/>
      </rPr>
      <t xml:space="preserve"> (d)</t>
    </r>
  </si>
  <si>
    <t>Graphique 5 - Répartition en 2020 des différentes coposantes de la fisclaité directe locale selon les différents niveaux de collectivités</t>
  </si>
  <si>
    <t>THLV</t>
  </si>
  <si>
    <t>TH (yc LV)</t>
  </si>
  <si>
    <t>Graphique 1 - Produits de la fiscalité directe locale de 2017 à 2020 selon le niveau de collectivités</t>
  </si>
  <si>
    <t>Structures 2020</t>
  </si>
  <si>
    <t>Taxes annexes : 
TASA + GEMAPI</t>
  </si>
  <si>
    <t>Impôts 
économiques</t>
  </si>
  <si>
    <t>Tableau annexe</t>
  </si>
  <si>
    <t>TH y compris THLV</t>
  </si>
  <si>
    <t xml:space="preserve">     + autres locaux passibles de la TH</t>
  </si>
  <si>
    <r>
      <t xml:space="preserve">  bases départementales</t>
    </r>
    <r>
      <rPr>
        <sz val="11"/>
        <rFont val="Times New Roman"/>
        <family val="1"/>
      </rPr>
      <t xml:space="preserve"> (et taux moyen)</t>
    </r>
  </si>
  <si>
    <t>bases des CTU (et taux moyen)</t>
  </si>
  <si>
    <t xml:space="preserve">                     - en ZAE</t>
  </si>
  <si>
    <t xml:space="preserve">                     - en Zone éolienne</t>
  </si>
  <si>
    <r>
      <t xml:space="preserve"> Secteur communal</t>
    </r>
    <r>
      <rPr>
        <i/>
        <vertAlign val="superscript"/>
        <sz val="11"/>
        <rFont val="Times New Roman"/>
        <family val="1"/>
      </rPr>
      <t xml:space="preserve"> (b)</t>
    </r>
  </si>
  <si>
    <t xml:space="preserve">  bases syndicales et intercommunales (et taux moyen)</t>
  </si>
  <si>
    <t>GEMAPI (secteur communal)</t>
  </si>
  <si>
    <t>TASA (bases régionales)</t>
  </si>
  <si>
    <t>Montants 2020</t>
  </si>
  <si>
    <t>Taux 2020</t>
  </si>
  <si>
    <r>
      <t>Taux moyens "statistiques"</t>
    </r>
    <r>
      <rPr>
        <b/>
        <i/>
        <vertAlign val="superscript"/>
        <sz val="10"/>
        <rFont val="Times New Roman"/>
        <family val="1"/>
      </rPr>
      <t xml:space="preserve"> (c)</t>
    </r>
  </si>
  <si>
    <t>(a) Y compris métropole de Lyon.</t>
  </si>
  <si>
    <t>(b) La base du secteur communal est la somme des bases communales et intercommunales en FPU, en ZAE et en ZDE.</t>
  </si>
  <si>
    <t xml:space="preserve">(c) Pour chaque type de collectivité, les taux moyens "statistiques" sont calculés en divisant la somme des produits réellement perçus par la somme de leurs bases. Les produits réellement perçus intègrent les "gains et pertes", les lissages depuis 2017, et les produits des taxes additionnelles ou des majorations. Ils peuvent donc différer des taux votés. </t>
  </si>
  <si>
    <t>Taxe sur le foncier non bâti</t>
  </si>
  <si>
    <t>Année</t>
  </si>
  <si>
    <t>Taxe d'habitation (y c. LV)</t>
  </si>
  <si>
    <t>Position dans le cycle électoral départemental</t>
  </si>
  <si>
    <t>élections de 1995</t>
  </si>
  <si>
    <t>élections de 2001</t>
  </si>
  <si>
    <t>élections de 2008</t>
  </si>
  <si>
    <t>moyenne des élections 1995-2001 -2008</t>
  </si>
  <si>
    <t>N+5</t>
  </si>
  <si>
    <t>N+6</t>
  </si>
  <si>
    <t>N+7</t>
  </si>
  <si>
    <t>Estimation (hors Paris)</t>
  </si>
  <si>
    <t>FB Sec Co</t>
  </si>
  <si>
    <t>FB Dept</t>
  </si>
  <si>
    <t>Hors Paris</t>
  </si>
  <si>
    <t>Paris</t>
  </si>
  <si>
    <t>Départemental</t>
  </si>
  <si>
    <t xml:space="preserve">Évolution du produit </t>
  </si>
  <si>
    <t>Effet base*</t>
  </si>
  <si>
    <t>Effet taux*</t>
  </si>
  <si>
    <t xml:space="preserve">EPCI à FP (y compris MGP) </t>
  </si>
  <si>
    <t xml:space="preserve">Secteur communal </t>
  </si>
  <si>
    <t>Taxe d'habitation sur les logements vacants (THLV)</t>
  </si>
  <si>
    <t>CTU</t>
  </si>
  <si>
    <t xml:space="preserve">Ensemble des collectivités </t>
  </si>
  <si>
    <t xml:space="preserve">Cotisation foncière des entreprises (CFE) </t>
  </si>
  <si>
    <t>* Lorsqu'un groupement instaure une taxe qui n'existait pas l'année précédente, cette instauration est intégralement comptée dans l'effet taux. On considère que la base préexistait, mais qu'elle était affectée d'un taux nul. Cela explique les écarts parfois importants entre l'évolution des bases dans le tableau 5.3 et l'effet base ici (THLV des EPCI à FP par exemple).</t>
  </si>
  <si>
    <t xml:space="preserve"> FA : fiscalité additionnelle ; FPU : fiscalité professionnelle unique.</t>
  </si>
  <si>
    <t>(a) Y compris majoration sur les résidences secondaires.</t>
  </si>
  <si>
    <t>(c) Y compris la part incitative.</t>
  </si>
  <si>
    <t>Taxe d'habitation (hors LV)</t>
  </si>
  <si>
    <t>Bases</t>
  </si>
  <si>
    <t xml:space="preserve">Evolution </t>
  </si>
  <si>
    <t>Décomposition des évolutions des produits en effets base et effets taux</t>
  </si>
  <si>
    <t>Indice 100</t>
  </si>
  <si>
    <t>GFP et syndicats</t>
  </si>
  <si>
    <t>Taxe foncière (bâti) (FB)</t>
  </si>
  <si>
    <t>Taxe foncière (non bâti) (FNB)</t>
  </si>
  <si>
    <t>Tableau - Décomposition de l'évolution des produits des taxes en 2020 : effet base et effet taux (en %)</t>
  </si>
  <si>
    <t>Collectivités selon le type de fiscalité 
(y compris les syndicats à contributions fiscalisées)</t>
  </si>
  <si>
    <t>Membres d'un EPCI à FA</t>
  </si>
  <si>
    <t xml:space="preserve"> Membres d'un EPCI à FPU </t>
  </si>
  <si>
    <t xml:space="preserve"> à FA</t>
  </si>
  <si>
    <t xml:space="preserve">à FPU </t>
  </si>
  <si>
    <r>
      <t xml:space="preserve">Taxe d'habitation (TH) </t>
    </r>
    <r>
      <rPr>
        <vertAlign val="superscript"/>
        <sz val="9"/>
        <rFont val="Arial Narrow"/>
        <family val="2"/>
      </rPr>
      <t xml:space="preserve">(a) </t>
    </r>
  </si>
  <si>
    <r>
      <t xml:space="preserve">Taxe sur le foncier non bâti (FnB) </t>
    </r>
    <r>
      <rPr>
        <vertAlign val="superscript"/>
        <sz val="9"/>
        <rFont val="Arial Narrow"/>
        <family val="2"/>
      </rPr>
      <t>(b)</t>
    </r>
  </si>
  <si>
    <t>Ensemble des 3
" Taxes ménages "</t>
  </si>
  <si>
    <r>
      <t>Taxe d'enlèvement des ordures ménagères (TEOM)</t>
    </r>
    <r>
      <rPr>
        <vertAlign val="superscript"/>
        <sz val="9"/>
        <rFont val="Arial Narrow"/>
        <family val="2"/>
      </rPr>
      <t xml:space="preserve"> (c)</t>
    </r>
  </si>
  <si>
    <t>Source : DGCL. Données DGFIP, REI.</t>
  </si>
  <si>
    <t>.</t>
  </si>
  <si>
    <t>Graphique 3 : évolution des taux et cycle électoraux</t>
  </si>
  <si>
    <t>FB secteur communal</t>
  </si>
  <si>
    <t>Foncier non bâti</t>
  </si>
  <si>
    <t>FB des départements et CTU</t>
  </si>
  <si>
    <t>dep</t>
  </si>
  <si>
    <t>MED</t>
  </si>
  <si>
    <t>2A</t>
  </si>
  <si>
    <t>2B</t>
  </si>
  <si>
    <t>Carte : Médianes des produits par habitant de taxe sur le foncier bâti. (En €/habitant)</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</si>
</sst>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 _€_-;\-* #,##0.00\ _€_-;_-* &quot;-&quot;??\ _€_-;_-@_-"/>
    <numFmt numFmtId="164" formatCode="\+0.0&quot; %&quot;;\-0.0&quot; %&quot;"/>
    <numFmt numFmtId="165" formatCode="\+0.00&quot; pt&quot;;\-0.00&quot; pt&quot;"/>
    <numFmt numFmtId="166" formatCode="0.0"/>
    <numFmt numFmtId="167" formatCode="0.0%"/>
    <numFmt numFmtId="168" formatCode="_-* #,##0\ _€_-;\-* #,##0\ _€_-;_-* &quot;-&quot;??\ _€_-;_-@_-"/>
    <numFmt numFmtId="169" formatCode="\+0.0%;\-0.0%"/>
    <numFmt numFmtId="170" formatCode="\+0.0;\-0.0"/>
    <numFmt numFmtId="171" formatCode="#,##0.0"/>
    <numFmt numFmtId="172" formatCode="\+0.0&quot; &quot;%;\-0.0&quot; &quot;%"/>
    <numFmt numFmtId="173" formatCode="0.00&quot; &quot;%"/>
    <numFmt numFmtId="174" formatCode="\+0.00;\-0.00"/>
  </numFmts>
  <fonts count="5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i/>
      <sz val="11"/>
      <color theme="1"/>
      <name val="Calibri"/>
      <family val="2"/>
      <scheme val="minor"/>
    </font>
    <font>
      <b/>
      <u/>
      <sz val="11"/>
      <color theme="1"/>
      <name val="Calibri"/>
      <family val="2"/>
      <scheme val="minor"/>
    </font>
    <font>
      <sz val="10"/>
      <name val="Arial"/>
      <family val="2"/>
    </font>
    <font>
      <b/>
      <i/>
      <sz val="10"/>
      <name val="Times New Roman"/>
      <family val="1"/>
    </font>
    <font>
      <b/>
      <sz val="10"/>
      <name val="Times New Roman"/>
      <family val="1"/>
    </font>
    <font>
      <i/>
      <sz val="10"/>
      <name val="Times New Roman"/>
      <family val="1"/>
    </font>
    <font>
      <b/>
      <sz val="12"/>
      <color theme="1"/>
      <name val="Calibri"/>
      <family val="2"/>
      <scheme val="minor"/>
    </font>
    <font>
      <sz val="11"/>
      <color theme="1"/>
      <name val="Times New Roman"/>
      <family val="1"/>
    </font>
    <font>
      <b/>
      <sz val="12"/>
      <color theme="1"/>
      <name val="Times New Roman"/>
      <family val="1"/>
    </font>
    <font>
      <sz val="12"/>
      <color theme="1"/>
      <name val="Times New Roman"/>
      <family val="1"/>
    </font>
    <font>
      <b/>
      <i/>
      <sz val="12"/>
      <color theme="1"/>
      <name val="Times New Roman"/>
      <family val="1"/>
    </font>
    <font>
      <i/>
      <sz val="12"/>
      <color theme="1"/>
      <name val="Times New Roman"/>
      <family val="1"/>
    </font>
    <font>
      <b/>
      <sz val="11"/>
      <color indexed="12"/>
      <name val="Times New Roman"/>
      <family val="1"/>
    </font>
    <font>
      <sz val="11"/>
      <name val="Times New Roman"/>
      <family val="1"/>
    </font>
    <font>
      <i/>
      <sz val="11"/>
      <name val="Times New Roman"/>
      <family val="1"/>
    </font>
    <font>
      <i/>
      <u/>
      <sz val="11"/>
      <name val="Times New Roman"/>
      <family val="1"/>
    </font>
    <font>
      <i/>
      <u val="singleAccounting"/>
      <sz val="11"/>
      <name val="Times New Roman"/>
      <family val="1"/>
    </font>
    <font>
      <vertAlign val="superscript"/>
      <sz val="11"/>
      <name val="Times New Roman"/>
      <family val="1"/>
    </font>
    <font>
      <i/>
      <sz val="11"/>
      <color theme="1"/>
      <name val="Times New Roman"/>
      <family val="1"/>
    </font>
    <font>
      <u/>
      <sz val="11"/>
      <name val="Times New Roman"/>
      <family val="1"/>
    </font>
    <font>
      <i/>
      <sz val="10"/>
      <color theme="1"/>
      <name val="Times New Roman"/>
      <family val="1"/>
    </font>
    <font>
      <b/>
      <sz val="10"/>
      <color theme="1"/>
      <name val="Bookman Old Style"/>
      <family val="1"/>
    </font>
    <font>
      <b/>
      <sz val="10"/>
      <name val="Arial"/>
      <family val="2"/>
    </font>
    <font>
      <i/>
      <sz val="9"/>
      <color theme="1"/>
      <name val="Times New Roman"/>
      <family val="1"/>
    </font>
    <font>
      <i/>
      <sz val="8"/>
      <color theme="1"/>
      <name val="Times New Roman"/>
      <family val="1"/>
    </font>
    <font>
      <vertAlign val="superscript"/>
      <sz val="12"/>
      <color theme="1"/>
      <name val="Times New Roman"/>
      <family val="1"/>
    </font>
    <font>
      <i/>
      <vertAlign val="superscript"/>
      <sz val="12"/>
      <color theme="1"/>
      <name val="Times New Roman"/>
      <family val="1"/>
    </font>
    <font>
      <sz val="11"/>
      <color rgb="FFFF0000"/>
      <name val="Calibri"/>
      <family val="2"/>
      <scheme val="minor"/>
    </font>
    <font>
      <u val="singleAccounting"/>
      <sz val="11"/>
      <name val="Times New Roman"/>
      <family val="1"/>
    </font>
    <font>
      <b/>
      <sz val="11"/>
      <name val="Times New Roman"/>
      <family val="1"/>
    </font>
    <font>
      <i/>
      <vertAlign val="superscript"/>
      <sz val="11"/>
      <name val="Times New Roman"/>
      <family val="1"/>
    </font>
    <font>
      <b/>
      <i/>
      <vertAlign val="superscript"/>
      <sz val="10"/>
      <name val="Times New Roman"/>
      <family val="1"/>
    </font>
    <font>
      <sz val="10"/>
      <color rgb="FFFF0000"/>
      <name val="Arial"/>
      <family val="2"/>
    </font>
    <font>
      <sz val="11"/>
      <color rgb="FF0070C0"/>
      <name val="Calibri"/>
      <family val="2"/>
      <scheme val="minor"/>
    </font>
    <font>
      <sz val="12"/>
      <name val="MS Sans Serif"/>
      <family val="2"/>
    </font>
    <font>
      <sz val="14"/>
      <name val="Arial"/>
      <family val="2"/>
    </font>
    <font>
      <sz val="9"/>
      <color theme="1"/>
      <name val="Calibri"/>
      <family val="2"/>
      <scheme val="minor"/>
    </font>
    <font>
      <sz val="9"/>
      <name val="Arial"/>
      <family val="2"/>
    </font>
    <font>
      <sz val="9"/>
      <name val="Arial Narrow"/>
      <family val="2"/>
    </font>
    <font>
      <sz val="9"/>
      <color theme="1"/>
      <name val="Arial Narrow"/>
      <family val="2"/>
    </font>
    <font>
      <vertAlign val="superscript"/>
      <sz val="9"/>
      <name val="Arial Narrow"/>
      <family val="2"/>
    </font>
    <font>
      <sz val="9"/>
      <color rgb="FFFF0000"/>
      <name val="Arial Narrow"/>
      <family val="2"/>
    </font>
    <font>
      <i/>
      <sz val="8"/>
      <name val="Bookman Old Style"/>
      <family val="1"/>
    </font>
    <font>
      <sz val="11"/>
      <color theme="1"/>
      <name val="Bookman Old Style"/>
      <family val="1"/>
    </font>
    <font>
      <i/>
      <sz val="8"/>
      <name val="Arial"/>
      <family val="2"/>
    </font>
    <font>
      <i/>
      <sz val="12"/>
      <name val="Times New Roman"/>
      <family val="1"/>
    </font>
    <font>
      <i/>
      <sz val="1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2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8">
    <xf numFmtId="0" fontId="0" fillId="0" borderId="0"/>
    <xf numFmtId="9" fontId="1" fillId="0" borderId="0" applyFont="0" applyFill="0" applyBorder="0" applyAlignment="0" applyProtection="0"/>
    <xf numFmtId="0" fontId="6" fillId="0" borderId="0"/>
    <xf numFmtId="0" fontId="6" fillId="0" borderId="0"/>
    <xf numFmtId="0" fontId="6" fillId="0" borderId="0"/>
    <xf numFmtId="43" fontId="1" fillId="0" borderId="0" applyFont="0" applyFill="0" applyBorder="0" applyAlignment="0" applyProtection="0"/>
    <xf numFmtId="0" fontId="6" fillId="0" borderId="0"/>
    <xf numFmtId="0" fontId="38" fillId="0" borderId="0"/>
  </cellStyleXfs>
  <cellXfs count="311">
    <xf numFmtId="0" fontId="0" fillId="0" borderId="0" xfId="0"/>
    <xf numFmtId="3" fontId="0" fillId="0" borderId="0" xfId="0" applyNumberFormat="1"/>
    <xf numFmtId="0" fontId="2" fillId="0" borderId="0" xfId="0" applyFont="1"/>
    <xf numFmtId="3" fontId="3" fillId="0" borderId="0" xfId="0" applyNumberFormat="1" applyFont="1"/>
    <xf numFmtId="0" fontId="2" fillId="0" borderId="2" xfId="0" applyFont="1" applyBorder="1" applyAlignment="1">
      <alignment horizontal="center" vertical="center" wrapText="1"/>
    </xf>
    <xf numFmtId="0" fontId="4" fillId="0" borderId="1" xfId="0" applyFont="1" applyBorder="1"/>
    <xf numFmtId="0" fontId="4" fillId="0" borderId="2" xfId="0" applyFont="1" applyBorder="1"/>
    <xf numFmtId="0" fontId="2" fillId="0" borderId="2" xfId="0" applyFont="1" applyBorder="1" applyAlignment="1">
      <alignment wrapText="1"/>
    </xf>
    <xf numFmtId="0" fontId="0" fillId="2" borderId="0" xfId="0" applyFill="1"/>
    <xf numFmtId="0" fontId="0" fillId="0" borderId="0" xfId="0" applyFill="1"/>
    <xf numFmtId="1" fontId="0" fillId="0" borderId="0" xfId="0" applyNumberFormat="1"/>
    <xf numFmtId="166" fontId="0" fillId="0" borderId="0" xfId="0" applyNumberFormat="1"/>
    <xf numFmtId="3" fontId="6" fillId="0" borderId="0" xfId="3" applyNumberFormat="1" applyFont="1" applyFill="1" applyBorder="1"/>
    <xf numFmtId="3" fontId="6" fillId="0" borderId="0" xfId="4" applyNumberFormat="1" applyBorder="1"/>
    <xf numFmtId="0" fontId="10" fillId="0" borderId="0" xfId="0" applyFont="1"/>
    <xf numFmtId="0" fontId="3" fillId="0" borderId="0" xfId="0" applyFont="1"/>
    <xf numFmtId="167" fontId="0" fillId="0" borderId="0" xfId="1" applyNumberFormat="1" applyFont="1"/>
    <xf numFmtId="0" fontId="0" fillId="0" borderId="0" xfId="0" applyFont="1"/>
    <xf numFmtId="3" fontId="3" fillId="2" borderId="0" xfId="0" applyNumberFormat="1" applyFont="1" applyFill="1"/>
    <xf numFmtId="3" fontId="0" fillId="2" borderId="0" xfId="0" applyNumberFormat="1" applyFill="1"/>
    <xf numFmtId="3" fontId="3" fillId="2" borderId="2" xfId="0" applyNumberFormat="1" applyFont="1" applyFill="1" applyBorder="1"/>
    <xf numFmtId="164" fontId="3" fillId="2" borderId="0" xfId="0" applyNumberFormat="1" applyFont="1" applyFill="1" applyBorder="1"/>
    <xf numFmtId="164" fontId="2" fillId="2" borderId="0" xfId="0" applyNumberFormat="1" applyFont="1" applyFill="1" applyBorder="1"/>
    <xf numFmtId="0" fontId="0" fillId="0" borderId="0" xfId="0" applyBorder="1"/>
    <xf numFmtId="0" fontId="5" fillId="2" borderId="0" xfId="0" applyFont="1" applyFill="1"/>
    <xf numFmtId="0" fontId="0" fillId="2" borderId="0" xfId="0" applyFill="1" applyBorder="1"/>
    <xf numFmtId="167" fontId="0" fillId="0" borderId="0" xfId="0" applyNumberFormat="1"/>
    <xf numFmtId="169" fontId="0" fillId="0" borderId="0" xfId="1" applyNumberFormat="1" applyFont="1"/>
    <xf numFmtId="0" fontId="3" fillId="2" borderId="0" xfId="0" applyFont="1" applyFill="1"/>
    <xf numFmtId="164" fontId="4" fillId="2" borderId="0" xfId="0" applyNumberFormat="1" applyFont="1" applyFill="1" applyBorder="1"/>
    <xf numFmtId="167" fontId="3" fillId="2" borderId="0" xfId="1" applyNumberFormat="1" applyFont="1" applyFill="1"/>
    <xf numFmtId="167" fontId="0" fillId="2" borderId="0" xfId="1" applyNumberFormat="1" applyFont="1" applyFill="1"/>
    <xf numFmtId="3" fontId="0" fillId="0" borderId="0" xfId="0" applyNumberFormat="1" applyFill="1"/>
    <xf numFmtId="0" fontId="0" fillId="0" borderId="2" xfId="0" applyBorder="1" applyAlignment="1">
      <alignment horizontal="center"/>
    </xf>
    <xf numFmtId="0" fontId="0" fillId="0" borderId="11" xfId="0" applyBorder="1"/>
    <xf numFmtId="0" fontId="0" fillId="0" borderId="0" xfId="0" applyFill="1" applyBorder="1" applyAlignment="1">
      <alignment horizontal="center"/>
    </xf>
    <xf numFmtId="9" fontId="0" fillId="0" borderId="11" xfId="1" applyFont="1" applyBorder="1"/>
    <xf numFmtId="9" fontId="0" fillId="0" borderId="0" xfId="1" applyFont="1" applyBorder="1"/>
    <xf numFmtId="9" fontId="0" fillId="0" borderId="1" xfId="1" applyFont="1" applyBorder="1"/>
    <xf numFmtId="171" fontId="0" fillId="0" borderId="11" xfId="0" applyNumberFormat="1" applyBorder="1"/>
    <xf numFmtId="171" fontId="0" fillId="0" borderId="0" xfId="0" applyNumberFormat="1" applyBorder="1"/>
    <xf numFmtId="171" fontId="0" fillId="0" borderId="1" xfId="0" applyNumberFormat="1" applyBorder="1"/>
    <xf numFmtId="168" fontId="0" fillId="0" borderId="0" xfId="5" applyNumberFormat="1" applyFont="1"/>
    <xf numFmtId="171" fontId="0" fillId="0" borderId="11" xfId="0" applyNumberFormat="1" applyFill="1" applyBorder="1"/>
    <xf numFmtId="171" fontId="0" fillId="0" borderId="0" xfId="0" applyNumberFormat="1" applyFill="1" applyBorder="1"/>
    <xf numFmtId="0" fontId="2" fillId="0" borderId="2" xfId="0" applyFont="1" applyBorder="1" applyAlignment="1">
      <alignment vertical="center"/>
    </xf>
    <xf numFmtId="0" fontId="4" fillId="0" borderId="2" xfId="0" applyFont="1" applyBorder="1" applyAlignment="1">
      <alignment horizontal="center" vertical="center" wrapText="1"/>
    </xf>
    <xf numFmtId="3" fontId="0" fillId="2" borderId="2" xfId="0" applyNumberFormat="1" applyFill="1" applyBorder="1"/>
    <xf numFmtId="0" fontId="2" fillId="0" borderId="0" xfId="0" applyFont="1" applyFill="1"/>
    <xf numFmtId="166" fontId="0" fillId="0" borderId="0" xfId="0" applyNumberFormat="1" applyFill="1"/>
    <xf numFmtId="0" fontId="12" fillId="2" borderId="2" xfId="0" applyFont="1" applyFill="1" applyBorder="1" applyAlignment="1">
      <alignment wrapText="1"/>
    </xf>
    <xf numFmtId="0" fontId="13" fillId="2" borderId="0" xfId="0" applyFont="1" applyFill="1"/>
    <xf numFmtId="0" fontId="14" fillId="2" borderId="1" xfId="0" applyFont="1" applyFill="1" applyBorder="1"/>
    <xf numFmtId="0" fontId="14" fillId="2" borderId="2" xfId="0" applyFont="1" applyFill="1" applyBorder="1"/>
    <xf numFmtId="0" fontId="15" fillId="2" borderId="0" xfId="0" applyFont="1" applyFill="1"/>
    <xf numFmtId="0" fontId="12" fillId="2" borderId="2" xfId="0" applyFont="1" applyFill="1" applyBorder="1"/>
    <xf numFmtId="0" fontId="12" fillId="2" borderId="0" xfId="0" applyFont="1" applyFill="1" applyBorder="1"/>
    <xf numFmtId="0" fontId="15"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3" fontId="15" fillId="2" borderId="0" xfId="0" applyNumberFormat="1" applyFont="1" applyFill="1"/>
    <xf numFmtId="3" fontId="13" fillId="2" borderId="0" xfId="0" applyNumberFormat="1" applyFont="1" applyFill="1"/>
    <xf numFmtId="171" fontId="15" fillId="2" borderId="0" xfId="0" applyNumberFormat="1" applyFont="1" applyFill="1"/>
    <xf numFmtId="3" fontId="14" fillId="2" borderId="1" xfId="0" applyNumberFormat="1" applyFont="1" applyFill="1" applyBorder="1"/>
    <xf numFmtId="3" fontId="12" fillId="2" borderId="1" xfId="0" applyNumberFormat="1" applyFont="1" applyFill="1" applyBorder="1"/>
    <xf numFmtId="3" fontId="13" fillId="2" borderId="0" xfId="0" applyNumberFormat="1" applyFont="1" applyFill="1" applyAlignment="1">
      <alignment horizontal="right"/>
    </xf>
    <xf numFmtId="3" fontId="12" fillId="2" borderId="0" xfId="0" applyNumberFormat="1" applyFont="1" applyFill="1"/>
    <xf numFmtId="3" fontId="14" fillId="2" borderId="2" xfId="0" applyNumberFormat="1" applyFont="1" applyFill="1" applyBorder="1"/>
    <xf numFmtId="3" fontId="15" fillId="2" borderId="0" xfId="0" applyNumberFormat="1" applyFont="1" applyFill="1" applyBorder="1"/>
    <xf numFmtId="3" fontId="12" fillId="2" borderId="0" xfId="0" applyNumberFormat="1" applyFont="1" applyFill="1" applyBorder="1"/>
    <xf numFmtId="0" fontId="16" fillId="2" borderId="3" xfId="0" applyFont="1" applyFill="1" applyBorder="1" applyAlignment="1">
      <alignment horizontal="left"/>
    </xf>
    <xf numFmtId="168" fontId="17" fillId="2" borderId="0" xfId="5" applyNumberFormat="1" applyFont="1" applyFill="1" applyBorder="1" applyAlignment="1">
      <alignment horizontal="center"/>
    </xf>
    <xf numFmtId="169" fontId="17" fillId="2" borderId="6" xfId="1" applyNumberFormat="1" applyFont="1" applyFill="1" applyBorder="1" applyAlignment="1">
      <alignment horizontal="center"/>
    </xf>
    <xf numFmtId="43" fontId="17" fillId="2" borderId="0" xfId="5" applyNumberFormat="1" applyFont="1" applyFill="1" applyBorder="1" applyAlignment="1">
      <alignment horizontal="center"/>
    </xf>
    <xf numFmtId="165" fontId="17" fillId="2" borderId="3" xfId="5" applyNumberFormat="1" applyFont="1" applyFill="1" applyBorder="1" applyAlignment="1">
      <alignment horizontal="right" indent="1"/>
    </xf>
    <xf numFmtId="0" fontId="18" fillId="2" borderId="6" xfId="0" applyFont="1" applyFill="1" applyBorder="1" applyAlignment="1">
      <alignment horizontal="left" indent="1"/>
    </xf>
    <xf numFmtId="168" fontId="18" fillId="2" borderId="0" xfId="5" applyNumberFormat="1" applyFont="1" applyFill="1" applyBorder="1" applyAlignment="1">
      <alignment horizontal="center"/>
    </xf>
    <xf numFmtId="43" fontId="18" fillId="2" borderId="0" xfId="5" applyNumberFormat="1" applyFont="1" applyFill="1" applyBorder="1" applyAlignment="1">
      <alignment horizontal="center"/>
    </xf>
    <xf numFmtId="165" fontId="18" fillId="2" borderId="6" xfId="5" applyNumberFormat="1" applyFont="1" applyFill="1" applyBorder="1" applyAlignment="1">
      <alignment horizontal="right" indent="1"/>
    </xf>
    <xf numFmtId="0" fontId="18" fillId="2" borderId="6" xfId="0" quotePrefix="1" applyFont="1" applyFill="1" applyBorder="1" applyAlignment="1">
      <alignment horizontal="left" indent="1"/>
    </xf>
    <xf numFmtId="0" fontId="19" fillId="2" borderId="6" xfId="0" quotePrefix="1" applyFont="1" applyFill="1" applyBorder="1" applyAlignment="1">
      <alignment horizontal="left" indent="1"/>
    </xf>
    <xf numFmtId="168" fontId="20" fillId="2" borderId="0" xfId="5" applyNumberFormat="1" applyFont="1" applyFill="1" applyBorder="1" applyAlignment="1">
      <alignment horizontal="center"/>
    </xf>
    <xf numFmtId="43" fontId="20" fillId="2" borderId="0" xfId="5" applyNumberFormat="1" applyFont="1" applyFill="1" applyBorder="1" applyAlignment="1">
      <alignment horizontal="center"/>
    </xf>
    <xf numFmtId="165" fontId="20" fillId="2" borderId="6" xfId="5" applyNumberFormat="1" applyFont="1" applyFill="1" applyBorder="1" applyAlignment="1">
      <alignment horizontal="right" indent="1"/>
    </xf>
    <xf numFmtId="0" fontId="17" fillId="2" borderId="6" xfId="0" quotePrefix="1" applyFont="1" applyFill="1" applyBorder="1"/>
    <xf numFmtId="165" fontId="17" fillId="2" borderId="6" xfId="5" applyNumberFormat="1" applyFont="1" applyFill="1" applyBorder="1" applyAlignment="1">
      <alignment horizontal="right" indent="1"/>
    </xf>
    <xf numFmtId="0" fontId="17" fillId="2" borderId="6" xfId="0" applyFont="1" applyFill="1" applyBorder="1"/>
    <xf numFmtId="0" fontId="18" fillId="2" borderId="9" xfId="0" applyFont="1" applyFill="1" applyBorder="1"/>
    <xf numFmtId="168" fontId="18" fillId="2" borderId="1" xfId="5" applyNumberFormat="1" applyFont="1" applyFill="1" applyBorder="1" applyAlignment="1">
      <alignment horizontal="center"/>
    </xf>
    <xf numFmtId="165" fontId="17" fillId="2" borderId="9" xfId="5" applyNumberFormat="1" applyFont="1" applyFill="1" applyBorder="1" applyAlignment="1">
      <alignment horizontal="right" indent="1"/>
    </xf>
    <xf numFmtId="0" fontId="16" fillId="2" borderId="6" xfId="0" applyFont="1" applyFill="1" applyBorder="1" applyAlignment="1">
      <alignment horizontal="left"/>
    </xf>
    <xf numFmtId="0" fontId="16" fillId="2" borderId="6" xfId="0" applyFont="1" applyFill="1" applyBorder="1"/>
    <xf numFmtId="0" fontId="18" fillId="2" borderId="6" xfId="0" applyFont="1" applyFill="1" applyBorder="1"/>
    <xf numFmtId="0" fontId="19" fillId="2" borderId="6" xfId="0" applyFont="1" applyFill="1" applyBorder="1"/>
    <xf numFmtId="168" fontId="17" fillId="2" borderId="1" xfId="5" applyNumberFormat="1" applyFont="1" applyFill="1" applyBorder="1" applyAlignment="1">
      <alignment horizontal="center"/>
    </xf>
    <xf numFmtId="165" fontId="18" fillId="2" borderId="9" xfId="5" applyNumberFormat="1" applyFont="1" applyFill="1" applyBorder="1" applyAlignment="1">
      <alignment horizontal="right" indent="1"/>
    </xf>
    <xf numFmtId="0" fontId="17" fillId="2" borderId="9" xfId="0" applyFont="1" applyFill="1" applyBorder="1" applyAlignment="1">
      <alignment horizontal="left" indent="1"/>
    </xf>
    <xf numFmtId="0" fontId="2" fillId="2" borderId="0" xfId="0" applyFont="1" applyFill="1"/>
    <xf numFmtId="167" fontId="2" fillId="2" borderId="0" xfId="1" applyNumberFormat="1" applyFont="1" applyFill="1"/>
    <xf numFmtId="3" fontId="2" fillId="2" borderId="0" xfId="0" applyNumberFormat="1" applyFont="1" applyFill="1"/>
    <xf numFmtId="0" fontId="0" fillId="3" borderId="0" xfId="0" applyFill="1"/>
    <xf numFmtId="165" fontId="11" fillId="2" borderId="6" xfId="5" applyNumberFormat="1" applyFont="1" applyFill="1" applyBorder="1" applyAlignment="1">
      <alignment horizontal="right" indent="1"/>
    </xf>
    <xf numFmtId="0" fontId="2" fillId="2" borderId="0" xfId="0" applyFont="1" applyFill="1" applyBorder="1" applyAlignment="1">
      <alignment horizontal="center" vertical="top" wrapText="1"/>
    </xf>
    <xf numFmtId="0" fontId="7" fillId="2" borderId="1" xfId="0" applyFont="1" applyFill="1" applyBorder="1" applyAlignment="1">
      <alignment horizontal="lef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0" fillId="2" borderId="0" xfId="0" applyFill="1" applyBorder="1" applyAlignment="1">
      <alignment vertical="top" wrapText="1"/>
    </xf>
    <xf numFmtId="0" fontId="24" fillId="2" borderId="0" xfId="0" applyFont="1" applyFill="1"/>
    <xf numFmtId="0" fontId="28" fillId="0" borderId="0" xfId="0" applyFont="1"/>
    <xf numFmtId="0" fontId="4" fillId="0" borderId="0" xfId="0" applyFont="1" applyFill="1" applyBorder="1"/>
    <xf numFmtId="0" fontId="12" fillId="2" borderId="0" xfId="0" applyFont="1" applyFill="1"/>
    <xf numFmtId="169" fontId="15" fillId="2" borderId="0" xfId="1" applyNumberFormat="1" applyFont="1" applyFill="1" applyAlignment="1">
      <alignment horizontal="right"/>
    </xf>
    <xf numFmtId="169" fontId="14" fillId="2" borderId="1" xfId="1" applyNumberFormat="1" applyFont="1" applyFill="1" applyBorder="1" applyAlignment="1">
      <alignment horizontal="right"/>
    </xf>
    <xf numFmtId="169" fontId="14" fillId="2" borderId="0" xfId="1" applyNumberFormat="1" applyFont="1" applyFill="1" applyAlignment="1">
      <alignment horizontal="right"/>
    </xf>
    <xf numFmtId="169" fontId="14" fillId="2" borderId="2" xfId="1" applyNumberFormat="1" applyFont="1" applyFill="1" applyBorder="1" applyAlignment="1">
      <alignment horizontal="right"/>
    </xf>
    <xf numFmtId="0" fontId="27" fillId="2" borderId="0" xfId="0" applyFont="1" applyFill="1"/>
    <xf numFmtId="1" fontId="13" fillId="2" borderId="0" xfId="0" applyNumberFormat="1" applyFont="1" applyFill="1" applyAlignment="1">
      <alignment horizontal="right"/>
    </xf>
    <xf numFmtId="9" fontId="0" fillId="0" borderId="0" xfId="1" applyFont="1"/>
    <xf numFmtId="171" fontId="0" fillId="0" borderId="1" xfId="0" applyNumberFormat="1" applyFill="1" applyBorder="1"/>
    <xf numFmtId="0" fontId="0" fillId="0" borderId="0" xfId="0" applyFont="1" applyFill="1"/>
    <xf numFmtId="1" fontId="0" fillId="0" borderId="0" xfId="0" applyNumberFormat="1" applyFill="1"/>
    <xf numFmtId="0" fontId="31" fillId="2" borderId="0" xfId="0" applyFont="1" applyFill="1"/>
    <xf numFmtId="0" fontId="0" fillId="0" borderId="1" xfId="0" applyBorder="1" applyAlignment="1">
      <alignment wrapText="1"/>
    </xf>
    <xf numFmtId="0" fontId="0" fillId="0" borderId="0" xfId="0" applyBorder="1" applyAlignment="1">
      <alignment wrapText="1"/>
    </xf>
    <xf numFmtId="172" fontId="17" fillId="2" borderId="6" xfId="1" applyNumberFormat="1" applyFont="1" applyFill="1" applyBorder="1" applyAlignment="1">
      <alignment horizontal="right" indent="1"/>
    </xf>
    <xf numFmtId="168" fontId="32" fillId="2" borderId="0" xfId="5" applyNumberFormat="1" applyFont="1" applyFill="1" applyBorder="1" applyAlignment="1">
      <alignment horizontal="center"/>
    </xf>
    <xf numFmtId="172" fontId="23" fillId="2" borderId="6" xfId="1" applyNumberFormat="1" applyFont="1" applyFill="1" applyBorder="1" applyAlignment="1">
      <alignment horizontal="right" indent="1"/>
    </xf>
    <xf numFmtId="173" fontId="17" fillId="2" borderId="0" xfId="1" applyNumberFormat="1" applyFont="1" applyFill="1" applyBorder="1" applyAlignment="1">
      <alignment horizontal="right" indent="1"/>
    </xf>
    <xf numFmtId="173" fontId="11" fillId="2" borderId="0" xfId="1" applyNumberFormat="1" applyFont="1" applyFill="1" applyBorder="1" applyAlignment="1">
      <alignment horizontal="right" indent="1"/>
    </xf>
    <xf numFmtId="172" fontId="17" fillId="2" borderId="9" xfId="1" applyNumberFormat="1" applyFont="1" applyFill="1" applyBorder="1" applyAlignment="1">
      <alignment horizontal="right" indent="1"/>
    </xf>
    <xf numFmtId="173" fontId="18" fillId="2" borderId="1" xfId="1" applyNumberFormat="1" applyFont="1" applyFill="1" applyBorder="1" applyAlignment="1">
      <alignment horizontal="right" indent="1"/>
    </xf>
    <xf numFmtId="172" fontId="18" fillId="2" borderId="6" xfId="1" applyNumberFormat="1" applyFont="1" applyFill="1" applyBorder="1" applyAlignment="1">
      <alignment horizontal="right" indent="1"/>
    </xf>
    <xf numFmtId="173" fontId="18" fillId="2" borderId="0" xfId="1" applyNumberFormat="1" applyFont="1" applyFill="1" applyBorder="1" applyAlignment="1">
      <alignment horizontal="right" indent="1"/>
    </xf>
    <xf numFmtId="172" fontId="19" fillId="2" borderId="6" xfId="1" applyNumberFormat="1" applyFont="1" applyFill="1" applyBorder="1" applyAlignment="1">
      <alignment horizontal="right" indent="1"/>
    </xf>
    <xf numFmtId="173" fontId="20" fillId="2" borderId="0" xfId="1" applyNumberFormat="1" applyFont="1" applyFill="1" applyBorder="1" applyAlignment="1">
      <alignment horizontal="right" indent="1"/>
    </xf>
    <xf numFmtId="172" fontId="18" fillId="2" borderId="9" xfId="1" applyNumberFormat="1" applyFont="1" applyFill="1" applyBorder="1" applyAlignment="1">
      <alignment horizontal="right" indent="1"/>
    </xf>
    <xf numFmtId="173" fontId="17" fillId="2" borderId="1" xfId="1" applyNumberFormat="1" applyFont="1" applyFill="1" applyBorder="1" applyAlignment="1">
      <alignment horizontal="right" indent="1"/>
    </xf>
    <xf numFmtId="173" fontId="22" fillId="2" borderId="1" xfId="1" applyNumberFormat="1" applyFont="1" applyFill="1" applyBorder="1" applyAlignment="1">
      <alignment horizontal="right" indent="1"/>
    </xf>
    <xf numFmtId="0" fontId="33" fillId="2" borderId="6" xfId="0" applyFont="1" applyFill="1" applyBorder="1"/>
    <xf numFmtId="0" fontId="17" fillId="2" borderId="6" xfId="0" applyFont="1" applyFill="1" applyBorder="1" applyAlignment="1">
      <alignment horizontal="left" indent="1"/>
    </xf>
    <xf numFmtId="0" fontId="8" fillId="2" borderId="4" xfId="0" applyFont="1" applyFill="1" applyBorder="1" applyAlignment="1">
      <alignment horizontal="center" vertical="center"/>
    </xf>
    <xf numFmtId="0" fontId="24" fillId="0" borderId="0" xfId="0" applyFont="1" applyBorder="1"/>
    <xf numFmtId="0" fontId="24" fillId="0" borderId="0" xfId="0" applyFont="1"/>
    <xf numFmtId="9" fontId="0" fillId="0" borderId="0" xfId="1" applyNumberFormat="1" applyFont="1"/>
    <xf numFmtId="0" fontId="0" fillId="0" borderId="0" xfId="0" applyFill="1" applyAlignment="1">
      <alignment horizontal="center"/>
    </xf>
    <xf numFmtId="0" fontId="0" fillId="0" borderId="0" xfId="0" applyFill="1" applyBorder="1"/>
    <xf numFmtId="1" fontId="0" fillId="0" borderId="0" xfId="0" applyNumberFormat="1" applyFill="1" applyAlignment="1">
      <alignment horizontal="center"/>
    </xf>
    <xf numFmtId="0" fontId="6" fillId="0" borderId="0" xfId="4" applyFill="1" applyBorder="1"/>
    <xf numFmtId="0" fontId="6" fillId="0" borderId="0" xfId="4" applyFont="1" applyFill="1" applyBorder="1"/>
    <xf numFmtId="0" fontId="0" fillId="0" borderId="14" xfId="0" applyFill="1" applyBorder="1" applyAlignment="1">
      <alignment horizontal="center" vertical="center"/>
    </xf>
    <xf numFmtId="0" fontId="0" fillId="0" borderId="12"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8" xfId="0" applyFill="1" applyBorder="1" applyAlignment="1">
      <alignment horizontal="center" vertical="center" wrapText="1"/>
    </xf>
    <xf numFmtId="1" fontId="0" fillId="0" borderId="12" xfId="0" applyNumberFormat="1" applyFill="1" applyBorder="1" applyAlignment="1">
      <alignment horizontal="center" vertical="center" wrapText="1"/>
    </xf>
    <xf numFmtId="0" fontId="0" fillId="0" borderId="0" xfId="0" applyFill="1" applyBorder="1" applyAlignment="1">
      <alignment horizontal="center" vertical="center" wrapText="1"/>
    </xf>
    <xf numFmtId="0" fontId="0" fillId="0" borderId="14" xfId="0" applyFill="1" applyBorder="1" applyAlignment="1">
      <alignment horizontal="right" textRotation="90" wrapText="1"/>
    </xf>
    <xf numFmtId="0" fontId="0" fillId="0" borderId="14" xfId="0" applyFill="1" applyBorder="1" applyAlignment="1">
      <alignment horizontal="right" textRotation="90"/>
    </xf>
    <xf numFmtId="0" fontId="0" fillId="0" borderId="0" xfId="0" applyFill="1" applyBorder="1" applyAlignment="1">
      <alignment horizontal="right" textRotation="90" wrapText="1"/>
    </xf>
    <xf numFmtId="0" fontId="0" fillId="0" borderId="3" xfId="0" applyFill="1" applyBorder="1" applyAlignment="1">
      <alignment horizontal="center"/>
    </xf>
    <xf numFmtId="0" fontId="0" fillId="0" borderId="4" xfId="0" applyFill="1" applyBorder="1" applyAlignment="1">
      <alignment horizontal="center"/>
    </xf>
    <xf numFmtId="2" fontId="0" fillId="0" borderId="4" xfId="0" applyNumberFormat="1" applyFill="1" applyBorder="1" applyAlignment="1">
      <alignment horizontal="center"/>
    </xf>
    <xf numFmtId="2" fontId="0" fillId="0" borderId="3" xfId="0" applyNumberFormat="1" applyFill="1" applyBorder="1" applyAlignment="1">
      <alignment horizontal="center"/>
    </xf>
    <xf numFmtId="2" fontId="0" fillId="0" borderId="5" xfId="0" applyNumberFormat="1" applyFill="1" applyBorder="1" applyAlignment="1">
      <alignment horizontal="center"/>
    </xf>
    <xf numFmtId="2" fontId="0" fillId="0" borderId="0" xfId="0" applyNumberFormat="1" applyFill="1" applyBorder="1" applyAlignment="1">
      <alignment horizontal="center"/>
    </xf>
    <xf numFmtId="2" fontId="0" fillId="0" borderId="0" xfId="0" applyNumberFormat="1" applyFill="1"/>
    <xf numFmtId="0" fontId="0" fillId="0" borderId="5" xfId="0" applyFill="1" applyBorder="1"/>
    <xf numFmtId="2" fontId="0" fillId="0" borderId="5" xfId="0" applyNumberFormat="1" applyFill="1" applyBorder="1"/>
    <xf numFmtId="2" fontId="0" fillId="0" borderId="8" xfId="0" applyNumberFormat="1" applyFill="1" applyBorder="1"/>
    <xf numFmtId="0" fontId="0" fillId="0" borderId="6" xfId="0" applyFill="1" applyBorder="1" applyAlignment="1">
      <alignment horizontal="center"/>
    </xf>
    <xf numFmtId="0" fontId="0" fillId="0" borderId="7" xfId="0" applyFill="1" applyBorder="1" applyAlignment="1">
      <alignment horizontal="center"/>
    </xf>
    <xf numFmtId="2" fontId="0" fillId="0" borderId="7" xfId="0" applyNumberFormat="1" applyFill="1" applyBorder="1" applyAlignment="1">
      <alignment horizontal="center"/>
    </xf>
    <xf numFmtId="2" fontId="0" fillId="0" borderId="6" xfId="0" applyNumberFormat="1" applyFill="1" applyBorder="1" applyAlignment="1">
      <alignment horizontal="center"/>
    </xf>
    <xf numFmtId="2" fontId="0" fillId="0" borderId="8" xfId="0" applyNumberFormat="1" applyFill="1" applyBorder="1" applyAlignment="1">
      <alignment horizontal="center"/>
    </xf>
    <xf numFmtId="2" fontId="0" fillId="0" borderId="12" xfId="0" applyNumberFormat="1" applyFill="1" applyBorder="1" applyAlignment="1">
      <alignment horizontal="center"/>
    </xf>
    <xf numFmtId="1" fontId="0" fillId="0" borderId="13" xfId="0" applyNumberFormat="1" applyFill="1" applyBorder="1" applyAlignment="1">
      <alignment horizontal="center"/>
    </xf>
    <xf numFmtId="0" fontId="0" fillId="0" borderId="0" xfId="0" applyFill="1" applyBorder="1" applyAlignment="1">
      <alignment horizontal="centerContinuous"/>
    </xf>
    <xf numFmtId="0" fontId="0" fillId="0" borderId="8" xfId="0" applyFill="1" applyBorder="1"/>
    <xf numFmtId="0" fontId="0" fillId="0" borderId="14" xfId="0" applyFill="1" applyBorder="1" applyAlignment="1">
      <alignment horizontal="center"/>
    </xf>
    <xf numFmtId="0" fontId="0" fillId="0" borderId="12" xfId="0" applyFill="1" applyBorder="1" applyAlignment="1">
      <alignment horizontal="center"/>
    </xf>
    <xf numFmtId="2" fontId="0" fillId="0" borderId="14" xfId="0" applyNumberFormat="1" applyFill="1" applyBorder="1" applyAlignment="1">
      <alignment horizontal="center"/>
    </xf>
    <xf numFmtId="2" fontId="0" fillId="0" borderId="13" xfId="0" applyNumberFormat="1" applyFill="1" applyBorder="1" applyAlignment="1">
      <alignment horizontal="center"/>
    </xf>
    <xf numFmtId="1" fontId="0" fillId="0" borderId="0" xfId="0" applyNumberFormat="1" applyFill="1" applyBorder="1" applyAlignment="1">
      <alignment horizontal="center"/>
    </xf>
    <xf numFmtId="0" fontId="0" fillId="0" borderId="9" xfId="0" applyFill="1" applyBorder="1" applyAlignment="1">
      <alignment horizontal="center"/>
    </xf>
    <xf numFmtId="2" fontId="31" fillId="0" borderId="0" xfId="0" applyNumberFormat="1" applyFont="1" applyFill="1"/>
    <xf numFmtId="0" fontId="31" fillId="0" borderId="0" xfId="0" applyFont="1" applyFill="1"/>
    <xf numFmtId="0" fontId="25" fillId="0" borderId="0" xfId="0" applyFont="1" applyFill="1" applyAlignment="1">
      <alignment horizontal="center"/>
    </xf>
    <xf numFmtId="0" fontId="26" fillId="0" borderId="0" xfId="4" applyFont="1" applyFill="1" applyBorder="1"/>
    <xf numFmtId="2" fontId="31" fillId="0" borderId="0" xfId="0" applyNumberFormat="1" applyFont="1" applyFill="1" applyBorder="1" applyAlignment="1">
      <alignment horizontal="center"/>
    </xf>
    <xf numFmtId="2" fontId="31" fillId="0" borderId="0" xfId="0" applyNumberFormat="1" applyFont="1" applyFill="1" applyBorder="1" applyAlignment="1">
      <alignment horizontal="left"/>
    </xf>
    <xf numFmtId="0" fontId="31" fillId="0" borderId="0" xfId="0" applyFont="1" applyFill="1" applyAlignment="1">
      <alignment horizontal="center"/>
    </xf>
    <xf numFmtId="2" fontId="36" fillId="0" borderId="0" xfId="0" applyNumberFormat="1" applyFont="1" applyFill="1" applyBorder="1" applyAlignment="1">
      <alignment horizontal="left" indent="1"/>
    </xf>
    <xf numFmtId="0" fontId="0" fillId="0" borderId="9" xfId="0" applyFont="1" applyFill="1" applyBorder="1" applyAlignment="1">
      <alignment horizontal="center"/>
    </xf>
    <xf numFmtId="2" fontId="0" fillId="0" borderId="9" xfId="0" applyNumberFormat="1" applyFill="1" applyBorder="1" applyAlignment="1">
      <alignment horizontal="center"/>
    </xf>
    <xf numFmtId="2" fontId="31" fillId="0" borderId="9" xfId="0" applyNumberFormat="1" applyFont="1" applyFill="1" applyBorder="1" applyAlignment="1">
      <alignment horizontal="center"/>
    </xf>
    <xf numFmtId="0" fontId="3" fillId="0" borderId="0" xfId="0" applyFont="1" applyFill="1"/>
    <xf numFmtId="2" fontId="0" fillId="0" borderId="0" xfId="0" applyNumberFormat="1" applyFill="1" applyBorder="1"/>
    <xf numFmtId="0" fontId="0" fillId="0" borderId="12" xfId="0" applyFill="1" applyBorder="1" applyAlignment="1">
      <alignment horizontal="right" textRotation="90" wrapText="1"/>
    </xf>
    <xf numFmtId="166" fontId="31" fillId="0" borderId="0" xfId="0" applyNumberFormat="1" applyFont="1" applyFill="1"/>
    <xf numFmtId="0" fontId="0" fillId="0" borderId="1" xfId="0" applyFill="1" applyBorder="1"/>
    <xf numFmtId="166" fontId="37" fillId="0" borderId="0" xfId="0" applyNumberFormat="1" applyFont="1" applyFill="1"/>
    <xf numFmtId="0" fontId="37" fillId="0" borderId="0" xfId="0" applyFont="1" applyFill="1"/>
    <xf numFmtId="0" fontId="2" fillId="0" borderId="0" xfId="0" applyFont="1" applyFill="1" applyAlignment="1">
      <alignment horizontal="left"/>
    </xf>
    <xf numFmtId="171" fontId="3" fillId="0" borderId="0" xfId="0" applyNumberFormat="1" applyFont="1"/>
    <xf numFmtId="4" fontId="3" fillId="0" borderId="0" xfId="0" applyNumberFormat="1" applyFont="1"/>
    <xf numFmtId="174" fontId="3" fillId="0" borderId="0" xfId="0" applyNumberFormat="1" applyFont="1"/>
    <xf numFmtId="166" fontId="3" fillId="0" borderId="0" xfId="0" applyNumberFormat="1" applyFont="1"/>
    <xf numFmtId="0" fontId="39" fillId="2" borderId="0" xfId="7" applyFont="1" applyFill="1" applyAlignment="1">
      <alignment vertical="center"/>
    </xf>
    <xf numFmtId="0" fontId="39" fillId="2" borderId="0" xfId="7" applyFont="1" applyFill="1" applyAlignment="1">
      <alignment vertical="center" wrapText="1"/>
    </xf>
    <xf numFmtId="0" fontId="39" fillId="2" borderId="0" xfId="7" applyFont="1" applyFill="1" applyBorder="1" applyAlignment="1">
      <alignment vertical="center" wrapText="1"/>
    </xf>
    <xf numFmtId="0" fontId="39" fillId="2" borderId="0" xfId="7" applyFont="1" applyFill="1" applyBorder="1" applyAlignment="1">
      <alignment vertical="center"/>
    </xf>
    <xf numFmtId="0" fontId="6" fillId="2" borderId="0" xfId="0" applyFont="1" applyFill="1"/>
    <xf numFmtId="0" fontId="0" fillId="2" borderId="0" xfId="0" applyFont="1" applyFill="1"/>
    <xf numFmtId="0" fontId="40" fillId="2" borderId="0" xfId="0" applyFont="1" applyFill="1"/>
    <xf numFmtId="0" fontId="40" fillId="2" borderId="0" xfId="0" applyFont="1" applyFill="1" applyAlignment="1">
      <alignment wrapText="1"/>
    </xf>
    <xf numFmtId="0" fontId="41" fillId="2" borderId="0"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42" fillId="2" borderId="5" xfId="0" applyFont="1" applyFill="1" applyBorder="1" applyAlignment="1">
      <alignment horizontal="center" vertical="center" wrapText="1"/>
    </xf>
    <xf numFmtId="0" fontId="40" fillId="2" borderId="0" xfId="0" applyFont="1" applyFill="1" applyBorder="1"/>
    <xf numFmtId="0" fontId="43" fillId="2" borderId="10"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2" fillId="2" borderId="0" xfId="0" applyFont="1" applyFill="1" applyBorder="1" applyAlignment="1">
      <alignment horizontal="center" vertical="center" wrapText="1"/>
    </xf>
    <xf numFmtId="0" fontId="42" fillId="2" borderId="8" xfId="0" applyFont="1" applyFill="1" applyBorder="1" applyAlignment="1">
      <alignment horizontal="center" vertical="center" wrapText="1"/>
    </xf>
    <xf numFmtId="0" fontId="42" fillId="2" borderId="11" xfId="0" applyFont="1" applyFill="1" applyBorder="1" applyAlignment="1">
      <alignment horizontal="left" vertical="top" wrapText="1"/>
    </xf>
    <xf numFmtId="170" fontId="43" fillId="2" borderId="4" xfId="0" applyNumberFormat="1" applyFont="1" applyFill="1" applyBorder="1" applyAlignment="1">
      <alignment horizontal="right" wrapText="1" indent="1"/>
    </xf>
    <xf numFmtId="170" fontId="43" fillId="2" borderId="11" xfId="0" applyNumberFormat="1" applyFont="1" applyFill="1" applyBorder="1" applyAlignment="1">
      <alignment horizontal="right" wrapText="1" indent="1"/>
    </xf>
    <xf numFmtId="170" fontId="43" fillId="2" borderId="5" xfId="0" applyNumberFormat="1" applyFont="1" applyFill="1" applyBorder="1" applyAlignment="1">
      <alignment horizontal="right" wrapText="1" indent="1"/>
    </xf>
    <xf numFmtId="170" fontId="42" fillId="2" borderId="3" xfId="0" applyNumberFormat="1" applyFont="1" applyFill="1" applyBorder="1" applyAlignment="1">
      <alignment horizontal="right" wrapText="1" indent="1"/>
    </xf>
    <xf numFmtId="0" fontId="43" fillId="2" borderId="3" xfId="0" applyFont="1" applyFill="1" applyBorder="1" applyAlignment="1">
      <alignment horizontal="right" indent="1"/>
    </xf>
    <xf numFmtId="0" fontId="42" fillId="2" borderId="0" xfId="0" applyFont="1" applyFill="1" applyBorder="1" applyAlignment="1">
      <alignment horizontal="left" vertical="top" wrapText="1"/>
    </xf>
    <xf numFmtId="170" fontId="43" fillId="2" borderId="7" xfId="0" applyNumberFormat="1" applyFont="1" applyFill="1" applyBorder="1" applyAlignment="1">
      <alignment horizontal="right" wrapText="1" indent="1"/>
    </xf>
    <xf numFmtId="170" fontId="43" fillId="2" borderId="0" xfId="0" applyNumberFormat="1" applyFont="1" applyFill="1" applyBorder="1" applyAlignment="1">
      <alignment horizontal="right" wrapText="1" indent="1"/>
    </xf>
    <xf numFmtId="170" fontId="43" fillId="2" borderId="8" xfId="0" applyNumberFormat="1" applyFont="1" applyFill="1" applyBorder="1" applyAlignment="1">
      <alignment horizontal="right" wrapText="1" indent="1"/>
    </xf>
    <xf numFmtId="170" fontId="42" fillId="2" borderId="6" xfId="0" applyNumberFormat="1" applyFont="1" applyFill="1" applyBorder="1" applyAlignment="1">
      <alignment horizontal="right" wrapText="1" indent="1"/>
    </xf>
    <xf numFmtId="0" fontId="43" fillId="2" borderId="6" xfId="0" applyFont="1" applyFill="1" applyBorder="1" applyAlignment="1">
      <alignment horizontal="right" indent="1"/>
    </xf>
    <xf numFmtId="0" fontId="42" fillId="2" borderId="1" xfId="0" applyFont="1" applyFill="1" applyBorder="1" applyAlignment="1">
      <alignment horizontal="left" vertical="top" wrapText="1"/>
    </xf>
    <xf numFmtId="170" fontId="43" fillId="2" borderId="10" xfId="0" applyNumberFormat="1" applyFont="1" applyFill="1" applyBorder="1" applyAlignment="1">
      <alignment horizontal="right" indent="1"/>
    </xf>
    <xf numFmtId="170" fontId="43" fillId="2" borderId="1" xfId="0" applyNumberFormat="1" applyFont="1" applyFill="1" applyBorder="1" applyAlignment="1">
      <alignment horizontal="right" indent="1"/>
    </xf>
    <xf numFmtId="170" fontId="43" fillId="2" borderId="15" xfId="0" applyNumberFormat="1" applyFont="1" applyFill="1" applyBorder="1" applyAlignment="1">
      <alignment horizontal="right" indent="1"/>
    </xf>
    <xf numFmtId="170" fontId="42" fillId="2" borderId="9" xfId="0" applyNumberFormat="1" applyFont="1" applyFill="1" applyBorder="1" applyAlignment="1">
      <alignment horizontal="right" indent="1"/>
    </xf>
    <xf numFmtId="0" fontId="43" fillId="2" borderId="9" xfId="0" applyFont="1" applyFill="1" applyBorder="1" applyAlignment="1">
      <alignment horizontal="right" indent="1"/>
    </xf>
    <xf numFmtId="170" fontId="42" fillId="2" borderId="11" xfId="0" applyNumberFormat="1" applyFont="1" applyFill="1" applyBorder="1" applyAlignment="1">
      <alignment horizontal="right" wrapText="1" indent="1"/>
    </xf>
    <xf numFmtId="170" fontId="42" fillId="2" borderId="0" xfId="0" applyNumberFormat="1" applyFont="1" applyFill="1" applyBorder="1" applyAlignment="1">
      <alignment horizontal="right" wrapText="1" indent="1"/>
    </xf>
    <xf numFmtId="170" fontId="42" fillId="2" borderId="1" xfId="0" applyNumberFormat="1" applyFont="1" applyFill="1" applyBorder="1" applyAlignment="1">
      <alignment horizontal="right" indent="1"/>
    </xf>
    <xf numFmtId="170" fontId="43" fillId="2" borderId="3" xfId="0" applyNumberFormat="1" applyFont="1" applyFill="1" applyBorder="1" applyAlignment="1">
      <alignment horizontal="right" wrapText="1" indent="1"/>
    </xf>
    <xf numFmtId="170" fontId="43" fillId="2" borderId="6" xfId="0" applyNumberFormat="1" applyFont="1" applyFill="1" applyBorder="1" applyAlignment="1">
      <alignment horizontal="right" wrapText="1" indent="1"/>
    </xf>
    <xf numFmtId="170" fontId="43" fillId="2" borderId="9" xfId="0" applyNumberFormat="1" applyFont="1" applyFill="1" applyBorder="1" applyAlignment="1">
      <alignment horizontal="right" indent="1"/>
    </xf>
    <xf numFmtId="170" fontId="43" fillId="2" borderId="3" xfId="0" applyNumberFormat="1" applyFont="1" applyFill="1" applyBorder="1" applyAlignment="1">
      <alignment horizontal="right" indent="1"/>
    </xf>
    <xf numFmtId="170" fontId="42" fillId="2" borderId="3" xfId="0" applyNumberFormat="1" applyFont="1" applyFill="1" applyBorder="1" applyAlignment="1">
      <alignment horizontal="right" indent="1"/>
    </xf>
    <xf numFmtId="170" fontId="43" fillId="2" borderId="6" xfId="0" applyNumberFormat="1" applyFont="1" applyFill="1" applyBorder="1" applyAlignment="1">
      <alignment horizontal="right" indent="1"/>
    </xf>
    <xf numFmtId="170" fontId="42" fillId="2" borderId="6" xfId="0" applyNumberFormat="1" applyFont="1" applyFill="1" applyBorder="1" applyAlignment="1">
      <alignment horizontal="right" indent="1"/>
    </xf>
    <xf numFmtId="170" fontId="42" fillId="2" borderId="4" xfId="0" applyNumberFormat="1" applyFont="1" applyFill="1" applyBorder="1" applyAlignment="1">
      <alignment horizontal="right" vertical="center" wrapText="1" indent="1"/>
    </xf>
    <xf numFmtId="0" fontId="43" fillId="2" borderId="11" xfId="0" applyFont="1" applyFill="1" applyBorder="1" applyAlignment="1">
      <alignment horizontal="right" indent="1"/>
    </xf>
    <xf numFmtId="0" fontId="43" fillId="2" borderId="5" xfId="0" applyFont="1" applyFill="1" applyBorder="1" applyAlignment="1">
      <alignment horizontal="right" indent="1"/>
    </xf>
    <xf numFmtId="0" fontId="43" fillId="2" borderId="0" xfId="0" applyFont="1" applyFill="1" applyBorder="1" applyAlignment="1">
      <alignment horizontal="right" indent="1"/>
    </xf>
    <xf numFmtId="0" fontId="43" fillId="2" borderId="8" xfId="0" applyFont="1" applyFill="1" applyBorder="1" applyAlignment="1">
      <alignment horizontal="right" indent="1"/>
    </xf>
    <xf numFmtId="0" fontId="43" fillId="2" borderId="1" xfId="0" applyFont="1" applyFill="1" applyBorder="1" applyAlignment="1">
      <alignment horizontal="right" indent="1"/>
    </xf>
    <xf numFmtId="0" fontId="43" fillId="2" borderId="15" xfId="0" applyFont="1" applyFill="1" applyBorder="1" applyAlignment="1">
      <alignment horizontal="right" indent="1"/>
    </xf>
    <xf numFmtId="0" fontId="42" fillId="2" borderId="4" xfId="0" applyFont="1" applyFill="1" applyBorder="1" applyAlignment="1">
      <alignment horizontal="right" wrapText="1" indent="1"/>
    </xf>
    <xf numFmtId="0" fontId="43" fillId="2" borderId="4" xfId="0" applyFont="1" applyFill="1" applyBorder="1" applyAlignment="1">
      <alignment horizontal="right" indent="1"/>
    </xf>
    <xf numFmtId="0" fontId="45" fillId="2" borderId="5" xfId="0" applyFont="1" applyFill="1" applyBorder="1" applyAlignment="1">
      <alignment horizontal="right" indent="1"/>
    </xf>
    <xf numFmtId="170" fontId="42" fillId="2" borderId="3" xfId="0" applyNumberFormat="1" applyFont="1" applyFill="1" applyBorder="1" applyAlignment="1">
      <alignment horizontal="right" vertical="center" wrapText="1" indent="1"/>
    </xf>
    <xf numFmtId="0" fontId="42" fillId="2" borderId="7" xfId="0" applyFont="1" applyFill="1" applyBorder="1" applyAlignment="1">
      <alignment horizontal="right" wrapText="1" indent="1"/>
    </xf>
    <xf numFmtId="0" fontId="43" fillId="2" borderId="7" xfId="0" applyFont="1" applyFill="1" applyBorder="1" applyAlignment="1">
      <alignment horizontal="right" indent="1"/>
    </xf>
    <xf numFmtId="170" fontId="42" fillId="2" borderId="6" xfId="0" applyNumberFormat="1" applyFont="1" applyFill="1" applyBorder="1" applyAlignment="1">
      <alignment horizontal="right" vertical="center" wrapText="1" indent="1"/>
    </xf>
    <xf numFmtId="0" fontId="42" fillId="2" borderId="10" xfId="0" applyFont="1" applyFill="1" applyBorder="1" applyAlignment="1">
      <alignment horizontal="right" wrapText="1" indent="1"/>
    </xf>
    <xf numFmtId="0" fontId="43" fillId="2" borderId="10" xfId="0" applyFont="1" applyFill="1" applyBorder="1" applyAlignment="1">
      <alignment horizontal="right" indent="1"/>
    </xf>
    <xf numFmtId="170" fontId="42" fillId="2" borderId="9" xfId="0" applyNumberFormat="1" applyFont="1" applyFill="1" applyBorder="1" applyAlignment="1">
      <alignment horizontal="right" vertical="center" indent="1"/>
    </xf>
    <xf numFmtId="0" fontId="47" fillId="2" borderId="0" xfId="0" applyFont="1" applyFill="1"/>
    <xf numFmtId="0" fontId="46" fillId="2" borderId="0" xfId="0" applyFont="1" applyFill="1" applyBorder="1" applyAlignment="1">
      <alignment vertical="center"/>
    </xf>
    <xf numFmtId="0" fontId="48" fillId="2" borderId="0" xfId="0" applyFont="1" applyFill="1" applyBorder="1" applyAlignment="1">
      <alignment vertical="center"/>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8" fillId="2" borderId="0" xfId="0" applyFont="1" applyFill="1" applyBorder="1" applyAlignment="1">
      <alignment horizontal="left" vertical="center" wrapText="1"/>
    </xf>
    <xf numFmtId="0" fontId="42" fillId="2" borderId="1" xfId="0" applyFont="1" applyFill="1" applyBorder="1" applyAlignment="1">
      <alignment horizontal="center" vertical="center" wrapText="1"/>
    </xf>
    <xf numFmtId="0" fontId="42" fillId="2" borderId="15" xfId="0" applyFont="1" applyFill="1" applyBorder="1" applyAlignment="1">
      <alignment horizontal="center" vertical="center" wrapText="1"/>
    </xf>
    <xf numFmtId="2" fontId="0" fillId="0" borderId="0" xfId="0" applyNumberFormat="1"/>
    <xf numFmtId="3" fontId="49" fillId="2" borderId="0" xfId="0" applyNumberFormat="1" applyFont="1" applyFill="1"/>
    <xf numFmtId="0" fontId="16" fillId="2" borderId="14" xfId="0" applyFont="1" applyFill="1" applyBorder="1"/>
    <xf numFmtId="3" fontId="50" fillId="2" borderId="0" xfId="0" applyNumberFormat="1" applyFont="1" applyFill="1"/>
    <xf numFmtId="169" fontId="49" fillId="2" borderId="0" xfId="1" applyNumberFormat="1" applyFont="1" applyFill="1" applyAlignment="1">
      <alignment horizontal="right"/>
    </xf>
    <xf numFmtId="0" fontId="2" fillId="0" borderId="16" xfId="0" applyFont="1" applyBorder="1" applyAlignment="1">
      <alignment horizontal="center" vertical="top" wrapText="1"/>
    </xf>
    <xf numFmtId="0" fontId="2" fillId="0" borderId="17" xfId="0" applyFont="1" applyBorder="1" applyAlignment="1">
      <alignment horizontal="center" vertical="top" wrapText="1"/>
    </xf>
    <xf numFmtId="0" fontId="0" fillId="0" borderId="18" xfId="0" applyBorder="1" applyAlignment="1">
      <alignment vertical="top" wrapText="1"/>
    </xf>
    <xf numFmtId="1" fontId="0" fillId="0" borderId="19" xfId="0" applyNumberFormat="1" applyBorder="1" applyAlignment="1">
      <alignment vertical="top" wrapText="1"/>
    </xf>
    <xf numFmtId="0" fontId="0" fillId="0" borderId="20" xfId="0" applyBorder="1" applyAlignment="1">
      <alignment vertical="top" wrapText="1"/>
    </xf>
    <xf numFmtId="1" fontId="0" fillId="0" borderId="21" xfId="0" applyNumberFormat="1" applyBorder="1" applyAlignment="1">
      <alignment vertical="top"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9" fillId="2" borderId="0" xfId="0" applyFont="1" applyFill="1" applyBorder="1" applyAlignment="1">
      <alignment horizontal="left" vertical="center" wrapText="1"/>
    </xf>
    <xf numFmtId="0" fontId="0" fillId="0" borderId="12" xfId="0" applyFill="1" applyBorder="1" applyAlignment="1">
      <alignment horizontal="center"/>
    </xf>
    <xf numFmtId="0" fontId="0" fillId="0" borderId="2" xfId="0" applyFill="1" applyBorder="1" applyAlignment="1">
      <alignment horizontal="center"/>
    </xf>
    <xf numFmtId="0" fontId="0" fillId="0" borderId="13" xfId="0" applyFill="1" applyBorder="1" applyAlignment="1">
      <alignment horizontal="center"/>
    </xf>
    <xf numFmtId="0" fontId="43" fillId="2" borderId="3" xfId="0" applyFont="1" applyFill="1" applyBorder="1" applyAlignment="1">
      <alignment horizontal="center" vertical="center"/>
    </xf>
    <xf numFmtId="0" fontId="43" fillId="2" borderId="9" xfId="0" applyFont="1" applyFill="1" applyBorder="1" applyAlignment="1">
      <alignment horizontal="center" vertical="center"/>
    </xf>
    <xf numFmtId="0" fontId="42" fillId="2" borderId="3" xfId="0" applyFont="1" applyFill="1" applyBorder="1" applyAlignment="1">
      <alignment horizontal="center" vertical="center" wrapText="1"/>
    </xf>
    <xf numFmtId="0" fontId="42" fillId="2" borderId="6" xfId="0" applyFont="1" applyFill="1" applyBorder="1" applyAlignment="1">
      <alignment horizontal="center" vertical="center" wrapText="1"/>
    </xf>
    <xf numFmtId="0" fontId="42" fillId="2" borderId="10" xfId="0" applyFont="1" applyFill="1" applyBorder="1" applyAlignment="1">
      <alignment horizontal="center" vertical="center" wrapText="1"/>
    </xf>
    <xf numFmtId="0" fontId="42" fillId="2" borderId="15" xfId="0" applyFont="1" applyFill="1" applyBorder="1" applyAlignment="1">
      <alignment horizontal="center" vertical="center" wrapText="1"/>
    </xf>
    <xf numFmtId="0" fontId="42" fillId="2" borderId="4" xfId="0" applyFont="1" applyFill="1" applyBorder="1" applyAlignment="1">
      <alignment horizontal="center" vertical="center" wrapText="1"/>
    </xf>
    <xf numFmtId="0" fontId="42" fillId="2" borderId="7" xfId="0" applyFont="1" applyFill="1" applyBorder="1" applyAlignment="1">
      <alignment horizontal="center" vertical="center" wrapText="1"/>
    </xf>
    <xf numFmtId="0" fontId="42" fillId="2" borderId="4" xfId="0" applyFont="1" applyFill="1" applyBorder="1" applyAlignment="1">
      <alignment horizontal="center" wrapText="1"/>
    </xf>
    <xf numFmtId="0" fontId="42" fillId="2" borderId="11" xfId="0" applyFont="1" applyFill="1" applyBorder="1" applyAlignment="1">
      <alignment horizontal="center" wrapText="1"/>
    </xf>
    <xf numFmtId="0" fontId="42" fillId="2" borderId="5" xfId="0" applyFont="1" applyFill="1" applyBorder="1" applyAlignment="1">
      <alignment horizontal="center" wrapText="1"/>
    </xf>
    <xf numFmtId="0" fontId="42" fillId="2" borderId="11" xfId="0" applyFont="1" applyFill="1" applyBorder="1" applyAlignment="1">
      <alignment horizontal="center" vertical="center" wrapText="1"/>
    </xf>
    <xf numFmtId="0" fontId="42" fillId="2" borderId="5" xfId="0" applyFont="1" applyFill="1" applyBorder="1" applyAlignment="1">
      <alignment horizontal="center" vertical="center" wrapText="1"/>
    </xf>
    <xf numFmtId="0" fontId="42" fillId="2" borderId="3" xfId="0" applyFont="1" applyFill="1" applyBorder="1" applyAlignment="1">
      <alignment horizontal="center" vertical="center"/>
    </xf>
    <xf numFmtId="0" fontId="42" fillId="2" borderId="9" xfId="0" applyFont="1" applyFill="1" applyBorder="1" applyAlignment="1">
      <alignment horizontal="center" vertical="center"/>
    </xf>
    <xf numFmtId="0" fontId="46" fillId="2" borderId="11" xfId="0" applyFont="1" applyFill="1" applyBorder="1" applyAlignment="1">
      <alignment vertical="center" wrapText="1"/>
    </xf>
  </cellXfs>
  <cellStyles count="8">
    <cellStyle name="Milliers" xfId="5" builtinId="3"/>
    <cellStyle name="Motif" xfId="2"/>
    <cellStyle name="Motif 2" xfId="6"/>
    <cellStyle name="Motif_Chapitre10 Séries longues intégrales" xfId="3"/>
    <cellStyle name="Normal" xfId="0" builtinId="0"/>
    <cellStyle name="Normal_Chapitre10 Séries longues intégrales corr 2" xfId="4"/>
    <cellStyle name="Normal_Feuil1" xfId="7"/>
    <cellStyle name="Pourcentage" xfId="1" builtinId="5"/>
  </cellStyles>
  <dxfs count="0"/>
  <tableStyles count="0" defaultTableStyle="TableStyleMedium9" defaultPivotStyle="PivotStyleLight16"/>
  <colors>
    <mruColors>
      <color rgb="FFFF8B8B"/>
      <color rgb="FF8E0000"/>
      <color rgb="FFA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2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2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675597051916568E-2"/>
          <c:y val="8.2216022209822243E-2"/>
          <c:w val="0.88720265230004169"/>
          <c:h val="0.39208382416764942"/>
        </c:manualLayout>
      </c:layout>
      <c:barChart>
        <c:barDir val="col"/>
        <c:grouping val="clustered"/>
        <c:varyColors val="0"/>
        <c:ser>
          <c:idx val="0"/>
          <c:order val="0"/>
          <c:tx>
            <c:strRef>
              <c:f>'G1 evol ctype'!$C$4</c:f>
              <c:strCache>
                <c:ptCount val="1"/>
                <c:pt idx="0">
                  <c:v>2017</c:v>
                </c:pt>
              </c:strCache>
            </c:strRef>
          </c:tx>
          <c:spPr>
            <a:solidFill>
              <a:schemeClr val="accent1">
                <a:lumMod val="20000"/>
                <a:lumOff val="80000"/>
              </a:schemeClr>
            </a:solidFill>
            <a:ln>
              <a:solidFill>
                <a:schemeClr val="tx1"/>
              </a:solidFill>
            </a:ln>
          </c:spPr>
          <c:invertIfNegative val="0"/>
          <c:dPt>
            <c:idx val="1"/>
            <c:invertIfNegative val="0"/>
            <c:bubble3D val="0"/>
            <c:spPr>
              <a:solidFill>
                <a:schemeClr val="accent2">
                  <a:lumMod val="20000"/>
                  <a:lumOff val="80000"/>
                </a:schemeClr>
              </a:solidFill>
              <a:ln>
                <a:solidFill>
                  <a:schemeClr val="tx1"/>
                </a:solidFill>
              </a:ln>
            </c:spPr>
          </c:dPt>
          <c:dPt>
            <c:idx val="2"/>
            <c:invertIfNegative val="0"/>
            <c:bubble3D val="0"/>
            <c:spPr>
              <a:solidFill>
                <a:schemeClr val="accent3">
                  <a:lumMod val="40000"/>
                  <a:lumOff val="60000"/>
                </a:schemeClr>
              </a:solidFill>
              <a:ln>
                <a:solidFill>
                  <a:schemeClr val="tx1"/>
                </a:solidFill>
              </a:ln>
            </c:spPr>
          </c:dPt>
          <c:dPt>
            <c:idx val="4"/>
            <c:invertIfNegative val="0"/>
            <c:bubble3D val="0"/>
            <c:spPr>
              <a:solidFill>
                <a:schemeClr val="accent2">
                  <a:lumMod val="20000"/>
                  <a:lumOff val="80000"/>
                </a:schemeClr>
              </a:solidFill>
              <a:ln>
                <a:solidFill>
                  <a:schemeClr val="tx1"/>
                </a:solidFill>
              </a:ln>
            </c:spPr>
          </c:dPt>
          <c:dPt>
            <c:idx val="5"/>
            <c:invertIfNegative val="0"/>
            <c:bubble3D val="0"/>
            <c:spPr>
              <a:solidFill>
                <a:schemeClr val="accent3">
                  <a:lumMod val="40000"/>
                  <a:lumOff val="60000"/>
                </a:schemeClr>
              </a:solidFill>
              <a:ln>
                <a:solidFill>
                  <a:schemeClr val="tx1"/>
                </a:solidFill>
              </a:ln>
            </c:spPr>
          </c:dPt>
          <c:dPt>
            <c:idx val="7"/>
            <c:invertIfNegative val="0"/>
            <c:bubble3D val="0"/>
            <c:spPr>
              <a:solidFill>
                <a:schemeClr val="accent2">
                  <a:lumMod val="20000"/>
                  <a:lumOff val="80000"/>
                </a:schemeClr>
              </a:solidFill>
              <a:ln>
                <a:solidFill>
                  <a:schemeClr val="tx1"/>
                </a:solidFill>
              </a:ln>
            </c:spPr>
          </c:dPt>
          <c:dPt>
            <c:idx val="8"/>
            <c:invertIfNegative val="0"/>
            <c:bubble3D val="0"/>
            <c:spPr>
              <a:solidFill>
                <a:schemeClr val="accent2">
                  <a:lumMod val="20000"/>
                  <a:lumOff val="80000"/>
                </a:schemeClr>
              </a:solidFill>
              <a:ln>
                <a:solidFill>
                  <a:schemeClr val="tx1"/>
                </a:solidFill>
              </a:ln>
            </c:spPr>
          </c:dPt>
          <c:dPt>
            <c:idx val="9"/>
            <c:invertIfNegative val="0"/>
            <c:bubble3D val="0"/>
            <c:spPr>
              <a:solidFill>
                <a:schemeClr val="accent2">
                  <a:lumMod val="20000"/>
                  <a:lumOff val="80000"/>
                </a:schemeClr>
              </a:solidFill>
              <a:ln>
                <a:solidFill>
                  <a:schemeClr val="tx1"/>
                </a:solidFill>
              </a:ln>
            </c:spPr>
          </c:dPt>
          <c:cat>
            <c:multiLvlStrRef>
              <c:f>'G1 evol ctype'!$A$5:$B$14</c:f>
              <c:multiLvlStrCache>
                <c:ptCount val="10"/>
                <c:lvl>
                  <c:pt idx="0">
                    <c:v>Taxes "ménages"</c:v>
                  </c:pt>
                  <c:pt idx="1">
                    <c:v>Impôts économiques</c:v>
                  </c:pt>
                  <c:pt idx="2">
                    <c:v>TEOM</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&amp; Syndicats</c:v>
                  </c:pt>
                  <c:pt idx="6">
                    <c:v>Départements</c:v>
                  </c:pt>
                  <c:pt idx="8">
                    <c:v>Régions et CTU</c:v>
                  </c:pt>
                </c:lvl>
              </c:multiLvlStrCache>
            </c:multiLvlStrRef>
          </c:cat>
          <c:val>
            <c:numRef>
              <c:f>'G1 evol ctype'!$C$5:$C$14</c:f>
              <c:numCache>
                <c:formatCode>#,##0</c:formatCode>
                <c:ptCount val="10"/>
                <c:pt idx="0">
                  <c:v>33145.082631999998</c:v>
                </c:pt>
                <c:pt idx="1">
                  <c:v>910.65923899999996</c:v>
                </c:pt>
                <c:pt idx="2">
                  <c:v>791.17849999999999</c:v>
                </c:pt>
                <c:pt idx="3">
                  <c:v>9001.9122530000004</c:v>
                </c:pt>
                <c:pt idx="4">
                  <c:v>13095.646375</c:v>
                </c:pt>
                <c:pt idx="5">
                  <c:v>6000.587982</c:v>
                </c:pt>
                <c:pt idx="6">
                  <c:v>13798.537721999999</c:v>
                </c:pt>
                <c:pt idx="7">
                  <c:v>4265.1244070000002</c:v>
                </c:pt>
                <c:pt idx="8">
                  <c:v>112.56447</c:v>
                </c:pt>
                <c:pt idx="9">
                  <c:v>9546.4233550000008</c:v>
                </c:pt>
              </c:numCache>
            </c:numRef>
          </c:val>
        </c:ser>
        <c:ser>
          <c:idx val="1"/>
          <c:order val="1"/>
          <c:tx>
            <c:strRef>
              <c:f>'G1 evol ctype'!$D$4</c:f>
              <c:strCache>
                <c:ptCount val="1"/>
                <c:pt idx="0">
                  <c:v>2018</c:v>
                </c:pt>
              </c:strCache>
            </c:strRef>
          </c:tx>
          <c:spPr>
            <a:solidFill>
              <a:schemeClr val="accent1">
                <a:lumMod val="40000"/>
                <a:lumOff val="60000"/>
              </a:schemeClr>
            </a:solidFill>
            <a:ln>
              <a:solidFill>
                <a:schemeClr val="tx1"/>
              </a:solidFill>
            </a:ln>
          </c:spPr>
          <c:invertIfNegative val="0"/>
          <c:dPt>
            <c:idx val="1"/>
            <c:invertIfNegative val="0"/>
            <c:bubble3D val="0"/>
            <c:spPr>
              <a:solidFill>
                <a:schemeClr val="accent2">
                  <a:lumMod val="40000"/>
                  <a:lumOff val="60000"/>
                </a:schemeClr>
              </a:solidFill>
              <a:ln>
                <a:solidFill>
                  <a:schemeClr val="tx1"/>
                </a:solidFill>
              </a:ln>
            </c:spPr>
          </c:dPt>
          <c:dPt>
            <c:idx val="2"/>
            <c:invertIfNegative val="0"/>
            <c:bubble3D val="0"/>
            <c:spPr>
              <a:solidFill>
                <a:schemeClr val="accent3">
                  <a:lumMod val="60000"/>
                  <a:lumOff val="40000"/>
                </a:schemeClr>
              </a:solidFill>
              <a:ln>
                <a:solidFill>
                  <a:schemeClr val="tx1"/>
                </a:solidFill>
              </a:ln>
            </c:spPr>
          </c:dPt>
          <c:dPt>
            <c:idx val="4"/>
            <c:invertIfNegative val="0"/>
            <c:bubble3D val="0"/>
            <c:spPr>
              <a:solidFill>
                <a:schemeClr val="accent2">
                  <a:lumMod val="40000"/>
                  <a:lumOff val="60000"/>
                </a:schemeClr>
              </a:solidFill>
              <a:ln>
                <a:solidFill>
                  <a:schemeClr val="tx1"/>
                </a:solidFill>
              </a:ln>
            </c:spPr>
          </c:dPt>
          <c:dPt>
            <c:idx val="5"/>
            <c:invertIfNegative val="0"/>
            <c:bubble3D val="0"/>
            <c:spPr>
              <a:solidFill>
                <a:schemeClr val="accent3">
                  <a:lumMod val="60000"/>
                  <a:lumOff val="40000"/>
                </a:schemeClr>
              </a:solidFill>
              <a:ln>
                <a:solidFill>
                  <a:schemeClr val="tx1"/>
                </a:solidFill>
              </a:ln>
            </c:spPr>
          </c:dPt>
          <c:dPt>
            <c:idx val="7"/>
            <c:invertIfNegative val="0"/>
            <c:bubble3D val="0"/>
            <c:spPr>
              <a:solidFill>
                <a:schemeClr val="accent2">
                  <a:lumMod val="40000"/>
                  <a:lumOff val="60000"/>
                </a:schemeClr>
              </a:solidFill>
              <a:ln>
                <a:solidFill>
                  <a:schemeClr val="tx1"/>
                </a:solidFill>
              </a:ln>
            </c:spPr>
          </c:dPt>
          <c:dPt>
            <c:idx val="8"/>
            <c:invertIfNegative val="0"/>
            <c:bubble3D val="0"/>
            <c:spPr>
              <a:solidFill>
                <a:schemeClr val="accent2">
                  <a:lumMod val="40000"/>
                  <a:lumOff val="60000"/>
                </a:schemeClr>
              </a:solidFill>
              <a:ln>
                <a:solidFill>
                  <a:schemeClr val="tx1"/>
                </a:solidFill>
              </a:ln>
            </c:spPr>
          </c:dPt>
          <c:dPt>
            <c:idx val="9"/>
            <c:invertIfNegative val="0"/>
            <c:bubble3D val="0"/>
            <c:spPr>
              <a:solidFill>
                <a:schemeClr val="accent2">
                  <a:lumMod val="40000"/>
                  <a:lumOff val="60000"/>
                </a:schemeClr>
              </a:solidFill>
              <a:ln>
                <a:solidFill>
                  <a:schemeClr val="tx1"/>
                </a:solidFill>
              </a:ln>
            </c:spPr>
          </c:dPt>
          <c:cat>
            <c:multiLvlStrRef>
              <c:f>'G1 evol ctype'!$A$5:$B$14</c:f>
              <c:multiLvlStrCache>
                <c:ptCount val="10"/>
                <c:lvl>
                  <c:pt idx="0">
                    <c:v>Taxes "ménages"</c:v>
                  </c:pt>
                  <c:pt idx="1">
                    <c:v>Impôts économiques</c:v>
                  </c:pt>
                  <c:pt idx="2">
                    <c:v>TEOM</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&amp; Syndicats</c:v>
                  </c:pt>
                  <c:pt idx="6">
                    <c:v>Départements</c:v>
                  </c:pt>
                  <c:pt idx="8">
                    <c:v>Régions et CTU</c:v>
                  </c:pt>
                </c:lvl>
              </c:multiLvlStrCache>
            </c:multiLvlStrRef>
          </c:cat>
          <c:val>
            <c:numRef>
              <c:f>'G1 evol ctype'!$D$5:$D$14</c:f>
              <c:numCache>
                <c:formatCode>#,##0</c:formatCode>
                <c:ptCount val="10"/>
                <c:pt idx="0">
                  <c:v>33906.326948000002</c:v>
                </c:pt>
                <c:pt idx="1">
                  <c:v>865.26131499999997</c:v>
                </c:pt>
                <c:pt idx="2">
                  <c:v>619.47005100000001</c:v>
                </c:pt>
                <c:pt idx="3">
                  <c:v>9322.2501319999992</c:v>
                </c:pt>
                <c:pt idx="4">
                  <c:v>13448.999572000001</c:v>
                </c:pt>
                <c:pt idx="5">
                  <c:v>6304.0808930000003</c:v>
                </c:pt>
                <c:pt idx="6">
                  <c:v>14064.988536999999</c:v>
                </c:pt>
                <c:pt idx="7">
                  <c:v>4289.4754489999996</c:v>
                </c:pt>
                <c:pt idx="8">
                  <c:v>168.60851299999999</c:v>
                </c:pt>
                <c:pt idx="9">
                  <c:v>9622.219889</c:v>
                </c:pt>
              </c:numCache>
            </c:numRef>
          </c:val>
        </c:ser>
        <c:ser>
          <c:idx val="2"/>
          <c:order val="2"/>
          <c:tx>
            <c:strRef>
              <c:f>'G1 evol ctype'!$E$4</c:f>
              <c:strCache>
                <c:ptCount val="1"/>
                <c:pt idx="0">
                  <c:v>2019</c:v>
                </c:pt>
              </c:strCache>
            </c:strRef>
          </c:tx>
          <c:spPr>
            <a:solidFill>
              <a:schemeClr val="accent1">
                <a:lumMod val="60000"/>
                <a:lumOff val="40000"/>
              </a:schemeClr>
            </a:solidFill>
            <a:ln>
              <a:solidFill>
                <a:schemeClr val="tx1"/>
              </a:solidFill>
            </a:ln>
          </c:spPr>
          <c:invertIfNegative val="0"/>
          <c:dPt>
            <c:idx val="1"/>
            <c:invertIfNegative val="0"/>
            <c:bubble3D val="0"/>
            <c:spPr>
              <a:solidFill>
                <a:schemeClr val="accent2">
                  <a:lumMod val="60000"/>
                  <a:lumOff val="40000"/>
                </a:schemeClr>
              </a:solidFill>
              <a:ln>
                <a:solidFill>
                  <a:schemeClr val="tx1"/>
                </a:solidFill>
              </a:ln>
            </c:spPr>
          </c:dPt>
          <c:dPt>
            <c:idx val="2"/>
            <c:invertIfNegative val="0"/>
            <c:bubble3D val="0"/>
            <c:spPr>
              <a:solidFill>
                <a:schemeClr val="accent3">
                  <a:lumMod val="75000"/>
                </a:schemeClr>
              </a:solidFill>
              <a:ln>
                <a:solidFill>
                  <a:schemeClr val="tx1"/>
                </a:solidFill>
              </a:ln>
            </c:spPr>
          </c:dPt>
          <c:dPt>
            <c:idx val="4"/>
            <c:invertIfNegative val="0"/>
            <c:bubble3D val="0"/>
            <c:spPr>
              <a:solidFill>
                <a:schemeClr val="accent2">
                  <a:lumMod val="60000"/>
                  <a:lumOff val="40000"/>
                </a:schemeClr>
              </a:solidFill>
              <a:ln>
                <a:solidFill>
                  <a:schemeClr val="tx1"/>
                </a:solidFill>
              </a:ln>
            </c:spPr>
          </c:dPt>
          <c:dPt>
            <c:idx val="5"/>
            <c:invertIfNegative val="0"/>
            <c:bubble3D val="0"/>
            <c:spPr>
              <a:solidFill>
                <a:schemeClr val="accent3">
                  <a:lumMod val="75000"/>
                </a:schemeClr>
              </a:solidFill>
              <a:ln>
                <a:solidFill>
                  <a:schemeClr val="tx1"/>
                </a:solidFill>
              </a:ln>
            </c:spPr>
          </c:dPt>
          <c:dPt>
            <c:idx val="7"/>
            <c:invertIfNegative val="0"/>
            <c:bubble3D val="0"/>
            <c:spPr>
              <a:solidFill>
                <a:schemeClr val="accent2">
                  <a:lumMod val="60000"/>
                  <a:lumOff val="40000"/>
                </a:schemeClr>
              </a:solidFill>
              <a:ln>
                <a:solidFill>
                  <a:schemeClr val="tx1"/>
                </a:solidFill>
              </a:ln>
            </c:spPr>
          </c:dPt>
          <c:dPt>
            <c:idx val="8"/>
            <c:invertIfNegative val="0"/>
            <c:bubble3D val="0"/>
            <c:spPr>
              <a:solidFill>
                <a:schemeClr val="accent2">
                  <a:lumMod val="60000"/>
                  <a:lumOff val="40000"/>
                </a:schemeClr>
              </a:solidFill>
              <a:ln>
                <a:solidFill>
                  <a:schemeClr val="tx1"/>
                </a:solidFill>
              </a:ln>
            </c:spPr>
          </c:dPt>
          <c:dPt>
            <c:idx val="9"/>
            <c:invertIfNegative val="0"/>
            <c:bubble3D val="0"/>
            <c:spPr>
              <a:solidFill>
                <a:schemeClr val="accent2">
                  <a:lumMod val="60000"/>
                  <a:lumOff val="40000"/>
                </a:schemeClr>
              </a:solidFill>
              <a:ln>
                <a:solidFill>
                  <a:schemeClr val="tx1"/>
                </a:solidFill>
              </a:ln>
            </c:spPr>
          </c:dPt>
          <c:cat>
            <c:multiLvlStrRef>
              <c:f>'G1 evol ctype'!$A$5:$B$14</c:f>
              <c:multiLvlStrCache>
                <c:ptCount val="10"/>
                <c:lvl>
                  <c:pt idx="0">
                    <c:v>Taxes "ménages"</c:v>
                  </c:pt>
                  <c:pt idx="1">
                    <c:v>Impôts économiques</c:v>
                  </c:pt>
                  <c:pt idx="2">
                    <c:v>TEOM</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&amp; Syndicats</c:v>
                  </c:pt>
                  <c:pt idx="6">
                    <c:v>Départements</c:v>
                  </c:pt>
                  <c:pt idx="8">
                    <c:v>Régions et CTU</c:v>
                  </c:pt>
                </c:lvl>
              </c:multiLvlStrCache>
            </c:multiLvlStrRef>
          </c:cat>
          <c:val>
            <c:numRef>
              <c:f>'G1 evol ctype'!$E$5:$E$14</c:f>
              <c:numCache>
                <c:formatCode>#,##0</c:formatCode>
                <c:ptCount val="10"/>
                <c:pt idx="0">
                  <c:v>35265.152195000002</c:v>
                </c:pt>
                <c:pt idx="1">
                  <c:v>1334.8473409999999</c:v>
                </c:pt>
                <c:pt idx="2">
                  <c:v>625.79391999999996</c:v>
                </c:pt>
                <c:pt idx="3">
                  <c:v>9637.1358080000009</c:v>
                </c:pt>
                <c:pt idx="4">
                  <c:v>13941.741512000001</c:v>
                </c:pt>
                <c:pt idx="5">
                  <c:v>6386.0490630000004</c:v>
                </c:pt>
                <c:pt idx="6">
                  <c:v>14059.184319</c:v>
                </c:pt>
                <c:pt idx="7">
                  <c:v>4065.7083090000001</c:v>
                </c:pt>
                <c:pt idx="8">
                  <c:v>174.08216400000001</c:v>
                </c:pt>
                <c:pt idx="9">
                  <c:v>10206.071351000001</c:v>
                </c:pt>
              </c:numCache>
            </c:numRef>
          </c:val>
        </c:ser>
        <c:ser>
          <c:idx val="3"/>
          <c:order val="3"/>
          <c:tx>
            <c:strRef>
              <c:f>'G1 evol ctype'!$F$4</c:f>
              <c:strCache>
                <c:ptCount val="1"/>
                <c:pt idx="0">
                  <c:v>2020</c:v>
                </c:pt>
              </c:strCache>
            </c:strRef>
          </c:tx>
          <c:spPr>
            <a:solidFill>
              <a:schemeClr val="accent1">
                <a:lumMod val="75000"/>
              </a:schemeClr>
            </a:solidFill>
            <a:ln>
              <a:solidFill>
                <a:schemeClr val="tx1"/>
              </a:solidFill>
            </a:ln>
          </c:spPr>
          <c:invertIfNegative val="0"/>
          <c:dPt>
            <c:idx val="1"/>
            <c:invertIfNegative val="0"/>
            <c:bubble3D val="0"/>
            <c:spPr>
              <a:solidFill>
                <a:schemeClr val="accent2">
                  <a:lumMod val="75000"/>
                </a:schemeClr>
              </a:solidFill>
              <a:ln>
                <a:solidFill>
                  <a:schemeClr val="tx1"/>
                </a:solidFill>
              </a:ln>
            </c:spPr>
          </c:dPt>
          <c:dPt>
            <c:idx val="2"/>
            <c:invertIfNegative val="0"/>
            <c:bubble3D val="0"/>
            <c:spPr>
              <a:solidFill>
                <a:schemeClr val="accent3">
                  <a:lumMod val="50000"/>
                </a:schemeClr>
              </a:solidFill>
              <a:ln>
                <a:solidFill>
                  <a:schemeClr val="tx1"/>
                </a:solidFill>
              </a:ln>
            </c:spPr>
          </c:dPt>
          <c:dPt>
            <c:idx val="4"/>
            <c:invertIfNegative val="0"/>
            <c:bubble3D val="0"/>
            <c:spPr>
              <a:solidFill>
                <a:schemeClr val="accent2">
                  <a:lumMod val="75000"/>
                </a:schemeClr>
              </a:solidFill>
              <a:ln>
                <a:solidFill>
                  <a:schemeClr val="tx1"/>
                </a:solidFill>
              </a:ln>
            </c:spPr>
          </c:dPt>
          <c:dPt>
            <c:idx val="5"/>
            <c:invertIfNegative val="0"/>
            <c:bubble3D val="0"/>
            <c:spPr>
              <a:solidFill>
                <a:schemeClr val="accent3">
                  <a:lumMod val="50000"/>
                </a:schemeClr>
              </a:solidFill>
              <a:ln>
                <a:solidFill>
                  <a:schemeClr val="tx1"/>
                </a:solidFill>
              </a:ln>
            </c:spPr>
          </c:dPt>
          <c:dPt>
            <c:idx val="7"/>
            <c:invertIfNegative val="0"/>
            <c:bubble3D val="0"/>
            <c:spPr>
              <a:solidFill>
                <a:schemeClr val="accent2">
                  <a:lumMod val="75000"/>
                </a:schemeClr>
              </a:solidFill>
              <a:ln>
                <a:solidFill>
                  <a:schemeClr val="tx1"/>
                </a:solidFill>
              </a:ln>
            </c:spPr>
          </c:dPt>
          <c:dPt>
            <c:idx val="8"/>
            <c:invertIfNegative val="0"/>
            <c:bubble3D val="0"/>
            <c:spPr>
              <a:solidFill>
                <a:schemeClr val="accent2">
                  <a:lumMod val="75000"/>
                </a:schemeClr>
              </a:solidFill>
              <a:ln>
                <a:solidFill>
                  <a:schemeClr val="tx1"/>
                </a:solidFill>
              </a:ln>
            </c:spPr>
          </c:dPt>
          <c:dPt>
            <c:idx val="9"/>
            <c:invertIfNegative val="0"/>
            <c:bubble3D val="0"/>
            <c:spPr>
              <a:solidFill>
                <a:schemeClr val="accent2">
                  <a:lumMod val="75000"/>
                </a:schemeClr>
              </a:solidFill>
              <a:ln>
                <a:solidFill>
                  <a:schemeClr val="tx1"/>
                </a:solidFill>
              </a:ln>
            </c:spPr>
          </c:dPt>
          <c:cat>
            <c:multiLvlStrRef>
              <c:f>'G1 evol ctype'!$A$5:$B$14</c:f>
              <c:multiLvlStrCache>
                <c:ptCount val="10"/>
                <c:lvl>
                  <c:pt idx="0">
                    <c:v>Taxes "ménages"</c:v>
                  </c:pt>
                  <c:pt idx="1">
                    <c:v>Impôts économiques</c:v>
                  </c:pt>
                  <c:pt idx="2">
                    <c:v>TEOM</c:v>
                  </c:pt>
                  <c:pt idx="3">
                    <c:v>Taxes "ménages"</c:v>
                  </c:pt>
                  <c:pt idx="4">
                    <c:v>Impôts économiques</c:v>
                  </c:pt>
                  <c:pt idx="5">
                    <c:v>TEOM</c:v>
                  </c:pt>
                  <c:pt idx="6">
                    <c:v>Taxes "ménages"</c:v>
                  </c:pt>
                  <c:pt idx="7">
                    <c:v>Impôts économiques</c:v>
                  </c:pt>
                  <c:pt idx="8">
                    <c:v>Taxes "ménages"</c:v>
                  </c:pt>
                  <c:pt idx="9">
                    <c:v>Impôts économiques</c:v>
                  </c:pt>
                </c:lvl>
                <c:lvl>
                  <c:pt idx="0">
                    <c:v>Communes</c:v>
                  </c:pt>
                  <c:pt idx="3">
                    <c:v>GFP &amp; Syndicats</c:v>
                  </c:pt>
                  <c:pt idx="6">
                    <c:v>Départements</c:v>
                  </c:pt>
                  <c:pt idx="8">
                    <c:v>Régions et CTU</c:v>
                  </c:pt>
                </c:lvl>
              </c:multiLvlStrCache>
            </c:multiLvlStrRef>
          </c:cat>
          <c:val>
            <c:numRef>
              <c:f>'G1 evol ctype'!$F$5:$F$14</c:f>
              <c:numCache>
                <c:formatCode>_-* #\ ##0\ _€_-;\-* #\ ##0\ _€_-;_-* "-"??\ _€_-;_-@_-</c:formatCode>
                <c:ptCount val="10"/>
                <c:pt idx="0">
                  <c:v>35943.584880000002</c:v>
                </c:pt>
                <c:pt idx="1">
                  <c:v>1381.101013</c:v>
                </c:pt>
                <c:pt idx="2">
                  <c:v>623.98067200000003</c:v>
                </c:pt>
                <c:pt idx="3">
                  <c:v>9810.3211929999998</c:v>
                </c:pt>
                <c:pt idx="4">
                  <c:v>14386.333624999999</c:v>
                </c:pt>
                <c:pt idx="5">
                  <c:v>6513.3848049999997</c:v>
                </c:pt>
                <c:pt idx="6">
                  <c:v>14314.335784000001</c:v>
                </c:pt>
                <c:pt idx="7">
                  <c:v>4167.3752940000004</c:v>
                </c:pt>
                <c:pt idx="8">
                  <c:v>178.901614</c:v>
                </c:pt>
                <c:pt idx="9">
                  <c:v>10520.411576</c:v>
                </c:pt>
              </c:numCache>
            </c:numRef>
          </c:val>
        </c:ser>
        <c:dLbls>
          <c:showLegendKey val="0"/>
          <c:showVal val="0"/>
          <c:showCatName val="0"/>
          <c:showSerName val="0"/>
          <c:showPercent val="0"/>
          <c:showBubbleSize val="0"/>
        </c:dLbls>
        <c:gapWidth val="150"/>
        <c:axId val="1681691872"/>
        <c:axId val="1753890992"/>
      </c:barChart>
      <c:catAx>
        <c:axId val="1681691872"/>
        <c:scaling>
          <c:orientation val="minMax"/>
        </c:scaling>
        <c:delete val="0"/>
        <c:axPos val="b"/>
        <c:numFmt formatCode="General" sourceLinked="0"/>
        <c:majorTickMark val="out"/>
        <c:minorTickMark val="none"/>
        <c:tickLblPos val="nextTo"/>
        <c:txPr>
          <a:bodyPr/>
          <a:lstStyle/>
          <a:p>
            <a:pPr>
              <a:defRPr sz="1050"/>
            </a:pPr>
            <a:endParaRPr lang="fr-FR"/>
          </a:p>
        </c:txPr>
        <c:crossAx val="1753890992"/>
        <c:crosses val="autoZero"/>
        <c:auto val="1"/>
        <c:lblAlgn val="ctr"/>
        <c:lblOffset val="100"/>
        <c:noMultiLvlLbl val="0"/>
      </c:catAx>
      <c:valAx>
        <c:axId val="1753890992"/>
        <c:scaling>
          <c:orientation val="minMax"/>
          <c:max val="40000"/>
        </c:scaling>
        <c:delete val="0"/>
        <c:axPos val="l"/>
        <c:majorGridlines>
          <c:spPr>
            <a:ln>
              <a:solidFill>
                <a:schemeClr val="bg1">
                  <a:lumMod val="65000"/>
                </a:schemeClr>
              </a:solidFill>
              <a:prstDash val="sysDot"/>
            </a:ln>
          </c:spPr>
        </c:majorGridlines>
        <c:numFmt formatCode="#,##0" sourceLinked="1"/>
        <c:majorTickMark val="out"/>
        <c:minorTickMark val="none"/>
        <c:tickLblPos val="nextTo"/>
        <c:crossAx val="1681691872"/>
        <c:crosses val="autoZero"/>
        <c:crossBetween val="between"/>
      </c:valAx>
      <c:spPr>
        <a:ln>
          <a:solidFill>
            <a:sysClr val="windowText" lastClr="000000">
              <a:lumMod val="50000"/>
              <a:lumOff val="50000"/>
            </a:sysClr>
          </a:solidFill>
        </a:ln>
      </c:spPr>
    </c:plotArea>
    <c:legend>
      <c:legendPos val="r"/>
      <c:layout>
        <c:manualLayout>
          <c:xMode val="edge"/>
          <c:yMode val="edge"/>
          <c:x val="4.6140594654770313E-3"/>
          <c:y val="0.93093875076639043"/>
          <c:w val="0.29775952154587487"/>
          <c:h val="6.7706938294763194E-2"/>
        </c:manualLayout>
      </c:layout>
      <c:overlay val="0"/>
    </c:legend>
    <c:plotVisOnly val="1"/>
    <c:dispBlanksAs val="gap"/>
    <c:showDLblsOverMax val="0"/>
  </c:chart>
  <c:spPr>
    <a:ln>
      <a:noFill/>
    </a:ln>
  </c:spPr>
  <c:printSettings>
    <c:headerFooter/>
    <c:pageMargins b="0.750000000000005" l="0.70000000000000062" r="0.70000000000000062" t="0.750000000000005" header="0.30000000000000032" footer="0.30000000000000032"/>
    <c:pageSetup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00248050577194E-2"/>
          <c:y val="0.16177701991072768"/>
          <c:w val="0.56679862109320478"/>
          <c:h val="0.6930975475199358"/>
        </c:manualLayout>
      </c:layout>
      <c:lineChart>
        <c:grouping val="standard"/>
        <c:varyColors val="0"/>
        <c:ser>
          <c:idx val="0"/>
          <c:order val="0"/>
          <c:tx>
            <c:strRef>
              <c:f>'G3 cycle elect'!$R$37</c:f>
              <c:strCache>
                <c:ptCount val="1"/>
                <c:pt idx="0">
                  <c:v>élections de 1995</c:v>
                </c:pt>
              </c:strCache>
            </c:strRef>
          </c:tx>
          <c:spPr>
            <a:ln>
              <a:prstDash val="dash"/>
            </a:ln>
          </c:spPr>
          <c:marker>
            <c:symbol val="diamond"/>
            <c:size val="4"/>
          </c:marker>
          <c:cat>
            <c:strRef>
              <c:f>'G3 cycle elect'!$Q$38:$Q$45</c:f>
              <c:strCache>
                <c:ptCount val="8"/>
                <c:pt idx="0">
                  <c:v>N</c:v>
                </c:pt>
                <c:pt idx="1">
                  <c:v>N+1</c:v>
                </c:pt>
                <c:pt idx="2">
                  <c:v>N+2</c:v>
                </c:pt>
                <c:pt idx="3">
                  <c:v>N+3</c:v>
                </c:pt>
                <c:pt idx="4">
                  <c:v>N+4</c:v>
                </c:pt>
                <c:pt idx="5">
                  <c:v>N+5</c:v>
                </c:pt>
                <c:pt idx="6">
                  <c:v>N+6</c:v>
                </c:pt>
                <c:pt idx="7">
                  <c:v>N+7</c:v>
                </c:pt>
              </c:strCache>
            </c:strRef>
          </c:cat>
          <c:val>
            <c:numRef>
              <c:f>'G3 cycle elect'!$R$38:$R$45</c:f>
              <c:numCache>
                <c:formatCode>0.0</c:formatCode>
                <c:ptCount val="8"/>
                <c:pt idx="0">
                  <c:v>100</c:v>
                </c:pt>
                <c:pt idx="1">
                  <c:v>104.52830188679245</c:v>
                </c:pt>
                <c:pt idx="2">
                  <c:v>106.2893081761006</c:v>
                </c:pt>
                <c:pt idx="3">
                  <c:v>107.54716981132076</c:v>
                </c:pt>
                <c:pt idx="4">
                  <c:v>107.98742138364781</c:v>
                </c:pt>
                <c:pt idx="5">
                  <c:v>107.73584905660377</c:v>
                </c:pt>
                <c:pt idx="6">
                  <c:v>108.11320754716982</c:v>
                </c:pt>
              </c:numCache>
            </c:numRef>
          </c:val>
          <c:smooth val="0"/>
        </c:ser>
        <c:ser>
          <c:idx val="1"/>
          <c:order val="1"/>
          <c:tx>
            <c:strRef>
              <c:f>'G3 cycle elect'!$S$37</c:f>
              <c:strCache>
                <c:ptCount val="1"/>
                <c:pt idx="0">
                  <c:v>élections de 2001</c:v>
                </c:pt>
              </c:strCache>
            </c:strRef>
          </c:tx>
          <c:spPr>
            <a:ln>
              <a:solidFill>
                <a:schemeClr val="accent1">
                  <a:lumMod val="60000"/>
                  <a:lumOff val="40000"/>
                </a:schemeClr>
              </a:solidFill>
            </a:ln>
          </c:spPr>
          <c:marker>
            <c:symbol val="square"/>
            <c:size val="5"/>
            <c:spPr>
              <a:solidFill>
                <a:schemeClr val="accent1">
                  <a:lumMod val="60000"/>
                  <a:lumOff val="40000"/>
                </a:schemeClr>
              </a:solidFill>
              <a:ln>
                <a:solidFill>
                  <a:srgbClr val="4F81BD">
                    <a:lumMod val="60000"/>
                    <a:lumOff val="40000"/>
                  </a:srgbClr>
                </a:solidFill>
              </a:ln>
            </c:spPr>
          </c:marker>
          <c:cat>
            <c:strRef>
              <c:f>'G3 cycle elect'!$Q$38:$Q$45</c:f>
              <c:strCache>
                <c:ptCount val="8"/>
                <c:pt idx="0">
                  <c:v>N</c:v>
                </c:pt>
                <c:pt idx="1">
                  <c:v>N+1</c:v>
                </c:pt>
                <c:pt idx="2">
                  <c:v>N+2</c:v>
                </c:pt>
                <c:pt idx="3">
                  <c:v>N+3</c:v>
                </c:pt>
                <c:pt idx="4">
                  <c:v>N+4</c:v>
                </c:pt>
                <c:pt idx="5">
                  <c:v>N+5</c:v>
                </c:pt>
                <c:pt idx="6">
                  <c:v>N+6</c:v>
                </c:pt>
                <c:pt idx="7">
                  <c:v>N+7</c:v>
                </c:pt>
              </c:strCache>
            </c:strRef>
          </c:cat>
          <c:val>
            <c:numRef>
              <c:f>'G3 cycle elect'!$S$38:$S$45</c:f>
              <c:numCache>
                <c:formatCode>0.0</c:formatCode>
                <c:ptCount val="8"/>
                <c:pt idx="0">
                  <c:v>100</c:v>
                </c:pt>
                <c:pt idx="1">
                  <c:v>101.86154741128564</c:v>
                </c:pt>
                <c:pt idx="2">
                  <c:v>103.66492146596859</c:v>
                </c:pt>
                <c:pt idx="3">
                  <c:v>105.41012216404887</c:v>
                </c:pt>
                <c:pt idx="4">
                  <c:v>106.80628272251309</c:v>
                </c:pt>
                <c:pt idx="5">
                  <c:v>107.79522978475859</c:v>
                </c:pt>
                <c:pt idx="6">
                  <c:v>108.20244328097733</c:v>
                </c:pt>
                <c:pt idx="7">
                  <c:v>109.01687027341478</c:v>
                </c:pt>
              </c:numCache>
            </c:numRef>
          </c:val>
          <c:smooth val="0"/>
        </c:ser>
        <c:ser>
          <c:idx val="2"/>
          <c:order val="2"/>
          <c:tx>
            <c:strRef>
              <c:f>'G3 cycle elect'!$T$37</c:f>
              <c:strCache>
                <c:ptCount val="1"/>
                <c:pt idx="0">
                  <c:v>élections de 2008</c:v>
                </c:pt>
              </c:strCache>
            </c:strRef>
          </c:tx>
          <c:spPr>
            <a:ln>
              <a:solidFill>
                <a:schemeClr val="accent1">
                  <a:lumMod val="50000"/>
                </a:schemeClr>
              </a:solidFill>
            </a:ln>
          </c:spPr>
          <c:marker>
            <c:symbol val="triangle"/>
            <c:size val="6"/>
            <c:spPr>
              <a:solidFill>
                <a:schemeClr val="accent1">
                  <a:lumMod val="50000"/>
                </a:schemeClr>
              </a:solidFill>
              <a:ln>
                <a:solidFill>
                  <a:schemeClr val="accent1">
                    <a:lumMod val="50000"/>
                  </a:schemeClr>
                </a:solidFill>
              </a:ln>
            </c:spPr>
          </c:marker>
          <c:cat>
            <c:strRef>
              <c:f>'G3 cycle elect'!$Q$38:$Q$45</c:f>
              <c:strCache>
                <c:ptCount val="8"/>
                <c:pt idx="0">
                  <c:v>N</c:v>
                </c:pt>
                <c:pt idx="1">
                  <c:v>N+1</c:v>
                </c:pt>
                <c:pt idx="2">
                  <c:v>N+2</c:v>
                </c:pt>
                <c:pt idx="3">
                  <c:v>N+3</c:v>
                </c:pt>
                <c:pt idx="4">
                  <c:v>N+4</c:v>
                </c:pt>
                <c:pt idx="5">
                  <c:v>N+5</c:v>
                </c:pt>
                <c:pt idx="6">
                  <c:v>N+6</c:v>
                </c:pt>
                <c:pt idx="7">
                  <c:v>N+7</c:v>
                </c:pt>
              </c:strCache>
            </c:strRef>
          </c:cat>
          <c:val>
            <c:numRef>
              <c:f>'G3 cycle elect'!$T$38:$T$45</c:f>
              <c:numCache>
                <c:formatCode>0.0</c:formatCode>
                <c:ptCount val="8"/>
                <c:pt idx="0">
                  <c:v>100</c:v>
                </c:pt>
                <c:pt idx="1">
                  <c:v>103.09498399146212</c:v>
                </c:pt>
                <c:pt idx="2">
                  <c:v>104.90928495197439</c:v>
                </c:pt>
                <c:pt idx="3">
                  <c:v>105.46569685403841</c:v>
                </c:pt>
                <c:pt idx="4">
                  <c:v>106.24596995690891</c:v>
                </c:pt>
                <c:pt idx="5">
                  <c:v>107.28621475946393</c:v>
                </c:pt>
                <c:pt idx="6">
                  <c:v>107.79919552897987</c:v>
                </c:pt>
              </c:numCache>
            </c:numRef>
          </c:val>
          <c:smooth val="0"/>
        </c:ser>
        <c:ser>
          <c:idx val="3"/>
          <c:order val="3"/>
          <c:tx>
            <c:strRef>
              <c:f>'G3 cycle elect'!$U$37</c:f>
              <c:strCache>
                <c:ptCount val="1"/>
                <c:pt idx="0">
                  <c:v>élections de 2014</c:v>
                </c:pt>
              </c:strCache>
            </c:strRef>
          </c:tx>
          <c:spPr>
            <a:ln w="38100">
              <a:solidFill>
                <a:schemeClr val="tx1"/>
              </a:solidFill>
            </a:ln>
          </c:spPr>
          <c:marker>
            <c:symbol val="none"/>
          </c:marker>
          <c:cat>
            <c:strRef>
              <c:f>'G3 cycle elect'!$Q$38:$Q$45</c:f>
              <c:strCache>
                <c:ptCount val="8"/>
                <c:pt idx="0">
                  <c:v>N</c:v>
                </c:pt>
                <c:pt idx="1">
                  <c:v>N+1</c:v>
                </c:pt>
                <c:pt idx="2">
                  <c:v>N+2</c:v>
                </c:pt>
                <c:pt idx="3">
                  <c:v>N+3</c:v>
                </c:pt>
                <c:pt idx="4">
                  <c:v>N+4</c:v>
                </c:pt>
                <c:pt idx="5">
                  <c:v>N+5</c:v>
                </c:pt>
                <c:pt idx="6">
                  <c:v>N+6</c:v>
                </c:pt>
                <c:pt idx="7">
                  <c:v>N+7</c:v>
                </c:pt>
              </c:strCache>
            </c:strRef>
          </c:cat>
          <c:val>
            <c:numRef>
              <c:f>'G3 cycle elect'!$U$38:$U$45</c:f>
              <c:numCache>
                <c:formatCode>0.0</c:formatCode>
                <c:ptCount val="8"/>
                <c:pt idx="0">
                  <c:v>100</c:v>
                </c:pt>
                <c:pt idx="1">
                  <c:v>102.97445712794077</c:v>
                </c:pt>
                <c:pt idx="2">
                  <c:v>104.62132848717606</c:v>
                </c:pt>
                <c:pt idx="3">
                  <c:v>105.37213010385759</c:v>
                </c:pt>
                <c:pt idx="4">
                  <c:v>106.31738207079333</c:v>
                </c:pt>
                <c:pt idx="5">
                  <c:v>106.10547772727358</c:v>
                </c:pt>
                <c:pt idx="6">
                  <c:v>106.23348250307633</c:v>
                </c:pt>
              </c:numCache>
            </c:numRef>
          </c:val>
          <c:smooth val="0"/>
        </c:ser>
        <c:dLbls>
          <c:showLegendKey val="0"/>
          <c:showVal val="0"/>
          <c:showCatName val="0"/>
          <c:showSerName val="0"/>
          <c:showPercent val="0"/>
          <c:showBubbleSize val="0"/>
        </c:dLbls>
        <c:marker val="1"/>
        <c:smooth val="0"/>
        <c:axId val="1754682096"/>
        <c:axId val="1754679376"/>
      </c:lineChart>
      <c:catAx>
        <c:axId val="1754682096"/>
        <c:scaling>
          <c:orientation val="minMax"/>
        </c:scaling>
        <c:delete val="0"/>
        <c:axPos val="b"/>
        <c:numFmt formatCode="General" sourceLinked="0"/>
        <c:majorTickMark val="out"/>
        <c:minorTickMark val="none"/>
        <c:tickLblPos val="nextTo"/>
        <c:crossAx val="1754679376"/>
        <c:crosses val="autoZero"/>
        <c:auto val="1"/>
        <c:lblAlgn val="ctr"/>
        <c:lblOffset val="100"/>
        <c:noMultiLvlLbl val="0"/>
      </c:catAx>
      <c:valAx>
        <c:axId val="1754679376"/>
        <c:scaling>
          <c:orientation val="minMax"/>
          <c:min val="98"/>
        </c:scaling>
        <c:delete val="0"/>
        <c:axPos val="l"/>
        <c:majorGridlines>
          <c:spPr>
            <a:ln>
              <a:prstDash val="sysDot"/>
            </a:ln>
          </c:spPr>
        </c:majorGridlines>
        <c:numFmt formatCode="0" sourceLinked="0"/>
        <c:majorTickMark val="out"/>
        <c:minorTickMark val="none"/>
        <c:tickLblPos val="nextTo"/>
        <c:crossAx val="1754682096"/>
        <c:crosses val="autoZero"/>
        <c:crossBetween val="between"/>
      </c:valAx>
    </c:plotArea>
    <c:legend>
      <c:legendPos val="r"/>
      <c:layout>
        <c:manualLayout>
          <c:xMode val="edge"/>
          <c:yMode val="edge"/>
          <c:x val="0.65072163637057956"/>
          <c:y val="0.16869451828075599"/>
          <c:w val="0.34553575102399603"/>
          <c:h val="0.44135024788568161"/>
        </c:manualLayout>
      </c:layout>
      <c:overlay val="0"/>
    </c:legend>
    <c:plotVisOnly val="1"/>
    <c:dispBlanksAs val="gap"/>
    <c:showDLblsOverMax val="0"/>
  </c:chart>
  <c:spPr>
    <a:ln>
      <a:noFill/>
    </a:ln>
  </c:spPr>
  <c:printSettings>
    <c:headerFooter/>
    <c:pageMargins b="0.75000000000000144" l="0.70000000000000062" r="0.70000000000000062" t="0.75000000000000144"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00248050577235E-2"/>
          <c:y val="0.16177701991072768"/>
          <c:w val="0.566798621093205"/>
          <c:h val="0.6930975475199358"/>
        </c:manualLayout>
      </c:layout>
      <c:lineChart>
        <c:grouping val="standard"/>
        <c:varyColors val="0"/>
        <c:ser>
          <c:idx val="0"/>
          <c:order val="0"/>
          <c:tx>
            <c:strRef>
              <c:f>'G3 cycle elect'!$Y$37</c:f>
              <c:strCache>
                <c:ptCount val="1"/>
                <c:pt idx="0">
                  <c:v>élections de 1995</c:v>
                </c:pt>
              </c:strCache>
            </c:strRef>
          </c:tx>
          <c:spPr>
            <a:ln>
              <a:prstDash val="dash"/>
            </a:ln>
          </c:spPr>
          <c:marker>
            <c:symbol val="diamond"/>
            <c:size val="4"/>
          </c:marker>
          <c:cat>
            <c:strRef>
              <c:f>'G3 cycle elect'!$Q$38:$Q$45</c:f>
              <c:strCache>
                <c:ptCount val="8"/>
                <c:pt idx="0">
                  <c:v>N</c:v>
                </c:pt>
                <c:pt idx="1">
                  <c:v>N+1</c:v>
                </c:pt>
                <c:pt idx="2">
                  <c:v>N+2</c:v>
                </c:pt>
                <c:pt idx="3">
                  <c:v>N+3</c:v>
                </c:pt>
                <c:pt idx="4">
                  <c:v>N+4</c:v>
                </c:pt>
                <c:pt idx="5">
                  <c:v>N+5</c:v>
                </c:pt>
                <c:pt idx="6">
                  <c:v>N+6</c:v>
                </c:pt>
                <c:pt idx="7">
                  <c:v>N+7</c:v>
                </c:pt>
              </c:strCache>
            </c:strRef>
          </c:cat>
          <c:val>
            <c:numRef>
              <c:f>'G3 cycle elect'!$Y$38:$Y$45</c:f>
              <c:numCache>
                <c:formatCode>0.0</c:formatCode>
                <c:ptCount val="8"/>
                <c:pt idx="0">
                  <c:v>100</c:v>
                </c:pt>
                <c:pt idx="1">
                  <c:v>101.94622279129322</c:v>
                </c:pt>
                <c:pt idx="2">
                  <c:v>102.91933418693981</c:v>
                </c:pt>
                <c:pt idx="3">
                  <c:v>103.76440460947504</c:v>
                </c:pt>
                <c:pt idx="4">
                  <c:v>104.404609475032</c:v>
                </c:pt>
                <c:pt idx="5">
                  <c:v>104.78873239436619</c:v>
                </c:pt>
                <c:pt idx="6">
                  <c:v>105.88988476312419</c:v>
                </c:pt>
              </c:numCache>
            </c:numRef>
          </c:val>
          <c:smooth val="0"/>
        </c:ser>
        <c:ser>
          <c:idx val="1"/>
          <c:order val="1"/>
          <c:tx>
            <c:strRef>
              <c:f>'G3 cycle elect'!$Z$37</c:f>
              <c:strCache>
                <c:ptCount val="1"/>
                <c:pt idx="0">
                  <c:v>élections de 2001</c:v>
                </c:pt>
              </c:strCache>
            </c:strRef>
          </c:tx>
          <c:spPr>
            <a:ln>
              <a:solidFill>
                <a:schemeClr val="accent1">
                  <a:lumMod val="60000"/>
                  <a:lumOff val="40000"/>
                </a:schemeClr>
              </a:solidFill>
            </a:ln>
          </c:spPr>
          <c:marker>
            <c:symbol val="square"/>
            <c:size val="5"/>
            <c:spPr>
              <a:solidFill>
                <a:schemeClr val="accent1">
                  <a:lumMod val="60000"/>
                  <a:lumOff val="40000"/>
                </a:schemeClr>
              </a:solidFill>
              <a:ln>
                <a:solidFill>
                  <a:srgbClr val="4F81BD">
                    <a:lumMod val="60000"/>
                    <a:lumOff val="40000"/>
                  </a:srgbClr>
                </a:solidFill>
              </a:ln>
            </c:spPr>
          </c:marker>
          <c:cat>
            <c:strRef>
              <c:f>'G3 cycle elect'!$Q$38:$Q$45</c:f>
              <c:strCache>
                <c:ptCount val="8"/>
                <c:pt idx="0">
                  <c:v>N</c:v>
                </c:pt>
                <c:pt idx="1">
                  <c:v>N+1</c:v>
                </c:pt>
                <c:pt idx="2">
                  <c:v>N+2</c:v>
                </c:pt>
                <c:pt idx="3">
                  <c:v>N+3</c:v>
                </c:pt>
                <c:pt idx="4">
                  <c:v>N+4</c:v>
                </c:pt>
                <c:pt idx="5">
                  <c:v>N+5</c:v>
                </c:pt>
                <c:pt idx="6">
                  <c:v>N+6</c:v>
                </c:pt>
                <c:pt idx="7">
                  <c:v>N+7</c:v>
                </c:pt>
              </c:strCache>
            </c:strRef>
          </c:cat>
          <c:val>
            <c:numRef>
              <c:f>'G3 cycle elect'!$Z$38:$Z$45</c:f>
              <c:numCache>
                <c:formatCode>0.0</c:formatCode>
                <c:ptCount val="8"/>
                <c:pt idx="0">
                  <c:v>100</c:v>
                </c:pt>
                <c:pt idx="1">
                  <c:v>101.62031438935912</c:v>
                </c:pt>
                <c:pt idx="2">
                  <c:v>103.14389359129382</c:v>
                </c:pt>
                <c:pt idx="3">
                  <c:v>104.32889963724304</c:v>
                </c:pt>
                <c:pt idx="4">
                  <c:v>105.51390568319226</c:v>
                </c:pt>
                <c:pt idx="5">
                  <c:v>106.86819830713421</c:v>
                </c:pt>
                <c:pt idx="6">
                  <c:v>107.44860943168077</c:v>
                </c:pt>
                <c:pt idx="7">
                  <c:v>108.36759371221282</c:v>
                </c:pt>
              </c:numCache>
            </c:numRef>
          </c:val>
          <c:smooth val="0"/>
        </c:ser>
        <c:ser>
          <c:idx val="2"/>
          <c:order val="2"/>
          <c:tx>
            <c:strRef>
              <c:f>'G3 cycle elect'!$AA$37</c:f>
              <c:strCache>
                <c:ptCount val="1"/>
                <c:pt idx="0">
                  <c:v>élections de 2008</c:v>
                </c:pt>
              </c:strCache>
            </c:strRef>
          </c:tx>
          <c:spPr>
            <a:ln>
              <a:solidFill>
                <a:schemeClr val="accent1">
                  <a:lumMod val="50000"/>
                </a:schemeClr>
              </a:solidFill>
            </a:ln>
          </c:spPr>
          <c:marker>
            <c:symbol val="triangle"/>
            <c:size val="6"/>
            <c:spPr>
              <a:solidFill>
                <a:schemeClr val="accent1">
                  <a:lumMod val="50000"/>
                </a:schemeClr>
              </a:solidFill>
              <a:ln>
                <a:solidFill>
                  <a:schemeClr val="accent1">
                    <a:lumMod val="50000"/>
                  </a:schemeClr>
                </a:solidFill>
              </a:ln>
            </c:spPr>
          </c:marker>
          <c:cat>
            <c:strRef>
              <c:f>'G3 cycle elect'!$Q$38:$Q$45</c:f>
              <c:strCache>
                <c:ptCount val="8"/>
                <c:pt idx="0">
                  <c:v>N</c:v>
                </c:pt>
                <c:pt idx="1">
                  <c:v>N+1</c:v>
                </c:pt>
                <c:pt idx="2">
                  <c:v>N+2</c:v>
                </c:pt>
                <c:pt idx="3">
                  <c:v>N+3</c:v>
                </c:pt>
                <c:pt idx="4">
                  <c:v>N+4</c:v>
                </c:pt>
                <c:pt idx="5">
                  <c:v>N+5</c:v>
                </c:pt>
                <c:pt idx="6">
                  <c:v>N+6</c:v>
                </c:pt>
                <c:pt idx="7">
                  <c:v>N+7</c:v>
                </c:pt>
              </c:strCache>
            </c:strRef>
          </c:cat>
          <c:val>
            <c:numRef>
              <c:f>'G3 cycle elect'!$AA$38:$AA$45</c:f>
              <c:numCache>
                <c:formatCode>0.0</c:formatCode>
                <c:ptCount val="8"/>
                <c:pt idx="0">
                  <c:v>100</c:v>
                </c:pt>
                <c:pt idx="1">
                  <c:v>101.51751841106895</c:v>
                </c:pt>
                <c:pt idx="2">
                  <c:v>102.54407498326266</c:v>
                </c:pt>
                <c:pt idx="3">
                  <c:v>103.55412697440697</c:v>
                </c:pt>
                <c:pt idx="4">
                  <c:v>104.06603203051115</c:v>
                </c:pt>
                <c:pt idx="5">
                  <c:v>104.37635068242234</c:v>
                </c:pt>
                <c:pt idx="6">
                  <c:v>103.50753338551074</c:v>
                </c:pt>
              </c:numCache>
            </c:numRef>
          </c:val>
          <c:smooth val="0"/>
        </c:ser>
        <c:ser>
          <c:idx val="3"/>
          <c:order val="3"/>
          <c:tx>
            <c:strRef>
              <c:f>'G3 cycle elect'!$AB$37</c:f>
              <c:strCache>
                <c:ptCount val="1"/>
                <c:pt idx="0">
                  <c:v>élections de 2014</c:v>
                </c:pt>
              </c:strCache>
            </c:strRef>
          </c:tx>
          <c:spPr>
            <a:ln w="38100">
              <a:solidFill>
                <a:schemeClr val="tx1"/>
              </a:solidFill>
            </a:ln>
          </c:spPr>
          <c:marker>
            <c:symbol val="none"/>
          </c:marker>
          <c:cat>
            <c:strRef>
              <c:f>'G3 cycle elect'!$Q$38:$Q$45</c:f>
              <c:strCache>
                <c:ptCount val="8"/>
                <c:pt idx="0">
                  <c:v>N</c:v>
                </c:pt>
                <c:pt idx="1">
                  <c:v>N+1</c:v>
                </c:pt>
                <c:pt idx="2">
                  <c:v>N+2</c:v>
                </c:pt>
                <c:pt idx="3">
                  <c:v>N+3</c:v>
                </c:pt>
                <c:pt idx="4">
                  <c:v>N+4</c:v>
                </c:pt>
                <c:pt idx="5">
                  <c:v>N+5</c:v>
                </c:pt>
                <c:pt idx="6">
                  <c:v>N+6</c:v>
                </c:pt>
                <c:pt idx="7">
                  <c:v>N+7</c:v>
                </c:pt>
              </c:strCache>
            </c:strRef>
          </c:cat>
          <c:val>
            <c:numRef>
              <c:f>'G3 cycle elect'!$AB$38:$AB$45</c:f>
              <c:numCache>
                <c:formatCode>0.0</c:formatCode>
                <c:ptCount val="8"/>
                <c:pt idx="0">
                  <c:v>100</c:v>
                </c:pt>
                <c:pt idx="1">
                  <c:v>101.69468519724042</c:v>
                </c:pt>
                <c:pt idx="2">
                  <c:v>103.09570571906239</c:v>
                </c:pt>
                <c:pt idx="3">
                  <c:v>104.17906100899977</c:v>
                </c:pt>
                <c:pt idx="4">
                  <c:v>104.75643932017883</c:v>
                </c:pt>
                <c:pt idx="5">
                  <c:v>105.05018779852927</c:v>
                </c:pt>
                <c:pt idx="6">
                  <c:v>105.7126597864151</c:v>
                </c:pt>
              </c:numCache>
            </c:numRef>
          </c:val>
          <c:smooth val="0"/>
        </c:ser>
        <c:dLbls>
          <c:showLegendKey val="0"/>
          <c:showVal val="0"/>
          <c:showCatName val="0"/>
          <c:showSerName val="0"/>
          <c:showPercent val="0"/>
          <c:showBubbleSize val="0"/>
        </c:dLbls>
        <c:marker val="1"/>
        <c:smooth val="0"/>
        <c:axId val="1754683728"/>
        <c:axId val="1754680464"/>
      </c:lineChart>
      <c:catAx>
        <c:axId val="1754683728"/>
        <c:scaling>
          <c:orientation val="minMax"/>
        </c:scaling>
        <c:delete val="0"/>
        <c:axPos val="b"/>
        <c:numFmt formatCode="General" sourceLinked="0"/>
        <c:majorTickMark val="out"/>
        <c:minorTickMark val="none"/>
        <c:tickLblPos val="nextTo"/>
        <c:crossAx val="1754680464"/>
        <c:crosses val="autoZero"/>
        <c:auto val="1"/>
        <c:lblAlgn val="ctr"/>
        <c:lblOffset val="100"/>
        <c:noMultiLvlLbl val="0"/>
      </c:catAx>
      <c:valAx>
        <c:axId val="1754680464"/>
        <c:scaling>
          <c:orientation val="minMax"/>
          <c:min val="98"/>
        </c:scaling>
        <c:delete val="0"/>
        <c:axPos val="l"/>
        <c:majorGridlines>
          <c:spPr>
            <a:ln>
              <a:prstDash val="sysDot"/>
            </a:ln>
          </c:spPr>
        </c:majorGridlines>
        <c:numFmt formatCode="0" sourceLinked="0"/>
        <c:majorTickMark val="out"/>
        <c:minorTickMark val="none"/>
        <c:tickLblPos val="nextTo"/>
        <c:crossAx val="1754683728"/>
        <c:crosses val="autoZero"/>
        <c:crossBetween val="between"/>
      </c:valAx>
    </c:plotArea>
    <c:legend>
      <c:legendPos val="r"/>
      <c:layout>
        <c:manualLayout>
          <c:xMode val="edge"/>
          <c:yMode val="edge"/>
          <c:x val="0.65072163637058056"/>
          <c:y val="0.16869451828075588"/>
          <c:w val="0.34553575102399603"/>
          <c:h val="0.44135024788568172"/>
        </c:manualLayout>
      </c:layout>
      <c:overlay val="0"/>
    </c:legend>
    <c:plotVisOnly val="1"/>
    <c:dispBlanksAs val="gap"/>
    <c:showDLblsOverMax val="0"/>
  </c:chart>
  <c:spPr>
    <a:ln>
      <a:noFill/>
    </a:ln>
  </c:spPr>
  <c:printSettings>
    <c:headerFooter/>
    <c:pageMargins b="0.75000000000000167" l="0.70000000000000062" r="0.70000000000000062" t="0.75000000000000167"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00248050577277E-2"/>
          <c:y val="0.16177701991072768"/>
          <c:w val="0.56679862109320522"/>
          <c:h val="0.6930975475199358"/>
        </c:manualLayout>
      </c:layout>
      <c:lineChart>
        <c:grouping val="standard"/>
        <c:varyColors val="0"/>
        <c:ser>
          <c:idx val="0"/>
          <c:order val="0"/>
          <c:tx>
            <c:strRef>
              <c:f>'G3 cycle elect'!$R$37</c:f>
              <c:strCache>
                <c:ptCount val="1"/>
                <c:pt idx="0">
                  <c:v>élections de 1995</c:v>
                </c:pt>
              </c:strCache>
            </c:strRef>
          </c:tx>
          <c:spPr>
            <a:ln>
              <a:prstDash val="dash"/>
            </a:ln>
          </c:spPr>
          <c:marker>
            <c:symbol val="diamond"/>
            <c:size val="4"/>
          </c:marker>
          <c:cat>
            <c:strRef>
              <c:f>'G3 cycle elect'!$Q$65:$Q$71</c:f>
              <c:strCache>
                <c:ptCount val="7"/>
                <c:pt idx="0">
                  <c:v>N</c:v>
                </c:pt>
                <c:pt idx="1">
                  <c:v>N+1</c:v>
                </c:pt>
                <c:pt idx="2">
                  <c:v>N+2</c:v>
                </c:pt>
                <c:pt idx="3">
                  <c:v>N+3</c:v>
                </c:pt>
                <c:pt idx="4">
                  <c:v>N+4</c:v>
                </c:pt>
                <c:pt idx="5">
                  <c:v>N+5</c:v>
                </c:pt>
                <c:pt idx="6">
                  <c:v>N+6</c:v>
                </c:pt>
              </c:strCache>
            </c:strRef>
          </c:cat>
          <c:val>
            <c:numRef>
              <c:f>'G3 cycle elect'!$R$65:$R$71</c:f>
              <c:numCache>
                <c:formatCode>0.0</c:formatCode>
                <c:ptCount val="7"/>
                <c:pt idx="0" formatCode="General">
                  <c:v>100</c:v>
                </c:pt>
                <c:pt idx="1">
                  <c:v>102.96096904441454</c:v>
                </c:pt>
                <c:pt idx="2">
                  <c:v>106.59488559892328</c:v>
                </c:pt>
                <c:pt idx="3">
                  <c:v>108.07537012113055</c:v>
                </c:pt>
                <c:pt idx="4">
                  <c:v>108.88290713324361</c:v>
                </c:pt>
                <c:pt idx="5">
                  <c:v>109.69044414535666</c:v>
                </c:pt>
                <c:pt idx="6">
                  <c:v>109.421265141319</c:v>
                </c:pt>
              </c:numCache>
            </c:numRef>
          </c:val>
          <c:smooth val="0"/>
        </c:ser>
        <c:ser>
          <c:idx val="1"/>
          <c:order val="1"/>
          <c:tx>
            <c:strRef>
              <c:f>'G3 cycle elect'!$S$37</c:f>
              <c:strCache>
                <c:ptCount val="1"/>
                <c:pt idx="0">
                  <c:v>élections de 2001</c:v>
                </c:pt>
              </c:strCache>
            </c:strRef>
          </c:tx>
          <c:spPr>
            <a:ln>
              <a:solidFill>
                <a:schemeClr val="accent1">
                  <a:lumMod val="60000"/>
                  <a:lumOff val="40000"/>
                </a:schemeClr>
              </a:solidFill>
            </a:ln>
          </c:spPr>
          <c:marker>
            <c:symbol val="square"/>
            <c:size val="5"/>
            <c:spPr>
              <a:solidFill>
                <a:schemeClr val="accent1">
                  <a:lumMod val="60000"/>
                  <a:lumOff val="40000"/>
                </a:schemeClr>
              </a:solidFill>
              <a:ln>
                <a:solidFill>
                  <a:srgbClr val="4F81BD">
                    <a:lumMod val="60000"/>
                    <a:lumOff val="40000"/>
                  </a:srgbClr>
                </a:solidFill>
              </a:ln>
            </c:spPr>
          </c:marker>
          <c:cat>
            <c:strRef>
              <c:f>'G3 cycle elect'!$Q$65:$Q$71</c:f>
              <c:strCache>
                <c:ptCount val="7"/>
                <c:pt idx="0">
                  <c:v>N</c:v>
                </c:pt>
                <c:pt idx="1">
                  <c:v>N+1</c:v>
                </c:pt>
                <c:pt idx="2">
                  <c:v>N+2</c:v>
                </c:pt>
                <c:pt idx="3">
                  <c:v>N+3</c:v>
                </c:pt>
                <c:pt idx="4">
                  <c:v>N+4</c:v>
                </c:pt>
                <c:pt idx="5">
                  <c:v>N+5</c:v>
                </c:pt>
                <c:pt idx="6">
                  <c:v>N+6</c:v>
                </c:pt>
              </c:strCache>
            </c:strRef>
          </c:cat>
          <c:val>
            <c:numRef>
              <c:f>'G3 cycle elect'!$S$65:$S$71</c:f>
              <c:numCache>
                <c:formatCode>General</c:formatCode>
                <c:ptCount val="7"/>
                <c:pt idx="0">
                  <c:v>100</c:v>
                </c:pt>
                <c:pt idx="1">
                  <c:v>104.43349753694582</c:v>
                </c:pt>
                <c:pt idx="2">
                  <c:v>108.37438423645321</c:v>
                </c:pt>
                <c:pt idx="3">
                  <c:v>109.60591133004927</c:v>
                </c:pt>
                <c:pt idx="4">
                  <c:v>114.16256157635468</c:v>
                </c:pt>
                <c:pt idx="5">
                  <c:v>120.19704433497537</c:v>
                </c:pt>
                <c:pt idx="6">
                  <c:v>121.67487684729066</c:v>
                </c:pt>
              </c:numCache>
            </c:numRef>
          </c:val>
          <c:smooth val="0"/>
        </c:ser>
        <c:ser>
          <c:idx val="2"/>
          <c:order val="2"/>
          <c:tx>
            <c:strRef>
              <c:f>'G3 cycle elect'!$T$37</c:f>
              <c:strCache>
                <c:ptCount val="1"/>
                <c:pt idx="0">
                  <c:v>élections de 2008</c:v>
                </c:pt>
              </c:strCache>
            </c:strRef>
          </c:tx>
          <c:spPr>
            <a:ln>
              <a:solidFill>
                <a:schemeClr val="accent1">
                  <a:lumMod val="50000"/>
                </a:schemeClr>
              </a:solidFill>
            </a:ln>
          </c:spPr>
          <c:marker>
            <c:symbol val="triangle"/>
            <c:size val="6"/>
            <c:spPr>
              <a:solidFill>
                <a:schemeClr val="accent1">
                  <a:lumMod val="50000"/>
                </a:schemeClr>
              </a:solidFill>
              <a:ln>
                <a:solidFill>
                  <a:schemeClr val="accent1">
                    <a:lumMod val="50000"/>
                  </a:schemeClr>
                </a:solidFill>
              </a:ln>
            </c:spPr>
          </c:marker>
          <c:cat>
            <c:strRef>
              <c:f>'G3 cycle elect'!$Q$65:$Q$71</c:f>
              <c:strCache>
                <c:ptCount val="7"/>
                <c:pt idx="0">
                  <c:v>N</c:v>
                </c:pt>
                <c:pt idx="1">
                  <c:v>N+1</c:v>
                </c:pt>
                <c:pt idx="2">
                  <c:v>N+2</c:v>
                </c:pt>
                <c:pt idx="3">
                  <c:v>N+3</c:v>
                </c:pt>
                <c:pt idx="4">
                  <c:v>N+4</c:v>
                </c:pt>
                <c:pt idx="5">
                  <c:v>N+5</c:v>
                </c:pt>
                <c:pt idx="6">
                  <c:v>N+6</c:v>
                </c:pt>
              </c:strCache>
            </c:strRef>
          </c:cat>
          <c:val>
            <c:numRef>
              <c:f>'G3 cycle elect'!$T$65:$T$71</c:f>
              <c:numCache>
                <c:formatCode>General</c:formatCode>
                <c:ptCount val="7"/>
                <c:pt idx="0">
                  <c:v>100</c:v>
                </c:pt>
                <c:pt idx="1">
                  <c:v>98.398398398398399</c:v>
                </c:pt>
                <c:pt idx="2">
                  <c:v>101.50150150150151</c:v>
                </c:pt>
                <c:pt idx="3" formatCode="0.0">
                  <c:v>102.78308611641945</c:v>
                </c:pt>
                <c:pt idx="4">
                  <c:v>104.89217817079195</c:v>
                </c:pt>
                <c:pt idx="5">
                  <c:v>106.86471158006962</c:v>
                </c:pt>
                <c:pt idx="6">
                  <c:v>106.96416555600153</c:v>
                </c:pt>
              </c:numCache>
            </c:numRef>
          </c:val>
          <c:smooth val="0"/>
        </c:ser>
        <c:ser>
          <c:idx val="3"/>
          <c:order val="3"/>
          <c:tx>
            <c:strRef>
              <c:f>'G3 cycle elect'!$U$37</c:f>
              <c:strCache>
                <c:ptCount val="1"/>
                <c:pt idx="0">
                  <c:v>élections de 2014</c:v>
                </c:pt>
              </c:strCache>
            </c:strRef>
          </c:tx>
          <c:spPr>
            <a:ln w="38100">
              <a:solidFill>
                <a:schemeClr val="tx1"/>
              </a:solidFill>
            </a:ln>
          </c:spPr>
          <c:marker>
            <c:symbol val="none"/>
          </c:marker>
          <c:cat>
            <c:strRef>
              <c:f>'G3 cycle elect'!$Q$65:$Q$71</c:f>
              <c:strCache>
                <c:ptCount val="7"/>
                <c:pt idx="0">
                  <c:v>N</c:v>
                </c:pt>
                <c:pt idx="1">
                  <c:v>N+1</c:v>
                </c:pt>
                <c:pt idx="2">
                  <c:v>N+2</c:v>
                </c:pt>
                <c:pt idx="3">
                  <c:v>N+3</c:v>
                </c:pt>
                <c:pt idx="4">
                  <c:v>N+4</c:v>
                </c:pt>
                <c:pt idx="5">
                  <c:v>N+5</c:v>
                </c:pt>
                <c:pt idx="6">
                  <c:v>N+6</c:v>
                </c:pt>
              </c:strCache>
            </c:strRef>
          </c:cat>
          <c:val>
            <c:numRef>
              <c:f>'G3 cycle elect'!$U$65:$U$71</c:f>
              <c:numCache>
                <c:formatCode>0.0</c:formatCode>
                <c:ptCount val="7"/>
                <c:pt idx="0" formatCode="General">
                  <c:v>100</c:v>
                </c:pt>
                <c:pt idx="1">
                  <c:v>105.22603580711554</c:v>
                </c:pt>
                <c:pt idx="2">
                  <c:v>105.95890591508719</c:v>
                </c:pt>
                <c:pt idx="3">
                  <c:v>106.0924564799886</c:v>
                </c:pt>
                <c:pt idx="4">
                  <c:v>106.06411413888051</c:v>
                </c:pt>
                <c:pt idx="5">
                  <c:v>105.53767995951607</c:v>
                </c:pt>
              </c:numCache>
            </c:numRef>
          </c:val>
          <c:smooth val="0"/>
        </c:ser>
        <c:dLbls>
          <c:showLegendKey val="0"/>
          <c:showVal val="0"/>
          <c:showCatName val="0"/>
          <c:showSerName val="0"/>
          <c:showPercent val="0"/>
          <c:showBubbleSize val="0"/>
        </c:dLbls>
        <c:marker val="1"/>
        <c:smooth val="0"/>
        <c:axId val="1754685904"/>
        <c:axId val="1754681008"/>
      </c:lineChart>
      <c:catAx>
        <c:axId val="1754685904"/>
        <c:scaling>
          <c:orientation val="minMax"/>
        </c:scaling>
        <c:delete val="0"/>
        <c:axPos val="b"/>
        <c:numFmt formatCode="General" sourceLinked="0"/>
        <c:majorTickMark val="out"/>
        <c:minorTickMark val="none"/>
        <c:tickLblPos val="nextTo"/>
        <c:crossAx val="1754681008"/>
        <c:crosses val="autoZero"/>
        <c:auto val="1"/>
        <c:lblAlgn val="ctr"/>
        <c:lblOffset val="100"/>
        <c:noMultiLvlLbl val="0"/>
      </c:catAx>
      <c:valAx>
        <c:axId val="1754681008"/>
        <c:scaling>
          <c:orientation val="minMax"/>
          <c:min val="98"/>
        </c:scaling>
        <c:delete val="0"/>
        <c:axPos val="l"/>
        <c:majorGridlines>
          <c:spPr>
            <a:ln>
              <a:prstDash val="sysDot"/>
            </a:ln>
          </c:spPr>
        </c:majorGridlines>
        <c:numFmt formatCode="0" sourceLinked="0"/>
        <c:majorTickMark val="out"/>
        <c:minorTickMark val="none"/>
        <c:tickLblPos val="nextTo"/>
        <c:crossAx val="1754685904"/>
        <c:crosses val="autoZero"/>
        <c:crossBetween val="between"/>
      </c:valAx>
    </c:plotArea>
    <c:legend>
      <c:legendPos val="r"/>
      <c:layout>
        <c:manualLayout>
          <c:xMode val="edge"/>
          <c:yMode val="edge"/>
          <c:x val="0.65072163637058156"/>
          <c:y val="0.16869451828075582"/>
          <c:w val="0.34553575102399603"/>
          <c:h val="0.44135024788568183"/>
        </c:manualLayout>
      </c:layout>
      <c:overlay val="0"/>
    </c:legend>
    <c:plotVisOnly val="1"/>
    <c:dispBlanksAs val="gap"/>
    <c:showDLblsOverMax val="0"/>
  </c:chart>
  <c:spPr>
    <a:ln>
      <a:noFill/>
    </a:ln>
  </c:spPr>
  <c:printSettings>
    <c:headerFooter/>
    <c:pageMargins b="0.75000000000000189" l="0.70000000000000062" r="0.70000000000000062" t="0.75000000000000189"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Evol'!$B$12</c:f>
              <c:strCache>
                <c:ptCount val="1"/>
                <c:pt idx="0">
                  <c:v>Produit</c:v>
                </c:pt>
              </c:strCache>
            </c:strRef>
          </c:tx>
          <c:cat>
            <c:numRef>
              <c:f>'G4 Evol'!$C$11:$I$11</c:f>
              <c:numCache>
                <c:formatCode>General</c:formatCode>
                <c:ptCount val="7"/>
                <c:pt idx="0">
                  <c:v>2014</c:v>
                </c:pt>
                <c:pt idx="1">
                  <c:v>2015</c:v>
                </c:pt>
                <c:pt idx="2">
                  <c:v>2016</c:v>
                </c:pt>
                <c:pt idx="3">
                  <c:v>2017</c:v>
                </c:pt>
                <c:pt idx="4">
                  <c:v>2018</c:v>
                </c:pt>
                <c:pt idx="5">
                  <c:v>2019</c:v>
                </c:pt>
                <c:pt idx="6">
                  <c:v>2020</c:v>
                </c:pt>
              </c:numCache>
            </c:numRef>
          </c:cat>
          <c:val>
            <c:numRef>
              <c:f>'G4 Evol'!$C$12:$I$12</c:f>
              <c:numCache>
                <c:formatCode>0.0</c:formatCode>
                <c:ptCount val="7"/>
                <c:pt idx="0">
                  <c:v>100</c:v>
                </c:pt>
                <c:pt idx="1">
                  <c:v>105.70563638648262</c:v>
                </c:pt>
                <c:pt idx="2">
                  <c:v>108.52461095951737</c:v>
                </c:pt>
                <c:pt idx="3">
                  <c:v>109.34142124844155</c:v>
                </c:pt>
                <c:pt idx="4">
                  <c:v>111.59149692515695</c:v>
                </c:pt>
                <c:pt idx="5">
                  <c:v>115.23981343163128</c:v>
                </c:pt>
                <c:pt idx="6">
                  <c:v>116.9760764642478</c:v>
                </c:pt>
              </c:numCache>
            </c:numRef>
          </c:val>
          <c:smooth val="0"/>
        </c:ser>
        <c:ser>
          <c:idx val="1"/>
          <c:order val="1"/>
          <c:tx>
            <c:strRef>
              <c:f>'G4 Evol'!$B$13</c:f>
              <c:strCache>
                <c:ptCount val="1"/>
                <c:pt idx="0">
                  <c:v>Bases</c:v>
                </c:pt>
              </c:strCache>
            </c:strRef>
          </c:tx>
          <c:cat>
            <c:numRef>
              <c:f>'G4 Evol'!$C$11:$I$11</c:f>
              <c:numCache>
                <c:formatCode>General</c:formatCode>
                <c:ptCount val="7"/>
                <c:pt idx="0">
                  <c:v>2014</c:v>
                </c:pt>
                <c:pt idx="1">
                  <c:v>2015</c:v>
                </c:pt>
                <c:pt idx="2">
                  <c:v>2016</c:v>
                </c:pt>
                <c:pt idx="3">
                  <c:v>2017</c:v>
                </c:pt>
                <c:pt idx="4">
                  <c:v>2018</c:v>
                </c:pt>
                <c:pt idx="5">
                  <c:v>2019</c:v>
                </c:pt>
                <c:pt idx="6">
                  <c:v>2020</c:v>
                </c:pt>
              </c:numCache>
            </c:numRef>
          </c:cat>
          <c:val>
            <c:numRef>
              <c:f>'G4 Evol'!$C$13:$I$13</c:f>
              <c:numCache>
                <c:formatCode>0.0</c:formatCode>
                <c:ptCount val="7"/>
                <c:pt idx="0">
                  <c:v>100</c:v>
                </c:pt>
                <c:pt idx="1">
                  <c:v>104.40225989078446</c:v>
                </c:pt>
                <c:pt idx="2">
                  <c:v>103.87119563747858</c:v>
                </c:pt>
                <c:pt idx="3">
                  <c:v>105.24204047203294</c:v>
                </c:pt>
                <c:pt idx="4">
                  <c:v>107.17335561340946</c:v>
                </c:pt>
                <c:pt idx="5">
                  <c:v>110.57149652480372</c:v>
                </c:pt>
                <c:pt idx="6">
                  <c:v>112.23978629983247</c:v>
                </c:pt>
              </c:numCache>
            </c:numRef>
          </c:val>
          <c:smooth val="0"/>
        </c:ser>
        <c:ser>
          <c:idx val="2"/>
          <c:order val="2"/>
          <c:tx>
            <c:strRef>
              <c:f>'G4 Evol'!$B$14</c:f>
              <c:strCache>
                <c:ptCount val="1"/>
                <c:pt idx="0">
                  <c:v>Taux moyen</c:v>
                </c:pt>
              </c:strCache>
            </c:strRef>
          </c:tx>
          <c:cat>
            <c:numRef>
              <c:f>'G4 Evol'!$C$11:$I$11</c:f>
              <c:numCache>
                <c:formatCode>General</c:formatCode>
                <c:ptCount val="7"/>
                <c:pt idx="0">
                  <c:v>2014</c:v>
                </c:pt>
                <c:pt idx="1">
                  <c:v>2015</c:v>
                </c:pt>
                <c:pt idx="2">
                  <c:v>2016</c:v>
                </c:pt>
                <c:pt idx="3">
                  <c:v>2017</c:v>
                </c:pt>
                <c:pt idx="4">
                  <c:v>2018</c:v>
                </c:pt>
                <c:pt idx="5">
                  <c:v>2019</c:v>
                </c:pt>
                <c:pt idx="6">
                  <c:v>2020</c:v>
                </c:pt>
              </c:numCache>
            </c:numRef>
          </c:cat>
          <c:val>
            <c:numRef>
              <c:f>'G4 Evol'!$C$14:$I$14</c:f>
              <c:numCache>
                <c:formatCode>0.0</c:formatCode>
                <c:ptCount val="7"/>
                <c:pt idx="0">
                  <c:v>100</c:v>
                </c:pt>
                <c:pt idx="1">
                  <c:v>101.24841789541877</c:v>
                </c:pt>
                <c:pt idx="2">
                  <c:v>104.47998628828701</c:v>
                </c:pt>
                <c:pt idx="3">
                  <c:v>103.89519317377545</c:v>
                </c:pt>
                <c:pt idx="4">
                  <c:v>104.12242509946634</c:v>
                </c:pt>
                <c:pt idx="5">
                  <c:v>104.2219894399099</c:v>
                </c:pt>
                <c:pt idx="6">
                  <c:v>104.21979613518064</c:v>
                </c:pt>
              </c:numCache>
            </c:numRef>
          </c:val>
          <c:smooth val="0"/>
        </c:ser>
        <c:dLbls>
          <c:showLegendKey val="0"/>
          <c:showVal val="0"/>
          <c:showCatName val="0"/>
          <c:showSerName val="0"/>
          <c:showPercent val="0"/>
          <c:showBubbleSize val="0"/>
        </c:dLbls>
        <c:marker val="1"/>
        <c:smooth val="0"/>
        <c:axId val="1754682640"/>
        <c:axId val="1754673392"/>
      </c:lineChart>
      <c:catAx>
        <c:axId val="1754682640"/>
        <c:scaling>
          <c:orientation val="minMax"/>
        </c:scaling>
        <c:delete val="0"/>
        <c:axPos val="b"/>
        <c:numFmt formatCode="General" sourceLinked="1"/>
        <c:majorTickMark val="out"/>
        <c:minorTickMark val="none"/>
        <c:tickLblPos val="nextTo"/>
        <c:crossAx val="1754673392"/>
        <c:crosses val="autoZero"/>
        <c:auto val="1"/>
        <c:lblAlgn val="ctr"/>
        <c:lblOffset val="100"/>
        <c:noMultiLvlLbl val="0"/>
      </c:catAx>
      <c:valAx>
        <c:axId val="1754673392"/>
        <c:scaling>
          <c:orientation val="minMax"/>
          <c:min val="95"/>
        </c:scaling>
        <c:delete val="0"/>
        <c:axPos val="l"/>
        <c:majorGridlines>
          <c:spPr>
            <a:ln>
              <a:prstDash val="sysDot"/>
            </a:ln>
          </c:spPr>
        </c:majorGridlines>
        <c:numFmt formatCode="0" sourceLinked="0"/>
        <c:majorTickMark val="out"/>
        <c:minorTickMark val="none"/>
        <c:tickLblPos val="nextTo"/>
        <c:crossAx val="1754682640"/>
        <c:crosses val="autoZero"/>
        <c:crossBetween val="between"/>
      </c:valAx>
    </c:plotArea>
    <c:legend>
      <c:legendPos val="r"/>
      <c:layout>
        <c:manualLayout>
          <c:xMode val="edge"/>
          <c:yMode val="edge"/>
          <c:x val="0.72634737559213569"/>
          <c:y val="0.22616283789268618"/>
          <c:w val="0.2736526244078647"/>
          <c:h val="0.38788010390453809"/>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Evol'!$B$25</c:f>
              <c:strCache>
                <c:ptCount val="1"/>
                <c:pt idx="0">
                  <c:v>Produit</c:v>
                </c:pt>
              </c:strCache>
            </c:strRef>
          </c:tx>
          <c:cat>
            <c:numRef>
              <c:f>'G4 Evol'!$C$11:$I$11</c:f>
              <c:numCache>
                <c:formatCode>General</c:formatCode>
                <c:ptCount val="7"/>
                <c:pt idx="0">
                  <c:v>2014</c:v>
                </c:pt>
                <c:pt idx="1">
                  <c:v>2015</c:v>
                </c:pt>
                <c:pt idx="2">
                  <c:v>2016</c:v>
                </c:pt>
                <c:pt idx="3">
                  <c:v>2017</c:v>
                </c:pt>
                <c:pt idx="4">
                  <c:v>2018</c:v>
                </c:pt>
                <c:pt idx="5">
                  <c:v>2019</c:v>
                </c:pt>
                <c:pt idx="6">
                  <c:v>2020</c:v>
                </c:pt>
              </c:numCache>
            </c:numRef>
          </c:cat>
          <c:val>
            <c:numRef>
              <c:f>'G4 Evol'!$C$25:$I$25</c:f>
              <c:numCache>
                <c:formatCode>0.0</c:formatCode>
                <c:ptCount val="7"/>
                <c:pt idx="0">
                  <c:v>100</c:v>
                </c:pt>
                <c:pt idx="1">
                  <c:v>105.65198600360348</c:v>
                </c:pt>
                <c:pt idx="2">
                  <c:v>100.89538450553364</c:v>
                </c:pt>
                <c:pt idx="3">
                  <c:v>105.64866603620027</c:v>
                </c:pt>
                <c:pt idx="4">
                  <c:v>108.30670982856539</c:v>
                </c:pt>
                <c:pt idx="5">
                  <c:v>111.94774157609501</c:v>
                </c:pt>
                <c:pt idx="6">
                  <c:v>113.74488383225518</c:v>
                </c:pt>
              </c:numCache>
            </c:numRef>
          </c:val>
          <c:smooth val="0"/>
        </c:ser>
        <c:ser>
          <c:idx val="1"/>
          <c:order val="1"/>
          <c:tx>
            <c:strRef>
              <c:f>'G4 Evol'!$B$26</c:f>
              <c:strCache>
                <c:ptCount val="1"/>
                <c:pt idx="0">
                  <c:v>Bases</c:v>
                </c:pt>
              </c:strCache>
            </c:strRef>
          </c:tx>
          <c:cat>
            <c:numRef>
              <c:f>'G4 Evol'!$C$11:$I$11</c:f>
              <c:numCache>
                <c:formatCode>General</c:formatCode>
                <c:ptCount val="7"/>
                <c:pt idx="0">
                  <c:v>2014</c:v>
                </c:pt>
                <c:pt idx="1">
                  <c:v>2015</c:v>
                </c:pt>
                <c:pt idx="2">
                  <c:v>2016</c:v>
                </c:pt>
                <c:pt idx="3">
                  <c:v>2017</c:v>
                </c:pt>
                <c:pt idx="4">
                  <c:v>2018</c:v>
                </c:pt>
                <c:pt idx="5">
                  <c:v>2019</c:v>
                </c:pt>
                <c:pt idx="6">
                  <c:v>2020</c:v>
                </c:pt>
              </c:numCache>
            </c:numRef>
          </c:cat>
          <c:val>
            <c:numRef>
              <c:f>'G4 Evol'!$C$26:$I$26</c:f>
              <c:numCache>
                <c:formatCode>0.0</c:formatCode>
                <c:ptCount val="7"/>
                <c:pt idx="0">
                  <c:v>100</c:v>
                </c:pt>
                <c:pt idx="1">
                  <c:v>104.39164680708014</c:v>
                </c:pt>
                <c:pt idx="2">
                  <c:v>96.960390954811331</c:v>
                </c:pt>
                <c:pt idx="3">
                  <c:v>98.354231924262109</c:v>
                </c:pt>
                <c:pt idx="4">
                  <c:v>99.249892946189689</c:v>
                </c:pt>
                <c:pt idx="5">
                  <c:v>103.45067539725758</c:v>
                </c:pt>
                <c:pt idx="6">
                  <c:v>105.12958359747779</c:v>
                </c:pt>
              </c:numCache>
            </c:numRef>
          </c:val>
          <c:smooth val="0"/>
        </c:ser>
        <c:ser>
          <c:idx val="2"/>
          <c:order val="2"/>
          <c:tx>
            <c:strRef>
              <c:f>'G4 Evol'!$B$27</c:f>
              <c:strCache>
                <c:ptCount val="1"/>
                <c:pt idx="0">
                  <c:v>Taux moyen</c:v>
                </c:pt>
              </c:strCache>
            </c:strRef>
          </c:tx>
          <c:cat>
            <c:numRef>
              <c:f>'G4 Evol'!$C$11:$I$11</c:f>
              <c:numCache>
                <c:formatCode>General</c:formatCode>
                <c:ptCount val="7"/>
                <c:pt idx="0">
                  <c:v>2014</c:v>
                </c:pt>
                <c:pt idx="1">
                  <c:v>2015</c:v>
                </c:pt>
                <c:pt idx="2">
                  <c:v>2016</c:v>
                </c:pt>
                <c:pt idx="3">
                  <c:v>2017</c:v>
                </c:pt>
                <c:pt idx="4">
                  <c:v>2018</c:v>
                </c:pt>
                <c:pt idx="5">
                  <c:v>2019</c:v>
                </c:pt>
                <c:pt idx="6">
                  <c:v>2020</c:v>
                </c:pt>
              </c:numCache>
            </c:numRef>
          </c:cat>
          <c:val>
            <c:numRef>
              <c:f>'G4 Evol'!$C$27:$I$27</c:f>
              <c:numCache>
                <c:formatCode>0.0</c:formatCode>
                <c:ptCount val="7"/>
                <c:pt idx="0">
                  <c:v>100</c:v>
                </c:pt>
                <c:pt idx="1">
                  <c:v>101.20731805184806</c:v>
                </c:pt>
                <c:pt idx="2">
                  <c:v>104.05835157219632</c:v>
                </c:pt>
                <c:pt idx="3">
                  <c:v>107.41649237579858</c:v>
                </c:pt>
                <c:pt idx="4">
                  <c:v>109.12526614742646</c:v>
                </c:pt>
                <c:pt idx="5">
                  <c:v>108.21364011999739</c:v>
                </c:pt>
                <c:pt idx="6">
                  <c:v>108.19493423255989</c:v>
                </c:pt>
              </c:numCache>
            </c:numRef>
          </c:val>
          <c:smooth val="0"/>
        </c:ser>
        <c:dLbls>
          <c:showLegendKey val="0"/>
          <c:showVal val="0"/>
          <c:showCatName val="0"/>
          <c:showSerName val="0"/>
          <c:showPercent val="0"/>
          <c:showBubbleSize val="0"/>
        </c:dLbls>
        <c:marker val="1"/>
        <c:smooth val="0"/>
        <c:axId val="1754686448"/>
        <c:axId val="1754672304"/>
      </c:lineChart>
      <c:catAx>
        <c:axId val="1754686448"/>
        <c:scaling>
          <c:orientation val="minMax"/>
        </c:scaling>
        <c:delete val="0"/>
        <c:axPos val="b"/>
        <c:numFmt formatCode="General" sourceLinked="1"/>
        <c:majorTickMark val="out"/>
        <c:minorTickMark val="none"/>
        <c:tickLblPos val="nextTo"/>
        <c:crossAx val="1754672304"/>
        <c:crosses val="autoZero"/>
        <c:auto val="1"/>
        <c:lblAlgn val="ctr"/>
        <c:lblOffset val="100"/>
        <c:noMultiLvlLbl val="0"/>
      </c:catAx>
      <c:valAx>
        <c:axId val="1754672304"/>
        <c:scaling>
          <c:orientation val="minMax"/>
          <c:max val="120"/>
          <c:min val="95"/>
        </c:scaling>
        <c:delete val="0"/>
        <c:axPos val="l"/>
        <c:majorGridlines>
          <c:spPr>
            <a:ln>
              <a:prstDash val="sysDot"/>
            </a:ln>
          </c:spPr>
        </c:majorGridlines>
        <c:numFmt formatCode="0" sourceLinked="0"/>
        <c:majorTickMark val="out"/>
        <c:minorTickMark val="none"/>
        <c:tickLblPos val="nextTo"/>
        <c:crossAx val="1754686448"/>
        <c:crosses val="autoZero"/>
        <c:crossBetween val="between"/>
      </c:valAx>
    </c:plotArea>
    <c:legend>
      <c:legendPos val="r"/>
      <c:layout>
        <c:manualLayout>
          <c:xMode val="edge"/>
          <c:yMode val="edge"/>
          <c:x val="0.72634737559213569"/>
          <c:y val="0.22616283789268621"/>
          <c:w val="0.27365262440786481"/>
          <c:h val="0.3878801039045384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Evol'!$B$38</c:f>
              <c:strCache>
                <c:ptCount val="1"/>
                <c:pt idx="0">
                  <c:v>Produit</c:v>
                </c:pt>
              </c:strCache>
            </c:strRef>
          </c:tx>
          <c:spPr>
            <a:ln>
              <a:solidFill>
                <a:schemeClr val="tx1"/>
              </a:solidFill>
            </a:ln>
          </c:spPr>
          <c:marker>
            <c:symbol val="none"/>
          </c:marker>
          <c:cat>
            <c:numRef>
              <c:f>'G4 Evol'!$C$37:$I$37</c:f>
              <c:numCache>
                <c:formatCode>General</c:formatCode>
                <c:ptCount val="7"/>
                <c:pt idx="0">
                  <c:v>2014</c:v>
                </c:pt>
                <c:pt idx="1">
                  <c:v>2015</c:v>
                </c:pt>
                <c:pt idx="2">
                  <c:v>2016</c:v>
                </c:pt>
                <c:pt idx="3">
                  <c:v>2017</c:v>
                </c:pt>
                <c:pt idx="4">
                  <c:v>2018</c:v>
                </c:pt>
                <c:pt idx="5">
                  <c:v>2019</c:v>
                </c:pt>
                <c:pt idx="6">
                  <c:v>2020</c:v>
                </c:pt>
              </c:numCache>
            </c:numRef>
          </c:cat>
          <c:val>
            <c:numRef>
              <c:f>'G4 Evol'!$C$38:$I$38</c:f>
              <c:numCache>
                <c:formatCode>0.0</c:formatCode>
                <c:ptCount val="7"/>
                <c:pt idx="0">
                  <c:v>100</c:v>
                </c:pt>
                <c:pt idx="1">
                  <c:v>105.65420550578075</c:v>
                </c:pt>
                <c:pt idx="2">
                  <c:v>106.01823566421143</c:v>
                </c:pt>
                <c:pt idx="3">
                  <c:v>108.08502550373706</c:v>
                </c:pt>
                <c:pt idx="4">
                  <c:v>110.41301185890306</c:v>
                </c:pt>
                <c:pt idx="5">
                  <c:v>114.04517795230456</c:v>
                </c:pt>
                <c:pt idx="6">
                  <c:v>115.74900714730462</c:v>
                </c:pt>
              </c:numCache>
            </c:numRef>
          </c:val>
          <c:smooth val="0"/>
        </c:ser>
        <c:ser>
          <c:idx val="1"/>
          <c:order val="1"/>
          <c:tx>
            <c:strRef>
              <c:f>'G4 Evol'!$B$39</c:f>
              <c:strCache>
                <c:ptCount val="1"/>
                <c:pt idx="0">
                  <c:v>Bases</c:v>
                </c:pt>
              </c:strCache>
            </c:strRef>
          </c:tx>
          <c:spPr>
            <a:ln>
              <a:solidFill>
                <a:schemeClr val="accent1">
                  <a:lumMod val="75000"/>
                </a:schemeClr>
              </a:solidFill>
            </a:ln>
          </c:spPr>
          <c:marker>
            <c:symbol val="none"/>
          </c:marker>
          <c:cat>
            <c:numRef>
              <c:f>'G4 Evol'!$C$37:$I$37</c:f>
              <c:numCache>
                <c:formatCode>General</c:formatCode>
                <c:ptCount val="7"/>
                <c:pt idx="0">
                  <c:v>2014</c:v>
                </c:pt>
                <c:pt idx="1">
                  <c:v>2015</c:v>
                </c:pt>
                <c:pt idx="2">
                  <c:v>2016</c:v>
                </c:pt>
                <c:pt idx="3">
                  <c:v>2017</c:v>
                </c:pt>
                <c:pt idx="4">
                  <c:v>2018</c:v>
                </c:pt>
                <c:pt idx="5">
                  <c:v>2019</c:v>
                </c:pt>
                <c:pt idx="6">
                  <c:v>2020</c:v>
                </c:pt>
              </c:numCache>
            </c:numRef>
          </c:cat>
          <c:val>
            <c:numRef>
              <c:f>'G4 Evol'!$C$39:$I$39</c:f>
              <c:numCache>
                <c:formatCode>0.0</c:formatCode>
                <c:ptCount val="7"/>
                <c:pt idx="0">
                  <c:v>100</c:v>
                </c:pt>
                <c:pt idx="1">
                  <c:v>104.40225989078446</c:v>
                </c:pt>
                <c:pt idx="2">
                  <c:v>103.87119563747858</c:v>
                </c:pt>
                <c:pt idx="3">
                  <c:v>105.24204047203294</c:v>
                </c:pt>
                <c:pt idx="4">
                  <c:v>107.17335561340946</c:v>
                </c:pt>
                <c:pt idx="5">
                  <c:v>110.57149652480372</c:v>
                </c:pt>
                <c:pt idx="6">
                  <c:v>112.23978629983247</c:v>
                </c:pt>
              </c:numCache>
            </c:numRef>
          </c:val>
          <c:smooth val="0"/>
        </c:ser>
        <c:ser>
          <c:idx val="2"/>
          <c:order val="2"/>
          <c:tx>
            <c:strRef>
              <c:f>'G4 Evol'!$B$40</c:f>
              <c:strCache>
                <c:ptCount val="1"/>
                <c:pt idx="0">
                  <c:v>Taux moyen</c:v>
                </c:pt>
              </c:strCache>
            </c:strRef>
          </c:tx>
          <c:spPr>
            <a:ln>
              <a:solidFill>
                <a:schemeClr val="accent1">
                  <a:lumMod val="40000"/>
                  <a:lumOff val="60000"/>
                </a:schemeClr>
              </a:solidFill>
            </a:ln>
          </c:spPr>
          <c:marker>
            <c:symbol val="none"/>
          </c:marker>
          <c:cat>
            <c:numRef>
              <c:f>'G4 Evol'!$C$37:$I$37</c:f>
              <c:numCache>
                <c:formatCode>General</c:formatCode>
                <c:ptCount val="7"/>
                <c:pt idx="0">
                  <c:v>2014</c:v>
                </c:pt>
                <c:pt idx="1">
                  <c:v>2015</c:v>
                </c:pt>
                <c:pt idx="2">
                  <c:v>2016</c:v>
                </c:pt>
                <c:pt idx="3">
                  <c:v>2017</c:v>
                </c:pt>
                <c:pt idx="4">
                  <c:v>2018</c:v>
                </c:pt>
                <c:pt idx="5">
                  <c:v>2019</c:v>
                </c:pt>
                <c:pt idx="6">
                  <c:v>2020</c:v>
                </c:pt>
              </c:numCache>
            </c:numRef>
          </c:cat>
          <c:val>
            <c:numRef>
              <c:f>'G4 Evol'!$C$40:$I$40</c:f>
              <c:numCache>
                <c:formatCode>0.0</c:formatCode>
                <c:ptCount val="7"/>
                <c:pt idx="0">
                  <c:v>100</c:v>
                </c:pt>
                <c:pt idx="1">
                  <c:v>101.19915566608036</c:v>
                </c:pt>
                <c:pt idx="2">
                  <c:v>102.06702157759526</c:v>
                </c:pt>
                <c:pt idx="3">
                  <c:v>102.70137771840295</c:v>
                </c:pt>
                <c:pt idx="4">
                  <c:v>103.0228187098849</c:v>
                </c:pt>
                <c:pt idx="5">
                  <c:v>103.14157041975243</c:v>
                </c:pt>
                <c:pt idx="6">
                  <c:v>103.12653913835668</c:v>
                </c:pt>
              </c:numCache>
            </c:numRef>
          </c:val>
          <c:smooth val="0"/>
        </c:ser>
        <c:dLbls>
          <c:showLegendKey val="0"/>
          <c:showVal val="0"/>
          <c:showCatName val="0"/>
          <c:showSerName val="0"/>
          <c:showPercent val="0"/>
          <c:showBubbleSize val="0"/>
        </c:dLbls>
        <c:smooth val="0"/>
        <c:axId val="1754675568"/>
        <c:axId val="1754686992"/>
      </c:lineChart>
      <c:catAx>
        <c:axId val="1754675568"/>
        <c:scaling>
          <c:orientation val="minMax"/>
        </c:scaling>
        <c:delete val="0"/>
        <c:axPos val="b"/>
        <c:numFmt formatCode="General" sourceLinked="1"/>
        <c:majorTickMark val="out"/>
        <c:minorTickMark val="none"/>
        <c:tickLblPos val="nextTo"/>
        <c:crossAx val="1754686992"/>
        <c:crosses val="autoZero"/>
        <c:auto val="1"/>
        <c:lblAlgn val="ctr"/>
        <c:lblOffset val="100"/>
        <c:noMultiLvlLbl val="0"/>
      </c:catAx>
      <c:valAx>
        <c:axId val="1754686992"/>
        <c:scaling>
          <c:orientation val="minMax"/>
          <c:max val="125"/>
          <c:min val="95"/>
        </c:scaling>
        <c:delete val="0"/>
        <c:axPos val="l"/>
        <c:majorGridlines>
          <c:spPr>
            <a:ln>
              <a:prstDash val="sysDot"/>
            </a:ln>
          </c:spPr>
        </c:majorGridlines>
        <c:numFmt formatCode="0" sourceLinked="0"/>
        <c:majorTickMark val="out"/>
        <c:minorTickMark val="none"/>
        <c:tickLblPos val="nextTo"/>
        <c:crossAx val="1754675568"/>
        <c:crosses val="autoZero"/>
        <c:crossBetween val="between"/>
      </c:valAx>
    </c:plotArea>
    <c:legend>
      <c:legendPos val="r"/>
      <c:layout>
        <c:manualLayout>
          <c:xMode val="edge"/>
          <c:yMode val="edge"/>
          <c:x val="0.72634737559213569"/>
          <c:y val="0.22616283789268621"/>
          <c:w val="0.27365262440786481"/>
          <c:h val="0.38788010390453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Evol'!$B$94</c:f>
              <c:strCache>
                <c:ptCount val="1"/>
                <c:pt idx="0">
                  <c:v>Produit</c:v>
                </c:pt>
              </c:strCache>
            </c:strRef>
          </c:tx>
          <c:cat>
            <c:numRef>
              <c:f>'G4 Evol'!$C$93:$I$93</c:f>
              <c:numCache>
                <c:formatCode>General</c:formatCode>
                <c:ptCount val="7"/>
                <c:pt idx="0">
                  <c:v>2014</c:v>
                </c:pt>
                <c:pt idx="1">
                  <c:v>2015</c:v>
                </c:pt>
                <c:pt idx="2">
                  <c:v>2016</c:v>
                </c:pt>
                <c:pt idx="3">
                  <c:v>2017</c:v>
                </c:pt>
                <c:pt idx="4">
                  <c:v>2018</c:v>
                </c:pt>
                <c:pt idx="5">
                  <c:v>2019</c:v>
                </c:pt>
                <c:pt idx="6">
                  <c:v>2020</c:v>
                </c:pt>
              </c:numCache>
            </c:numRef>
          </c:cat>
          <c:val>
            <c:numRef>
              <c:f>'G4 Evol'!$C$94:$I$94</c:f>
              <c:numCache>
                <c:formatCode>0.0</c:formatCode>
                <c:ptCount val="7"/>
                <c:pt idx="0">
                  <c:v>100</c:v>
                </c:pt>
                <c:pt idx="1">
                  <c:v>103.6906243590974</c:v>
                </c:pt>
                <c:pt idx="2">
                  <c:v>106.69607629798188</c:v>
                </c:pt>
                <c:pt idx="3">
                  <c:v>108.9807501334124</c:v>
                </c:pt>
                <c:pt idx="4">
                  <c:v>111.74961265654994</c:v>
                </c:pt>
                <c:pt idx="5">
                  <c:v>117.04880299639726</c:v>
                </c:pt>
                <c:pt idx="6">
                  <c:v>119.71198550479116</c:v>
                </c:pt>
              </c:numCache>
            </c:numRef>
          </c:val>
          <c:smooth val="0"/>
        </c:ser>
        <c:ser>
          <c:idx val="1"/>
          <c:order val="1"/>
          <c:tx>
            <c:strRef>
              <c:f>'G4 Evol'!$B$95</c:f>
              <c:strCache>
                <c:ptCount val="1"/>
                <c:pt idx="0">
                  <c:v>Bases</c:v>
                </c:pt>
              </c:strCache>
            </c:strRef>
          </c:tx>
          <c:cat>
            <c:numRef>
              <c:f>'G4 Evol'!$C$93:$I$93</c:f>
              <c:numCache>
                <c:formatCode>General</c:formatCode>
                <c:ptCount val="7"/>
                <c:pt idx="0">
                  <c:v>2014</c:v>
                </c:pt>
                <c:pt idx="1">
                  <c:v>2015</c:v>
                </c:pt>
                <c:pt idx="2">
                  <c:v>2016</c:v>
                </c:pt>
                <c:pt idx="3">
                  <c:v>2017</c:v>
                </c:pt>
                <c:pt idx="4">
                  <c:v>2018</c:v>
                </c:pt>
                <c:pt idx="5">
                  <c:v>2019</c:v>
                </c:pt>
                <c:pt idx="6">
                  <c:v>2020</c:v>
                </c:pt>
              </c:numCache>
            </c:numRef>
          </c:cat>
          <c:val>
            <c:numRef>
              <c:f>'G4 Evol'!$C$95:$I$95</c:f>
              <c:numCache>
                <c:formatCode>0.0</c:formatCode>
                <c:ptCount val="7"/>
                <c:pt idx="0">
                  <c:v>100</c:v>
                </c:pt>
                <c:pt idx="1">
                  <c:v>102.48876656272708</c:v>
                </c:pt>
                <c:pt idx="2">
                  <c:v>104.33861585920083</c:v>
                </c:pt>
                <c:pt idx="3">
                  <c:v>106.14273862281766</c:v>
                </c:pt>
                <c:pt idx="4">
                  <c:v>108.45631130820965</c:v>
                </c:pt>
                <c:pt idx="5">
                  <c:v>111.39067552299953</c:v>
                </c:pt>
                <c:pt idx="6">
                  <c:v>113.87599491910427</c:v>
                </c:pt>
              </c:numCache>
            </c:numRef>
          </c:val>
          <c:smooth val="0"/>
        </c:ser>
        <c:ser>
          <c:idx val="2"/>
          <c:order val="2"/>
          <c:tx>
            <c:strRef>
              <c:f>'G4 Evol'!$B$96</c:f>
              <c:strCache>
                <c:ptCount val="1"/>
                <c:pt idx="0">
                  <c:v>Taux moyen</c:v>
                </c:pt>
              </c:strCache>
            </c:strRef>
          </c:tx>
          <c:cat>
            <c:numRef>
              <c:f>'G4 Evol'!$C$93:$I$93</c:f>
              <c:numCache>
                <c:formatCode>General</c:formatCode>
                <c:ptCount val="7"/>
                <c:pt idx="0">
                  <c:v>2014</c:v>
                </c:pt>
                <c:pt idx="1">
                  <c:v>2015</c:v>
                </c:pt>
                <c:pt idx="2">
                  <c:v>2016</c:v>
                </c:pt>
                <c:pt idx="3">
                  <c:v>2017</c:v>
                </c:pt>
                <c:pt idx="4">
                  <c:v>2018</c:v>
                </c:pt>
                <c:pt idx="5">
                  <c:v>2019</c:v>
                </c:pt>
                <c:pt idx="6">
                  <c:v>2020</c:v>
                </c:pt>
              </c:numCache>
            </c:numRef>
          </c:cat>
          <c:val>
            <c:numRef>
              <c:f>'G4 Evol'!$C$96:$I$96</c:f>
              <c:numCache>
                <c:formatCode>0.0</c:formatCode>
                <c:ptCount val="7"/>
                <c:pt idx="0">
                  <c:v>100</c:v>
                </c:pt>
                <c:pt idx="1">
                  <c:v>101.17267271007179</c:v>
                </c:pt>
                <c:pt idx="2">
                  <c:v>102.25943234857773</c:v>
                </c:pt>
                <c:pt idx="3">
                  <c:v>102.67376887709648</c:v>
                </c:pt>
                <c:pt idx="4">
                  <c:v>103.03652347071018</c:v>
                </c:pt>
                <c:pt idx="5">
                  <c:v>105.07953421310339</c:v>
                </c:pt>
                <c:pt idx="6">
                  <c:v>105.12486463001505</c:v>
                </c:pt>
              </c:numCache>
            </c:numRef>
          </c:val>
          <c:smooth val="0"/>
        </c:ser>
        <c:dLbls>
          <c:showLegendKey val="0"/>
          <c:showVal val="0"/>
          <c:showCatName val="0"/>
          <c:showSerName val="0"/>
          <c:showPercent val="0"/>
          <c:showBubbleSize val="0"/>
        </c:dLbls>
        <c:marker val="1"/>
        <c:smooth val="0"/>
        <c:axId val="1754677744"/>
        <c:axId val="1756254736"/>
      </c:lineChart>
      <c:catAx>
        <c:axId val="1754677744"/>
        <c:scaling>
          <c:orientation val="minMax"/>
        </c:scaling>
        <c:delete val="0"/>
        <c:axPos val="b"/>
        <c:numFmt formatCode="General" sourceLinked="1"/>
        <c:majorTickMark val="out"/>
        <c:minorTickMark val="none"/>
        <c:tickLblPos val="nextTo"/>
        <c:crossAx val="1756254736"/>
        <c:crosses val="autoZero"/>
        <c:auto val="1"/>
        <c:lblAlgn val="ctr"/>
        <c:lblOffset val="100"/>
        <c:noMultiLvlLbl val="0"/>
      </c:catAx>
      <c:valAx>
        <c:axId val="1756254736"/>
        <c:scaling>
          <c:orientation val="minMax"/>
          <c:min val="95"/>
        </c:scaling>
        <c:delete val="0"/>
        <c:axPos val="l"/>
        <c:majorGridlines>
          <c:spPr>
            <a:ln>
              <a:prstDash val="sysDot"/>
            </a:ln>
          </c:spPr>
        </c:majorGridlines>
        <c:numFmt formatCode="0" sourceLinked="0"/>
        <c:majorTickMark val="out"/>
        <c:minorTickMark val="none"/>
        <c:tickLblPos val="nextTo"/>
        <c:crossAx val="1754677744"/>
        <c:crosses val="autoZero"/>
        <c:crossBetween val="between"/>
      </c:valAx>
    </c:plotArea>
    <c:legend>
      <c:legendPos val="r"/>
      <c:layout>
        <c:manualLayout>
          <c:xMode val="edge"/>
          <c:yMode val="edge"/>
          <c:x val="0.72634737559213569"/>
          <c:y val="0.22616283789268621"/>
          <c:w val="0.27365262440786481"/>
          <c:h val="0.3878801039045384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Evol'!$B$107</c:f>
              <c:strCache>
                <c:ptCount val="1"/>
                <c:pt idx="0">
                  <c:v>Produit</c:v>
                </c:pt>
              </c:strCache>
            </c:strRef>
          </c:tx>
          <c:cat>
            <c:numRef>
              <c:f>'G4 Evol'!$C$93:$I$93</c:f>
              <c:numCache>
                <c:formatCode>General</c:formatCode>
                <c:ptCount val="7"/>
                <c:pt idx="0">
                  <c:v>2014</c:v>
                </c:pt>
                <c:pt idx="1">
                  <c:v>2015</c:v>
                </c:pt>
                <c:pt idx="2">
                  <c:v>2016</c:v>
                </c:pt>
                <c:pt idx="3">
                  <c:v>2017</c:v>
                </c:pt>
                <c:pt idx="4">
                  <c:v>2018</c:v>
                </c:pt>
                <c:pt idx="5">
                  <c:v>2019</c:v>
                </c:pt>
                <c:pt idx="6">
                  <c:v>2020</c:v>
                </c:pt>
              </c:numCache>
            </c:numRef>
          </c:cat>
          <c:val>
            <c:numRef>
              <c:f>'G4 Evol'!$C$107:$I$107</c:f>
              <c:numCache>
                <c:formatCode>0.0</c:formatCode>
                <c:ptCount val="7"/>
                <c:pt idx="0">
                  <c:v>100</c:v>
                </c:pt>
                <c:pt idx="1">
                  <c:v>134.86638929358998</c:v>
                </c:pt>
                <c:pt idx="2">
                  <c:v>148.43606561391206</c:v>
                </c:pt>
                <c:pt idx="3">
                  <c:v>157.68597748435488</c:v>
                </c:pt>
                <c:pt idx="4">
                  <c:v>172.90993822234145</c:v>
                </c:pt>
                <c:pt idx="5">
                  <c:v>179.40699898414883</c:v>
                </c:pt>
                <c:pt idx="6">
                  <c:v>186.05154155951959</c:v>
                </c:pt>
              </c:numCache>
            </c:numRef>
          </c:val>
          <c:smooth val="0"/>
        </c:ser>
        <c:ser>
          <c:idx val="1"/>
          <c:order val="1"/>
          <c:tx>
            <c:strRef>
              <c:f>'G4 Evol'!$B$108</c:f>
              <c:strCache>
                <c:ptCount val="1"/>
                <c:pt idx="0">
                  <c:v>Bases</c:v>
                </c:pt>
              </c:strCache>
            </c:strRef>
          </c:tx>
          <c:cat>
            <c:numRef>
              <c:f>'G4 Evol'!$C$93:$I$93</c:f>
              <c:numCache>
                <c:formatCode>General</c:formatCode>
                <c:ptCount val="7"/>
                <c:pt idx="0">
                  <c:v>2014</c:v>
                </c:pt>
                <c:pt idx="1">
                  <c:v>2015</c:v>
                </c:pt>
                <c:pt idx="2">
                  <c:v>2016</c:v>
                </c:pt>
                <c:pt idx="3">
                  <c:v>2017</c:v>
                </c:pt>
                <c:pt idx="4">
                  <c:v>2018</c:v>
                </c:pt>
                <c:pt idx="5">
                  <c:v>2019</c:v>
                </c:pt>
                <c:pt idx="6">
                  <c:v>2020</c:v>
                </c:pt>
              </c:numCache>
            </c:numRef>
          </c:cat>
          <c:val>
            <c:numRef>
              <c:f>'G4 Evol'!$C$108:$I$108</c:f>
              <c:numCache>
                <c:formatCode>0.0</c:formatCode>
                <c:ptCount val="7"/>
                <c:pt idx="0">
                  <c:v>100</c:v>
                </c:pt>
                <c:pt idx="1">
                  <c:v>114.41561262525374</c:v>
                </c:pt>
                <c:pt idx="2">
                  <c:v>120.52960361364184</c:v>
                </c:pt>
                <c:pt idx="3">
                  <c:v>135.28238551446563</c:v>
                </c:pt>
                <c:pt idx="4">
                  <c:v>143.01591968563687</c:v>
                </c:pt>
                <c:pt idx="5">
                  <c:v>148.44724563455227</c:v>
                </c:pt>
                <c:pt idx="6">
                  <c:v>152.40029336924815</c:v>
                </c:pt>
              </c:numCache>
            </c:numRef>
          </c:val>
          <c:smooth val="0"/>
        </c:ser>
        <c:ser>
          <c:idx val="2"/>
          <c:order val="2"/>
          <c:tx>
            <c:strRef>
              <c:f>'G4 Evol'!$B$109</c:f>
              <c:strCache>
                <c:ptCount val="1"/>
                <c:pt idx="0">
                  <c:v>Taux moyen</c:v>
                </c:pt>
              </c:strCache>
            </c:strRef>
          </c:tx>
          <c:cat>
            <c:numRef>
              <c:f>'G4 Evol'!$C$93:$I$93</c:f>
              <c:numCache>
                <c:formatCode>General</c:formatCode>
                <c:ptCount val="7"/>
                <c:pt idx="0">
                  <c:v>2014</c:v>
                </c:pt>
                <c:pt idx="1">
                  <c:v>2015</c:v>
                </c:pt>
                <c:pt idx="2">
                  <c:v>2016</c:v>
                </c:pt>
                <c:pt idx="3">
                  <c:v>2017</c:v>
                </c:pt>
                <c:pt idx="4">
                  <c:v>2018</c:v>
                </c:pt>
                <c:pt idx="5">
                  <c:v>2019</c:v>
                </c:pt>
                <c:pt idx="6">
                  <c:v>2020</c:v>
                </c:pt>
              </c:numCache>
            </c:numRef>
          </c:cat>
          <c:val>
            <c:numRef>
              <c:f>'G4 Evol'!$C$109:$I$109</c:f>
              <c:numCache>
                <c:formatCode>0.0</c:formatCode>
                <c:ptCount val="7"/>
                <c:pt idx="0">
                  <c:v>100</c:v>
                </c:pt>
                <c:pt idx="1">
                  <c:v>117.87411368002618</c:v>
                </c:pt>
                <c:pt idx="2">
                  <c:v>123.15320150701277</c:v>
                </c:pt>
                <c:pt idx="3">
                  <c:v>116.56061273956</c:v>
                </c:pt>
                <c:pt idx="4">
                  <c:v>120.90258105700018</c:v>
                </c:pt>
                <c:pt idx="5">
                  <c:v>120.85572771475552</c:v>
                </c:pt>
                <c:pt idx="6">
                  <c:v>122.08082901043925</c:v>
                </c:pt>
              </c:numCache>
            </c:numRef>
          </c:val>
          <c:smooth val="0"/>
        </c:ser>
        <c:dLbls>
          <c:showLegendKey val="0"/>
          <c:showVal val="0"/>
          <c:showCatName val="0"/>
          <c:showSerName val="0"/>
          <c:showPercent val="0"/>
          <c:showBubbleSize val="0"/>
        </c:dLbls>
        <c:marker val="1"/>
        <c:smooth val="0"/>
        <c:axId val="1756256912"/>
        <c:axId val="1756251472"/>
      </c:lineChart>
      <c:catAx>
        <c:axId val="1756256912"/>
        <c:scaling>
          <c:orientation val="minMax"/>
        </c:scaling>
        <c:delete val="0"/>
        <c:axPos val="b"/>
        <c:numFmt formatCode="General" sourceLinked="1"/>
        <c:majorTickMark val="out"/>
        <c:minorTickMark val="none"/>
        <c:tickLblPos val="nextTo"/>
        <c:crossAx val="1756251472"/>
        <c:crosses val="autoZero"/>
        <c:auto val="1"/>
        <c:lblAlgn val="ctr"/>
        <c:lblOffset val="100"/>
        <c:noMultiLvlLbl val="0"/>
      </c:catAx>
      <c:valAx>
        <c:axId val="1756251472"/>
        <c:scaling>
          <c:orientation val="minMax"/>
          <c:min val="95"/>
        </c:scaling>
        <c:delete val="0"/>
        <c:axPos val="l"/>
        <c:majorGridlines>
          <c:spPr>
            <a:ln>
              <a:prstDash val="sysDot"/>
            </a:ln>
          </c:spPr>
        </c:majorGridlines>
        <c:numFmt formatCode="0" sourceLinked="0"/>
        <c:majorTickMark val="out"/>
        <c:minorTickMark val="none"/>
        <c:tickLblPos val="nextTo"/>
        <c:crossAx val="1756256912"/>
        <c:crosses val="autoZero"/>
        <c:crossBetween val="between"/>
      </c:valAx>
    </c:plotArea>
    <c:legend>
      <c:legendPos val="r"/>
      <c:layout>
        <c:manualLayout>
          <c:xMode val="edge"/>
          <c:yMode val="edge"/>
          <c:x val="0.72634737559213569"/>
          <c:y val="0.22616283789268621"/>
          <c:w val="0.27365262440786481"/>
          <c:h val="0.38788010390453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Evol'!$B$120</c:f>
              <c:strCache>
                <c:ptCount val="1"/>
                <c:pt idx="0">
                  <c:v>Produit</c:v>
                </c:pt>
              </c:strCache>
            </c:strRef>
          </c:tx>
          <c:spPr>
            <a:ln>
              <a:solidFill>
                <a:schemeClr val="tx1"/>
              </a:solidFill>
            </a:ln>
          </c:spPr>
          <c:marker>
            <c:symbol val="none"/>
          </c:marker>
          <c:cat>
            <c:numRef>
              <c:f>'G4 Evol'!$C$119:$I$119</c:f>
              <c:numCache>
                <c:formatCode>General</c:formatCode>
                <c:ptCount val="7"/>
                <c:pt idx="0">
                  <c:v>2014</c:v>
                </c:pt>
                <c:pt idx="1">
                  <c:v>2015</c:v>
                </c:pt>
                <c:pt idx="2">
                  <c:v>2016</c:v>
                </c:pt>
                <c:pt idx="3">
                  <c:v>2017</c:v>
                </c:pt>
                <c:pt idx="4">
                  <c:v>2018</c:v>
                </c:pt>
                <c:pt idx="5">
                  <c:v>2019</c:v>
                </c:pt>
                <c:pt idx="6">
                  <c:v>2020</c:v>
                </c:pt>
              </c:numCache>
            </c:numRef>
          </c:cat>
          <c:val>
            <c:numRef>
              <c:f>'G4 Evol'!$C$120:$I$120</c:f>
              <c:numCache>
                <c:formatCode>0.0</c:formatCode>
                <c:ptCount val="7"/>
                <c:pt idx="0">
                  <c:v>100</c:v>
                </c:pt>
                <c:pt idx="1">
                  <c:v>105.53728347477434</c:v>
                </c:pt>
                <c:pt idx="2">
                  <c:v>109.16047964211293</c:v>
                </c:pt>
                <c:pt idx="3">
                  <c:v>111.84489906891788</c:v>
                </c:pt>
                <c:pt idx="4">
                  <c:v>115.30794637102338</c:v>
                </c:pt>
                <c:pt idx="5">
                  <c:v>120.64944416975352</c:v>
                </c:pt>
                <c:pt idx="6">
                  <c:v>123.49014075348501</c:v>
                </c:pt>
              </c:numCache>
            </c:numRef>
          </c:val>
          <c:smooth val="0"/>
        </c:ser>
        <c:ser>
          <c:idx val="1"/>
          <c:order val="1"/>
          <c:tx>
            <c:strRef>
              <c:f>'G4 Evol'!$B$121</c:f>
              <c:strCache>
                <c:ptCount val="1"/>
                <c:pt idx="0">
                  <c:v>Bases</c:v>
                </c:pt>
              </c:strCache>
            </c:strRef>
          </c:tx>
          <c:spPr>
            <a:ln>
              <a:solidFill>
                <a:schemeClr val="accent1">
                  <a:lumMod val="75000"/>
                </a:schemeClr>
              </a:solidFill>
            </a:ln>
          </c:spPr>
          <c:marker>
            <c:symbol val="none"/>
          </c:marker>
          <c:cat>
            <c:numRef>
              <c:f>'G4 Evol'!$C$119:$I$119</c:f>
              <c:numCache>
                <c:formatCode>General</c:formatCode>
                <c:ptCount val="7"/>
                <c:pt idx="0">
                  <c:v>2014</c:v>
                </c:pt>
                <c:pt idx="1">
                  <c:v>2015</c:v>
                </c:pt>
                <c:pt idx="2">
                  <c:v>2016</c:v>
                </c:pt>
                <c:pt idx="3">
                  <c:v>2017</c:v>
                </c:pt>
                <c:pt idx="4">
                  <c:v>2018</c:v>
                </c:pt>
                <c:pt idx="5">
                  <c:v>2019</c:v>
                </c:pt>
                <c:pt idx="6">
                  <c:v>2020</c:v>
                </c:pt>
              </c:numCache>
            </c:numRef>
          </c:cat>
          <c:val>
            <c:numRef>
              <c:f>'G4 Evol'!$C$121:$I$121</c:f>
              <c:numCache>
                <c:formatCode>0.0</c:formatCode>
                <c:ptCount val="7"/>
                <c:pt idx="0">
                  <c:v>100</c:v>
                </c:pt>
                <c:pt idx="1">
                  <c:v>102.48876656272708</c:v>
                </c:pt>
                <c:pt idx="2">
                  <c:v>104.33861585920083</c:v>
                </c:pt>
                <c:pt idx="3">
                  <c:v>106.14273862281766</c:v>
                </c:pt>
                <c:pt idx="4">
                  <c:v>108.45631130820965</c:v>
                </c:pt>
                <c:pt idx="5">
                  <c:v>111.39067552299953</c:v>
                </c:pt>
                <c:pt idx="6">
                  <c:v>113.87599491910427</c:v>
                </c:pt>
              </c:numCache>
            </c:numRef>
          </c:val>
          <c:smooth val="0"/>
        </c:ser>
        <c:ser>
          <c:idx val="2"/>
          <c:order val="2"/>
          <c:tx>
            <c:strRef>
              <c:f>'G4 Evol'!$B$122</c:f>
              <c:strCache>
                <c:ptCount val="1"/>
                <c:pt idx="0">
                  <c:v>Taux moyen</c:v>
                </c:pt>
              </c:strCache>
            </c:strRef>
          </c:tx>
          <c:spPr>
            <a:ln>
              <a:solidFill>
                <a:schemeClr val="accent1">
                  <a:lumMod val="40000"/>
                  <a:lumOff val="60000"/>
                </a:schemeClr>
              </a:solidFill>
            </a:ln>
          </c:spPr>
          <c:marker>
            <c:symbol val="none"/>
          </c:marker>
          <c:cat>
            <c:numRef>
              <c:f>'G4 Evol'!$C$119:$I$119</c:f>
              <c:numCache>
                <c:formatCode>General</c:formatCode>
                <c:ptCount val="7"/>
                <c:pt idx="0">
                  <c:v>2014</c:v>
                </c:pt>
                <c:pt idx="1">
                  <c:v>2015</c:v>
                </c:pt>
                <c:pt idx="2">
                  <c:v>2016</c:v>
                </c:pt>
                <c:pt idx="3">
                  <c:v>2017</c:v>
                </c:pt>
                <c:pt idx="4">
                  <c:v>2018</c:v>
                </c:pt>
                <c:pt idx="5">
                  <c:v>2019</c:v>
                </c:pt>
                <c:pt idx="6">
                  <c:v>2020</c:v>
                </c:pt>
              </c:numCache>
            </c:numRef>
          </c:cat>
          <c:val>
            <c:numRef>
              <c:f>'G4 Evol'!$C$122:$I$122</c:f>
              <c:numCache>
                <c:formatCode>0.0</c:formatCode>
                <c:ptCount val="7"/>
                <c:pt idx="0">
                  <c:v>100</c:v>
                </c:pt>
                <c:pt idx="1">
                  <c:v>102.97448882866733</c:v>
                </c:pt>
                <c:pt idx="2">
                  <c:v>104.6213606948926</c:v>
                </c:pt>
                <c:pt idx="3">
                  <c:v>105.37216254270871</c:v>
                </c:pt>
                <c:pt idx="4">
                  <c:v>106.31741480064063</c:v>
                </c:pt>
                <c:pt idx="5">
                  <c:v>108.31197818244873</c:v>
                </c:pt>
                <c:pt idx="6">
                  <c:v>108.4426448622561</c:v>
                </c:pt>
              </c:numCache>
            </c:numRef>
          </c:val>
          <c:smooth val="0"/>
        </c:ser>
        <c:dLbls>
          <c:showLegendKey val="0"/>
          <c:showVal val="0"/>
          <c:showCatName val="0"/>
          <c:showSerName val="0"/>
          <c:showPercent val="0"/>
          <c:showBubbleSize val="0"/>
        </c:dLbls>
        <c:smooth val="0"/>
        <c:axId val="1756257456"/>
        <c:axId val="1756252016"/>
      </c:lineChart>
      <c:catAx>
        <c:axId val="1756257456"/>
        <c:scaling>
          <c:orientation val="minMax"/>
        </c:scaling>
        <c:delete val="0"/>
        <c:axPos val="b"/>
        <c:numFmt formatCode="General" sourceLinked="1"/>
        <c:majorTickMark val="out"/>
        <c:minorTickMark val="none"/>
        <c:tickLblPos val="nextTo"/>
        <c:crossAx val="1756252016"/>
        <c:crosses val="autoZero"/>
        <c:auto val="1"/>
        <c:lblAlgn val="ctr"/>
        <c:lblOffset val="100"/>
        <c:noMultiLvlLbl val="0"/>
      </c:catAx>
      <c:valAx>
        <c:axId val="1756252016"/>
        <c:scaling>
          <c:orientation val="minMax"/>
          <c:max val="125"/>
          <c:min val="95"/>
        </c:scaling>
        <c:delete val="0"/>
        <c:axPos val="l"/>
        <c:majorGridlines>
          <c:spPr>
            <a:ln>
              <a:prstDash val="sysDot"/>
            </a:ln>
          </c:spPr>
        </c:majorGridlines>
        <c:numFmt formatCode="0" sourceLinked="0"/>
        <c:majorTickMark val="out"/>
        <c:minorTickMark val="none"/>
        <c:tickLblPos val="nextTo"/>
        <c:crossAx val="1756257456"/>
        <c:crosses val="autoZero"/>
        <c:crossBetween val="between"/>
      </c:valAx>
    </c:plotArea>
    <c:legend>
      <c:legendPos val="r"/>
      <c:layout>
        <c:manualLayout>
          <c:xMode val="edge"/>
          <c:yMode val="edge"/>
          <c:x val="0.72634737559213569"/>
          <c:y val="0.22616283789268621"/>
          <c:w val="0.27365262440786481"/>
          <c:h val="0.38788010390453898"/>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Evol'!$B$133</c:f>
              <c:strCache>
                <c:ptCount val="1"/>
                <c:pt idx="0">
                  <c:v>Produit</c:v>
                </c:pt>
              </c:strCache>
            </c:strRef>
          </c:tx>
          <c:spPr>
            <a:ln>
              <a:solidFill>
                <a:schemeClr val="tx1"/>
              </a:solidFill>
            </a:ln>
          </c:spPr>
          <c:marker>
            <c:symbol val="none"/>
          </c:marker>
          <c:cat>
            <c:numRef>
              <c:f>'G4 Evol'!$C$132:$I$132</c:f>
              <c:numCache>
                <c:formatCode>General</c:formatCode>
                <c:ptCount val="7"/>
                <c:pt idx="0">
                  <c:v>2014</c:v>
                </c:pt>
                <c:pt idx="1">
                  <c:v>2015</c:v>
                </c:pt>
                <c:pt idx="2">
                  <c:v>2016</c:v>
                </c:pt>
                <c:pt idx="3">
                  <c:v>2017</c:v>
                </c:pt>
                <c:pt idx="4">
                  <c:v>2018</c:v>
                </c:pt>
                <c:pt idx="5">
                  <c:v>2019</c:v>
                </c:pt>
                <c:pt idx="6">
                  <c:v>2020</c:v>
                </c:pt>
              </c:numCache>
            </c:numRef>
          </c:cat>
          <c:val>
            <c:numRef>
              <c:f>'G4 Evol'!$C$133:$I$133</c:f>
              <c:numCache>
                <c:formatCode>0.0</c:formatCode>
                <c:ptCount val="7"/>
                <c:pt idx="0">
                  <c:v>100</c:v>
                </c:pt>
                <c:pt idx="1">
                  <c:v>101.48399904809719</c:v>
                </c:pt>
                <c:pt idx="2">
                  <c:v>107.81969187652255</c:v>
                </c:pt>
                <c:pt idx="3">
                  <c:v>110.45566787488316</c:v>
                </c:pt>
                <c:pt idx="4">
                  <c:v>112.58857523938659</c:v>
                </c:pt>
                <c:pt idx="5">
                  <c:v>112.54211315850542</c:v>
                </c:pt>
                <c:pt idx="6">
                  <c:v>114.58457055824105</c:v>
                </c:pt>
              </c:numCache>
            </c:numRef>
          </c:val>
          <c:smooth val="0"/>
        </c:ser>
        <c:ser>
          <c:idx val="1"/>
          <c:order val="1"/>
          <c:tx>
            <c:strRef>
              <c:f>'G4 Evol'!$B$134</c:f>
              <c:strCache>
                <c:ptCount val="1"/>
                <c:pt idx="0">
                  <c:v>Bases</c:v>
                </c:pt>
              </c:strCache>
            </c:strRef>
          </c:tx>
          <c:spPr>
            <a:ln>
              <a:solidFill>
                <a:schemeClr val="accent1">
                  <a:lumMod val="75000"/>
                </a:schemeClr>
              </a:solidFill>
            </a:ln>
          </c:spPr>
          <c:marker>
            <c:symbol val="none"/>
          </c:marker>
          <c:cat>
            <c:numRef>
              <c:f>'G4 Evol'!$C$132:$I$132</c:f>
              <c:numCache>
                <c:formatCode>General</c:formatCode>
                <c:ptCount val="7"/>
                <c:pt idx="0">
                  <c:v>2014</c:v>
                </c:pt>
                <c:pt idx="1">
                  <c:v>2015</c:v>
                </c:pt>
                <c:pt idx="2">
                  <c:v>2016</c:v>
                </c:pt>
                <c:pt idx="3">
                  <c:v>2017</c:v>
                </c:pt>
                <c:pt idx="4">
                  <c:v>2018</c:v>
                </c:pt>
                <c:pt idx="5">
                  <c:v>2019</c:v>
                </c:pt>
                <c:pt idx="6">
                  <c:v>2020</c:v>
                </c:pt>
              </c:numCache>
            </c:numRef>
          </c:cat>
          <c:val>
            <c:numRef>
              <c:f>'G4 Evol'!$C$134:$I$134</c:f>
              <c:numCache>
                <c:formatCode>0.0</c:formatCode>
                <c:ptCount val="7"/>
                <c:pt idx="0">
                  <c:v>100</c:v>
                </c:pt>
                <c:pt idx="1">
                  <c:v>100.01206056701824</c:v>
                </c:pt>
                <c:pt idx="2">
                  <c:v>101.22029507670867</c:v>
                </c:pt>
                <c:pt idx="3">
                  <c:v>102.9720110071441</c:v>
                </c:pt>
                <c:pt idx="4">
                  <c:v>104.71014659429163</c:v>
                </c:pt>
                <c:pt idx="5">
                  <c:v>98.16326731041481</c:v>
                </c:pt>
                <c:pt idx="6">
                  <c:v>100.39185312875631</c:v>
                </c:pt>
              </c:numCache>
            </c:numRef>
          </c:val>
          <c:smooth val="0"/>
        </c:ser>
        <c:ser>
          <c:idx val="2"/>
          <c:order val="2"/>
          <c:tx>
            <c:strRef>
              <c:f>'G4 Evol'!$B$135</c:f>
              <c:strCache>
                <c:ptCount val="1"/>
                <c:pt idx="0">
                  <c:v>Taux moyen</c:v>
                </c:pt>
              </c:strCache>
            </c:strRef>
          </c:tx>
          <c:spPr>
            <a:ln>
              <a:solidFill>
                <a:schemeClr val="accent1">
                  <a:lumMod val="40000"/>
                  <a:lumOff val="60000"/>
                </a:schemeClr>
              </a:solidFill>
            </a:ln>
          </c:spPr>
          <c:marker>
            <c:symbol val="none"/>
          </c:marker>
          <c:cat>
            <c:numRef>
              <c:f>'G4 Evol'!$C$132:$I$132</c:f>
              <c:numCache>
                <c:formatCode>General</c:formatCode>
                <c:ptCount val="7"/>
                <c:pt idx="0">
                  <c:v>2014</c:v>
                </c:pt>
                <c:pt idx="1">
                  <c:v>2015</c:v>
                </c:pt>
                <c:pt idx="2">
                  <c:v>2016</c:v>
                </c:pt>
                <c:pt idx="3">
                  <c:v>2017</c:v>
                </c:pt>
                <c:pt idx="4">
                  <c:v>2018</c:v>
                </c:pt>
                <c:pt idx="5">
                  <c:v>2019</c:v>
                </c:pt>
                <c:pt idx="6">
                  <c:v>2020</c:v>
                </c:pt>
              </c:numCache>
            </c:numRef>
          </c:cat>
          <c:val>
            <c:numRef>
              <c:f>'G4 Evol'!$C$135:$I$135</c:f>
              <c:numCache>
                <c:formatCode>0.0</c:formatCode>
                <c:ptCount val="7"/>
                <c:pt idx="0">
                  <c:v>100</c:v>
                </c:pt>
                <c:pt idx="1">
                  <c:v>101.47176097835984</c:v>
                </c:pt>
                <c:pt idx="2">
                  <c:v>106.51983556737569</c:v>
                </c:pt>
                <c:pt idx="3">
                  <c:v>107.26766117757947</c:v>
                </c:pt>
                <c:pt idx="4">
                  <c:v>107.52403554129342</c:v>
                </c:pt>
                <c:pt idx="5">
                  <c:v>114.64788840271729</c:v>
                </c:pt>
                <c:pt idx="6">
                  <c:v>114.13731989913765</c:v>
                </c:pt>
              </c:numCache>
            </c:numRef>
          </c:val>
          <c:smooth val="0"/>
        </c:ser>
        <c:dLbls>
          <c:showLegendKey val="0"/>
          <c:showVal val="0"/>
          <c:showCatName val="0"/>
          <c:showSerName val="0"/>
          <c:showPercent val="0"/>
          <c:showBubbleSize val="0"/>
        </c:dLbls>
        <c:smooth val="0"/>
        <c:axId val="1756255824"/>
        <c:axId val="1756248752"/>
      </c:lineChart>
      <c:catAx>
        <c:axId val="1756255824"/>
        <c:scaling>
          <c:orientation val="minMax"/>
        </c:scaling>
        <c:delete val="0"/>
        <c:axPos val="b"/>
        <c:numFmt formatCode="General" sourceLinked="1"/>
        <c:majorTickMark val="out"/>
        <c:minorTickMark val="none"/>
        <c:tickLblPos val="nextTo"/>
        <c:crossAx val="1756248752"/>
        <c:crosses val="autoZero"/>
        <c:auto val="1"/>
        <c:lblAlgn val="ctr"/>
        <c:lblOffset val="100"/>
        <c:noMultiLvlLbl val="0"/>
      </c:catAx>
      <c:valAx>
        <c:axId val="1756248752"/>
        <c:scaling>
          <c:orientation val="minMax"/>
          <c:max val="125"/>
          <c:min val="95"/>
        </c:scaling>
        <c:delete val="0"/>
        <c:axPos val="l"/>
        <c:majorGridlines>
          <c:spPr>
            <a:ln>
              <a:prstDash val="sysDot"/>
            </a:ln>
          </c:spPr>
        </c:majorGridlines>
        <c:numFmt formatCode="0" sourceLinked="0"/>
        <c:majorTickMark val="out"/>
        <c:minorTickMark val="none"/>
        <c:tickLblPos val="nextTo"/>
        <c:crossAx val="1756255824"/>
        <c:crosses val="autoZero"/>
        <c:crossBetween val="between"/>
      </c:valAx>
    </c:plotArea>
    <c:legend>
      <c:legendPos val="r"/>
      <c:layout>
        <c:manualLayout>
          <c:xMode val="edge"/>
          <c:yMode val="edge"/>
          <c:x val="0.72634737559213569"/>
          <c:y val="0.22616283789268621"/>
          <c:w val="0.27365262440786481"/>
          <c:h val="0.38788010390453925"/>
        </c:manualLayout>
      </c:layout>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20453892026762"/>
          <c:y val="6.7798673383463834E-2"/>
          <c:w val="0.52744330986894317"/>
          <c:h val="0.76197079437468596"/>
        </c:manualLayout>
      </c:layout>
      <c:barChart>
        <c:barDir val="col"/>
        <c:grouping val="stacked"/>
        <c:varyColors val="0"/>
        <c:ser>
          <c:idx val="0"/>
          <c:order val="0"/>
          <c:tx>
            <c:strRef>
              <c:f>'G2+GB Enc 1 struct par taxe'!$A$4</c:f>
              <c:strCache>
                <c:ptCount val="1"/>
                <c:pt idx="0">
                  <c:v>Taxe d'habitation (TH)</c:v>
                </c:pt>
              </c:strCache>
            </c:strRef>
          </c:tx>
          <c:spPr>
            <a:solidFill>
              <a:schemeClr val="tx2">
                <a:lumMod val="50000"/>
              </a:schemeClr>
            </a:solidFill>
            <a:ln>
              <a:solidFill>
                <a:schemeClr val="tx1"/>
              </a:solidFill>
            </a:ln>
          </c:spPr>
          <c:invertIfNegative val="0"/>
          <c:cat>
            <c:strRef>
              <c:f>'G2+GB Enc 1 struct par taxe'!$B$3:$E$3</c:f>
              <c:strCache>
                <c:ptCount val="4"/>
                <c:pt idx="0">
                  <c:v>Communes</c:v>
                </c:pt>
                <c:pt idx="1">
                  <c:v>GFP+Synd</c:v>
                </c:pt>
                <c:pt idx="2">
                  <c:v>Départements</c:v>
                </c:pt>
                <c:pt idx="3">
                  <c:v>Régions et CTU</c:v>
                </c:pt>
              </c:strCache>
            </c:strRef>
          </c:cat>
          <c:val>
            <c:numRef>
              <c:f>'G2+GB Enc 1 struct par taxe'!$B$4:$E$4</c:f>
              <c:numCache>
                <c:formatCode>#,##0</c:formatCode>
                <c:ptCount val="4"/>
                <c:pt idx="0">
                  <c:v>16299.652104000001</c:v>
                </c:pt>
                <c:pt idx="1">
                  <c:v>7577.8187209999996</c:v>
                </c:pt>
              </c:numCache>
            </c:numRef>
          </c:val>
        </c:ser>
        <c:ser>
          <c:idx val="1"/>
          <c:order val="1"/>
          <c:tx>
            <c:strRef>
              <c:f>'G2+GB Enc 1 struct par taxe'!$A$5</c:f>
              <c:strCache>
                <c:ptCount val="1"/>
                <c:pt idx="0">
                  <c:v>Taxe sur le foncier bâti (FB)</c:v>
                </c:pt>
              </c:strCache>
            </c:strRef>
          </c:tx>
          <c:spPr>
            <a:solidFill>
              <a:schemeClr val="accent1">
                <a:lumMod val="60000"/>
                <a:lumOff val="40000"/>
              </a:schemeClr>
            </a:solidFill>
            <a:ln>
              <a:solidFill>
                <a:schemeClr val="tx1"/>
              </a:solidFill>
            </a:ln>
          </c:spPr>
          <c:invertIfNegative val="0"/>
          <c:cat>
            <c:strRef>
              <c:f>'G2+GB Enc 1 struct par taxe'!$B$3:$E$3</c:f>
              <c:strCache>
                <c:ptCount val="4"/>
                <c:pt idx="0">
                  <c:v>Communes</c:v>
                </c:pt>
                <c:pt idx="1">
                  <c:v>GFP+Synd</c:v>
                </c:pt>
                <c:pt idx="2">
                  <c:v>Départements</c:v>
                </c:pt>
                <c:pt idx="3">
                  <c:v>Régions et CTU</c:v>
                </c:pt>
              </c:strCache>
            </c:strRef>
          </c:cat>
          <c:val>
            <c:numRef>
              <c:f>'G2+GB Enc 1 struct par taxe'!$B$5:$E$5</c:f>
              <c:numCache>
                <c:formatCode>#,##0</c:formatCode>
                <c:ptCount val="4"/>
                <c:pt idx="0">
                  <c:v>18775.357625000001</c:v>
                </c:pt>
                <c:pt idx="1">
                  <c:v>1995.1310720000001</c:v>
                </c:pt>
                <c:pt idx="2">
                  <c:v>14314.335784000001</c:v>
                </c:pt>
                <c:pt idx="3">
                  <c:v>178.901614</c:v>
                </c:pt>
              </c:numCache>
            </c:numRef>
          </c:val>
        </c:ser>
        <c:ser>
          <c:idx val="2"/>
          <c:order val="2"/>
          <c:tx>
            <c:strRef>
              <c:f>'G2+GB Enc 1 struct par taxe'!$A$6</c:f>
              <c:strCache>
                <c:ptCount val="1"/>
                <c:pt idx="0">
                  <c:v>Taxe sur le foncier non bâti (FNB &amp; add)</c:v>
                </c:pt>
              </c:strCache>
            </c:strRef>
          </c:tx>
          <c:spPr>
            <a:solidFill>
              <a:schemeClr val="accent1">
                <a:lumMod val="20000"/>
                <a:lumOff val="80000"/>
              </a:schemeClr>
            </a:solidFill>
            <a:ln>
              <a:solidFill>
                <a:schemeClr val="tx1"/>
              </a:solidFill>
            </a:ln>
          </c:spPr>
          <c:invertIfNegative val="0"/>
          <c:cat>
            <c:strRef>
              <c:f>'G2+GB Enc 1 struct par taxe'!$B$3:$E$3</c:f>
              <c:strCache>
                <c:ptCount val="4"/>
                <c:pt idx="0">
                  <c:v>Communes</c:v>
                </c:pt>
                <c:pt idx="1">
                  <c:v>GFP+Synd</c:v>
                </c:pt>
                <c:pt idx="2">
                  <c:v>Départements</c:v>
                </c:pt>
                <c:pt idx="3">
                  <c:v>Régions et CTU</c:v>
                </c:pt>
              </c:strCache>
            </c:strRef>
          </c:cat>
          <c:val>
            <c:numRef>
              <c:f>'G2+GB Enc 1 struct par taxe'!$B$6:$E$6</c:f>
              <c:numCache>
                <c:formatCode>#,##0</c:formatCode>
                <c:ptCount val="4"/>
                <c:pt idx="0">
                  <c:v>868.57515100000001</c:v>
                </c:pt>
                <c:pt idx="1">
                  <c:v>237.37139999999999</c:v>
                </c:pt>
              </c:numCache>
            </c:numRef>
          </c:val>
        </c:ser>
        <c:ser>
          <c:idx val="3"/>
          <c:order val="3"/>
          <c:tx>
            <c:strRef>
              <c:f>'G2+GB Enc 1 struct par taxe'!$A$7</c:f>
              <c:strCache>
                <c:ptCount val="1"/>
                <c:pt idx="0">
                  <c:v>Cotisation foncière des entreprises (CFE)</c:v>
                </c:pt>
              </c:strCache>
            </c:strRef>
          </c:tx>
          <c:spPr>
            <a:solidFill>
              <a:srgbClr val="AC0000"/>
            </a:solidFill>
            <a:ln>
              <a:solidFill>
                <a:schemeClr val="tx1"/>
              </a:solidFill>
            </a:ln>
          </c:spPr>
          <c:invertIfNegative val="0"/>
          <c:cat>
            <c:strRef>
              <c:f>'G2+GB Enc 1 struct par taxe'!$B$3:$E$3</c:f>
              <c:strCache>
                <c:ptCount val="4"/>
                <c:pt idx="0">
                  <c:v>Communes</c:v>
                </c:pt>
                <c:pt idx="1">
                  <c:v>GFP+Synd</c:v>
                </c:pt>
                <c:pt idx="2">
                  <c:v>Départements</c:v>
                </c:pt>
                <c:pt idx="3">
                  <c:v>Régions et CTU</c:v>
                </c:pt>
              </c:strCache>
            </c:strRef>
          </c:cat>
          <c:val>
            <c:numRef>
              <c:f>'G2+GB Enc 1 struct par taxe'!$B$7:$E$7</c:f>
              <c:numCache>
                <c:formatCode>#,##0</c:formatCode>
                <c:ptCount val="4"/>
                <c:pt idx="0">
                  <c:v>628.83641699999998</c:v>
                </c:pt>
                <c:pt idx="1">
                  <c:v>7635.8649810000006</c:v>
                </c:pt>
              </c:numCache>
            </c:numRef>
          </c:val>
        </c:ser>
        <c:ser>
          <c:idx val="4"/>
          <c:order val="4"/>
          <c:tx>
            <c:strRef>
              <c:f>'G2+GB Enc 1 struct par taxe'!$A$8</c:f>
              <c:strCache>
                <c:ptCount val="1"/>
                <c:pt idx="0">
                  <c:v>Cotisation sur la valeur ajoutée des entreprises (CVAE)</c:v>
                </c:pt>
              </c:strCache>
            </c:strRef>
          </c:tx>
          <c:spPr>
            <a:solidFill>
              <a:srgbClr val="FF0000"/>
            </a:solidFill>
            <a:ln>
              <a:solidFill>
                <a:schemeClr val="tx1"/>
              </a:solidFill>
            </a:ln>
          </c:spPr>
          <c:invertIfNegative val="0"/>
          <c:cat>
            <c:strRef>
              <c:f>'G2+GB Enc 1 struct par taxe'!$B$3:$E$3</c:f>
              <c:strCache>
                <c:ptCount val="4"/>
                <c:pt idx="0">
                  <c:v>Communes</c:v>
                </c:pt>
                <c:pt idx="1">
                  <c:v>GFP+Synd</c:v>
                </c:pt>
                <c:pt idx="2">
                  <c:v>Départements</c:v>
                </c:pt>
                <c:pt idx="3">
                  <c:v>Régions et CTU</c:v>
                </c:pt>
              </c:strCache>
            </c:strRef>
          </c:cat>
          <c:val>
            <c:numRef>
              <c:f>'G2+GB Enc 1 struct par taxe'!$B$8:$E$8</c:f>
              <c:numCache>
                <c:formatCode>#,##0</c:formatCode>
                <c:ptCount val="4"/>
                <c:pt idx="0">
                  <c:v>653.99250199999994</c:v>
                </c:pt>
                <c:pt idx="1">
                  <c:v>5192.7747520000003</c:v>
                </c:pt>
                <c:pt idx="2">
                  <c:v>3867.3592669999998</c:v>
                </c:pt>
                <c:pt idx="3">
                  <c:v>9776.3299050000005</c:v>
                </c:pt>
              </c:numCache>
            </c:numRef>
          </c:val>
        </c:ser>
        <c:ser>
          <c:idx val="5"/>
          <c:order val="5"/>
          <c:tx>
            <c:strRef>
              <c:f>'G2+GB Enc 1 struct par taxe'!$A$9</c:f>
              <c:strCache>
                <c:ptCount val="1"/>
                <c:pt idx="0">
                  <c:v>Impositions forfaitaires des entreprises de réseaux (IFER)</c:v>
                </c:pt>
              </c:strCache>
            </c:strRef>
          </c:tx>
          <c:spPr>
            <a:solidFill>
              <a:schemeClr val="accent2">
                <a:lumMod val="60000"/>
                <a:lumOff val="40000"/>
              </a:schemeClr>
            </a:solidFill>
            <a:ln>
              <a:solidFill>
                <a:schemeClr val="tx1"/>
              </a:solidFill>
            </a:ln>
          </c:spPr>
          <c:invertIfNegative val="0"/>
          <c:cat>
            <c:strRef>
              <c:f>'G2+GB Enc 1 struct par taxe'!$B$3:$E$3</c:f>
              <c:strCache>
                <c:ptCount val="4"/>
                <c:pt idx="0">
                  <c:v>Communes</c:v>
                </c:pt>
                <c:pt idx="1">
                  <c:v>GFP+Synd</c:v>
                </c:pt>
                <c:pt idx="2">
                  <c:v>Départements</c:v>
                </c:pt>
                <c:pt idx="3">
                  <c:v>Régions et CTU</c:v>
                </c:pt>
              </c:strCache>
            </c:strRef>
          </c:cat>
          <c:val>
            <c:numRef>
              <c:f>'G2+GB Enc 1 struct par taxe'!$B$9:$E$9</c:f>
              <c:numCache>
                <c:formatCode>#,##0</c:formatCode>
                <c:ptCount val="4"/>
                <c:pt idx="0">
                  <c:v>72.676972000000006</c:v>
                </c:pt>
                <c:pt idx="1">
                  <c:v>580.15622399999995</c:v>
                </c:pt>
                <c:pt idx="2">
                  <c:v>300.01602700000001</c:v>
                </c:pt>
                <c:pt idx="3">
                  <c:v>663.983656</c:v>
                </c:pt>
              </c:numCache>
            </c:numRef>
          </c:val>
        </c:ser>
        <c:ser>
          <c:idx val="6"/>
          <c:order val="6"/>
          <c:tx>
            <c:strRef>
              <c:f>'G2+GB Enc 1 struct par taxe'!$A$10</c:f>
              <c:strCache>
                <c:ptCount val="1"/>
                <c:pt idx="0">
                  <c:v>Taxe sur les surfaces commerciales (TASCOM)</c:v>
                </c:pt>
              </c:strCache>
            </c:strRef>
          </c:tx>
          <c:spPr>
            <a:solidFill>
              <a:schemeClr val="accent2">
                <a:lumMod val="20000"/>
                <a:lumOff val="80000"/>
              </a:schemeClr>
            </a:solidFill>
            <a:ln>
              <a:solidFill>
                <a:schemeClr val="tx1"/>
              </a:solidFill>
            </a:ln>
          </c:spPr>
          <c:invertIfNegative val="0"/>
          <c:cat>
            <c:strRef>
              <c:f>'G2+GB Enc 1 struct par taxe'!$B$3:$E$3</c:f>
              <c:strCache>
                <c:ptCount val="4"/>
                <c:pt idx="0">
                  <c:v>Communes</c:v>
                </c:pt>
                <c:pt idx="1">
                  <c:v>GFP+Synd</c:v>
                </c:pt>
                <c:pt idx="2">
                  <c:v>Départements</c:v>
                </c:pt>
                <c:pt idx="3">
                  <c:v>Régions et CTU</c:v>
                </c:pt>
              </c:strCache>
            </c:strRef>
          </c:cat>
          <c:val>
            <c:numRef>
              <c:f>'G2+GB Enc 1 struct par taxe'!$B$10:$E$10</c:f>
              <c:numCache>
                <c:formatCode>#,##0</c:formatCode>
                <c:ptCount val="4"/>
                <c:pt idx="0">
                  <c:v>25.595122</c:v>
                </c:pt>
                <c:pt idx="1">
                  <c:v>773.20931199999995</c:v>
                </c:pt>
              </c:numCache>
            </c:numRef>
          </c:val>
        </c:ser>
        <c:ser>
          <c:idx val="7"/>
          <c:order val="7"/>
          <c:tx>
            <c:strRef>
              <c:f>'G2+GB Enc 1 struct par taxe'!$A$11</c:f>
              <c:strCache>
                <c:ptCount val="1"/>
                <c:pt idx="0">
                  <c:v>Taxe d'enlèvement des ordures ménagères (TEOM)</c:v>
                </c:pt>
              </c:strCache>
            </c:strRef>
          </c:tx>
          <c:spPr>
            <a:solidFill>
              <a:schemeClr val="accent3">
                <a:lumMod val="75000"/>
              </a:schemeClr>
            </a:solidFill>
            <a:ln>
              <a:solidFill>
                <a:schemeClr val="tx1"/>
              </a:solidFill>
            </a:ln>
          </c:spPr>
          <c:invertIfNegative val="0"/>
          <c:cat>
            <c:strRef>
              <c:f>'G2+GB Enc 1 struct par taxe'!$B$3:$E$3</c:f>
              <c:strCache>
                <c:ptCount val="4"/>
                <c:pt idx="0">
                  <c:v>Communes</c:v>
                </c:pt>
                <c:pt idx="1">
                  <c:v>GFP+Synd</c:v>
                </c:pt>
                <c:pt idx="2">
                  <c:v>Départements</c:v>
                </c:pt>
                <c:pt idx="3">
                  <c:v>Régions et CTU</c:v>
                </c:pt>
              </c:strCache>
            </c:strRef>
          </c:cat>
          <c:val>
            <c:numRef>
              <c:f>'G2+GB Enc 1 struct par taxe'!$B$11:$E$11</c:f>
              <c:numCache>
                <c:formatCode>#,##0</c:formatCode>
                <c:ptCount val="4"/>
                <c:pt idx="0">
                  <c:v>623.98067200000003</c:v>
                </c:pt>
                <c:pt idx="1">
                  <c:v>6513.3848049999997</c:v>
                </c:pt>
              </c:numCache>
            </c:numRef>
          </c:val>
        </c:ser>
        <c:dLbls>
          <c:showLegendKey val="0"/>
          <c:showVal val="0"/>
          <c:showCatName val="0"/>
          <c:showSerName val="0"/>
          <c:showPercent val="0"/>
          <c:showBubbleSize val="0"/>
        </c:dLbls>
        <c:gapWidth val="150"/>
        <c:overlap val="100"/>
        <c:axId val="1753891536"/>
        <c:axId val="1753893168"/>
      </c:barChart>
      <c:catAx>
        <c:axId val="1753891536"/>
        <c:scaling>
          <c:orientation val="minMax"/>
        </c:scaling>
        <c:delete val="0"/>
        <c:axPos val="b"/>
        <c:numFmt formatCode="General" sourceLinked="0"/>
        <c:majorTickMark val="out"/>
        <c:minorTickMark val="none"/>
        <c:tickLblPos val="nextTo"/>
        <c:txPr>
          <a:bodyPr rot="-2040000"/>
          <a:lstStyle/>
          <a:p>
            <a:pPr>
              <a:defRPr/>
            </a:pPr>
            <a:endParaRPr lang="fr-FR"/>
          </a:p>
        </c:txPr>
        <c:crossAx val="1753893168"/>
        <c:crosses val="autoZero"/>
        <c:auto val="1"/>
        <c:lblAlgn val="ctr"/>
        <c:lblOffset val="100"/>
        <c:noMultiLvlLbl val="0"/>
      </c:catAx>
      <c:valAx>
        <c:axId val="1753893168"/>
        <c:scaling>
          <c:orientation val="minMax"/>
        </c:scaling>
        <c:delete val="0"/>
        <c:axPos val="l"/>
        <c:majorGridlines>
          <c:spPr>
            <a:ln>
              <a:prstDash val="sysDot"/>
            </a:ln>
          </c:spPr>
        </c:majorGridlines>
        <c:numFmt formatCode="#,##0" sourceLinked="1"/>
        <c:majorTickMark val="out"/>
        <c:minorTickMark val="none"/>
        <c:tickLblPos val="nextTo"/>
        <c:crossAx val="1753891536"/>
        <c:crosses val="autoZero"/>
        <c:crossBetween val="between"/>
      </c:valAx>
    </c:plotArea>
    <c:legend>
      <c:legendPos val="r"/>
      <c:layout>
        <c:manualLayout>
          <c:xMode val="edge"/>
          <c:yMode val="edge"/>
          <c:x val="0.62161950604231064"/>
          <c:y val="0.11727329580988119"/>
          <c:w val="0.37838049395769235"/>
          <c:h val="0.74794226706652933"/>
        </c:manualLayout>
      </c:layout>
      <c:overlay val="0"/>
      <c:txPr>
        <a:bodyPr/>
        <a:lstStyle/>
        <a:p>
          <a:pPr>
            <a:defRPr sz="1100"/>
          </a:pPr>
          <a:endParaRPr lang="fr-FR"/>
        </a:p>
      </c:txPr>
    </c:legend>
    <c:plotVisOnly val="1"/>
    <c:dispBlanksAs val="gap"/>
    <c:showDLblsOverMax val="0"/>
  </c:chart>
  <c:spPr>
    <a:ln>
      <a:noFill/>
    </a:ln>
  </c:spPr>
  <c:printSettings>
    <c:headerFooter/>
    <c:pageMargins b="0.75000000000000644" l="0.70000000000000062" r="0.70000000000000062" t="0.75000000000000644" header="0.30000000000000032" footer="0.30000000000000032"/>
    <c:pageSetup/>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Evol'!$B$146</c:f>
              <c:strCache>
                <c:ptCount val="1"/>
                <c:pt idx="0">
                  <c:v>Produit</c:v>
                </c:pt>
              </c:strCache>
            </c:strRef>
          </c:tx>
          <c:spPr>
            <a:ln>
              <a:solidFill>
                <a:schemeClr val="tx1"/>
              </a:solidFill>
            </a:ln>
          </c:spPr>
          <c:marker>
            <c:symbol val="none"/>
          </c:marker>
          <c:cat>
            <c:numRef>
              <c:f>'G4 Evol'!$C$132:$I$132</c:f>
              <c:numCache>
                <c:formatCode>General</c:formatCode>
                <c:ptCount val="7"/>
                <c:pt idx="0">
                  <c:v>2014</c:v>
                </c:pt>
                <c:pt idx="1">
                  <c:v>2015</c:v>
                </c:pt>
                <c:pt idx="2">
                  <c:v>2016</c:v>
                </c:pt>
                <c:pt idx="3">
                  <c:v>2017</c:v>
                </c:pt>
                <c:pt idx="4">
                  <c:v>2018</c:v>
                </c:pt>
                <c:pt idx="5">
                  <c:v>2019</c:v>
                </c:pt>
                <c:pt idx="6">
                  <c:v>2020</c:v>
                </c:pt>
              </c:numCache>
            </c:numRef>
          </c:cat>
          <c:val>
            <c:numRef>
              <c:f>'G4 Evol'!$C$146:$I$146</c:f>
              <c:numCache>
                <c:formatCode>0.0</c:formatCode>
                <c:ptCount val="7"/>
                <c:pt idx="0">
                  <c:v>100</c:v>
                </c:pt>
                <c:pt idx="1">
                  <c:v>103.80982448513065</c:v>
                </c:pt>
                <c:pt idx="2">
                  <c:v>108.96628304216559</c:v>
                </c:pt>
                <c:pt idx="3">
                  <c:v>111.6368488926452</c:v>
                </c:pt>
                <c:pt idx="4">
                  <c:v>114.72420599173697</c:v>
                </c:pt>
                <c:pt idx="5">
                  <c:v>117.78809666149421</c:v>
                </c:pt>
                <c:pt idx="6">
                  <c:v>120.30503565688089</c:v>
                </c:pt>
              </c:numCache>
            </c:numRef>
          </c:val>
          <c:smooth val="0"/>
        </c:ser>
        <c:ser>
          <c:idx val="1"/>
          <c:order val="1"/>
          <c:tx>
            <c:strRef>
              <c:f>'G4 Evol'!$B$147</c:f>
              <c:strCache>
                <c:ptCount val="1"/>
                <c:pt idx="0">
                  <c:v>Bases</c:v>
                </c:pt>
              </c:strCache>
            </c:strRef>
          </c:tx>
          <c:spPr>
            <a:ln>
              <a:solidFill>
                <a:schemeClr val="accent1">
                  <a:lumMod val="75000"/>
                </a:schemeClr>
              </a:solidFill>
            </a:ln>
          </c:spPr>
          <c:marker>
            <c:symbol val="none"/>
          </c:marker>
          <c:cat>
            <c:numRef>
              <c:f>'G4 Evol'!$C$132:$I$132</c:f>
              <c:numCache>
                <c:formatCode>General</c:formatCode>
                <c:ptCount val="7"/>
                <c:pt idx="0">
                  <c:v>2014</c:v>
                </c:pt>
                <c:pt idx="1">
                  <c:v>2015</c:v>
                </c:pt>
                <c:pt idx="2">
                  <c:v>2016</c:v>
                </c:pt>
                <c:pt idx="3">
                  <c:v>2017</c:v>
                </c:pt>
                <c:pt idx="4">
                  <c:v>2018</c:v>
                </c:pt>
                <c:pt idx="5">
                  <c:v>2019</c:v>
                </c:pt>
                <c:pt idx="6">
                  <c:v>2020</c:v>
                </c:pt>
              </c:numCache>
            </c:numRef>
          </c:cat>
          <c:val>
            <c:numRef>
              <c:f>'G4 Evol'!$C$147:$I$147</c:f>
              <c:numCache>
                <c:formatCode>0.0</c:formatCode>
                <c:ptCount val="7"/>
                <c:pt idx="0">
                  <c:v>100</c:v>
                </c:pt>
                <c:pt idx="1">
                  <c:v>102.48876656272708</c:v>
                </c:pt>
                <c:pt idx="2">
                  <c:v>104.33861585920083</c:v>
                </c:pt>
                <c:pt idx="3">
                  <c:v>106.14273862281766</c:v>
                </c:pt>
                <c:pt idx="4">
                  <c:v>108.45631130820965</c:v>
                </c:pt>
                <c:pt idx="5">
                  <c:v>111.39067552299953</c:v>
                </c:pt>
                <c:pt idx="6">
                  <c:v>113.87599491910427</c:v>
                </c:pt>
              </c:numCache>
            </c:numRef>
          </c:val>
          <c:smooth val="0"/>
        </c:ser>
        <c:ser>
          <c:idx val="2"/>
          <c:order val="2"/>
          <c:tx>
            <c:strRef>
              <c:f>'G4 Evol'!$B$148</c:f>
              <c:strCache>
                <c:ptCount val="1"/>
                <c:pt idx="0">
                  <c:v>Taux moyen</c:v>
                </c:pt>
              </c:strCache>
            </c:strRef>
          </c:tx>
          <c:spPr>
            <a:ln>
              <a:solidFill>
                <a:schemeClr val="accent1">
                  <a:lumMod val="40000"/>
                  <a:lumOff val="60000"/>
                </a:schemeClr>
              </a:solidFill>
            </a:ln>
          </c:spPr>
          <c:marker>
            <c:symbol val="none"/>
          </c:marker>
          <c:cat>
            <c:numRef>
              <c:f>'G4 Evol'!$C$132:$I$132</c:f>
              <c:numCache>
                <c:formatCode>General</c:formatCode>
                <c:ptCount val="7"/>
                <c:pt idx="0">
                  <c:v>2014</c:v>
                </c:pt>
                <c:pt idx="1">
                  <c:v>2015</c:v>
                </c:pt>
                <c:pt idx="2">
                  <c:v>2016</c:v>
                </c:pt>
                <c:pt idx="3">
                  <c:v>2017</c:v>
                </c:pt>
                <c:pt idx="4">
                  <c:v>2018</c:v>
                </c:pt>
                <c:pt idx="5">
                  <c:v>2019</c:v>
                </c:pt>
                <c:pt idx="6">
                  <c:v>2020</c:v>
                </c:pt>
              </c:numCache>
            </c:numRef>
          </c:cat>
          <c:val>
            <c:numRef>
              <c:f>'G4 Evol'!$C$148:$I$148</c:f>
              <c:numCache>
                <c:formatCode>0.0</c:formatCode>
                <c:ptCount val="7"/>
                <c:pt idx="0">
                  <c:v>100</c:v>
                </c:pt>
                <c:pt idx="1">
                  <c:v>101.28897826240792</c:v>
                </c:pt>
                <c:pt idx="2">
                  <c:v>104.43523919198765</c:v>
                </c:pt>
                <c:pt idx="3">
                  <c:v>105.17615273650614</c:v>
                </c:pt>
                <c:pt idx="4">
                  <c:v>105.77918851187486</c:v>
                </c:pt>
                <c:pt idx="5">
                  <c:v>105.7432286037028</c:v>
                </c:pt>
                <c:pt idx="6">
                  <c:v>105.64565055378326</c:v>
                </c:pt>
              </c:numCache>
            </c:numRef>
          </c:val>
          <c:smooth val="0"/>
        </c:ser>
        <c:dLbls>
          <c:showLegendKey val="0"/>
          <c:showVal val="0"/>
          <c:showCatName val="0"/>
          <c:showSerName val="0"/>
          <c:showPercent val="0"/>
          <c:showBubbleSize val="0"/>
        </c:dLbls>
        <c:smooth val="0"/>
        <c:axId val="1756249296"/>
        <c:axId val="1756253648"/>
      </c:lineChart>
      <c:catAx>
        <c:axId val="1756249296"/>
        <c:scaling>
          <c:orientation val="minMax"/>
        </c:scaling>
        <c:delete val="0"/>
        <c:axPos val="b"/>
        <c:numFmt formatCode="General" sourceLinked="1"/>
        <c:majorTickMark val="out"/>
        <c:minorTickMark val="none"/>
        <c:tickLblPos val="nextTo"/>
        <c:crossAx val="1756253648"/>
        <c:crosses val="autoZero"/>
        <c:auto val="1"/>
        <c:lblAlgn val="ctr"/>
        <c:lblOffset val="100"/>
        <c:noMultiLvlLbl val="0"/>
      </c:catAx>
      <c:valAx>
        <c:axId val="1756253648"/>
        <c:scaling>
          <c:orientation val="minMax"/>
          <c:max val="125"/>
          <c:min val="95"/>
        </c:scaling>
        <c:delete val="0"/>
        <c:axPos val="l"/>
        <c:majorGridlines>
          <c:spPr>
            <a:ln>
              <a:prstDash val="sysDot"/>
            </a:ln>
          </c:spPr>
        </c:majorGridlines>
        <c:numFmt formatCode="0" sourceLinked="0"/>
        <c:majorTickMark val="out"/>
        <c:minorTickMark val="none"/>
        <c:tickLblPos val="nextTo"/>
        <c:crossAx val="1756249296"/>
        <c:crosses val="autoZero"/>
        <c:crossBetween val="between"/>
      </c:valAx>
    </c:plotArea>
    <c:legend>
      <c:legendPos val="r"/>
      <c:layout>
        <c:manualLayout>
          <c:xMode val="edge"/>
          <c:yMode val="edge"/>
          <c:x val="0.72634737559213569"/>
          <c:y val="0.22616283789268621"/>
          <c:w val="0.27365262440786481"/>
          <c:h val="0.38788010390453953"/>
        </c:manualLayout>
      </c:layout>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Evol'!$B$167</c:f>
              <c:strCache>
                <c:ptCount val="1"/>
                <c:pt idx="0">
                  <c:v>Produit</c:v>
                </c:pt>
              </c:strCache>
            </c:strRef>
          </c:tx>
          <c:cat>
            <c:numRef>
              <c:f>'G4 Evol'!$C$166:$I$166</c:f>
              <c:numCache>
                <c:formatCode>General</c:formatCode>
                <c:ptCount val="7"/>
                <c:pt idx="0">
                  <c:v>2014</c:v>
                </c:pt>
                <c:pt idx="1">
                  <c:v>2015</c:v>
                </c:pt>
                <c:pt idx="2">
                  <c:v>2016</c:v>
                </c:pt>
                <c:pt idx="3">
                  <c:v>2017</c:v>
                </c:pt>
                <c:pt idx="4">
                  <c:v>2018</c:v>
                </c:pt>
                <c:pt idx="5">
                  <c:v>2019</c:v>
                </c:pt>
                <c:pt idx="6">
                  <c:v>2020</c:v>
                </c:pt>
              </c:numCache>
            </c:numRef>
          </c:cat>
          <c:val>
            <c:numRef>
              <c:f>'G4 Evol'!$C$167:$I$167</c:f>
              <c:numCache>
                <c:formatCode>0.0</c:formatCode>
                <c:ptCount val="7"/>
                <c:pt idx="0">
                  <c:v>100</c:v>
                </c:pt>
                <c:pt idx="1">
                  <c:v>102.39488965258255</c:v>
                </c:pt>
                <c:pt idx="2">
                  <c:v>102.40586173119056</c:v>
                </c:pt>
                <c:pt idx="3">
                  <c:v>102.50603812517096</c:v>
                </c:pt>
                <c:pt idx="4">
                  <c:v>103.59455835381412</c:v>
                </c:pt>
                <c:pt idx="5">
                  <c:v>105.80656547269601</c:v>
                </c:pt>
                <c:pt idx="6">
                  <c:v>107.15052488438647</c:v>
                </c:pt>
              </c:numCache>
            </c:numRef>
          </c:val>
          <c:smooth val="0"/>
        </c:ser>
        <c:ser>
          <c:idx val="1"/>
          <c:order val="1"/>
          <c:tx>
            <c:strRef>
              <c:f>'G4 Evol'!$B$168</c:f>
              <c:strCache>
                <c:ptCount val="1"/>
                <c:pt idx="0">
                  <c:v>Bases</c:v>
                </c:pt>
              </c:strCache>
            </c:strRef>
          </c:tx>
          <c:cat>
            <c:numRef>
              <c:f>'G4 Evol'!$C$166:$I$166</c:f>
              <c:numCache>
                <c:formatCode>General</c:formatCode>
                <c:ptCount val="7"/>
                <c:pt idx="0">
                  <c:v>2014</c:v>
                </c:pt>
                <c:pt idx="1">
                  <c:v>2015</c:v>
                </c:pt>
                <c:pt idx="2">
                  <c:v>2016</c:v>
                </c:pt>
                <c:pt idx="3">
                  <c:v>2017</c:v>
                </c:pt>
                <c:pt idx="4">
                  <c:v>2018</c:v>
                </c:pt>
                <c:pt idx="5">
                  <c:v>2019</c:v>
                </c:pt>
                <c:pt idx="6">
                  <c:v>2020</c:v>
                </c:pt>
              </c:numCache>
            </c:numRef>
          </c:cat>
          <c:val>
            <c:numRef>
              <c:f>'G4 Evol'!$C$168:$I$168</c:f>
              <c:numCache>
                <c:formatCode>0.0</c:formatCode>
                <c:ptCount val="7"/>
                <c:pt idx="0">
                  <c:v>100</c:v>
                </c:pt>
                <c:pt idx="1">
                  <c:v>101.32989765054519</c:v>
                </c:pt>
                <c:pt idx="2">
                  <c:v>101.60127029805905</c:v>
                </c:pt>
                <c:pt idx="3">
                  <c:v>102.03627150760785</c:v>
                </c:pt>
                <c:pt idx="4">
                  <c:v>102.89076400724184</c:v>
                </c:pt>
                <c:pt idx="5">
                  <c:v>105.03796020139534</c:v>
                </c:pt>
                <c:pt idx="6">
                  <c:v>106.30402599273448</c:v>
                </c:pt>
              </c:numCache>
            </c:numRef>
          </c:val>
          <c:smooth val="0"/>
        </c:ser>
        <c:ser>
          <c:idx val="2"/>
          <c:order val="2"/>
          <c:tx>
            <c:strRef>
              <c:f>'G4 Evol'!$B$169</c:f>
              <c:strCache>
                <c:ptCount val="1"/>
                <c:pt idx="0">
                  <c:v>Taux moyen</c:v>
                </c:pt>
              </c:strCache>
            </c:strRef>
          </c:tx>
          <c:cat>
            <c:numRef>
              <c:f>'G4 Evol'!$C$166:$I$166</c:f>
              <c:numCache>
                <c:formatCode>General</c:formatCode>
                <c:ptCount val="7"/>
                <c:pt idx="0">
                  <c:v>2014</c:v>
                </c:pt>
                <c:pt idx="1">
                  <c:v>2015</c:v>
                </c:pt>
                <c:pt idx="2">
                  <c:v>2016</c:v>
                </c:pt>
                <c:pt idx="3">
                  <c:v>2017</c:v>
                </c:pt>
                <c:pt idx="4">
                  <c:v>2018</c:v>
                </c:pt>
                <c:pt idx="5">
                  <c:v>2019</c:v>
                </c:pt>
                <c:pt idx="6">
                  <c:v>2020</c:v>
                </c:pt>
              </c:numCache>
            </c:numRef>
          </c:cat>
          <c:val>
            <c:numRef>
              <c:f>'G4 Evol'!$C$169:$I$169</c:f>
              <c:numCache>
                <c:formatCode>0.0</c:formatCode>
                <c:ptCount val="7"/>
                <c:pt idx="0">
                  <c:v>100</c:v>
                </c:pt>
                <c:pt idx="1">
                  <c:v>101.05101458378076</c:v>
                </c:pt>
                <c:pt idx="2">
                  <c:v>100.79191080069288</c:v>
                </c:pt>
                <c:pt idx="3">
                  <c:v>100.4603917907056</c:v>
                </c:pt>
                <c:pt idx="4">
                  <c:v>100.68402091612687</c:v>
                </c:pt>
                <c:pt idx="5">
                  <c:v>100.73174047727791</c:v>
                </c:pt>
                <c:pt idx="6">
                  <c:v>100.79629993666455</c:v>
                </c:pt>
              </c:numCache>
            </c:numRef>
          </c:val>
          <c:smooth val="0"/>
        </c:ser>
        <c:dLbls>
          <c:showLegendKey val="0"/>
          <c:showVal val="0"/>
          <c:showCatName val="0"/>
          <c:showSerName val="0"/>
          <c:showPercent val="0"/>
          <c:showBubbleSize val="0"/>
        </c:dLbls>
        <c:marker val="1"/>
        <c:smooth val="0"/>
        <c:axId val="1756256368"/>
        <c:axId val="1756258000"/>
      </c:lineChart>
      <c:catAx>
        <c:axId val="1756256368"/>
        <c:scaling>
          <c:orientation val="minMax"/>
        </c:scaling>
        <c:delete val="0"/>
        <c:axPos val="b"/>
        <c:numFmt formatCode="General" sourceLinked="1"/>
        <c:majorTickMark val="out"/>
        <c:minorTickMark val="none"/>
        <c:tickLblPos val="nextTo"/>
        <c:crossAx val="1756258000"/>
        <c:crosses val="autoZero"/>
        <c:auto val="1"/>
        <c:lblAlgn val="ctr"/>
        <c:lblOffset val="100"/>
        <c:noMultiLvlLbl val="0"/>
      </c:catAx>
      <c:valAx>
        <c:axId val="1756258000"/>
        <c:scaling>
          <c:orientation val="minMax"/>
          <c:min val="95"/>
        </c:scaling>
        <c:delete val="0"/>
        <c:axPos val="l"/>
        <c:majorGridlines>
          <c:spPr>
            <a:ln>
              <a:prstDash val="sysDot"/>
            </a:ln>
          </c:spPr>
        </c:majorGridlines>
        <c:numFmt formatCode="0" sourceLinked="0"/>
        <c:majorTickMark val="out"/>
        <c:minorTickMark val="none"/>
        <c:tickLblPos val="nextTo"/>
        <c:crossAx val="1756256368"/>
        <c:crosses val="autoZero"/>
        <c:crossBetween val="between"/>
      </c:valAx>
    </c:plotArea>
    <c:legend>
      <c:legendPos val="r"/>
      <c:layout>
        <c:manualLayout>
          <c:xMode val="edge"/>
          <c:yMode val="edge"/>
          <c:x val="0.72634737559213569"/>
          <c:y val="0.22616283789268621"/>
          <c:w val="0.27365262440786481"/>
          <c:h val="0.387880103904538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Evol'!$B$180</c:f>
              <c:strCache>
                <c:ptCount val="1"/>
                <c:pt idx="0">
                  <c:v>Produit</c:v>
                </c:pt>
              </c:strCache>
            </c:strRef>
          </c:tx>
          <c:cat>
            <c:numRef>
              <c:f>'G4 Evol'!$C$166:$I$166</c:f>
              <c:numCache>
                <c:formatCode>General</c:formatCode>
                <c:ptCount val="7"/>
                <c:pt idx="0">
                  <c:v>2014</c:v>
                </c:pt>
                <c:pt idx="1">
                  <c:v>2015</c:v>
                </c:pt>
                <c:pt idx="2">
                  <c:v>2016</c:v>
                </c:pt>
                <c:pt idx="3">
                  <c:v>2017</c:v>
                </c:pt>
                <c:pt idx="4">
                  <c:v>2018</c:v>
                </c:pt>
                <c:pt idx="5">
                  <c:v>2019</c:v>
                </c:pt>
                <c:pt idx="6">
                  <c:v>2020</c:v>
                </c:pt>
              </c:numCache>
            </c:numRef>
          </c:cat>
          <c:val>
            <c:numRef>
              <c:f>'G4 Evol'!$C$180:$I$180</c:f>
              <c:numCache>
                <c:formatCode>0.0</c:formatCode>
                <c:ptCount val="7"/>
                <c:pt idx="0">
                  <c:v>100</c:v>
                </c:pt>
                <c:pt idx="1">
                  <c:v>103.36719276606992</c:v>
                </c:pt>
                <c:pt idx="2">
                  <c:v>106.31301410575648</c:v>
                </c:pt>
                <c:pt idx="3">
                  <c:v>109.94452016095937</c:v>
                </c:pt>
                <c:pt idx="4">
                  <c:v>112.64696222792946</c:v>
                </c:pt>
                <c:pt idx="5">
                  <c:v>116.05922407029581</c:v>
                </c:pt>
                <c:pt idx="6">
                  <c:v>117.78844491571702</c:v>
                </c:pt>
              </c:numCache>
            </c:numRef>
          </c:val>
          <c:smooth val="0"/>
        </c:ser>
        <c:ser>
          <c:idx val="1"/>
          <c:order val="1"/>
          <c:tx>
            <c:strRef>
              <c:f>'G4 Evol'!$B$181</c:f>
              <c:strCache>
                <c:ptCount val="1"/>
                <c:pt idx="0">
                  <c:v>Bases</c:v>
                </c:pt>
              </c:strCache>
            </c:strRef>
          </c:tx>
          <c:cat>
            <c:numRef>
              <c:f>'G4 Evol'!$C$166:$I$166</c:f>
              <c:numCache>
                <c:formatCode>General</c:formatCode>
                <c:ptCount val="7"/>
                <c:pt idx="0">
                  <c:v>2014</c:v>
                </c:pt>
                <c:pt idx="1">
                  <c:v>2015</c:v>
                </c:pt>
                <c:pt idx="2">
                  <c:v>2016</c:v>
                </c:pt>
                <c:pt idx="3">
                  <c:v>2017</c:v>
                </c:pt>
                <c:pt idx="4">
                  <c:v>2018</c:v>
                </c:pt>
                <c:pt idx="5">
                  <c:v>2019</c:v>
                </c:pt>
                <c:pt idx="6">
                  <c:v>2020</c:v>
                </c:pt>
              </c:numCache>
            </c:numRef>
          </c:cat>
          <c:val>
            <c:numRef>
              <c:f>'G4 Evol'!$C$181:$I$181</c:f>
              <c:numCache>
                <c:formatCode>0.0</c:formatCode>
                <c:ptCount val="7"/>
                <c:pt idx="0">
                  <c:v>100</c:v>
                </c:pt>
                <c:pt idx="1">
                  <c:v>101.68995208406328</c:v>
                </c:pt>
                <c:pt idx="2">
                  <c:v>102.83110620887312</c:v>
                </c:pt>
                <c:pt idx="3">
                  <c:v>102.92313301524065</c:v>
                </c:pt>
                <c:pt idx="4">
                  <c:v>103.94843967068759</c:v>
                </c:pt>
                <c:pt idx="5">
                  <c:v>106.00957129451504</c:v>
                </c:pt>
                <c:pt idx="6">
                  <c:v>107.31106593437727</c:v>
                </c:pt>
              </c:numCache>
            </c:numRef>
          </c:val>
          <c:smooth val="0"/>
        </c:ser>
        <c:ser>
          <c:idx val="2"/>
          <c:order val="2"/>
          <c:tx>
            <c:strRef>
              <c:f>'G4 Evol'!$B$182</c:f>
              <c:strCache>
                <c:ptCount val="1"/>
                <c:pt idx="0">
                  <c:v>Taux moyen</c:v>
                </c:pt>
              </c:strCache>
            </c:strRef>
          </c:tx>
          <c:cat>
            <c:numRef>
              <c:f>'G4 Evol'!$C$166:$I$166</c:f>
              <c:numCache>
                <c:formatCode>General</c:formatCode>
                <c:ptCount val="7"/>
                <c:pt idx="0">
                  <c:v>2014</c:v>
                </c:pt>
                <c:pt idx="1">
                  <c:v>2015</c:v>
                </c:pt>
                <c:pt idx="2">
                  <c:v>2016</c:v>
                </c:pt>
                <c:pt idx="3">
                  <c:v>2017</c:v>
                </c:pt>
                <c:pt idx="4">
                  <c:v>2018</c:v>
                </c:pt>
                <c:pt idx="5">
                  <c:v>2019</c:v>
                </c:pt>
                <c:pt idx="6">
                  <c:v>2020</c:v>
                </c:pt>
              </c:numCache>
            </c:numRef>
          </c:cat>
          <c:val>
            <c:numRef>
              <c:f>'G4 Evol'!$C$182:$I$182</c:f>
              <c:numCache>
                <c:formatCode>0.0</c:formatCode>
                <c:ptCount val="7"/>
                <c:pt idx="0">
                  <c:v>100</c:v>
                </c:pt>
                <c:pt idx="1">
                  <c:v>101.64936716719085</c:v>
                </c:pt>
                <c:pt idx="2">
                  <c:v>103.38604535655858</c:v>
                </c:pt>
                <c:pt idx="3">
                  <c:v>106.82197183472739</c:v>
                </c:pt>
                <c:pt idx="4">
                  <c:v>108.36811267662998</c:v>
                </c:pt>
                <c:pt idx="5">
                  <c:v>109.47994851131024</c:v>
                </c:pt>
                <c:pt idx="6">
                  <c:v>109.76355876266</c:v>
                </c:pt>
              </c:numCache>
            </c:numRef>
          </c:val>
          <c:smooth val="0"/>
        </c:ser>
        <c:dLbls>
          <c:showLegendKey val="0"/>
          <c:showVal val="0"/>
          <c:showCatName val="0"/>
          <c:showSerName val="0"/>
          <c:showPercent val="0"/>
          <c:showBubbleSize val="0"/>
        </c:dLbls>
        <c:marker val="1"/>
        <c:smooth val="0"/>
        <c:axId val="1756250928"/>
        <c:axId val="1756254192"/>
      </c:lineChart>
      <c:catAx>
        <c:axId val="1756250928"/>
        <c:scaling>
          <c:orientation val="minMax"/>
        </c:scaling>
        <c:delete val="0"/>
        <c:axPos val="b"/>
        <c:numFmt formatCode="General" sourceLinked="1"/>
        <c:majorTickMark val="out"/>
        <c:minorTickMark val="none"/>
        <c:tickLblPos val="nextTo"/>
        <c:crossAx val="1756254192"/>
        <c:crosses val="autoZero"/>
        <c:auto val="1"/>
        <c:lblAlgn val="ctr"/>
        <c:lblOffset val="100"/>
        <c:noMultiLvlLbl val="0"/>
      </c:catAx>
      <c:valAx>
        <c:axId val="1756254192"/>
        <c:scaling>
          <c:orientation val="minMax"/>
          <c:min val="95"/>
        </c:scaling>
        <c:delete val="0"/>
        <c:axPos val="l"/>
        <c:majorGridlines>
          <c:spPr>
            <a:ln>
              <a:prstDash val="sysDot"/>
            </a:ln>
          </c:spPr>
        </c:majorGridlines>
        <c:numFmt formatCode="0" sourceLinked="0"/>
        <c:majorTickMark val="out"/>
        <c:minorTickMark val="none"/>
        <c:tickLblPos val="nextTo"/>
        <c:crossAx val="1756250928"/>
        <c:crosses val="autoZero"/>
        <c:crossBetween val="between"/>
      </c:valAx>
    </c:plotArea>
    <c:legend>
      <c:legendPos val="r"/>
      <c:layout>
        <c:manualLayout>
          <c:xMode val="edge"/>
          <c:yMode val="edge"/>
          <c:x val="0.72634737559213569"/>
          <c:y val="0.22616283789268621"/>
          <c:w val="0.27365262440786481"/>
          <c:h val="0.38788010390453898"/>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Evol'!$B$193</c:f>
              <c:strCache>
                <c:ptCount val="1"/>
                <c:pt idx="0">
                  <c:v>Produit</c:v>
                </c:pt>
              </c:strCache>
            </c:strRef>
          </c:tx>
          <c:spPr>
            <a:ln>
              <a:solidFill>
                <a:schemeClr val="tx1"/>
              </a:solidFill>
            </a:ln>
          </c:spPr>
          <c:marker>
            <c:symbol val="none"/>
          </c:marker>
          <c:cat>
            <c:numRef>
              <c:f>'G4 Evol'!$C$192:$I$192</c:f>
              <c:numCache>
                <c:formatCode>General</c:formatCode>
                <c:ptCount val="7"/>
                <c:pt idx="0">
                  <c:v>2014</c:v>
                </c:pt>
                <c:pt idx="1">
                  <c:v>2015</c:v>
                </c:pt>
                <c:pt idx="2">
                  <c:v>2016</c:v>
                </c:pt>
                <c:pt idx="3">
                  <c:v>2017</c:v>
                </c:pt>
                <c:pt idx="4">
                  <c:v>2018</c:v>
                </c:pt>
                <c:pt idx="5">
                  <c:v>2019</c:v>
                </c:pt>
                <c:pt idx="6">
                  <c:v>2020</c:v>
                </c:pt>
              </c:numCache>
            </c:numRef>
          </c:cat>
          <c:val>
            <c:numRef>
              <c:f>'G4 Evol'!$C$193:$I$193</c:f>
              <c:numCache>
                <c:formatCode>0.0</c:formatCode>
                <c:ptCount val="7"/>
                <c:pt idx="0">
                  <c:v>100</c:v>
                </c:pt>
                <c:pt idx="1">
                  <c:v>102.57123369051284</c:v>
                </c:pt>
                <c:pt idx="2">
                  <c:v>103.13985831995215</c:v>
                </c:pt>
                <c:pt idx="3">
                  <c:v>103.92138929021387</c:v>
                </c:pt>
                <c:pt idx="4">
                  <c:v>105.24658900006365</c:v>
                </c:pt>
                <c:pt idx="5">
                  <c:v>107.67425303913531</c:v>
                </c:pt>
                <c:pt idx="6">
                  <c:v>109.08353743658863</c:v>
                </c:pt>
              </c:numCache>
            </c:numRef>
          </c:val>
          <c:smooth val="0"/>
        </c:ser>
        <c:ser>
          <c:idx val="1"/>
          <c:order val="1"/>
          <c:tx>
            <c:strRef>
              <c:f>'G4 Evol'!$B$194</c:f>
              <c:strCache>
                <c:ptCount val="1"/>
                <c:pt idx="0">
                  <c:v>Bases</c:v>
                </c:pt>
              </c:strCache>
            </c:strRef>
          </c:tx>
          <c:spPr>
            <a:ln>
              <a:solidFill>
                <a:schemeClr val="accent1">
                  <a:lumMod val="75000"/>
                </a:schemeClr>
              </a:solidFill>
            </a:ln>
          </c:spPr>
          <c:marker>
            <c:symbol val="none"/>
          </c:marker>
          <c:cat>
            <c:numRef>
              <c:f>'G4 Evol'!$C$192:$I$192</c:f>
              <c:numCache>
                <c:formatCode>General</c:formatCode>
                <c:ptCount val="7"/>
                <c:pt idx="0">
                  <c:v>2014</c:v>
                </c:pt>
                <c:pt idx="1">
                  <c:v>2015</c:v>
                </c:pt>
                <c:pt idx="2">
                  <c:v>2016</c:v>
                </c:pt>
                <c:pt idx="3">
                  <c:v>2017</c:v>
                </c:pt>
                <c:pt idx="4">
                  <c:v>2018</c:v>
                </c:pt>
                <c:pt idx="5">
                  <c:v>2019</c:v>
                </c:pt>
                <c:pt idx="6">
                  <c:v>2020</c:v>
                </c:pt>
              </c:numCache>
            </c:numRef>
          </c:cat>
          <c:val>
            <c:numRef>
              <c:f>'G4 Evol'!$C$194:$I$194</c:f>
              <c:numCache>
                <c:formatCode>0.0</c:formatCode>
                <c:ptCount val="7"/>
                <c:pt idx="0">
                  <c:v>100</c:v>
                </c:pt>
                <c:pt idx="1">
                  <c:v>101.32989765054519</c:v>
                </c:pt>
                <c:pt idx="2">
                  <c:v>101.60127029805905</c:v>
                </c:pt>
                <c:pt idx="3">
                  <c:v>102.03627150760785</c:v>
                </c:pt>
                <c:pt idx="4">
                  <c:v>102.89076400724184</c:v>
                </c:pt>
                <c:pt idx="5">
                  <c:v>105.03796020139534</c:v>
                </c:pt>
                <c:pt idx="6">
                  <c:v>106.30402599273448</c:v>
                </c:pt>
              </c:numCache>
            </c:numRef>
          </c:val>
          <c:smooth val="0"/>
        </c:ser>
        <c:ser>
          <c:idx val="2"/>
          <c:order val="2"/>
          <c:tx>
            <c:strRef>
              <c:f>'G4 Evol'!$B$195</c:f>
              <c:strCache>
                <c:ptCount val="1"/>
                <c:pt idx="0">
                  <c:v>Taux moyen</c:v>
                </c:pt>
              </c:strCache>
            </c:strRef>
          </c:tx>
          <c:spPr>
            <a:ln>
              <a:solidFill>
                <a:schemeClr val="accent1">
                  <a:lumMod val="40000"/>
                  <a:lumOff val="60000"/>
                </a:schemeClr>
              </a:solidFill>
            </a:ln>
          </c:spPr>
          <c:marker>
            <c:symbol val="none"/>
          </c:marker>
          <c:cat>
            <c:numRef>
              <c:f>'G4 Evol'!$C$192:$I$192</c:f>
              <c:numCache>
                <c:formatCode>General</c:formatCode>
                <c:ptCount val="7"/>
                <c:pt idx="0">
                  <c:v>2014</c:v>
                </c:pt>
                <c:pt idx="1">
                  <c:v>2015</c:v>
                </c:pt>
                <c:pt idx="2">
                  <c:v>2016</c:v>
                </c:pt>
                <c:pt idx="3">
                  <c:v>2017</c:v>
                </c:pt>
                <c:pt idx="4">
                  <c:v>2018</c:v>
                </c:pt>
                <c:pt idx="5">
                  <c:v>2019</c:v>
                </c:pt>
                <c:pt idx="6">
                  <c:v>2020</c:v>
                </c:pt>
              </c:numCache>
            </c:numRef>
          </c:cat>
          <c:val>
            <c:numRef>
              <c:f>'G4 Evol'!$C$195:$I$195</c:f>
              <c:numCache>
                <c:formatCode>0.0</c:formatCode>
                <c:ptCount val="7"/>
                <c:pt idx="0">
                  <c:v>100</c:v>
                </c:pt>
                <c:pt idx="1">
                  <c:v>101.22504420585585</c:v>
                </c:pt>
                <c:pt idx="2">
                  <c:v>101.51433935558039</c:v>
                </c:pt>
                <c:pt idx="3">
                  <c:v>101.84749771307102</c:v>
                </c:pt>
                <c:pt idx="4">
                  <c:v>102.2896369907954</c:v>
                </c:pt>
                <c:pt idx="5">
                  <c:v>102.50984770904279</c:v>
                </c:pt>
                <c:pt idx="6">
                  <c:v>102.61468125773912</c:v>
                </c:pt>
              </c:numCache>
            </c:numRef>
          </c:val>
          <c:smooth val="0"/>
        </c:ser>
        <c:dLbls>
          <c:showLegendKey val="0"/>
          <c:showVal val="0"/>
          <c:showCatName val="0"/>
          <c:showSerName val="0"/>
          <c:showPercent val="0"/>
          <c:showBubbleSize val="0"/>
        </c:dLbls>
        <c:smooth val="0"/>
        <c:axId val="1756261808"/>
        <c:axId val="1756249840"/>
      </c:lineChart>
      <c:catAx>
        <c:axId val="1756261808"/>
        <c:scaling>
          <c:orientation val="minMax"/>
        </c:scaling>
        <c:delete val="0"/>
        <c:axPos val="b"/>
        <c:numFmt formatCode="General" sourceLinked="1"/>
        <c:majorTickMark val="out"/>
        <c:minorTickMark val="none"/>
        <c:tickLblPos val="nextTo"/>
        <c:crossAx val="1756249840"/>
        <c:crosses val="autoZero"/>
        <c:auto val="1"/>
        <c:lblAlgn val="ctr"/>
        <c:lblOffset val="100"/>
        <c:noMultiLvlLbl val="0"/>
      </c:catAx>
      <c:valAx>
        <c:axId val="1756249840"/>
        <c:scaling>
          <c:orientation val="minMax"/>
          <c:max val="125"/>
          <c:min val="95"/>
        </c:scaling>
        <c:delete val="0"/>
        <c:axPos val="l"/>
        <c:majorGridlines>
          <c:spPr>
            <a:ln>
              <a:prstDash val="sysDot"/>
            </a:ln>
          </c:spPr>
        </c:majorGridlines>
        <c:numFmt formatCode="0" sourceLinked="0"/>
        <c:majorTickMark val="out"/>
        <c:minorTickMark val="none"/>
        <c:tickLblPos val="nextTo"/>
        <c:crossAx val="1756261808"/>
        <c:crosses val="autoZero"/>
        <c:crossBetween val="between"/>
      </c:valAx>
    </c:plotArea>
    <c:legend>
      <c:legendPos val="r"/>
      <c:layout>
        <c:manualLayout>
          <c:xMode val="edge"/>
          <c:yMode val="edge"/>
          <c:x val="0.72634737559213569"/>
          <c:y val="0.48389479665557283"/>
          <c:w val="0.27365262440786481"/>
          <c:h val="0.38788010390453986"/>
        </c:manualLayout>
      </c:layout>
      <c:overlay val="0"/>
    </c:legend>
    <c:plotVisOnly val="1"/>
    <c:dispBlanksAs val="gap"/>
    <c:showDLblsOverMax val="0"/>
  </c:chart>
  <c:printSettings>
    <c:headerFooter/>
    <c:pageMargins b="0.75000000000000178" l="0.70000000000000062" r="0.70000000000000062" t="0.75000000000000178" header="0.30000000000000032" footer="0.30000000000000032"/>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Evol'!$B$209</c:f>
              <c:strCache>
                <c:ptCount val="1"/>
                <c:pt idx="0">
                  <c:v>Produit</c:v>
                </c:pt>
              </c:strCache>
            </c:strRef>
          </c:tx>
          <c:cat>
            <c:numRef>
              <c:f>'G4 Evol'!$C$208:$I$208</c:f>
              <c:numCache>
                <c:formatCode>General</c:formatCode>
                <c:ptCount val="7"/>
                <c:pt idx="0">
                  <c:v>2014</c:v>
                </c:pt>
                <c:pt idx="1">
                  <c:v>2015</c:v>
                </c:pt>
                <c:pt idx="2">
                  <c:v>2016</c:v>
                </c:pt>
                <c:pt idx="3">
                  <c:v>2017</c:v>
                </c:pt>
                <c:pt idx="4">
                  <c:v>2018</c:v>
                </c:pt>
                <c:pt idx="5">
                  <c:v>2019</c:v>
                </c:pt>
                <c:pt idx="6">
                  <c:v>2020</c:v>
                </c:pt>
              </c:numCache>
            </c:numRef>
          </c:cat>
          <c:val>
            <c:numRef>
              <c:f>'G4 Evol'!$C$209:$I$209</c:f>
              <c:numCache>
                <c:formatCode>0.0</c:formatCode>
                <c:ptCount val="7"/>
                <c:pt idx="0">
                  <c:v>100</c:v>
                </c:pt>
                <c:pt idx="1">
                  <c:v>100.53731100761738</c:v>
                </c:pt>
                <c:pt idx="2">
                  <c:v>73.694088995483924</c:v>
                </c:pt>
                <c:pt idx="3">
                  <c:v>56.008806522259611</c:v>
                </c:pt>
                <c:pt idx="4">
                  <c:v>54.532956696592258</c:v>
                </c:pt>
                <c:pt idx="5">
                  <c:v>52.631448088950116</c:v>
                </c:pt>
                <c:pt idx="6">
                  <c:v>53.512757612307603</c:v>
                </c:pt>
              </c:numCache>
            </c:numRef>
          </c:val>
          <c:smooth val="0"/>
        </c:ser>
        <c:ser>
          <c:idx val="1"/>
          <c:order val="1"/>
          <c:tx>
            <c:strRef>
              <c:f>'G4 Evol'!$B$210</c:f>
              <c:strCache>
                <c:ptCount val="1"/>
                <c:pt idx="0">
                  <c:v>Bases</c:v>
                </c:pt>
              </c:strCache>
            </c:strRef>
          </c:tx>
          <c:cat>
            <c:numRef>
              <c:f>'G4 Evol'!$C$208:$I$208</c:f>
              <c:numCache>
                <c:formatCode>General</c:formatCode>
                <c:ptCount val="7"/>
                <c:pt idx="0">
                  <c:v>2014</c:v>
                </c:pt>
                <c:pt idx="1">
                  <c:v>2015</c:v>
                </c:pt>
                <c:pt idx="2">
                  <c:v>2016</c:v>
                </c:pt>
                <c:pt idx="3">
                  <c:v>2017</c:v>
                </c:pt>
                <c:pt idx="4">
                  <c:v>2018</c:v>
                </c:pt>
                <c:pt idx="5">
                  <c:v>2019</c:v>
                </c:pt>
                <c:pt idx="6">
                  <c:v>2020</c:v>
                </c:pt>
              </c:numCache>
            </c:numRef>
          </c:cat>
          <c:val>
            <c:numRef>
              <c:f>'G4 Evol'!$C$210:$I$210</c:f>
              <c:numCache>
                <c:formatCode>0.0</c:formatCode>
                <c:ptCount val="7"/>
                <c:pt idx="0">
                  <c:v>100</c:v>
                </c:pt>
                <c:pt idx="1">
                  <c:v>99.970246677150413</c:v>
                </c:pt>
                <c:pt idx="2">
                  <c:v>78.842190066286904</c:v>
                </c:pt>
                <c:pt idx="3">
                  <c:v>61.666847684496503</c:v>
                </c:pt>
                <c:pt idx="4">
                  <c:v>59.613623523262241</c:v>
                </c:pt>
                <c:pt idx="5">
                  <c:v>57.759727140873217</c:v>
                </c:pt>
                <c:pt idx="6">
                  <c:v>58.877835323875395</c:v>
                </c:pt>
              </c:numCache>
            </c:numRef>
          </c:val>
          <c:smooth val="0"/>
        </c:ser>
        <c:ser>
          <c:idx val="2"/>
          <c:order val="2"/>
          <c:tx>
            <c:strRef>
              <c:f>'G4 Evol'!$B$211</c:f>
              <c:strCache>
                <c:ptCount val="1"/>
                <c:pt idx="0">
                  <c:v>Taux moyen</c:v>
                </c:pt>
              </c:strCache>
            </c:strRef>
          </c:tx>
          <c:cat>
            <c:numRef>
              <c:f>'G4 Evol'!$C$208:$I$208</c:f>
              <c:numCache>
                <c:formatCode>General</c:formatCode>
                <c:ptCount val="7"/>
                <c:pt idx="0">
                  <c:v>2014</c:v>
                </c:pt>
                <c:pt idx="1">
                  <c:v>2015</c:v>
                </c:pt>
                <c:pt idx="2">
                  <c:v>2016</c:v>
                </c:pt>
                <c:pt idx="3">
                  <c:v>2017</c:v>
                </c:pt>
                <c:pt idx="4">
                  <c:v>2018</c:v>
                </c:pt>
                <c:pt idx="5">
                  <c:v>2019</c:v>
                </c:pt>
                <c:pt idx="6">
                  <c:v>2020</c:v>
                </c:pt>
              </c:numCache>
            </c:numRef>
          </c:cat>
          <c:val>
            <c:numRef>
              <c:f>'G4 Evol'!$C$211:$I$211</c:f>
              <c:numCache>
                <c:formatCode>0.0</c:formatCode>
                <c:ptCount val="7"/>
                <c:pt idx="0">
                  <c:v>100</c:v>
                </c:pt>
                <c:pt idx="1">
                  <c:v>100.56723310116288</c:v>
                </c:pt>
                <c:pt idx="2">
                  <c:v>93.470372821360385</c:v>
                </c:pt>
                <c:pt idx="3">
                  <c:v>90.824825048322737</c:v>
                </c:pt>
                <c:pt idx="4">
                  <c:v>91.477339362390182</c:v>
                </c:pt>
                <c:pt idx="5">
                  <c:v>91.121358590535792</c:v>
                </c:pt>
                <c:pt idx="6">
                  <c:v>90.887780296175052</c:v>
                </c:pt>
              </c:numCache>
            </c:numRef>
          </c:val>
          <c:smooth val="0"/>
        </c:ser>
        <c:dLbls>
          <c:showLegendKey val="0"/>
          <c:showVal val="0"/>
          <c:showCatName val="0"/>
          <c:showSerName val="0"/>
          <c:showPercent val="0"/>
          <c:showBubbleSize val="0"/>
        </c:dLbls>
        <c:marker val="1"/>
        <c:smooth val="0"/>
        <c:axId val="1756807872"/>
        <c:axId val="1756811680"/>
      </c:lineChart>
      <c:catAx>
        <c:axId val="1756807872"/>
        <c:scaling>
          <c:orientation val="minMax"/>
        </c:scaling>
        <c:delete val="0"/>
        <c:axPos val="b"/>
        <c:numFmt formatCode="General" sourceLinked="1"/>
        <c:majorTickMark val="out"/>
        <c:minorTickMark val="none"/>
        <c:tickLblPos val="nextTo"/>
        <c:crossAx val="1756811680"/>
        <c:crosses val="autoZero"/>
        <c:auto val="1"/>
        <c:lblAlgn val="ctr"/>
        <c:lblOffset val="100"/>
        <c:noMultiLvlLbl val="0"/>
      </c:catAx>
      <c:valAx>
        <c:axId val="1756811680"/>
        <c:scaling>
          <c:orientation val="minMax"/>
        </c:scaling>
        <c:delete val="0"/>
        <c:axPos val="l"/>
        <c:majorGridlines>
          <c:spPr>
            <a:ln>
              <a:prstDash val="sysDot"/>
            </a:ln>
          </c:spPr>
        </c:majorGridlines>
        <c:numFmt formatCode="0" sourceLinked="0"/>
        <c:majorTickMark val="out"/>
        <c:minorTickMark val="none"/>
        <c:tickLblPos val="nextTo"/>
        <c:crossAx val="1756807872"/>
        <c:crosses val="autoZero"/>
        <c:crossBetween val="between"/>
      </c:valAx>
    </c:plotArea>
    <c:legend>
      <c:legendPos val="r"/>
      <c:layout>
        <c:manualLayout>
          <c:xMode val="edge"/>
          <c:yMode val="edge"/>
          <c:x val="0.72634737559213569"/>
          <c:y val="0.22616283789268621"/>
          <c:w val="0.27365262440786481"/>
          <c:h val="0.38788010390453898"/>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Evol'!$B$222</c:f>
              <c:strCache>
                <c:ptCount val="1"/>
                <c:pt idx="0">
                  <c:v>Produit</c:v>
                </c:pt>
              </c:strCache>
            </c:strRef>
          </c:tx>
          <c:cat>
            <c:numRef>
              <c:f>'G4 Evol'!$C$208:$I$208</c:f>
              <c:numCache>
                <c:formatCode>General</c:formatCode>
                <c:ptCount val="7"/>
                <c:pt idx="0">
                  <c:v>2014</c:v>
                </c:pt>
                <c:pt idx="1">
                  <c:v>2015</c:v>
                </c:pt>
                <c:pt idx="2">
                  <c:v>2016</c:v>
                </c:pt>
                <c:pt idx="3">
                  <c:v>2017</c:v>
                </c:pt>
                <c:pt idx="4">
                  <c:v>2018</c:v>
                </c:pt>
                <c:pt idx="5">
                  <c:v>2019</c:v>
                </c:pt>
                <c:pt idx="6">
                  <c:v>2020</c:v>
                </c:pt>
              </c:numCache>
            </c:numRef>
          </c:cat>
          <c:val>
            <c:numRef>
              <c:f>'G4 Evol'!$C$222:$I$222</c:f>
              <c:numCache>
                <c:formatCode>0.0</c:formatCode>
                <c:ptCount val="7"/>
                <c:pt idx="0">
                  <c:v>100</c:v>
                </c:pt>
                <c:pt idx="1">
                  <c:v>104.4256701011107</c:v>
                </c:pt>
                <c:pt idx="2">
                  <c:v>113.36165142667072</c:v>
                </c:pt>
                <c:pt idx="3">
                  <c:v>121.10221736267985</c:v>
                </c:pt>
                <c:pt idx="4">
                  <c:v>126.45790653356758</c:v>
                </c:pt>
                <c:pt idx="5">
                  <c:v>127.74106999917917</c:v>
                </c:pt>
                <c:pt idx="6">
                  <c:v>132.04065252411306</c:v>
                </c:pt>
              </c:numCache>
            </c:numRef>
          </c:val>
          <c:smooth val="0"/>
        </c:ser>
        <c:ser>
          <c:idx val="1"/>
          <c:order val="1"/>
          <c:tx>
            <c:strRef>
              <c:f>'G4 Evol'!$B$223</c:f>
              <c:strCache>
                <c:ptCount val="1"/>
                <c:pt idx="0">
                  <c:v>Bases</c:v>
                </c:pt>
              </c:strCache>
            </c:strRef>
          </c:tx>
          <c:cat>
            <c:numRef>
              <c:f>'G4 Evol'!$C$208:$I$208</c:f>
              <c:numCache>
                <c:formatCode>General</c:formatCode>
                <c:ptCount val="7"/>
                <c:pt idx="0">
                  <c:v>2014</c:v>
                </c:pt>
                <c:pt idx="1">
                  <c:v>2015</c:v>
                </c:pt>
                <c:pt idx="2">
                  <c:v>2016</c:v>
                </c:pt>
                <c:pt idx="3">
                  <c:v>2017</c:v>
                </c:pt>
                <c:pt idx="4">
                  <c:v>2018</c:v>
                </c:pt>
                <c:pt idx="5">
                  <c:v>2019</c:v>
                </c:pt>
                <c:pt idx="6">
                  <c:v>2020</c:v>
                </c:pt>
              </c:numCache>
            </c:numRef>
          </c:cat>
          <c:val>
            <c:numRef>
              <c:f>'G4 Evol'!$C$223:$I$223</c:f>
              <c:numCache>
                <c:formatCode>0.0</c:formatCode>
                <c:ptCount val="7"/>
                <c:pt idx="0">
                  <c:v>100</c:v>
                </c:pt>
                <c:pt idx="1">
                  <c:v>102.8866505280965</c:v>
                </c:pt>
                <c:pt idx="2">
                  <c:v>108.82654820430575</c:v>
                </c:pt>
                <c:pt idx="3">
                  <c:v>111.75278273671535</c:v>
                </c:pt>
                <c:pt idx="4">
                  <c:v>115.43054846076591</c:v>
                </c:pt>
                <c:pt idx="5">
                  <c:v>116.38628082096341</c:v>
                </c:pt>
                <c:pt idx="6">
                  <c:v>120.11104282565097</c:v>
                </c:pt>
              </c:numCache>
            </c:numRef>
          </c:val>
          <c:smooth val="0"/>
        </c:ser>
        <c:ser>
          <c:idx val="2"/>
          <c:order val="2"/>
          <c:tx>
            <c:strRef>
              <c:f>'G4 Evol'!$B$224</c:f>
              <c:strCache>
                <c:ptCount val="1"/>
                <c:pt idx="0">
                  <c:v>Taux moyen</c:v>
                </c:pt>
              </c:strCache>
            </c:strRef>
          </c:tx>
          <c:cat>
            <c:numRef>
              <c:f>'G4 Evol'!$C$208:$I$208</c:f>
              <c:numCache>
                <c:formatCode>General</c:formatCode>
                <c:ptCount val="7"/>
                <c:pt idx="0">
                  <c:v>2014</c:v>
                </c:pt>
                <c:pt idx="1">
                  <c:v>2015</c:v>
                </c:pt>
                <c:pt idx="2">
                  <c:v>2016</c:v>
                </c:pt>
                <c:pt idx="3">
                  <c:v>2017</c:v>
                </c:pt>
                <c:pt idx="4">
                  <c:v>2018</c:v>
                </c:pt>
                <c:pt idx="5">
                  <c:v>2019</c:v>
                </c:pt>
                <c:pt idx="6">
                  <c:v>2020</c:v>
                </c:pt>
              </c:numCache>
            </c:numRef>
          </c:cat>
          <c:val>
            <c:numRef>
              <c:f>'G4 Evol'!$C$224:$I$224</c:f>
              <c:numCache>
                <c:formatCode>0.0</c:formatCode>
                <c:ptCount val="7"/>
                <c:pt idx="0">
                  <c:v>100</c:v>
                </c:pt>
                <c:pt idx="1">
                  <c:v>101.49583990256727</c:v>
                </c:pt>
                <c:pt idx="2">
                  <c:v>104.16727654896391</c:v>
                </c:pt>
                <c:pt idx="3">
                  <c:v>108.36617612287239</c:v>
                </c:pt>
                <c:pt idx="4">
                  <c:v>109.55324064543437</c:v>
                </c:pt>
                <c:pt idx="5">
                  <c:v>109.75612340056024</c:v>
                </c:pt>
                <c:pt idx="6">
                  <c:v>109.93215063146084</c:v>
                </c:pt>
              </c:numCache>
            </c:numRef>
          </c:val>
          <c:smooth val="0"/>
        </c:ser>
        <c:dLbls>
          <c:showLegendKey val="0"/>
          <c:showVal val="0"/>
          <c:showCatName val="0"/>
          <c:showSerName val="0"/>
          <c:showPercent val="0"/>
          <c:showBubbleSize val="0"/>
        </c:dLbls>
        <c:marker val="1"/>
        <c:smooth val="0"/>
        <c:axId val="1756813856"/>
        <c:axId val="1756812224"/>
      </c:lineChart>
      <c:catAx>
        <c:axId val="1756813856"/>
        <c:scaling>
          <c:orientation val="minMax"/>
        </c:scaling>
        <c:delete val="0"/>
        <c:axPos val="b"/>
        <c:numFmt formatCode="General" sourceLinked="1"/>
        <c:majorTickMark val="out"/>
        <c:minorTickMark val="none"/>
        <c:tickLblPos val="nextTo"/>
        <c:crossAx val="1756812224"/>
        <c:crosses val="autoZero"/>
        <c:auto val="1"/>
        <c:lblAlgn val="ctr"/>
        <c:lblOffset val="100"/>
        <c:noMultiLvlLbl val="0"/>
      </c:catAx>
      <c:valAx>
        <c:axId val="1756812224"/>
        <c:scaling>
          <c:orientation val="minMax"/>
        </c:scaling>
        <c:delete val="0"/>
        <c:axPos val="l"/>
        <c:majorGridlines>
          <c:spPr>
            <a:ln>
              <a:prstDash val="sysDot"/>
            </a:ln>
          </c:spPr>
        </c:majorGridlines>
        <c:numFmt formatCode="0" sourceLinked="0"/>
        <c:majorTickMark val="out"/>
        <c:minorTickMark val="none"/>
        <c:tickLblPos val="nextTo"/>
        <c:crossAx val="1756813856"/>
        <c:crosses val="autoZero"/>
        <c:crossBetween val="between"/>
      </c:valAx>
    </c:plotArea>
    <c:legend>
      <c:legendPos val="r"/>
      <c:layout>
        <c:manualLayout>
          <c:xMode val="edge"/>
          <c:yMode val="edge"/>
          <c:x val="0.72634737559213569"/>
          <c:y val="0.22616283789268621"/>
          <c:w val="0.27365262440786481"/>
          <c:h val="0.38788010390453925"/>
        </c:manualLayout>
      </c:layout>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Evol'!$B$235</c:f>
              <c:strCache>
                <c:ptCount val="1"/>
                <c:pt idx="0">
                  <c:v>Produit</c:v>
                </c:pt>
              </c:strCache>
            </c:strRef>
          </c:tx>
          <c:spPr>
            <a:ln>
              <a:solidFill>
                <a:schemeClr val="tx1"/>
              </a:solidFill>
            </a:ln>
          </c:spPr>
          <c:marker>
            <c:symbol val="none"/>
          </c:marker>
          <c:cat>
            <c:numRef>
              <c:f>'G4 Evol'!$C$234:$I$234</c:f>
              <c:numCache>
                <c:formatCode>General</c:formatCode>
                <c:ptCount val="7"/>
                <c:pt idx="0">
                  <c:v>2014</c:v>
                </c:pt>
                <c:pt idx="1">
                  <c:v>2015</c:v>
                </c:pt>
                <c:pt idx="2">
                  <c:v>2016</c:v>
                </c:pt>
                <c:pt idx="3">
                  <c:v>2017</c:v>
                </c:pt>
                <c:pt idx="4">
                  <c:v>2018</c:v>
                </c:pt>
                <c:pt idx="5">
                  <c:v>2019</c:v>
                </c:pt>
                <c:pt idx="6">
                  <c:v>2020</c:v>
                </c:pt>
              </c:numCache>
            </c:numRef>
          </c:cat>
          <c:val>
            <c:numRef>
              <c:f>'G4 Evol'!$C$235:$I$235</c:f>
              <c:numCache>
                <c:formatCode>0.0</c:formatCode>
                <c:ptCount val="7"/>
                <c:pt idx="0">
                  <c:v>100</c:v>
                </c:pt>
                <c:pt idx="1">
                  <c:v>103.73221943014801</c:v>
                </c:pt>
                <c:pt idx="2">
                  <c:v>106.48751560273573</c:v>
                </c:pt>
                <c:pt idx="3">
                  <c:v>109.88516318588776</c:v>
                </c:pt>
                <c:pt idx="4">
                  <c:v>114.05580471678559</c:v>
                </c:pt>
                <c:pt idx="5">
                  <c:v>114.79672213297604</c:v>
                </c:pt>
                <c:pt idx="6">
                  <c:v>118.50973333064391</c:v>
                </c:pt>
              </c:numCache>
            </c:numRef>
          </c:val>
          <c:smooth val="0"/>
        </c:ser>
        <c:ser>
          <c:idx val="1"/>
          <c:order val="1"/>
          <c:tx>
            <c:strRef>
              <c:f>'G4 Evol'!$B$236</c:f>
              <c:strCache>
                <c:ptCount val="1"/>
                <c:pt idx="0">
                  <c:v>Bases</c:v>
                </c:pt>
              </c:strCache>
            </c:strRef>
          </c:tx>
          <c:spPr>
            <a:ln>
              <a:solidFill>
                <a:schemeClr val="accent1">
                  <a:lumMod val="75000"/>
                </a:schemeClr>
              </a:solidFill>
            </a:ln>
          </c:spPr>
          <c:marker>
            <c:symbol val="none"/>
          </c:marker>
          <c:cat>
            <c:numRef>
              <c:f>'G4 Evol'!$C$234:$I$234</c:f>
              <c:numCache>
                <c:formatCode>General</c:formatCode>
                <c:ptCount val="7"/>
                <c:pt idx="0">
                  <c:v>2014</c:v>
                </c:pt>
                <c:pt idx="1">
                  <c:v>2015</c:v>
                </c:pt>
                <c:pt idx="2">
                  <c:v>2016</c:v>
                </c:pt>
                <c:pt idx="3">
                  <c:v>2017</c:v>
                </c:pt>
                <c:pt idx="4">
                  <c:v>2018</c:v>
                </c:pt>
                <c:pt idx="5">
                  <c:v>2019</c:v>
                </c:pt>
                <c:pt idx="6">
                  <c:v>2020</c:v>
                </c:pt>
              </c:numCache>
            </c:numRef>
          </c:cat>
          <c:val>
            <c:numRef>
              <c:f>'G4 Evol'!$C$236:$I$236</c:f>
              <c:numCache>
                <c:formatCode>0.0</c:formatCode>
                <c:ptCount val="7"/>
                <c:pt idx="0">
                  <c:v>100</c:v>
                </c:pt>
                <c:pt idx="1">
                  <c:v>102.98541520201476</c:v>
                </c:pt>
                <c:pt idx="2">
                  <c:v>104.98570821835006</c:v>
                </c:pt>
                <c:pt idx="3">
                  <c:v>107.68721935682912</c:v>
                </c:pt>
                <c:pt idx="4">
                  <c:v>111.16655351342988</c:v>
                </c:pt>
                <c:pt idx="5">
                  <c:v>111.83126600343259</c:v>
                </c:pt>
                <c:pt idx="6">
                  <c:v>115.53596866211062</c:v>
                </c:pt>
              </c:numCache>
            </c:numRef>
          </c:val>
          <c:smooth val="0"/>
        </c:ser>
        <c:ser>
          <c:idx val="2"/>
          <c:order val="2"/>
          <c:tx>
            <c:strRef>
              <c:f>'G4 Evol'!$B$237</c:f>
              <c:strCache>
                <c:ptCount val="1"/>
                <c:pt idx="0">
                  <c:v>Taux moyen</c:v>
                </c:pt>
              </c:strCache>
            </c:strRef>
          </c:tx>
          <c:spPr>
            <a:ln>
              <a:solidFill>
                <a:schemeClr val="accent1">
                  <a:lumMod val="40000"/>
                  <a:lumOff val="60000"/>
                </a:schemeClr>
              </a:solidFill>
            </a:ln>
          </c:spPr>
          <c:marker>
            <c:symbol val="none"/>
          </c:marker>
          <c:cat>
            <c:numRef>
              <c:f>'G4 Evol'!$C$234:$I$234</c:f>
              <c:numCache>
                <c:formatCode>General</c:formatCode>
                <c:ptCount val="7"/>
                <c:pt idx="0">
                  <c:v>2014</c:v>
                </c:pt>
                <c:pt idx="1">
                  <c:v>2015</c:v>
                </c:pt>
                <c:pt idx="2">
                  <c:v>2016</c:v>
                </c:pt>
                <c:pt idx="3">
                  <c:v>2017</c:v>
                </c:pt>
                <c:pt idx="4">
                  <c:v>2018</c:v>
                </c:pt>
                <c:pt idx="5">
                  <c:v>2019</c:v>
                </c:pt>
                <c:pt idx="6">
                  <c:v>2020</c:v>
                </c:pt>
              </c:numCache>
            </c:numRef>
          </c:cat>
          <c:val>
            <c:numRef>
              <c:f>'G4 Evol'!$C$237:$I$237</c:f>
              <c:numCache>
                <c:formatCode>0.0</c:formatCode>
                <c:ptCount val="7"/>
                <c:pt idx="0">
                  <c:v>100</c:v>
                </c:pt>
                <c:pt idx="1">
                  <c:v>100.72515533065372</c:v>
                </c:pt>
                <c:pt idx="2">
                  <c:v>101.43048745383727</c:v>
                </c:pt>
                <c:pt idx="3">
                  <c:v>102.04104427822172</c:v>
                </c:pt>
                <c:pt idx="4">
                  <c:v>102.59902921520964</c:v>
                </c:pt>
                <c:pt idx="5">
                  <c:v>102.65172365074757</c:v>
                </c:pt>
                <c:pt idx="6">
                  <c:v>102.57388647273143</c:v>
                </c:pt>
              </c:numCache>
            </c:numRef>
          </c:val>
          <c:smooth val="0"/>
        </c:ser>
        <c:dLbls>
          <c:showLegendKey val="0"/>
          <c:showVal val="0"/>
          <c:showCatName val="0"/>
          <c:showSerName val="0"/>
          <c:showPercent val="0"/>
          <c:showBubbleSize val="0"/>
        </c:dLbls>
        <c:smooth val="0"/>
        <c:axId val="1756807328"/>
        <c:axId val="1756802976"/>
      </c:lineChart>
      <c:catAx>
        <c:axId val="1756807328"/>
        <c:scaling>
          <c:orientation val="minMax"/>
        </c:scaling>
        <c:delete val="0"/>
        <c:axPos val="b"/>
        <c:numFmt formatCode="General" sourceLinked="1"/>
        <c:majorTickMark val="out"/>
        <c:minorTickMark val="none"/>
        <c:tickLblPos val="nextTo"/>
        <c:crossAx val="1756802976"/>
        <c:crosses val="autoZero"/>
        <c:auto val="1"/>
        <c:lblAlgn val="ctr"/>
        <c:lblOffset val="100"/>
        <c:noMultiLvlLbl val="0"/>
      </c:catAx>
      <c:valAx>
        <c:axId val="1756802976"/>
        <c:scaling>
          <c:orientation val="minMax"/>
          <c:max val="125"/>
          <c:min val="95"/>
        </c:scaling>
        <c:delete val="0"/>
        <c:axPos val="l"/>
        <c:majorGridlines>
          <c:spPr>
            <a:ln>
              <a:prstDash val="sysDot"/>
            </a:ln>
          </c:spPr>
        </c:majorGridlines>
        <c:numFmt formatCode="0" sourceLinked="0"/>
        <c:majorTickMark val="out"/>
        <c:minorTickMark val="none"/>
        <c:tickLblPos val="nextTo"/>
        <c:crossAx val="1756807328"/>
        <c:crosses val="autoZero"/>
        <c:crossBetween val="between"/>
      </c:valAx>
    </c:plotArea>
    <c:legend>
      <c:legendPos val="r"/>
      <c:layout>
        <c:manualLayout>
          <c:xMode val="edge"/>
          <c:yMode val="edge"/>
          <c:x val="0.72634737559213569"/>
          <c:y val="0.48389479665557295"/>
          <c:w val="0.27365262440786481"/>
          <c:h val="0.38788010390454009"/>
        </c:manualLayout>
      </c:layout>
      <c:overlay val="0"/>
    </c:legend>
    <c:plotVisOnly val="1"/>
    <c:dispBlanksAs val="gap"/>
    <c:showDLblsOverMax val="0"/>
  </c:chart>
  <c:printSettings>
    <c:headerFooter/>
    <c:pageMargins b="0.750000000000002" l="0.70000000000000062" r="0.70000000000000062" t="0.750000000000002" header="0.30000000000000032" footer="0.30000000000000032"/>
    <c:pageSetup/>
  </c:printSettings>
  <c:userShapes r:id="rId1"/>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Evol'!$B$250</c:f>
              <c:strCache>
                <c:ptCount val="1"/>
                <c:pt idx="0">
                  <c:v>Produit</c:v>
                </c:pt>
              </c:strCache>
            </c:strRef>
          </c:tx>
          <c:cat>
            <c:numRef>
              <c:f>'G4 Evol'!$C$249:$I$249</c:f>
              <c:numCache>
                <c:formatCode>General</c:formatCode>
                <c:ptCount val="7"/>
                <c:pt idx="0">
                  <c:v>2014</c:v>
                </c:pt>
                <c:pt idx="1">
                  <c:v>2015</c:v>
                </c:pt>
                <c:pt idx="2">
                  <c:v>2016</c:v>
                </c:pt>
                <c:pt idx="3">
                  <c:v>2017</c:v>
                </c:pt>
                <c:pt idx="4">
                  <c:v>2018</c:v>
                </c:pt>
                <c:pt idx="5">
                  <c:v>2019</c:v>
                </c:pt>
                <c:pt idx="6">
                  <c:v>2020</c:v>
                </c:pt>
              </c:numCache>
            </c:numRef>
          </c:cat>
          <c:val>
            <c:numRef>
              <c:f>'G4 Evol'!$C$250:$I$250</c:f>
              <c:numCache>
                <c:formatCode>0.0</c:formatCode>
                <c:ptCount val="7"/>
                <c:pt idx="0">
                  <c:v>100</c:v>
                </c:pt>
                <c:pt idx="1">
                  <c:v>102.33937736584467</c:v>
                </c:pt>
                <c:pt idx="2">
                  <c:v>94.69339310244294</c:v>
                </c:pt>
                <c:pt idx="3">
                  <c:v>84.292516776523144</c:v>
                </c:pt>
                <c:pt idx="4">
                  <c:v>65.998620622869737</c:v>
                </c:pt>
                <c:pt idx="5">
                  <c:v>66.672368498696784</c:v>
                </c:pt>
                <c:pt idx="6">
                  <c:v>67.865278002404636</c:v>
                </c:pt>
              </c:numCache>
            </c:numRef>
          </c:val>
          <c:smooth val="0"/>
        </c:ser>
        <c:ser>
          <c:idx val="1"/>
          <c:order val="1"/>
          <c:tx>
            <c:strRef>
              <c:f>'G4 Evol'!$B$251</c:f>
              <c:strCache>
                <c:ptCount val="1"/>
                <c:pt idx="0">
                  <c:v>Bases</c:v>
                </c:pt>
              </c:strCache>
            </c:strRef>
          </c:tx>
          <c:cat>
            <c:numRef>
              <c:f>'G4 Evol'!$C$249:$I$249</c:f>
              <c:numCache>
                <c:formatCode>General</c:formatCode>
                <c:ptCount val="7"/>
                <c:pt idx="0">
                  <c:v>2014</c:v>
                </c:pt>
                <c:pt idx="1">
                  <c:v>2015</c:v>
                </c:pt>
                <c:pt idx="2">
                  <c:v>2016</c:v>
                </c:pt>
                <c:pt idx="3">
                  <c:v>2017</c:v>
                </c:pt>
                <c:pt idx="4">
                  <c:v>2018</c:v>
                </c:pt>
                <c:pt idx="5">
                  <c:v>2019</c:v>
                </c:pt>
                <c:pt idx="6">
                  <c:v>2020</c:v>
                </c:pt>
              </c:numCache>
            </c:numRef>
          </c:cat>
          <c:val>
            <c:numRef>
              <c:f>'G4 Evol'!$C$251:$I$251</c:f>
              <c:numCache>
                <c:formatCode>0.0</c:formatCode>
                <c:ptCount val="7"/>
                <c:pt idx="0">
                  <c:v>100</c:v>
                </c:pt>
                <c:pt idx="1">
                  <c:v>101.71145854162988</c:v>
                </c:pt>
                <c:pt idx="2">
                  <c:v>97.201641732079111</c:v>
                </c:pt>
                <c:pt idx="3">
                  <c:v>89.029559562011286</c:v>
                </c:pt>
                <c:pt idx="4">
                  <c:v>76.07461223595628</c:v>
                </c:pt>
                <c:pt idx="5">
                  <c:v>77.327587838740897</c:v>
                </c:pt>
                <c:pt idx="6">
                  <c:v>78.232827174004242</c:v>
                </c:pt>
              </c:numCache>
            </c:numRef>
          </c:val>
          <c:smooth val="0"/>
        </c:ser>
        <c:ser>
          <c:idx val="2"/>
          <c:order val="2"/>
          <c:tx>
            <c:strRef>
              <c:f>'G4 Evol'!$B$252</c:f>
              <c:strCache>
                <c:ptCount val="1"/>
                <c:pt idx="0">
                  <c:v>Taux moyen</c:v>
                </c:pt>
              </c:strCache>
            </c:strRef>
          </c:tx>
          <c:cat>
            <c:numRef>
              <c:f>'G4 Evol'!$C$249:$I$249</c:f>
              <c:numCache>
                <c:formatCode>General</c:formatCode>
                <c:ptCount val="7"/>
                <c:pt idx="0">
                  <c:v>2014</c:v>
                </c:pt>
                <c:pt idx="1">
                  <c:v>2015</c:v>
                </c:pt>
                <c:pt idx="2">
                  <c:v>2016</c:v>
                </c:pt>
                <c:pt idx="3">
                  <c:v>2017</c:v>
                </c:pt>
                <c:pt idx="4">
                  <c:v>2018</c:v>
                </c:pt>
                <c:pt idx="5">
                  <c:v>2019</c:v>
                </c:pt>
                <c:pt idx="6">
                  <c:v>2020</c:v>
                </c:pt>
              </c:numCache>
            </c:numRef>
          </c:cat>
          <c:val>
            <c:numRef>
              <c:f>'G4 Evol'!$C$252:$I$252</c:f>
              <c:numCache>
                <c:formatCode>0.0</c:formatCode>
                <c:ptCount val="7"/>
                <c:pt idx="0">
                  <c:v>100</c:v>
                </c:pt>
                <c:pt idx="1">
                  <c:v>100.61735308215817</c:v>
                </c:pt>
                <c:pt idx="2">
                  <c:v>97.419540879206778</c:v>
                </c:pt>
                <c:pt idx="3">
                  <c:v>94.679247197456149</c:v>
                </c:pt>
                <c:pt idx="4">
                  <c:v>86.755119327017525</c:v>
                </c:pt>
                <c:pt idx="5">
                  <c:v>86.220675391731433</c:v>
                </c:pt>
                <c:pt idx="6">
                  <c:v>86.747827547456197</c:v>
                </c:pt>
              </c:numCache>
            </c:numRef>
          </c:val>
          <c:smooth val="0"/>
        </c:ser>
        <c:dLbls>
          <c:showLegendKey val="0"/>
          <c:showVal val="0"/>
          <c:showCatName val="0"/>
          <c:showSerName val="0"/>
          <c:showPercent val="0"/>
          <c:showBubbleSize val="0"/>
        </c:dLbls>
        <c:marker val="1"/>
        <c:smooth val="0"/>
        <c:axId val="1756814400"/>
        <c:axId val="1756810592"/>
      </c:lineChart>
      <c:catAx>
        <c:axId val="1756814400"/>
        <c:scaling>
          <c:orientation val="minMax"/>
        </c:scaling>
        <c:delete val="0"/>
        <c:axPos val="b"/>
        <c:numFmt formatCode="General" sourceLinked="1"/>
        <c:majorTickMark val="out"/>
        <c:minorTickMark val="none"/>
        <c:tickLblPos val="nextTo"/>
        <c:crossAx val="1756810592"/>
        <c:crosses val="autoZero"/>
        <c:auto val="1"/>
        <c:lblAlgn val="ctr"/>
        <c:lblOffset val="100"/>
        <c:noMultiLvlLbl val="0"/>
      </c:catAx>
      <c:valAx>
        <c:axId val="1756810592"/>
        <c:scaling>
          <c:orientation val="minMax"/>
        </c:scaling>
        <c:delete val="0"/>
        <c:axPos val="l"/>
        <c:majorGridlines>
          <c:spPr>
            <a:ln>
              <a:prstDash val="sysDot"/>
            </a:ln>
          </c:spPr>
        </c:majorGridlines>
        <c:numFmt formatCode="0" sourceLinked="0"/>
        <c:majorTickMark val="out"/>
        <c:minorTickMark val="none"/>
        <c:tickLblPos val="nextTo"/>
        <c:crossAx val="1756814400"/>
        <c:crosses val="autoZero"/>
        <c:crossBetween val="between"/>
      </c:valAx>
    </c:plotArea>
    <c:legend>
      <c:legendPos val="r"/>
      <c:layout>
        <c:manualLayout>
          <c:xMode val="edge"/>
          <c:yMode val="edge"/>
          <c:x val="0.72634737559213569"/>
          <c:y val="0.22616283789268621"/>
          <c:w val="0.27365262440786481"/>
          <c:h val="0.38788010390453925"/>
        </c:manualLayout>
      </c:layout>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Evol'!$B$263</c:f>
              <c:strCache>
                <c:ptCount val="1"/>
                <c:pt idx="0">
                  <c:v>Produit</c:v>
                </c:pt>
              </c:strCache>
            </c:strRef>
          </c:tx>
          <c:cat>
            <c:numRef>
              <c:f>'G4 Evol'!$C$249:$I$249</c:f>
              <c:numCache>
                <c:formatCode>General</c:formatCode>
                <c:ptCount val="7"/>
                <c:pt idx="0">
                  <c:v>2014</c:v>
                </c:pt>
                <c:pt idx="1">
                  <c:v>2015</c:v>
                </c:pt>
                <c:pt idx="2">
                  <c:v>2016</c:v>
                </c:pt>
                <c:pt idx="3">
                  <c:v>2017</c:v>
                </c:pt>
                <c:pt idx="4">
                  <c:v>2018</c:v>
                </c:pt>
                <c:pt idx="5">
                  <c:v>2019</c:v>
                </c:pt>
                <c:pt idx="6">
                  <c:v>2020</c:v>
                </c:pt>
              </c:numCache>
            </c:numRef>
          </c:cat>
          <c:val>
            <c:numRef>
              <c:f>'G4 Evol'!$C$263:$I$263</c:f>
              <c:numCache>
                <c:formatCode>0.0</c:formatCode>
                <c:ptCount val="7"/>
                <c:pt idx="0">
                  <c:v>100</c:v>
                </c:pt>
                <c:pt idx="1">
                  <c:v>103.24658529096837</c:v>
                </c:pt>
                <c:pt idx="2">
                  <c:v>107.0525637290296</c:v>
                </c:pt>
                <c:pt idx="3">
                  <c:v>110.77258825559109</c:v>
                </c:pt>
                <c:pt idx="4">
                  <c:v>116.37515509896377</c:v>
                </c:pt>
                <c:pt idx="5">
                  <c:v>117.88831120511722</c:v>
                </c:pt>
                <c:pt idx="6">
                  <c:v>119.99758210668119</c:v>
                </c:pt>
              </c:numCache>
            </c:numRef>
          </c:val>
          <c:smooth val="0"/>
        </c:ser>
        <c:ser>
          <c:idx val="1"/>
          <c:order val="1"/>
          <c:tx>
            <c:strRef>
              <c:f>'G4 Evol'!$B$264</c:f>
              <c:strCache>
                <c:ptCount val="1"/>
                <c:pt idx="0">
                  <c:v>Bases</c:v>
                </c:pt>
              </c:strCache>
            </c:strRef>
          </c:tx>
          <c:cat>
            <c:numRef>
              <c:f>'G4 Evol'!$C$249:$I$249</c:f>
              <c:numCache>
                <c:formatCode>General</c:formatCode>
                <c:ptCount val="7"/>
                <c:pt idx="0">
                  <c:v>2014</c:v>
                </c:pt>
                <c:pt idx="1">
                  <c:v>2015</c:v>
                </c:pt>
                <c:pt idx="2">
                  <c:v>2016</c:v>
                </c:pt>
                <c:pt idx="3">
                  <c:v>2017</c:v>
                </c:pt>
                <c:pt idx="4">
                  <c:v>2018</c:v>
                </c:pt>
                <c:pt idx="5">
                  <c:v>2019</c:v>
                </c:pt>
                <c:pt idx="6">
                  <c:v>2020</c:v>
                </c:pt>
              </c:numCache>
            </c:numRef>
          </c:cat>
          <c:val>
            <c:numRef>
              <c:f>'G4 Evol'!$C$264:$I$264</c:f>
              <c:numCache>
                <c:formatCode>0.0</c:formatCode>
                <c:ptCount val="7"/>
                <c:pt idx="0">
                  <c:v>100</c:v>
                </c:pt>
                <c:pt idx="1">
                  <c:v>102.60382305997398</c:v>
                </c:pt>
                <c:pt idx="2">
                  <c:v>106.94140383310624</c:v>
                </c:pt>
                <c:pt idx="3">
                  <c:v>111.46041304541453</c:v>
                </c:pt>
                <c:pt idx="4">
                  <c:v>118.33588694268624</c:v>
                </c:pt>
                <c:pt idx="5">
                  <c:v>121.908958530318</c:v>
                </c:pt>
                <c:pt idx="6">
                  <c:v>124.38900039022801</c:v>
                </c:pt>
              </c:numCache>
            </c:numRef>
          </c:val>
          <c:smooth val="0"/>
        </c:ser>
        <c:ser>
          <c:idx val="2"/>
          <c:order val="2"/>
          <c:tx>
            <c:strRef>
              <c:f>'G4 Evol'!$B$265</c:f>
              <c:strCache>
                <c:ptCount val="1"/>
                <c:pt idx="0">
                  <c:v>Taux moyen</c:v>
                </c:pt>
              </c:strCache>
            </c:strRef>
          </c:tx>
          <c:cat>
            <c:numRef>
              <c:f>'G4 Evol'!$C$249:$I$249</c:f>
              <c:numCache>
                <c:formatCode>General</c:formatCode>
                <c:ptCount val="7"/>
                <c:pt idx="0">
                  <c:v>2014</c:v>
                </c:pt>
                <c:pt idx="1">
                  <c:v>2015</c:v>
                </c:pt>
                <c:pt idx="2">
                  <c:v>2016</c:v>
                </c:pt>
                <c:pt idx="3">
                  <c:v>2017</c:v>
                </c:pt>
                <c:pt idx="4">
                  <c:v>2018</c:v>
                </c:pt>
                <c:pt idx="5">
                  <c:v>2019</c:v>
                </c:pt>
                <c:pt idx="6">
                  <c:v>2020</c:v>
                </c:pt>
              </c:numCache>
            </c:numRef>
          </c:cat>
          <c:val>
            <c:numRef>
              <c:f>'G4 Evol'!$C$265:$I$265</c:f>
              <c:numCache>
                <c:formatCode>0.0</c:formatCode>
                <c:ptCount val="7"/>
                <c:pt idx="0">
                  <c:v>100</c:v>
                </c:pt>
                <c:pt idx="1">
                  <c:v>100.62645056667985</c:v>
                </c:pt>
                <c:pt idx="2">
                  <c:v>100.10394467618626</c:v>
                </c:pt>
                <c:pt idx="3">
                  <c:v>99.382897684451294</c:v>
                </c:pt>
                <c:pt idx="4">
                  <c:v>98.343079268360825</c:v>
                </c:pt>
                <c:pt idx="5">
                  <c:v>96.70192627869848</c:v>
                </c:pt>
                <c:pt idx="6">
                  <c:v>96.469608832155387</c:v>
                </c:pt>
              </c:numCache>
            </c:numRef>
          </c:val>
          <c:smooth val="0"/>
        </c:ser>
        <c:dLbls>
          <c:showLegendKey val="0"/>
          <c:showVal val="0"/>
          <c:showCatName val="0"/>
          <c:showSerName val="0"/>
          <c:showPercent val="0"/>
          <c:showBubbleSize val="0"/>
        </c:dLbls>
        <c:marker val="1"/>
        <c:smooth val="0"/>
        <c:axId val="1756817664"/>
        <c:axId val="1756814944"/>
      </c:lineChart>
      <c:catAx>
        <c:axId val="1756817664"/>
        <c:scaling>
          <c:orientation val="minMax"/>
        </c:scaling>
        <c:delete val="0"/>
        <c:axPos val="b"/>
        <c:numFmt formatCode="General" sourceLinked="1"/>
        <c:majorTickMark val="out"/>
        <c:minorTickMark val="none"/>
        <c:tickLblPos val="nextTo"/>
        <c:crossAx val="1756814944"/>
        <c:crosses val="autoZero"/>
        <c:auto val="1"/>
        <c:lblAlgn val="ctr"/>
        <c:lblOffset val="100"/>
        <c:noMultiLvlLbl val="0"/>
      </c:catAx>
      <c:valAx>
        <c:axId val="1756814944"/>
        <c:scaling>
          <c:orientation val="minMax"/>
        </c:scaling>
        <c:delete val="0"/>
        <c:axPos val="l"/>
        <c:majorGridlines>
          <c:spPr>
            <a:ln>
              <a:prstDash val="sysDot"/>
            </a:ln>
          </c:spPr>
        </c:majorGridlines>
        <c:numFmt formatCode="0" sourceLinked="0"/>
        <c:majorTickMark val="out"/>
        <c:minorTickMark val="none"/>
        <c:tickLblPos val="nextTo"/>
        <c:crossAx val="1756817664"/>
        <c:crosses val="autoZero"/>
        <c:crossBetween val="between"/>
      </c:valAx>
    </c:plotArea>
    <c:legend>
      <c:legendPos val="r"/>
      <c:layout>
        <c:manualLayout>
          <c:xMode val="edge"/>
          <c:yMode val="edge"/>
          <c:x val="0.72634737559213569"/>
          <c:y val="0.22616283789268621"/>
          <c:w val="0.27365262440786481"/>
          <c:h val="0.38788010390453953"/>
        </c:manualLayout>
      </c:layout>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Evol'!$B$276</c:f>
              <c:strCache>
                <c:ptCount val="1"/>
                <c:pt idx="0">
                  <c:v>Produit</c:v>
                </c:pt>
              </c:strCache>
            </c:strRef>
          </c:tx>
          <c:spPr>
            <a:ln>
              <a:solidFill>
                <a:schemeClr val="tx1"/>
              </a:solidFill>
            </a:ln>
          </c:spPr>
          <c:marker>
            <c:symbol val="none"/>
          </c:marker>
          <c:cat>
            <c:numRef>
              <c:f>'G4 Evol'!$C$275:$I$275</c:f>
              <c:numCache>
                <c:formatCode>General</c:formatCode>
                <c:ptCount val="7"/>
                <c:pt idx="0">
                  <c:v>2014</c:v>
                </c:pt>
                <c:pt idx="1">
                  <c:v>2015</c:v>
                </c:pt>
                <c:pt idx="2">
                  <c:v>2016</c:v>
                </c:pt>
                <c:pt idx="3">
                  <c:v>2017</c:v>
                </c:pt>
                <c:pt idx="4">
                  <c:v>2018</c:v>
                </c:pt>
                <c:pt idx="5">
                  <c:v>2019</c:v>
                </c:pt>
                <c:pt idx="6">
                  <c:v>2020</c:v>
                </c:pt>
              </c:numCache>
            </c:numRef>
          </c:cat>
          <c:val>
            <c:numRef>
              <c:f>'G4 Evol'!$C$276:$I$276</c:f>
              <c:numCache>
                <c:formatCode>0.0</c:formatCode>
                <c:ptCount val="7"/>
                <c:pt idx="0">
                  <c:v>100</c:v>
                </c:pt>
                <c:pt idx="1">
                  <c:v>103.11260752380859</c:v>
                </c:pt>
                <c:pt idx="2">
                  <c:v>105.22734369000619</c:v>
                </c:pt>
                <c:pt idx="3">
                  <c:v>106.86197333177113</c:v>
                </c:pt>
                <c:pt idx="4">
                  <c:v>108.93547625639445</c:v>
                </c:pt>
                <c:pt idx="5">
                  <c:v>110.3246673515287</c:v>
                </c:pt>
                <c:pt idx="6">
                  <c:v>112.29860868795531</c:v>
                </c:pt>
              </c:numCache>
            </c:numRef>
          </c:val>
          <c:smooth val="0"/>
        </c:ser>
        <c:ser>
          <c:idx val="1"/>
          <c:order val="1"/>
          <c:tx>
            <c:strRef>
              <c:f>'G4 Evol'!$B$277</c:f>
              <c:strCache>
                <c:ptCount val="1"/>
                <c:pt idx="0">
                  <c:v>Bases</c:v>
                </c:pt>
              </c:strCache>
            </c:strRef>
          </c:tx>
          <c:spPr>
            <a:ln>
              <a:solidFill>
                <a:schemeClr val="accent1">
                  <a:lumMod val="75000"/>
                </a:schemeClr>
              </a:solidFill>
            </a:ln>
          </c:spPr>
          <c:marker>
            <c:symbol val="none"/>
          </c:marker>
          <c:cat>
            <c:numRef>
              <c:f>'G4 Evol'!$C$275:$I$275</c:f>
              <c:numCache>
                <c:formatCode>General</c:formatCode>
                <c:ptCount val="7"/>
                <c:pt idx="0">
                  <c:v>2014</c:v>
                </c:pt>
                <c:pt idx="1">
                  <c:v>2015</c:v>
                </c:pt>
                <c:pt idx="2">
                  <c:v>2016</c:v>
                </c:pt>
                <c:pt idx="3">
                  <c:v>2017</c:v>
                </c:pt>
                <c:pt idx="4">
                  <c:v>2018</c:v>
                </c:pt>
                <c:pt idx="5">
                  <c:v>2019</c:v>
                </c:pt>
                <c:pt idx="6">
                  <c:v>2020</c:v>
                </c:pt>
              </c:numCache>
            </c:numRef>
          </c:cat>
          <c:val>
            <c:numRef>
              <c:f>'G4 Evol'!$C$277:$I$277</c:f>
              <c:numCache>
                <c:formatCode>0.0</c:formatCode>
                <c:ptCount val="7"/>
                <c:pt idx="0">
                  <c:v>100</c:v>
                </c:pt>
                <c:pt idx="1">
                  <c:v>102.42175634236939</c:v>
                </c:pt>
                <c:pt idx="2">
                  <c:v>104.95422653108362</c:v>
                </c:pt>
                <c:pt idx="3">
                  <c:v>106.8839067154998</c:v>
                </c:pt>
                <c:pt idx="4">
                  <c:v>109.71343343913504</c:v>
                </c:pt>
                <c:pt idx="5">
                  <c:v>112.81314212202854</c:v>
                </c:pt>
                <c:pt idx="6">
                  <c:v>114.97188128484126</c:v>
                </c:pt>
              </c:numCache>
            </c:numRef>
          </c:val>
          <c:smooth val="0"/>
        </c:ser>
        <c:ser>
          <c:idx val="2"/>
          <c:order val="2"/>
          <c:tx>
            <c:strRef>
              <c:f>'G4 Evol'!$B$278</c:f>
              <c:strCache>
                <c:ptCount val="1"/>
                <c:pt idx="0">
                  <c:v>Taux moyen</c:v>
                </c:pt>
              </c:strCache>
            </c:strRef>
          </c:tx>
          <c:spPr>
            <a:ln>
              <a:solidFill>
                <a:schemeClr val="accent1">
                  <a:lumMod val="40000"/>
                  <a:lumOff val="60000"/>
                </a:schemeClr>
              </a:solidFill>
            </a:ln>
          </c:spPr>
          <c:marker>
            <c:symbol val="none"/>
          </c:marker>
          <c:cat>
            <c:numRef>
              <c:f>'G4 Evol'!$C$275:$I$275</c:f>
              <c:numCache>
                <c:formatCode>General</c:formatCode>
                <c:ptCount val="7"/>
                <c:pt idx="0">
                  <c:v>2014</c:v>
                </c:pt>
                <c:pt idx="1">
                  <c:v>2015</c:v>
                </c:pt>
                <c:pt idx="2">
                  <c:v>2016</c:v>
                </c:pt>
                <c:pt idx="3">
                  <c:v>2017</c:v>
                </c:pt>
                <c:pt idx="4">
                  <c:v>2018</c:v>
                </c:pt>
                <c:pt idx="5">
                  <c:v>2019</c:v>
                </c:pt>
                <c:pt idx="6">
                  <c:v>2020</c:v>
                </c:pt>
              </c:numCache>
            </c:numRef>
          </c:cat>
          <c:val>
            <c:numRef>
              <c:f>'G4 Evol'!$C$278:$I$278</c:f>
              <c:numCache>
                <c:formatCode>0.0</c:formatCode>
                <c:ptCount val="7"/>
                <c:pt idx="0">
                  <c:v>100</c:v>
                </c:pt>
                <c:pt idx="1">
                  <c:v>100.67451604630746</c:v>
                </c:pt>
                <c:pt idx="2">
                  <c:v>100.26022502184956</c:v>
                </c:pt>
                <c:pt idx="3">
                  <c:v>99.979479245844672</c:v>
                </c:pt>
                <c:pt idx="4">
                  <c:v>99.290918934578627</c:v>
                </c:pt>
                <c:pt idx="5">
                  <c:v>97.794162343419117</c:v>
                </c:pt>
                <c:pt idx="6">
                  <c:v>97.674846608569482</c:v>
                </c:pt>
              </c:numCache>
            </c:numRef>
          </c:val>
          <c:smooth val="0"/>
        </c:ser>
        <c:dLbls>
          <c:showLegendKey val="0"/>
          <c:showVal val="0"/>
          <c:showCatName val="0"/>
          <c:showSerName val="0"/>
          <c:showPercent val="0"/>
          <c:showBubbleSize val="0"/>
        </c:dLbls>
        <c:smooth val="0"/>
        <c:axId val="1756816032"/>
        <c:axId val="1756805696"/>
      </c:lineChart>
      <c:catAx>
        <c:axId val="1756816032"/>
        <c:scaling>
          <c:orientation val="minMax"/>
        </c:scaling>
        <c:delete val="0"/>
        <c:axPos val="b"/>
        <c:numFmt formatCode="General" sourceLinked="1"/>
        <c:majorTickMark val="out"/>
        <c:minorTickMark val="none"/>
        <c:tickLblPos val="nextTo"/>
        <c:crossAx val="1756805696"/>
        <c:crosses val="autoZero"/>
        <c:auto val="1"/>
        <c:lblAlgn val="ctr"/>
        <c:lblOffset val="100"/>
        <c:noMultiLvlLbl val="0"/>
      </c:catAx>
      <c:valAx>
        <c:axId val="1756805696"/>
        <c:scaling>
          <c:orientation val="minMax"/>
          <c:max val="125"/>
          <c:min val="95"/>
        </c:scaling>
        <c:delete val="0"/>
        <c:axPos val="l"/>
        <c:majorGridlines>
          <c:spPr>
            <a:ln>
              <a:prstDash val="sysDot"/>
            </a:ln>
          </c:spPr>
        </c:majorGridlines>
        <c:numFmt formatCode="0" sourceLinked="0"/>
        <c:majorTickMark val="out"/>
        <c:minorTickMark val="none"/>
        <c:tickLblPos val="nextTo"/>
        <c:crossAx val="1756816032"/>
        <c:crosses val="autoZero"/>
        <c:crossBetween val="between"/>
      </c:valAx>
    </c:plotArea>
    <c:legend>
      <c:legendPos val="r"/>
      <c:layout>
        <c:manualLayout>
          <c:xMode val="edge"/>
          <c:yMode val="edge"/>
          <c:x val="0.72634737559213569"/>
          <c:y val="0.16946180696485108"/>
          <c:w val="0.27365262440786481"/>
          <c:h val="0.38788010390454047"/>
        </c:manualLayout>
      </c:layout>
      <c:overlay val="0"/>
    </c:legend>
    <c:plotVisOnly val="1"/>
    <c:dispBlanksAs val="gap"/>
    <c:showDLblsOverMax val="0"/>
  </c:chart>
  <c:printSettings>
    <c:headerFooter/>
    <c:pageMargins b="0.75000000000000222" l="0.70000000000000062" r="0.70000000000000062" t="0.75000000000000222"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770364558522708"/>
          <c:y val="0.29809513810773625"/>
          <c:w val="0.44128113879003245"/>
          <c:h val="0.47238095238095951"/>
        </c:manualLayout>
      </c:layout>
      <c:pieChart>
        <c:varyColors val="1"/>
        <c:ser>
          <c:idx val="0"/>
          <c:order val="0"/>
          <c:dPt>
            <c:idx val="0"/>
            <c:bubble3D val="0"/>
            <c:spPr>
              <a:solidFill>
                <a:schemeClr val="accent1">
                  <a:lumMod val="50000"/>
                </a:schemeClr>
              </a:solidFill>
              <a:ln>
                <a:solidFill>
                  <a:schemeClr val="tx1"/>
                </a:solidFill>
              </a:ln>
            </c:spPr>
          </c:dPt>
          <c:dPt>
            <c:idx val="1"/>
            <c:bubble3D val="0"/>
            <c:spPr>
              <a:solidFill>
                <a:schemeClr val="accent1">
                  <a:lumMod val="60000"/>
                  <a:lumOff val="40000"/>
                </a:schemeClr>
              </a:solidFill>
              <a:ln>
                <a:solidFill>
                  <a:schemeClr val="tx1"/>
                </a:solidFill>
              </a:ln>
            </c:spPr>
          </c:dPt>
          <c:dPt>
            <c:idx val="2"/>
            <c:bubble3D val="0"/>
            <c:spPr>
              <a:solidFill>
                <a:schemeClr val="accent1">
                  <a:lumMod val="20000"/>
                  <a:lumOff val="80000"/>
                </a:schemeClr>
              </a:solidFill>
              <a:ln>
                <a:solidFill>
                  <a:schemeClr val="tx1"/>
                </a:solidFill>
              </a:ln>
            </c:spPr>
          </c:dPt>
          <c:dPt>
            <c:idx val="3"/>
            <c:bubble3D val="0"/>
            <c:spPr>
              <a:solidFill>
                <a:srgbClr val="8E0000"/>
              </a:solidFill>
              <a:ln>
                <a:solidFill>
                  <a:schemeClr val="tx1"/>
                </a:solidFill>
              </a:ln>
            </c:spPr>
          </c:dPt>
          <c:dPt>
            <c:idx val="4"/>
            <c:bubble3D val="0"/>
            <c:spPr>
              <a:solidFill>
                <a:srgbClr val="FF0000"/>
              </a:solidFill>
              <a:ln>
                <a:solidFill>
                  <a:schemeClr val="tx1"/>
                </a:solidFill>
              </a:ln>
            </c:spPr>
          </c:dPt>
          <c:dPt>
            <c:idx val="5"/>
            <c:bubble3D val="0"/>
            <c:spPr>
              <a:solidFill>
                <a:srgbClr val="FF8B8B"/>
              </a:solidFill>
              <a:ln>
                <a:solidFill>
                  <a:schemeClr val="tx1"/>
                </a:solidFill>
              </a:ln>
            </c:spPr>
          </c:dPt>
          <c:dPt>
            <c:idx val="6"/>
            <c:bubble3D val="0"/>
            <c:spPr>
              <a:solidFill>
                <a:schemeClr val="accent2">
                  <a:lumMod val="20000"/>
                  <a:lumOff val="80000"/>
                </a:schemeClr>
              </a:solidFill>
              <a:ln>
                <a:solidFill>
                  <a:schemeClr val="tx1"/>
                </a:solidFill>
              </a:ln>
            </c:spPr>
          </c:dPt>
          <c:dPt>
            <c:idx val="7"/>
            <c:bubble3D val="0"/>
            <c:spPr>
              <a:solidFill>
                <a:schemeClr val="accent3">
                  <a:lumMod val="75000"/>
                </a:schemeClr>
              </a:solidFill>
              <a:ln>
                <a:solidFill>
                  <a:schemeClr val="tx1"/>
                </a:solidFill>
              </a:ln>
            </c:spPr>
          </c:dPt>
          <c:dLbls>
            <c:dLbl>
              <c:idx val="0"/>
              <c:layout>
                <c:manualLayout>
                  <c:x val="5.4467639943584979E-2"/>
                  <c:y val="-2.5797375328084324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3.7251847077834917E-2"/>
                  <c:y val="4.8548131483564266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6.5738784431306513E-2"/>
                  <c:y val="0.10143792025996751"/>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6963413381156692"/>
                  <c:y val="-7.5686539182602194E-3"/>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2328672439076924E-2"/>
                  <c:y val="5.311596050493690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20587777061675117"/>
                  <c:y val="-2.592895888013999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5823502489235329E-2"/>
                  <c:y val="-5.4081039870017118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8.0465809211570968E-2"/>
                  <c:y val="-1.2258867641544798E-2"/>
                </c:manualLayout>
              </c:layout>
              <c:showLegendKey val="0"/>
              <c:showVal val="0"/>
              <c:showCatName val="1"/>
              <c:showSerName val="0"/>
              <c:showPercent val="1"/>
              <c:showBubbleSize val="0"/>
              <c:extLst>
                <c:ext xmlns:c15="http://schemas.microsoft.com/office/drawing/2012/chart" uri="{CE6537A1-D6FC-4f65-9D91-7224C49458BB}"/>
              </c:extLst>
            </c:dLbl>
            <c:spPr>
              <a:noFill/>
              <a:ln>
                <a:noFill/>
              </a:ln>
              <a:effectLst/>
            </c:spPr>
            <c:txPr>
              <a:bodyPr/>
              <a:lstStyle/>
              <a:p>
                <a:pPr>
                  <a:defRPr sz="1200"/>
                </a:pPr>
                <a:endParaRPr lang="fr-FR"/>
              </a:p>
            </c:txPr>
            <c:showLegendKey val="0"/>
            <c:showVal val="0"/>
            <c:showCatName val="1"/>
            <c:showSerName val="0"/>
            <c:showPercent val="1"/>
            <c:showBubbleSize val="0"/>
            <c:showLeaderLines val="1"/>
            <c:extLst>
              <c:ext xmlns:c15="http://schemas.microsoft.com/office/drawing/2012/chart" uri="{CE6537A1-D6FC-4f65-9D91-7224C49458BB}"/>
            </c:extLst>
          </c:dLbls>
          <c:cat>
            <c:strRef>
              <c:f>'G2+GB Enc 1 struct par taxe'!$A$4:$A$11</c:f>
              <c:strCache>
                <c:ptCount val="8"/>
                <c:pt idx="0">
                  <c:v>Taxe d'habitation (TH)</c:v>
                </c:pt>
                <c:pt idx="1">
                  <c:v>Taxe sur le foncier bâti (FB)</c:v>
                </c:pt>
                <c:pt idx="2">
                  <c:v>Taxe sur le foncier non bâti (FNB &amp; add)</c:v>
                </c:pt>
                <c:pt idx="3">
                  <c:v>Cotisation foncière des entreprises (CFE)</c:v>
                </c:pt>
                <c:pt idx="4">
                  <c:v>Cotisation sur la valeur ajoutée des entreprises (CVAE)</c:v>
                </c:pt>
                <c:pt idx="5">
                  <c:v>Impositions forfaitaires des entreprises de réseaux (IFER)</c:v>
                </c:pt>
                <c:pt idx="6">
                  <c:v>Taxe sur les surfaces commerciales (TASCOM)</c:v>
                </c:pt>
                <c:pt idx="7">
                  <c:v>Taxe d'enlèvement des ordures ménagères (TEOM)</c:v>
                </c:pt>
              </c:strCache>
            </c:strRef>
          </c:cat>
          <c:val>
            <c:numRef>
              <c:f>'G2+GB Enc 1 struct par taxe'!$F$4:$F$11</c:f>
              <c:numCache>
                <c:formatCode>#,##0</c:formatCode>
                <c:ptCount val="8"/>
                <c:pt idx="0">
                  <c:v>23877.470825</c:v>
                </c:pt>
                <c:pt idx="1">
                  <c:v>35263.726095000005</c:v>
                </c:pt>
                <c:pt idx="2">
                  <c:v>1105.946551</c:v>
                </c:pt>
                <c:pt idx="3">
                  <c:v>8264.7013980000011</c:v>
                </c:pt>
                <c:pt idx="4">
                  <c:v>19490.456426000001</c:v>
                </c:pt>
                <c:pt idx="5">
                  <c:v>1616.832879</c:v>
                </c:pt>
                <c:pt idx="6">
                  <c:v>798.8044339999999</c:v>
                </c:pt>
                <c:pt idx="7">
                  <c:v>7137.3654770000003</c:v>
                </c:pt>
              </c:numCache>
            </c:numRef>
          </c:val>
        </c:ser>
        <c:dLbls>
          <c:showLegendKey val="0"/>
          <c:showVal val="0"/>
          <c:showCatName val="0"/>
          <c:showSerName val="0"/>
          <c:showPercent val="0"/>
          <c:showBubbleSize val="0"/>
          <c:showLeaderLines val="1"/>
        </c:dLbls>
        <c:firstSliceAng val="0"/>
      </c:pieChart>
    </c:plotArea>
    <c:plotVisOnly val="1"/>
    <c:dispBlanksAs val="gap"/>
    <c:showDLblsOverMax val="0"/>
  </c:chart>
  <c:spPr>
    <a:ln>
      <a:noFill/>
    </a:ln>
  </c:spPr>
  <c:printSettings>
    <c:headerFooter/>
    <c:pageMargins b="0.75000000000000644" l="0.70000000000000062" r="0.70000000000000062" t="0.75000000000000644"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Evol'!$B$53</c:f>
              <c:strCache>
                <c:ptCount val="1"/>
                <c:pt idx="0">
                  <c:v>Produit</c:v>
                </c:pt>
              </c:strCache>
            </c:strRef>
          </c:tx>
          <c:cat>
            <c:numRef>
              <c:f>'G4 Evol'!$C$52:$I$52</c:f>
              <c:numCache>
                <c:formatCode>General</c:formatCode>
                <c:ptCount val="7"/>
                <c:pt idx="0">
                  <c:v>2014</c:v>
                </c:pt>
                <c:pt idx="1">
                  <c:v>2015</c:v>
                </c:pt>
                <c:pt idx="2">
                  <c:v>2016</c:v>
                </c:pt>
                <c:pt idx="3">
                  <c:v>2017</c:v>
                </c:pt>
                <c:pt idx="4">
                  <c:v>2018</c:v>
                </c:pt>
                <c:pt idx="5">
                  <c:v>2019</c:v>
                </c:pt>
                <c:pt idx="6">
                  <c:v>2020</c:v>
                </c:pt>
              </c:numCache>
            </c:numRef>
          </c:cat>
          <c:val>
            <c:numRef>
              <c:f>'G4 Evol'!$C$53:$I$53</c:f>
              <c:numCache>
                <c:formatCode>0.0</c:formatCode>
                <c:ptCount val="7"/>
                <c:pt idx="0">
                  <c:v>100</c:v>
                </c:pt>
                <c:pt idx="1">
                  <c:v>102.1145184563641</c:v>
                </c:pt>
                <c:pt idx="2">
                  <c:v>117.02327190323369</c:v>
                </c:pt>
                <c:pt idx="3">
                  <c:v>108.81943742990714</c:v>
                </c:pt>
                <c:pt idx="4">
                  <c:v>119.62375885952758</c:v>
                </c:pt>
                <c:pt idx="5">
                  <c:v>126.53772953100135</c:v>
                </c:pt>
                <c:pt idx="6">
                  <c:v>142.44439007415841</c:v>
                </c:pt>
              </c:numCache>
            </c:numRef>
          </c:val>
          <c:smooth val="0"/>
        </c:ser>
        <c:ser>
          <c:idx val="1"/>
          <c:order val="1"/>
          <c:tx>
            <c:strRef>
              <c:f>'G4 Evol'!$B$54</c:f>
              <c:strCache>
                <c:ptCount val="1"/>
                <c:pt idx="0">
                  <c:v>Bases</c:v>
                </c:pt>
              </c:strCache>
            </c:strRef>
          </c:tx>
          <c:cat>
            <c:numRef>
              <c:f>'G4 Evol'!$C$52:$I$52</c:f>
              <c:numCache>
                <c:formatCode>General</c:formatCode>
                <c:ptCount val="7"/>
                <c:pt idx="0">
                  <c:v>2014</c:v>
                </c:pt>
                <c:pt idx="1">
                  <c:v>2015</c:v>
                </c:pt>
                <c:pt idx="2">
                  <c:v>2016</c:v>
                </c:pt>
                <c:pt idx="3">
                  <c:v>2017</c:v>
                </c:pt>
                <c:pt idx="4">
                  <c:v>2018</c:v>
                </c:pt>
                <c:pt idx="5">
                  <c:v>2019</c:v>
                </c:pt>
                <c:pt idx="6">
                  <c:v>2020</c:v>
                </c:pt>
              </c:numCache>
            </c:numRef>
          </c:cat>
          <c:val>
            <c:numRef>
              <c:f>'G4 Evol'!$C$54:$I$54</c:f>
              <c:numCache>
                <c:formatCode>0.0</c:formatCode>
                <c:ptCount val="7"/>
                <c:pt idx="0">
                  <c:v>100</c:v>
                </c:pt>
                <c:pt idx="1">
                  <c:v>102.37331142328424</c:v>
                </c:pt>
                <c:pt idx="2">
                  <c:v>116.78120212882004</c:v>
                </c:pt>
                <c:pt idx="3">
                  <c:v>110.19703148429724</c:v>
                </c:pt>
                <c:pt idx="4">
                  <c:v>121.04821851512284</c:v>
                </c:pt>
                <c:pt idx="5">
                  <c:v>127.38011106210789</c:v>
                </c:pt>
                <c:pt idx="6">
                  <c:v>143.57385308905415</c:v>
                </c:pt>
              </c:numCache>
            </c:numRef>
          </c:val>
          <c:smooth val="0"/>
        </c:ser>
        <c:ser>
          <c:idx val="2"/>
          <c:order val="2"/>
          <c:tx>
            <c:strRef>
              <c:f>'G4 Evol'!$B$55</c:f>
              <c:strCache>
                <c:ptCount val="1"/>
                <c:pt idx="0">
                  <c:v>Taux moyen</c:v>
                </c:pt>
              </c:strCache>
            </c:strRef>
          </c:tx>
          <c:cat>
            <c:numRef>
              <c:f>'G4 Evol'!$C$52:$I$52</c:f>
              <c:numCache>
                <c:formatCode>General</c:formatCode>
                <c:ptCount val="7"/>
                <c:pt idx="0">
                  <c:v>2014</c:v>
                </c:pt>
                <c:pt idx="1">
                  <c:v>2015</c:v>
                </c:pt>
                <c:pt idx="2">
                  <c:v>2016</c:v>
                </c:pt>
                <c:pt idx="3">
                  <c:v>2017</c:v>
                </c:pt>
                <c:pt idx="4">
                  <c:v>2018</c:v>
                </c:pt>
                <c:pt idx="5">
                  <c:v>2019</c:v>
                </c:pt>
                <c:pt idx="6">
                  <c:v>2020</c:v>
                </c:pt>
              </c:numCache>
            </c:numRef>
          </c:cat>
          <c:val>
            <c:numRef>
              <c:f>'G4 Evol'!$C$55:$I$55</c:f>
              <c:numCache>
                <c:formatCode>0.0</c:formatCode>
                <c:ptCount val="7"/>
                <c:pt idx="0">
                  <c:v>100</c:v>
                </c:pt>
                <c:pt idx="1">
                  <c:v>99.74720660754042</c:v>
                </c:pt>
                <c:pt idx="2">
                  <c:v>100.20728487975884</c:v>
                </c:pt>
                <c:pt idx="3">
                  <c:v>98.749880976071111</c:v>
                </c:pt>
                <c:pt idx="4">
                  <c:v>98.823229558378586</c:v>
                </c:pt>
                <c:pt idx="5">
                  <c:v>99.338686766652472</c:v>
                </c:pt>
                <c:pt idx="6">
                  <c:v>99.213322627626965</c:v>
                </c:pt>
              </c:numCache>
            </c:numRef>
          </c:val>
          <c:smooth val="0"/>
        </c:ser>
        <c:dLbls>
          <c:showLegendKey val="0"/>
          <c:showVal val="0"/>
          <c:showCatName val="0"/>
          <c:showSerName val="0"/>
          <c:showPercent val="0"/>
          <c:showBubbleSize val="0"/>
        </c:dLbls>
        <c:marker val="1"/>
        <c:smooth val="0"/>
        <c:axId val="1756810048"/>
        <c:axId val="1756816576"/>
      </c:lineChart>
      <c:catAx>
        <c:axId val="1756810048"/>
        <c:scaling>
          <c:orientation val="minMax"/>
        </c:scaling>
        <c:delete val="0"/>
        <c:axPos val="b"/>
        <c:numFmt formatCode="General" sourceLinked="1"/>
        <c:majorTickMark val="out"/>
        <c:minorTickMark val="none"/>
        <c:tickLblPos val="nextTo"/>
        <c:crossAx val="1756816576"/>
        <c:crosses val="autoZero"/>
        <c:auto val="1"/>
        <c:lblAlgn val="ctr"/>
        <c:lblOffset val="100"/>
        <c:noMultiLvlLbl val="0"/>
      </c:catAx>
      <c:valAx>
        <c:axId val="1756816576"/>
        <c:scaling>
          <c:orientation val="minMax"/>
          <c:min val="95"/>
        </c:scaling>
        <c:delete val="0"/>
        <c:axPos val="l"/>
        <c:majorGridlines>
          <c:spPr>
            <a:ln>
              <a:prstDash val="sysDot"/>
            </a:ln>
          </c:spPr>
        </c:majorGridlines>
        <c:numFmt formatCode="0" sourceLinked="0"/>
        <c:majorTickMark val="out"/>
        <c:minorTickMark val="none"/>
        <c:tickLblPos val="nextTo"/>
        <c:crossAx val="1756810048"/>
        <c:crosses val="autoZero"/>
        <c:crossBetween val="between"/>
      </c:valAx>
    </c:plotArea>
    <c:legend>
      <c:legendPos val="r"/>
      <c:layout>
        <c:manualLayout>
          <c:xMode val="edge"/>
          <c:yMode val="edge"/>
          <c:x val="0.72634737559213569"/>
          <c:y val="0.22616283789268621"/>
          <c:w val="0.2736526244078647"/>
          <c:h val="0.27963268122412532"/>
        </c:manualLayout>
      </c:layou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Evol'!$B$66</c:f>
              <c:strCache>
                <c:ptCount val="1"/>
                <c:pt idx="0">
                  <c:v>Produit</c:v>
                </c:pt>
              </c:strCache>
            </c:strRef>
          </c:tx>
          <c:cat>
            <c:numRef>
              <c:f>'G4 Evol'!$C$52:$I$52</c:f>
              <c:numCache>
                <c:formatCode>General</c:formatCode>
                <c:ptCount val="7"/>
                <c:pt idx="0">
                  <c:v>2014</c:v>
                </c:pt>
                <c:pt idx="1">
                  <c:v>2015</c:v>
                </c:pt>
                <c:pt idx="2">
                  <c:v>2016</c:v>
                </c:pt>
                <c:pt idx="3">
                  <c:v>2017</c:v>
                </c:pt>
                <c:pt idx="4">
                  <c:v>2018</c:v>
                </c:pt>
                <c:pt idx="5">
                  <c:v>2019</c:v>
                </c:pt>
                <c:pt idx="6">
                  <c:v>2020</c:v>
                </c:pt>
              </c:numCache>
            </c:numRef>
          </c:cat>
          <c:val>
            <c:numRef>
              <c:f>'G4 Evol'!$C$66:$I$66</c:f>
              <c:numCache>
                <c:formatCode>0.0</c:formatCode>
                <c:ptCount val="7"/>
                <c:pt idx="0">
                  <c:v>100</c:v>
                </c:pt>
                <c:pt idx="1">
                  <c:v>99.712406569075696</c:v>
                </c:pt>
                <c:pt idx="2">
                  <c:v>118.46656240303052</c:v>
                </c:pt>
                <c:pt idx="3">
                  <c:v>70.666325515634483</c:v>
                </c:pt>
                <c:pt idx="4">
                  <c:v>143.27052369535005</c:v>
                </c:pt>
                <c:pt idx="5">
                  <c:v>149.25741323007551</c:v>
                </c:pt>
                <c:pt idx="6">
                  <c:v>164.17564197184259</c:v>
                </c:pt>
              </c:numCache>
            </c:numRef>
          </c:val>
          <c:smooth val="0"/>
        </c:ser>
        <c:ser>
          <c:idx val="1"/>
          <c:order val="1"/>
          <c:tx>
            <c:strRef>
              <c:f>'G4 Evol'!$B$67</c:f>
              <c:strCache>
                <c:ptCount val="1"/>
                <c:pt idx="0">
                  <c:v>Bases</c:v>
                </c:pt>
              </c:strCache>
            </c:strRef>
          </c:tx>
          <c:cat>
            <c:numRef>
              <c:f>'G4 Evol'!$C$52:$I$52</c:f>
              <c:numCache>
                <c:formatCode>General</c:formatCode>
                <c:ptCount val="7"/>
                <c:pt idx="0">
                  <c:v>2014</c:v>
                </c:pt>
                <c:pt idx="1">
                  <c:v>2015</c:v>
                </c:pt>
                <c:pt idx="2">
                  <c:v>2016</c:v>
                </c:pt>
                <c:pt idx="3">
                  <c:v>2017</c:v>
                </c:pt>
                <c:pt idx="4">
                  <c:v>2018</c:v>
                </c:pt>
                <c:pt idx="5">
                  <c:v>2019</c:v>
                </c:pt>
                <c:pt idx="6">
                  <c:v>2020</c:v>
                </c:pt>
              </c:numCache>
            </c:numRef>
          </c:cat>
          <c:val>
            <c:numRef>
              <c:f>'G4 Evol'!$C$67:$I$67</c:f>
              <c:numCache>
                <c:formatCode>0.0</c:formatCode>
                <c:ptCount val="7"/>
                <c:pt idx="0">
                  <c:v>100</c:v>
                </c:pt>
                <c:pt idx="1">
                  <c:v>99.503547473756427</c:v>
                </c:pt>
                <c:pt idx="2">
                  <c:v>115.86120010870135</c:v>
                </c:pt>
                <c:pt idx="3">
                  <c:v>69.116050848979896</c:v>
                </c:pt>
                <c:pt idx="4">
                  <c:v>132.63281748396849</c:v>
                </c:pt>
                <c:pt idx="5">
                  <c:v>138.43172980509974</c:v>
                </c:pt>
                <c:pt idx="6">
                  <c:v>151.7127550689095</c:v>
                </c:pt>
              </c:numCache>
            </c:numRef>
          </c:val>
          <c:smooth val="0"/>
        </c:ser>
        <c:ser>
          <c:idx val="2"/>
          <c:order val="2"/>
          <c:tx>
            <c:strRef>
              <c:f>'G4 Evol'!$B$68</c:f>
              <c:strCache>
                <c:ptCount val="1"/>
                <c:pt idx="0">
                  <c:v>Taux moyen</c:v>
                </c:pt>
              </c:strCache>
            </c:strRef>
          </c:tx>
          <c:cat>
            <c:numRef>
              <c:f>'G4 Evol'!$C$52:$I$52</c:f>
              <c:numCache>
                <c:formatCode>General</c:formatCode>
                <c:ptCount val="7"/>
                <c:pt idx="0">
                  <c:v>2014</c:v>
                </c:pt>
                <c:pt idx="1">
                  <c:v>2015</c:v>
                </c:pt>
                <c:pt idx="2">
                  <c:v>2016</c:v>
                </c:pt>
                <c:pt idx="3">
                  <c:v>2017</c:v>
                </c:pt>
                <c:pt idx="4">
                  <c:v>2018</c:v>
                </c:pt>
                <c:pt idx="5">
                  <c:v>2019</c:v>
                </c:pt>
                <c:pt idx="6">
                  <c:v>2020</c:v>
                </c:pt>
              </c:numCache>
            </c:numRef>
          </c:cat>
          <c:val>
            <c:numRef>
              <c:f>'G4 Evol'!$C$68:$I$68</c:f>
              <c:numCache>
                <c:formatCode>0.0</c:formatCode>
                <c:ptCount val="7"/>
                <c:pt idx="0">
                  <c:v>100</c:v>
                </c:pt>
                <c:pt idx="1">
                  <c:v>100.20990115490542</c:v>
                </c:pt>
                <c:pt idx="2">
                  <c:v>102.24869265283358</c:v>
                </c:pt>
                <c:pt idx="3">
                  <c:v>102.2430023816638</c:v>
                </c:pt>
                <c:pt idx="4">
                  <c:v>108.02041788237466</c:v>
                </c:pt>
                <c:pt idx="5">
                  <c:v>107.82023271703491</c:v>
                </c:pt>
                <c:pt idx="6">
                  <c:v>108.21479176043722</c:v>
                </c:pt>
              </c:numCache>
            </c:numRef>
          </c:val>
          <c:smooth val="0"/>
        </c:ser>
        <c:dLbls>
          <c:showLegendKey val="0"/>
          <c:showVal val="0"/>
          <c:showCatName val="0"/>
          <c:showSerName val="0"/>
          <c:showPercent val="0"/>
          <c:showBubbleSize val="0"/>
        </c:dLbls>
        <c:marker val="1"/>
        <c:smooth val="0"/>
        <c:axId val="1757641664"/>
        <c:axId val="1757646560"/>
      </c:lineChart>
      <c:catAx>
        <c:axId val="1757641664"/>
        <c:scaling>
          <c:orientation val="minMax"/>
        </c:scaling>
        <c:delete val="0"/>
        <c:axPos val="b"/>
        <c:numFmt formatCode="General" sourceLinked="1"/>
        <c:majorTickMark val="out"/>
        <c:minorTickMark val="none"/>
        <c:tickLblPos val="nextTo"/>
        <c:crossAx val="1757646560"/>
        <c:crosses val="autoZero"/>
        <c:auto val="1"/>
        <c:lblAlgn val="ctr"/>
        <c:lblOffset val="100"/>
        <c:noMultiLvlLbl val="0"/>
      </c:catAx>
      <c:valAx>
        <c:axId val="1757646560"/>
        <c:scaling>
          <c:orientation val="minMax"/>
        </c:scaling>
        <c:delete val="0"/>
        <c:axPos val="l"/>
        <c:majorGridlines>
          <c:spPr>
            <a:ln>
              <a:prstDash val="sysDot"/>
            </a:ln>
          </c:spPr>
        </c:majorGridlines>
        <c:numFmt formatCode="0" sourceLinked="0"/>
        <c:majorTickMark val="out"/>
        <c:minorTickMark val="none"/>
        <c:tickLblPos val="nextTo"/>
        <c:crossAx val="1757641664"/>
        <c:crosses val="autoZero"/>
        <c:crossBetween val="between"/>
      </c:valAx>
    </c:plotArea>
    <c:legend>
      <c:legendPos val="r"/>
      <c:layout>
        <c:manualLayout>
          <c:xMode val="edge"/>
          <c:yMode val="edge"/>
          <c:x val="0.72634737559213569"/>
          <c:y val="0.22616283789268621"/>
          <c:w val="0.27365262440786481"/>
          <c:h val="0.27963268122412532"/>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106934213868"/>
          <c:y val="0.13970370971669779"/>
          <c:w val="0.5521220995383167"/>
          <c:h val="0.63737803393132564"/>
        </c:manualLayout>
      </c:layout>
      <c:lineChart>
        <c:grouping val="standard"/>
        <c:varyColors val="0"/>
        <c:ser>
          <c:idx val="0"/>
          <c:order val="0"/>
          <c:tx>
            <c:strRef>
              <c:f>'G4 Evol'!$B$79</c:f>
              <c:strCache>
                <c:ptCount val="1"/>
                <c:pt idx="0">
                  <c:v>Produit</c:v>
                </c:pt>
              </c:strCache>
            </c:strRef>
          </c:tx>
          <c:spPr>
            <a:ln>
              <a:solidFill>
                <a:schemeClr val="tx1"/>
              </a:solidFill>
            </a:ln>
          </c:spPr>
          <c:marker>
            <c:symbol val="none"/>
          </c:marker>
          <c:cat>
            <c:numRef>
              <c:f>'G4 Evol'!$C$78:$I$78</c:f>
              <c:numCache>
                <c:formatCode>General</c:formatCode>
                <c:ptCount val="7"/>
                <c:pt idx="0">
                  <c:v>2014</c:v>
                </c:pt>
                <c:pt idx="1">
                  <c:v>2015</c:v>
                </c:pt>
                <c:pt idx="2">
                  <c:v>2016</c:v>
                </c:pt>
                <c:pt idx="3">
                  <c:v>2017</c:v>
                </c:pt>
                <c:pt idx="4">
                  <c:v>2018</c:v>
                </c:pt>
                <c:pt idx="5">
                  <c:v>2019</c:v>
                </c:pt>
                <c:pt idx="6">
                  <c:v>2020</c:v>
                </c:pt>
              </c:numCache>
            </c:numRef>
          </c:cat>
          <c:val>
            <c:numRef>
              <c:f>'G4 Evol'!$C$79:$I$79</c:f>
              <c:numCache>
                <c:formatCode>0.0</c:formatCode>
                <c:ptCount val="7"/>
                <c:pt idx="0">
                  <c:v>100</c:v>
                </c:pt>
                <c:pt idx="1">
                  <c:v>101.63575146384059</c:v>
                </c:pt>
                <c:pt idx="2">
                  <c:v>116.56428710931036</c:v>
                </c:pt>
                <c:pt idx="3">
                  <c:v>107.56832950307553</c:v>
                </c:pt>
                <c:pt idx="4">
                  <c:v>119.64698541582443</c:v>
                </c:pt>
                <c:pt idx="5">
                  <c:v>126.50547312654481</c:v>
                </c:pt>
                <c:pt idx="6">
                  <c:v>142.2443141040832</c:v>
                </c:pt>
              </c:numCache>
            </c:numRef>
          </c:val>
          <c:smooth val="0"/>
        </c:ser>
        <c:ser>
          <c:idx val="1"/>
          <c:order val="1"/>
          <c:tx>
            <c:strRef>
              <c:f>'G4 Evol'!$B$80</c:f>
              <c:strCache>
                <c:ptCount val="1"/>
                <c:pt idx="0">
                  <c:v>Bases</c:v>
                </c:pt>
              </c:strCache>
            </c:strRef>
          </c:tx>
          <c:spPr>
            <a:ln>
              <a:solidFill>
                <a:schemeClr val="accent1">
                  <a:lumMod val="75000"/>
                </a:schemeClr>
              </a:solidFill>
            </a:ln>
          </c:spPr>
          <c:marker>
            <c:symbol val="none"/>
          </c:marker>
          <c:cat>
            <c:numRef>
              <c:f>'G4 Evol'!$C$78:$I$78</c:f>
              <c:numCache>
                <c:formatCode>General</c:formatCode>
                <c:ptCount val="7"/>
                <c:pt idx="0">
                  <c:v>2014</c:v>
                </c:pt>
                <c:pt idx="1">
                  <c:v>2015</c:v>
                </c:pt>
                <c:pt idx="2">
                  <c:v>2016</c:v>
                </c:pt>
                <c:pt idx="3">
                  <c:v>2017</c:v>
                </c:pt>
                <c:pt idx="4">
                  <c:v>2018</c:v>
                </c:pt>
                <c:pt idx="5">
                  <c:v>2019</c:v>
                </c:pt>
                <c:pt idx="6">
                  <c:v>2020</c:v>
                </c:pt>
              </c:numCache>
            </c:numRef>
          </c:cat>
          <c:val>
            <c:numRef>
              <c:f>'G4 Evol'!$C$80:$I$80</c:f>
              <c:numCache>
                <c:formatCode>0.0</c:formatCode>
                <c:ptCount val="7"/>
                <c:pt idx="0">
                  <c:v>100</c:v>
                </c:pt>
                <c:pt idx="1">
                  <c:v>102.37331142328424</c:v>
                </c:pt>
                <c:pt idx="2">
                  <c:v>116.78120212882004</c:v>
                </c:pt>
                <c:pt idx="3">
                  <c:v>110.19703148429724</c:v>
                </c:pt>
                <c:pt idx="4">
                  <c:v>121.04821851512284</c:v>
                </c:pt>
                <c:pt idx="5">
                  <c:v>127.38011106210789</c:v>
                </c:pt>
                <c:pt idx="6">
                  <c:v>143.57385308905415</c:v>
                </c:pt>
              </c:numCache>
            </c:numRef>
          </c:val>
          <c:smooth val="0"/>
        </c:ser>
        <c:ser>
          <c:idx val="2"/>
          <c:order val="2"/>
          <c:tx>
            <c:strRef>
              <c:f>'G4 Evol'!$B$81</c:f>
              <c:strCache>
                <c:ptCount val="1"/>
                <c:pt idx="0">
                  <c:v>Taux moyen</c:v>
                </c:pt>
              </c:strCache>
            </c:strRef>
          </c:tx>
          <c:spPr>
            <a:ln>
              <a:solidFill>
                <a:schemeClr val="accent1">
                  <a:lumMod val="40000"/>
                  <a:lumOff val="60000"/>
                </a:schemeClr>
              </a:solidFill>
            </a:ln>
          </c:spPr>
          <c:marker>
            <c:symbol val="none"/>
          </c:marker>
          <c:cat>
            <c:numRef>
              <c:f>'G4 Evol'!$C$78:$I$78</c:f>
              <c:numCache>
                <c:formatCode>General</c:formatCode>
                <c:ptCount val="7"/>
                <c:pt idx="0">
                  <c:v>2014</c:v>
                </c:pt>
                <c:pt idx="1">
                  <c:v>2015</c:v>
                </c:pt>
                <c:pt idx="2">
                  <c:v>2016</c:v>
                </c:pt>
                <c:pt idx="3">
                  <c:v>2017</c:v>
                </c:pt>
                <c:pt idx="4">
                  <c:v>2018</c:v>
                </c:pt>
                <c:pt idx="5">
                  <c:v>2019</c:v>
                </c:pt>
                <c:pt idx="6">
                  <c:v>2020</c:v>
                </c:pt>
              </c:numCache>
            </c:numRef>
          </c:cat>
          <c:val>
            <c:numRef>
              <c:f>'G4 Evol'!$C$81:$I$81</c:f>
              <c:numCache>
                <c:formatCode>0.0</c:formatCode>
                <c:ptCount val="7"/>
                <c:pt idx="0">
                  <c:v>100</c:v>
                </c:pt>
                <c:pt idx="1">
                  <c:v>99.279538827855205</c:v>
                </c:pt>
                <c:pt idx="2">
                  <c:v>99.814255192140905</c:v>
                </c:pt>
                <c:pt idx="3">
                  <c:v>97.614543744223909</c:v>
                </c:pt>
                <c:pt idx="4">
                  <c:v>98.842417413087873</c:v>
                </c:pt>
                <c:pt idx="5">
                  <c:v>99.313363814593785</c:v>
                </c:pt>
                <c:pt idx="6">
                  <c:v>99.073968583857493</c:v>
                </c:pt>
              </c:numCache>
            </c:numRef>
          </c:val>
          <c:smooth val="0"/>
        </c:ser>
        <c:dLbls>
          <c:showLegendKey val="0"/>
          <c:showVal val="0"/>
          <c:showCatName val="0"/>
          <c:showSerName val="0"/>
          <c:showPercent val="0"/>
          <c:showBubbleSize val="0"/>
        </c:dLbls>
        <c:smooth val="0"/>
        <c:axId val="1757647648"/>
        <c:axId val="1757642208"/>
      </c:lineChart>
      <c:catAx>
        <c:axId val="1757647648"/>
        <c:scaling>
          <c:orientation val="minMax"/>
        </c:scaling>
        <c:delete val="0"/>
        <c:axPos val="b"/>
        <c:numFmt formatCode="General" sourceLinked="1"/>
        <c:majorTickMark val="out"/>
        <c:minorTickMark val="none"/>
        <c:tickLblPos val="nextTo"/>
        <c:crossAx val="1757642208"/>
        <c:crosses val="autoZero"/>
        <c:auto val="1"/>
        <c:lblAlgn val="ctr"/>
        <c:lblOffset val="100"/>
        <c:noMultiLvlLbl val="0"/>
      </c:catAx>
      <c:valAx>
        <c:axId val="1757642208"/>
        <c:scaling>
          <c:orientation val="minMax"/>
          <c:max val="145"/>
          <c:min val="95"/>
        </c:scaling>
        <c:delete val="0"/>
        <c:axPos val="l"/>
        <c:majorGridlines>
          <c:spPr>
            <a:ln>
              <a:prstDash val="sysDot"/>
            </a:ln>
          </c:spPr>
        </c:majorGridlines>
        <c:numFmt formatCode="0" sourceLinked="0"/>
        <c:majorTickMark val="out"/>
        <c:minorTickMark val="none"/>
        <c:tickLblPos val="nextTo"/>
        <c:crossAx val="1757647648"/>
        <c:crosses val="autoZero"/>
        <c:crossBetween val="between"/>
        <c:majorUnit val="5"/>
      </c:valAx>
    </c:plotArea>
    <c:legend>
      <c:legendPos val="r"/>
      <c:layout>
        <c:manualLayout>
          <c:xMode val="edge"/>
          <c:yMode val="edge"/>
          <c:x val="0.72634737559213569"/>
          <c:y val="0.22616283789268621"/>
          <c:w val="0.27365262440786481"/>
          <c:h val="0.38788010390453898"/>
        </c:manualLayout>
      </c:layou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281802567074409"/>
          <c:y val="2.0020281555714631E-2"/>
          <c:w val="0.77769350668721371"/>
          <c:h val="0.79647816750178968"/>
        </c:manualLayout>
      </c:layout>
      <c:barChart>
        <c:barDir val="bar"/>
        <c:grouping val="percentStacked"/>
        <c:varyColors val="0"/>
        <c:ser>
          <c:idx val="0"/>
          <c:order val="0"/>
          <c:tx>
            <c:strRef>
              <c:f>'GA Enc 1 Structures par niveaux'!$B$3</c:f>
              <c:strCache>
                <c:ptCount val="1"/>
                <c:pt idx="0">
                  <c:v>Communes</c:v>
                </c:pt>
              </c:strCache>
            </c:strRef>
          </c:tx>
          <c:spPr>
            <a:solidFill>
              <a:schemeClr val="accent1">
                <a:lumMod val="20000"/>
                <a:lumOff val="80000"/>
              </a:schemeClr>
            </a:solidFill>
            <a:ln>
              <a:solidFill>
                <a:schemeClr val="tx1"/>
              </a:solidFill>
            </a:ln>
          </c:spPr>
          <c:invertIfNegative val="0"/>
          <c:dLbls>
            <c:dLbl>
              <c:idx val="1"/>
              <c:layout>
                <c:manualLayout>
                  <c:x val="3.6111111111111212E-2"/>
                  <c:y val="6.4816637503646454E-2"/>
                </c:manualLayout>
              </c:layout>
              <c:showLegendKey val="0"/>
              <c:showVal val="1"/>
              <c:showCatName val="0"/>
              <c:showSerName val="0"/>
              <c:showPercent val="0"/>
              <c:showBubbleSize val="0"/>
              <c:extLst>
                <c:ext xmlns:c15="http://schemas.microsoft.com/office/drawing/2012/chart" uri="{CE6537A1-D6FC-4f65-9D91-7224C49458BB}"/>
              </c:extLst>
            </c:dLbl>
            <c:dLbl>
              <c:idx val="2"/>
              <c:layout>
                <c:manualLayout>
                  <c:x val="1.0328638039460283E-2"/>
                  <c:y val="1.1930326890956888E-6"/>
                </c:manualLayout>
              </c:layout>
              <c:showLegendKey val="0"/>
              <c:showVal val="1"/>
              <c:showCatName val="0"/>
              <c:showSerName val="0"/>
              <c:showPercent val="0"/>
              <c:showBubbleSize val="0"/>
              <c:extLst>
                <c:ext xmlns:c15="http://schemas.microsoft.com/office/drawing/2012/chart" uri="{CE6537A1-D6FC-4f65-9D91-7224C49458BB}"/>
              </c:extLst>
            </c:dLbl>
            <c:numFmt formatCode="0.0&quot; Md€&quot;" sourceLinked="0"/>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'GA Enc 1 Structures par niveaux'!$A$4:$A$7</c:f>
              <c:strCache>
                <c:ptCount val="4"/>
                <c:pt idx="0">
                  <c:v>Taxes ménages</c:v>
                </c:pt>
                <c:pt idx="1">
                  <c:v>Impôts 
économiques</c:v>
                </c:pt>
                <c:pt idx="2">
                  <c:v>TEOM</c:v>
                </c:pt>
                <c:pt idx="3">
                  <c:v>Taxes annexes : 
TASA + GEMAPI</c:v>
                </c:pt>
              </c:strCache>
            </c:strRef>
          </c:cat>
          <c:val>
            <c:numRef>
              <c:f>'GA Enc 1 Structures par niveaux'!$B$4:$B$7</c:f>
              <c:numCache>
                <c:formatCode>#\ ##0.0</c:formatCode>
                <c:ptCount val="4"/>
                <c:pt idx="0">
                  <c:v>35.943584879999996</c:v>
                </c:pt>
                <c:pt idx="1">
                  <c:v>1.3811010129999999</c:v>
                </c:pt>
                <c:pt idx="2">
                  <c:v>0.62398067200000007</c:v>
                </c:pt>
              </c:numCache>
            </c:numRef>
          </c:val>
        </c:ser>
        <c:ser>
          <c:idx val="1"/>
          <c:order val="1"/>
          <c:tx>
            <c:strRef>
              <c:f>'GA Enc 1 Structures par niveaux'!$C$3</c:f>
              <c:strCache>
                <c:ptCount val="1"/>
                <c:pt idx="0">
                  <c:v>GFP+Syndicats</c:v>
                </c:pt>
              </c:strCache>
            </c:strRef>
          </c:tx>
          <c:spPr>
            <a:solidFill>
              <a:schemeClr val="accent1">
                <a:lumMod val="40000"/>
                <a:lumOff val="60000"/>
              </a:schemeClr>
            </a:solidFill>
            <a:ln>
              <a:solidFill>
                <a:schemeClr val="tx1"/>
              </a:solidFill>
            </a:ln>
          </c:spPr>
          <c:invertIfNegative val="0"/>
          <c:dLbls>
            <c:dLbl>
              <c:idx val="3"/>
              <c:tx>
                <c:rich>
                  <a:bodyPr/>
                  <a:lstStyle/>
                  <a:p>
                    <a:pPr>
                      <a:defRPr/>
                    </a:pPr>
                    <a:r>
                      <a:rPr lang="en-US"/>
                      <a:t>0,2 Md€</a:t>
                    </a:r>
                  </a:p>
                </c:rich>
              </c:tx>
              <c:numFmt formatCode="0.000&quot; Md€&quot;" sourceLinked="0"/>
              <c:spPr/>
              <c:showLegendKey val="0"/>
              <c:showVal val="1"/>
              <c:showCatName val="0"/>
              <c:showSerName val="0"/>
              <c:showPercent val="0"/>
              <c:showBubbleSize val="0"/>
              <c:extLst>
                <c:ext xmlns:c15="http://schemas.microsoft.com/office/drawing/2012/chart" uri="{CE6537A1-D6FC-4f65-9D91-7224C49458BB}"/>
              </c:extLst>
            </c:dLbl>
            <c:numFmt formatCode="0.0&quot; Md€&quot;"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'GA Enc 1 Structures par niveaux'!$A$4:$A$7</c:f>
              <c:strCache>
                <c:ptCount val="4"/>
                <c:pt idx="0">
                  <c:v>Taxes ménages</c:v>
                </c:pt>
                <c:pt idx="1">
                  <c:v>Impôts 
économiques</c:v>
                </c:pt>
                <c:pt idx="2">
                  <c:v>TEOM</c:v>
                </c:pt>
                <c:pt idx="3">
                  <c:v>Taxes annexes : 
TASA + GEMAPI</c:v>
                </c:pt>
              </c:strCache>
            </c:strRef>
          </c:cat>
          <c:val>
            <c:numRef>
              <c:f>'GA Enc 1 Structures par niveaux'!$C$4:$C$7</c:f>
              <c:numCache>
                <c:formatCode>#\ ##0.0</c:formatCode>
                <c:ptCount val="4"/>
                <c:pt idx="0">
                  <c:v>9.8103211930000001</c:v>
                </c:pt>
                <c:pt idx="1">
                  <c:v>14.182005269000003</c:v>
                </c:pt>
                <c:pt idx="2">
                  <c:v>6.5133848049999994</c:v>
                </c:pt>
                <c:pt idx="3">
                  <c:v>0.20432835600000002</c:v>
                </c:pt>
              </c:numCache>
            </c:numRef>
          </c:val>
        </c:ser>
        <c:ser>
          <c:idx val="2"/>
          <c:order val="2"/>
          <c:tx>
            <c:strRef>
              <c:f>'GA Enc 1 Structures par niveaux'!$D$3</c:f>
              <c:strCache>
                <c:ptCount val="1"/>
                <c:pt idx="0">
                  <c:v>Départements</c:v>
                </c:pt>
              </c:strCache>
            </c:strRef>
          </c:tx>
          <c:spPr>
            <a:solidFill>
              <a:schemeClr val="accent6">
                <a:lumMod val="75000"/>
              </a:schemeClr>
            </a:solidFill>
            <a:ln>
              <a:solidFill>
                <a:schemeClr val="tx1"/>
              </a:solidFill>
            </a:ln>
          </c:spPr>
          <c:invertIfNegative val="0"/>
          <c:dLbls>
            <c:numFmt formatCode="0.0&quot; Md€&quot;" sourceLinked="0"/>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'GA Enc 1 Structures par niveaux'!$A$4:$A$7</c:f>
              <c:strCache>
                <c:ptCount val="4"/>
                <c:pt idx="0">
                  <c:v>Taxes ménages</c:v>
                </c:pt>
                <c:pt idx="1">
                  <c:v>Impôts 
économiques</c:v>
                </c:pt>
                <c:pt idx="2">
                  <c:v>TEOM</c:v>
                </c:pt>
                <c:pt idx="3">
                  <c:v>Taxes annexes : 
TASA + GEMAPI</c:v>
                </c:pt>
              </c:strCache>
            </c:strRef>
          </c:cat>
          <c:val>
            <c:numRef>
              <c:f>'GA Enc 1 Structures par niveaux'!$D$4:$D$7</c:f>
              <c:numCache>
                <c:formatCode>#\ ##0.0</c:formatCode>
                <c:ptCount val="4"/>
                <c:pt idx="0">
                  <c:v>14.314335784000001</c:v>
                </c:pt>
                <c:pt idx="1">
                  <c:v>4.1673752939999993</c:v>
                </c:pt>
              </c:numCache>
            </c:numRef>
          </c:val>
        </c:ser>
        <c:ser>
          <c:idx val="3"/>
          <c:order val="3"/>
          <c:tx>
            <c:strRef>
              <c:f>'GA Enc 1 Structures par niveaux'!$E$3</c:f>
              <c:strCache>
                <c:ptCount val="1"/>
                <c:pt idx="0">
                  <c:v>Régions et CTU</c:v>
                </c:pt>
              </c:strCache>
            </c:strRef>
          </c:tx>
          <c:spPr>
            <a:solidFill>
              <a:schemeClr val="accent6">
                <a:lumMod val="50000"/>
              </a:schemeClr>
            </a:solidFill>
            <a:ln>
              <a:solidFill>
                <a:schemeClr val="tx1"/>
              </a:solidFill>
            </a:ln>
          </c:spPr>
          <c:invertIfNegative val="0"/>
          <c:dLbls>
            <c:dLbl>
              <c:idx val="1"/>
              <c:numFmt formatCode="0.0&quot; Md€&quot;" sourceLinked="0"/>
              <c:spPr/>
              <c:txPr>
                <a:bodyPr/>
                <a:lstStyle/>
                <a:p>
                  <a:pPr>
                    <a:defRPr>
                      <a:solidFill>
                        <a:schemeClr val="bg1"/>
                      </a:solidFill>
                    </a:defRPr>
                  </a:pPr>
                  <a:endParaRPr lang="fr-FR"/>
                </a:p>
              </c:txPr>
              <c:showLegendKey val="0"/>
              <c:showVal val="1"/>
              <c:showCatName val="0"/>
              <c:showSerName val="0"/>
              <c:showPercent val="0"/>
              <c:showBubbleSize val="0"/>
            </c:dLbl>
            <c:dLbl>
              <c:idx val="3"/>
              <c:tx>
                <c:rich>
                  <a:bodyPr/>
                  <a:lstStyle/>
                  <a:p>
                    <a:r>
                      <a:rPr lang="en-US">
                        <a:solidFill>
                          <a:schemeClr val="bg1"/>
                        </a:solidFill>
                      </a:rPr>
                      <a:t>0,1 Md€</a:t>
                    </a:r>
                  </a:p>
                </c:rich>
              </c:tx>
              <c:showLegendKey val="0"/>
              <c:showVal val="1"/>
              <c:showCatName val="0"/>
              <c:showSerName val="0"/>
              <c:showPercent val="0"/>
              <c:showBubbleSize val="0"/>
              <c:extLst>
                <c:ext xmlns:c15="http://schemas.microsoft.com/office/drawing/2012/chart" uri="{CE6537A1-D6FC-4f65-9D91-7224C49458BB}"/>
              </c:extLst>
            </c:dLbl>
            <c:numFmt formatCode="0.00&quot; Md€&quot;" sourceLinked="0"/>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'GA Enc 1 Structures par niveaux'!$A$4:$A$7</c:f>
              <c:strCache>
                <c:ptCount val="4"/>
                <c:pt idx="0">
                  <c:v>Taxes ménages</c:v>
                </c:pt>
                <c:pt idx="1">
                  <c:v>Impôts 
économiques</c:v>
                </c:pt>
                <c:pt idx="2">
                  <c:v>TEOM</c:v>
                </c:pt>
                <c:pt idx="3">
                  <c:v>Taxes annexes : 
TASA + GEMAPI</c:v>
                </c:pt>
              </c:strCache>
            </c:strRef>
          </c:cat>
          <c:val>
            <c:numRef>
              <c:f>'GA Enc 1 Structures par niveaux'!$E$4:$E$7</c:f>
              <c:numCache>
                <c:formatCode>#\ ##0.0</c:formatCode>
                <c:ptCount val="4"/>
                <c:pt idx="1">
                  <c:v>10.440313561</c:v>
                </c:pt>
                <c:pt idx="3">
                  <c:v>8.0098015000000009E-2</c:v>
                </c:pt>
              </c:numCache>
            </c:numRef>
          </c:val>
        </c:ser>
        <c:dLbls>
          <c:showLegendKey val="0"/>
          <c:showVal val="0"/>
          <c:showCatName val="0"/>
          <c:showSerName val="0"/>
          <c:showPercent val="0"/>
          <c:showBubbleSize val="0"/>
        </c:dLbls>
        <c:gapWidth val="150"/>
        <c:overlap val="100"/>
        <c:axId val="1757643296"/>
        <c:axId val="1757647104"/>
      </c:barChart>
      <c:catAx>
        <c:axId val="1757643296"/>
        <c:scaling>
          <c:orientation val="maxMin"/>
        </c:scaling>
        <c:delete val="0"/>
        <c:axPos val="l"/>
        <c:numFmt formatCode="General" sourceLinked="0"/>
        <c:majorTickMark val="out"/>
        <c:minorTickMark val="none"/>
        <c:tickLblPos val="nextTo"/>
        <c:crossAx val="1757647104"/>
        <c:crosses val="autoZero"/>
        <c:auto val="1"/>
        <c:lblAlgn val="ctr"/>
        <c:lblOffset val="100"/>
        <c:noMultiLvlLbl val="0"/>
      </c:catAx>
      <c:valAx>
        <c:axId val="1757647104"/>
        <c:scaling>
          <c:orientation val="minMax"/>
        </c:scaling>
        <c:delete val="0"/>
        <c:axPos val="b"/>
        <c:majorGridlines>
          <c:spPr>
            <a:ln>
              <a:prstDash val="sysDot"/>
            </a:ln>
          </c:spPr>
        </c:majorGridlines>
        <c:numFmt formatCode="0%" sourceLinked="1"/>
        <c:majorTickMark val="out"/>
        <c:minorTickMark val="none"/>
        <c:tickLblPos val="nextTo"/>
        <c:crossAx val="1757643296"/>
        <c:crosses val="max"/>
        <c:crossBetween val="between"/>
        <c:majorUnit val="0.1"/>
      </c:valAx>
    </c:plotArea>
    <c:legend>
      <c:legendPos val="r"/>
      <c:layout>
        <c:manualLayout>
          <c:xMode val="edge"/>
          <c:yMode val="edge"/>
          <c:x val="0.21078943086060875"/>
          <c:y val="0.91000676051857265"/>
          <c:w val="0.76143284667080302"/>
          <c:h val="8.9498396033830072E-2"/>
        </c:manualLayout>
      </c:layout>
      <c:overlay val="0"/>
    </c:legend>
    <c:plotVisOnly val="1"/>
    <c:dispBlanksAs val="gap"/>
    <c:showDLblsOverMax val="0"/>
  </c:chart>
  <c:spPr>
    <a:ln>
      <a:noFill/>
    </a:ln>
  </c:spPr>
  <c:printSettings>
    <c:headerFooter/>
    <c:pageMargins b="0.75000000000000411" l="0.70000000000000062" r="0.70000000000000062" t="0.75000000000000411"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168000392433775"/>
          <c:y val="2.0020281555714631E-2"/>
          <c:w val="0.77883152843362002"/>
          <c:h val="0.79647816750178968"/>
        </c:manualLayout>
      </c:layout>
      <c:barChart>
        <c:barDir val="bar"/>
        <c:grouping val="percentStacked"/>
        <c:varyColors val="0"/>
        <c:ser>
          <c:idx val="0"/>
          <c:order val="0"/>
          <c:tx>
            <c:strRef>
              <c:f>'GA Enc 1 Structures par niveaux'!$B$3</c:f>
              <c:strCache>
                <c:ptCount val="1"/>
                <c:pt idx="0">
                  <c:v>Communes</c:v>
                </c:pt>
              </c:strCache>
            </c:strRef>
          </c:tx>
          <c:spPr>
            <a:solidFill>
              <a:schemeClr val="accent1">
                <a:lumMod val="20000"/>
                <a:lumOff val="80000"/>
              </a:schemeClr>
            </a:solidFill>
            <a:ln>
              <a:solidFill>
                <a:schemeClr val="tx1"/>
              </a:solidFill>
            </a:ln>
          </c:spPr>
          <c:invertIfNegative val="0"/>
          <c:dLbls>
            <c:dLbl>
              <c:idx val="3"/>
              <c:delete val="1"/>
              <c:extLst>
                <c:ext xmlns:c15="http://schemas.microsoft.com/office/drawing/2012/chart" uri="{CE6537A1-D6FC-4f65-9D91-7224C49458BB}"/>
              </c:extLst>
            </c:dLbl>
            <c:spPr>
              <a:noFill/>
              <a:ln>
                <a:noFill/>
              </a:ln>
              <a:effectLst/>
            </c:spPr>
            <c:txPr>
              <a:bodyPr/>
              <a:lstStyle/>
              <a:p>
                <a:pPr>
                  <a:defRPr>
                    <a:solidFill>
                      <a:sysClr val="windowText" lastClr="000000"/>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'GA Enc 1 Structures par niveaux'!$A$11:$A$14</c:f>
              <c:strCache>
                <c:ptCount val="4"/>
                <c:pt idx="0">
                  <c:v>Taxes ménages</c:v>
                </c:pt>
                <c:pt idx="1">
                  <c:v>Impôts 
économiques</c:v>
                </c:pt>
                <c:pt idx="2">
                  <c:v>TEOM</c:v>
                </c:pt>
                <c:pt idx="3">
                  <c:v>Taxes annexes : 
TASA + GEMAPI</c:v>
                </c:pt>
              </c:strCache>
            </c:strRef>
          </c:cat>
          <c:val>
            <c:numRef>
              <c:f>'GA Enc 1 Structures par niveaux'!$B$11:$B$14</c:f>
              <c:numCache>
                <c:formatCode>0%</c:formatCode>
                <c:ptCount val="4"/>
                <c:pt idx="0">
                  <c:v>0.59837917290085196</c:v>
                </c:pt>
                <c:pt idx="1">
                  <c:v>4.5776089318451021E-2</c:v>
                </c:pt>
                <c:pt idx="2">
                  <c:v>8.7424508946720436E-2</c:v>
                </c:pt>
                <c:pt idx="3">
                  <c:v>0</c:v>
                </c:pt>
              </c:numCache>
            </c:numRef>
          </c:val>
        </c:ser>
        <c:ser>
          <c:idx val="1"/>
          <c:order val="1"/>
          <c:tx>
            <c:strRef>
              <c:f>'GA Enc 1 Structures par niveaux'!$C$3</c:f>
              <c:strCache>
                <c:ptCount val="1"/>
                <c:pt idx="0">
                  <c:v>GFP+Syndicats</c:v>
                </c:pt>
              </c:strCache>
            </c:strRef>
          </c:tx>
          <c:spPr>
            <a:solidFill>
              <a:schemeClr val="accent1">
                <a:lumMod val="40000"/>
                <a:lumOff val="60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'GA Enc 1 Structures par niveaux'!$A$11:$A$14</c:f>
              <c:strCache>
                <c:ptCount val="4"/>
                <c:pt idx="0">
                  <c:v>Taxes ménages</c:v>
                </c:pt>
                <c:pt idx="1">
                  <c:v>Impôts 
économiques</c:v>
                </c:pt>
                <c:pt idx="2">
                  <c:v>TEOM</c:v>
                </c:pt>
                <c:pt idx="3">
                  <c:v>Taxes annexes : 
TASA + GEMAPI</c:v>
                </c:pt>
              </c:strCache>
            </c:strRef>
          </c:cat>
          <c:val>
            <c:numRef>
              <c:f>'GA Enc 1 Structures par niveaux'!$C$11:$C$14</c:f>
              <c:numCache>
                <c:formatCode>0%</c:formatCode>
                <c:ptCount val="4"/>
                <c:pt idx="0">
                  <c:v>0.16331959933761175</c:v>
                </c:pt>
                <c:pt idx="1">
                  <c:v>0.47005739174596289</c:v>
                </c:pt>
                <c:pt idx="2">
                  <c:v>0.91257549105327951</c:v>
                </c:pt>
                <c:pt idx="3">
                  <c:v>0.71838752251281235</c:v>
                </c:pt>
              </c:numCache>
            </c:numRef>
          </c:val>
        </c:ser>
        <c:ser>
          <c:idx val="2"/>
          <c:order val="2"/>
          <c:tx>
            <c:strRef>
              <c:f>'GA Enc 1 Structures par niveaux'!$D$3</c:f>
              <c:strCache>
                <c:ptCount val="1"/>
                <c:pt idx="0">
                  <c:v>Départements</c:v>
                </c:pt>
              </c:strCache>
            </c:strRef>
          </c:tx>
          <c:spPr>
            <a:solidFill>
              <a:schemeClr val="accent6">
                <a:lumMod val="75000"/>
              </a:schemeClr>
            </a:solidFill>
            <a:ln>
              <a:solidFill>
                <a:schemeClr val="tx1"/>
              </a:solidFill>
            </a:ln>
          </c:spPr>
          <c:invertIfNegative val="0"/>
          <c:dLbls>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numFmt formatCode="0%" sourceLinked="0"/>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'GA Enc 1 Structures par niveaux'!$A$11:$A$14</c:f>
              <c:strCache>
                <c:ptCount val="4"/>
                <c:pt idx="0">
                  <c:v>Taxes ménages</c:v>
                </c:pt>
                <c:pt idx="1">
                  <c:v>Impôts 
économiques</c:v>
                </c:pt>
                <c:pt idx="2">
                  <c:v>TEOM</c:v>
                </c:pt>
                <c:pt idx="3">
                  <c:v>Taxes annexes : 
TASA + GEMAPI</c:v>
                </c:pt>
              </c:strCache>
            </c:strRef>
          </c:cat>
          <c:val>
            <c:numRef>
              <c:f>'GA Enc 1 Structures par niveaux'!$D$11:$D$14</c:f>
              <c:numCache>
                <c:formatCode>0%</c:formatCode>
                <c:ptCount val="4"/>
                <c:pt idx="0">
                  <c:v>0.23830122776153623</c:v>
                </c:pt>
                <c:pt idx="1">
                  <c:v>0.13812613406695842</c:v>
                </c:pt>
                <c:pt idx="2">
                  <c:v>0</c:v>
                </c:pt>
                <c:pt idx="3">
                  <c:v>0</c:v>
                </c:pt>
              </c:numCache>
            </c:numRef>
          </c:val>
        </c:ser>
        <c:ser>
          <c:idx val="3"/>
          <c:order val="3"/>
          <c:tx>
            <c:strRef>
              <c:f>'GA Enc 1 Structures par niveaux'!$E$3</c:f>
              <c:strCache>
                <c:ptCount val="1"/>
                <c:pt idx="0">
                  <c:v>Régions et CTU</c:v>
                </c:pt>
              </c:strCache>
            </c:strRef>
          </c:tx>
          <c:spPr>
            <a:solidFill>
              <a:schemeClr val="accent6">
                <a:lumMod val="50000"/>
              </a:schemeClr>
            </a:solidFill>
            <a:ln>
              <a:solidFill>
                <a:schemeClr val="tx1"/>
              </a:solidFill>
            </a:ln>
          </c:spPr>
          <c:invertIfNegative val="0"/>
          <c:dLbls>
            <c:dLbl>
              <c:idx val="0"/>
              <c:delete val="1"/>
              <c:extLst>
                <c:ext xmlns:c15="http://schemas.microsoft.com/office/drawing/2012/chart" uri="{CE6537A1-D6FC-4f65-9D91-7224C49458BB}"/>
              </c:extLst>
            </c:dLbl>
            <c:dLbl>
              <c:idx val="2"/>
              <c:delete val="1"/>
              <c:extLst>
                <c:ext xmlns:c15="http://schemas.microsoft.com/office/drawing/2012/chart" uri="{CE6537A1-D6FC-4f65-9D91-7224C49458BB}"/>
              </c:extLst>
            </c:dLbl>
            <c:spPr>
              <a:noFill/>
              <a:ln>
                <a:noFill/>
              </a:ln>
              <a:effectLst/>
            </c:spPr>
            <c:txPr>
              <a:bodyPr/>
              <a:lstStyle/>
              <a:p>
                <a:pPr>
                  <a:defRPr>
                    <a:solidFill>
                      <a:schemeClr val="bg1"/>
                    </a:solidFill>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'GA Enc 1 Structures par niveaux'!$A$11:$A$14</c:f>
              <c:strCache>
                <c:ptCount val="4"/>
                <c:pt idx="0">
                  <c:v>Taxes ménages</c:v>
                </c:pt>
                <c:pt idx="1">
                  <c:v>Impôts 
économiques</c:v>
                </c:pt>
                <c:pt idx="2">
                  <c:v>TEOM</c:v>
                </c:pt>
                <c:pt idx="3">
                  <c:v>Taxes annexes : 
TASA + GEMAPI</c:v>
                </c:pt>
              </c:strCache>
            </c:strRef>
          </c:cat>
          <c:val>
            <c:numRef>
              <c:f>'GA Enc 1 Structures par niveaux'!$E$11:$E$14</c:f>
              <c:numCache>
                <c:formatCode>0%</c:formatCode>
                <c:ptCount val="4"/>
                <c:pt idx="0">
                  <c:v>0</c:v>
                </c:pt>
                <c:pt idx="1">
                  <c:v>0.34604038486862765</c:v>
                </c:pt>
                <c:pt idx="2">
                  <c:v>0</c:v>
                </c:pt>
                <c:pt idx="3">
                  <c:v>0.28161247748718771</c:v>
                </c:pt>
              </c:numCache>
            </c:numRef>
          </c:val>
        </c:ser>
        <c:dLbls>
          <c:showLegendKey val="0"/>
          <c:showVal val="0"/>
          <c:showCatName val="0"/>
          <c:showSerName val="0"/>
          <c:showPercent val="0"/>
          <c:showBubbleSize val="0"/>
        </c:dLbls>
        <c:gapWidth val="150"/>
        <c:overlap val="100"/>
        <c:axId val="1757655264"/>
        <c:axId val="1757649824"/>
      </c:barChart>
      <c:catAx>
        <c:axId val="1757655264"/>
        <c:scaling>
          <c:orientation val="maxMin"/>
        </c:scaling>
        <c:delete val="0"/>
        <c:axPos val="l"/>
        <c:numFmt formatCode="General" sourceLinked="0"/>
        <c:majorTickMark val="out"/>
        <c:minorTickMark val="none"/>
        <c:tickLblPos val="nextTo"/>
        <c:crossAx val="1757649824"/>
        <c:crosses val="autoZero"/>
        <c:auto val="1"/>
        <c:lblAlgn val="ctr"/>
        <c:lblOffset val="100"/>
        <c:noMultiLvlLbl val="0"/>
      </c:catAx>
      <c:valAx>
        <c:axId val="1757649824"/>
        <c:scaling>
          <c:orientation val="minMax"/>
        </c:scaling>
        <c:delete val="0"/>
        <c:axPos val="b"/>
        <c:majorGridlines>
          <c:spPr>
            <a:ln>
              <a:prstDash val="sysDot"/>
            </a:ln>
          </c:spPr>
        </c:majorGridlines>
        <c:numFmt formatCode="0%" sourceLinked="1"/>
        <c:majorTickMark val="out"/>
        <c:minorTickMark val="none"/>
        <c:tickLblPos val="nextTo"/>
        <c:crossAx val="1757655264"/>
        <c:crosses val="max"/>
        <c:crossBetween val="between"/>
        <c:majorUnit val="0.1"/>
      </c:valAx>
    </c:plotArea>
    <c:legend>
      <c:legendPos val="r"/>
      <c:layout>
        <c:manualLayout>
          <c:xMode val="edge"/>
          <c:yMode val="edge"/>
          <c:x val="0.21078943086060886"/>
          <c:y val="0.91000676051857265"/>
          <c:w val="0.76143284667080324"/>
          <c:h val="8.9498396033830127E-2"/>
        </c:manualLayout>
      </c:layout>
      <c:overlay val="0"/>
    </c:legend>
    <c:plotVisOnly val="1"/>
    <c:dispBlanksAs val="gap"/>
    <c:showDLblsOverMax val="0"/>
  </c:chart>
  <c:spPr>
    <a:ln>
      <a:noFill/>
    </a:ln>
  </c:spPr>
  <c:printSettings>
    <c:headerFooter/>
    <c:pageMargins b="0.75000000000000433" l="0.70000000000000062" r="0.70000000000000062" t="0.7500000000000043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74515845365875E-2"/>
          <c:y val="0.11621536891222002"/>
          <c:w val="0.66633989165677343"/>
          <c:h val="0.76780475357248457"/>
        </c:manualLayout>
      </c:layout>
      <c:lineChart>
        <c:grouping val="standard"/>
        <c:varyColors val="0"/>
        <c:ser>
          <c:idx val="0"/>
          <c:order val="0"/>
          <c:tx>
            <c:strRef>
              <c:f>'G2 evol taxes'!$I$3</c:f>
              <c:strCache>
                <c:ptCount val="1"/>
                <c:pt idx="0">
                  <c:v>FB</c:v>
                </c:pt>
              </c:strCache>
            </c:strRef>
          </c:tx>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taxes'!$J$3:$P$3</c:f>
              <c:numCache>
                <c:formatCode>0</c:formatCode>
                <c:ptCount val="7"/>
                <c:pt idx="0">
                  <c:v>29.311928551000001</c:v>
                </c:pt>
                <c:pt idx="1">
                  <c:v>30.428661582</c:v>
                </c:pt>
                <c:pt idx="2">
                  <c:v>31.940119030000002</c:v>
                </c:pt>
                <c:pt idx="3">
                  <c:v>32.722913384000002</c:v>
                </c:pt>
                <c:pt idx="4">
                  <c:v>33.627877290999997</c:v>
                </c:pt>
                <c:pt idx="5">
                  <c:v>34.525962735</c:v>
                </c:pt>
                <c:pt idx="6">
                  <c:v>35.263726094999996</c:v>
                </c:pt>
              </c:numCache>
            </c:numRef>
          </c:val>
          <c:smooth val="0"/>
        </c:ser>
        <c:ser>
          <c:idx val="1"/>
          <c:order val="1"/>
          <c:tx>
            <c:strRef>
              <c:f>'G2 evol taxes'!$I$4</c:f>
              <c:strCache>
                <c:ptCount val="1"/>
                <c:pt idx="0">
                  <c:v>TH</c:v>
                </c:pt>
              </c:strCache>
            </c:strRef>
          </c:tx>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taxes'!$J$4:$P$4</c:f>
              <c:numCache>
                <c:formatCode>0</c:formatCode>
                <c:ptCount val="7"/>
                <c:pt idx="0">
                  <c:v>20.615139653</c:v>
                </c:pt>
                <c:pt idx="1">
                  <c:v>21.778388226000001</c:v>
                </c:pt>
                <c:pt idx="2">
                  <c:v>21.862037121999997</c:v>
                </c:pt>
                <c:pt idx="3">
                  <c:v>22.281573727999998</c:v>
                </c:pt>
                <c:pt idx="4">
                  <c:v>22.767251298999998</c:v>
                </c:pt>
                <c:pt idx="5">
                  <c:v>23.517933269999997</c:v>
                </c:pt>
                <c:pt idx="6">
                  <c:v>23.877470825</c:v>
                </c:pt>
              </c:numCache>
            </c:numRef>
          </c:val>
          <c:smooth val="0"/>
        </c:ser>
        <c:ser>
          <c:idx val="2"/>
          <c:order val="2"/>
          <c:tx>
            <c:strRef>
              <c:f>'G2 evol taxes'!$I$5</c:f>
              <c:strCache>
                <c:ptCount val="1"/>
                <c:pt idx="0">
                  <c:v>TEOM</c:v>
                </c:pt>
              </c:strCache>
            </c:strRef>
          </c:tx>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taxes'!$J$5:$P$5</c:f>
              <c:numCache>
                <c:formatCode>0</c:formatCode>
                <c:ptCount val="7"/>
                <c:pt idx="0">
                  <c:v>6.3556438930000008</c:v>
                </c:pt>
                <c:pt idx="1">
                  <c:v>6.5534701429999993</c:v>
                </c:pt>
                <c:pt idx="2">
                  <c:v>6.6878752430000006</c:v>
                </c:pt>
                <c:pt idx="3">
                  <c:v>6.7917664819999999</c:v>
                </c:pt>
                <c:pt idx="4">
                  <c:v>6.9235509439999996</c:v>
                </c:pt>
                <c:pt idx="5">
                  <c:v>7.0118429829999993</c:v>
                </c:pt>
                <c:pt idx="6">
                  <c:v>7.1308013350000001</c:v>
                </c:pt>
              </c:numCache>
            </c:numRef>
          </c:val>
          <c:smooth val="0"/>
        </c:ser>
        <c:ser>
          <c:idx val="3"/>
          <c:order val="3"/>
          <c:tx>
            <c:strRef>
              <c:f>'G2 evol taxes'!$I$6</c:f>
              <c:strCache>
                <c:ptCount val="1"/>
                <c:pt idx="0">
                  <c:v>FNB</c:v>
                </c:pt>
              </c:strCache>
            </c:strRef>
          </c:tx>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taxes'!$J$6:$P$6</c:f>
              <c:numCache>
                <c:formatCode>0</c:formatCode>
                <c:ptCount val="7"/>
                <c:pt idx="0">
                  <c:v>1.013852848</c:v>
                </c:pt>
                <c:pt idx="1">
                  <c:v>1.039921374</c:v>
                </c:pt>
                <c:pt idx="2">
                  <c:v>1.045686391</c:v>
                </c:pt>
                <c:pt idx="3">
                  <c:v>1.0536099650000001</c:v>
                </c:pt>
                <c:pt idx="4">
                  <c:v>1.0670455400000001</c:v>
                </c:pt>
                <c:pt idx="5">
                  <c:v>1.0916584809999998</c:v>
                </c:pt>
                <c:pt idx="6">
                  <c:v>1.1059465509999999</c:v>
                </c:pt>
              </c:numCache>
            </c:numRef>
          </c:val>
          <c:smooth val="0"/>
        </c:ser>
        <c:dLbls>
          <c:showLegendKey val="0"/>
          <c:showVal val="0"/>
          <c:showCatName val="0"/>
          <c:showSerName val="0"/>
          <c:showPercent val="0"/>
          <c:showBubbleSize val="0"/>
        </c:dLbls>
        <c:smooth val="0"/>
        <c:axId val="1753899696"/>
        <c:axId val="1753895888"/>
      </c:lineChart>
      <c:catAx>
        <c:axId val="1753899696"/>
        <c:scaling>
          <c:orientation val="minMax"/>
        </c:scaling>
        <c:delete val="0"/>
        <c:axPos val="b"/>
        <c:numFmt formatCode="General" sourceLinked="1"/>
        <c:majorTickMark val="out"/>
        <c:minorTickMark val="none"/>
        <c:tickLblPos val="nextTo"/>
        <c:crossAx val="1753895888"/>
        <c:crosses val="autoZero"/>
        <c:auto val="1"/>
        <c:lblAlgn val="ctr"/>
        <c:lblOffset val="100"/>
        <c:noMultiLvlLbl val="0"/>
      </c:catAx>
      <c:valAx>
        <c:axId val="1753895888"/>
        <c:scaling>
          <c:orientation val="minMax"/>
        </c:scaling>
        <c:delete val="0"/>
        <c:axPos val="l"/>
        <c:majorGridlines>
          <c:spPr>
            <a:ln>
              <a:prstDash val="sysDot"/>
            </a:ln>
          </c:spPr>
        </c:majorGridlines>
        <c:numFmt formatCode="0" sourceLinked="1"/>
        <c:majorTickMark val="out"/>
        <c:minorTickMark val="none"/>
        <c:tickLblPos val="nextTo"/>
        <c:crossAx val="1753899696"/>
        <c:crosses val="autoZero"/>
        <c:crossBetween val="between"/>
      </c:valAx>
    </c:plotArea>
    <c:legend>
      <c:legendPos val="r"/>
      <c:layout>
        <c:manualLayout>
          <c:xMode val="edge"/>
          <c:yMode val="edge"/>
          <c:x val="0.79222506393861891"/>
          <c:y val="0.20942938950813017"/>
          <c:w val="0.18731457800511508"/>
          <c:h val="0.71726420561066229"/>
        </c:manualLayout>
      </c:layout>
      <c:overlay val="0"/>
    </c:legend>
    <c:plotVisOnly val="1"/>
    <c:dispBlanksAs val="gap"/>
    <c:showDLblsOverMax val="0"/>
  </c:chart>
  <c:spPr>
    <a:solidFill>
      <a:schemeClr val="bg1"/>
    </a:solidFill>
    <a:ln>
      <a:noFill/>
    </a:ln>
  </c:spPr>
  <c:printSettings>
    <c:headerFooter/>
    <c:pageMargins b="0.75000000000000655" l="0.70000000000000062" r="0.70000000000000062" t="0.7500000000000065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74515845365875E-2"/>
          <c:y val="0.11621536891222002"/>
          <c:w val="0.66633989165677376"/>
          <c:h val="0.76780475357248512"/>
        </c:manualLayout>
      </c:layout>
      <c:lineChart>
        <c:grouping val="standard"/>
        <c:varyColors val="0"/>
        <c:ser>
          <c:idx val="0"/>
          <c:order val="0"/>
          <c:tx>
            <c:strRef>
              <c:f>'G2 evol taxes'!$I$23</c:f>
              <c:strCache>
                <c:ptCount val="1"/>
                <c:pt idx="0">
                  <c:v>CVAE</c:v>
                </c:pt>
              </c:strCache>
            </c:strRef>
          </c:tx>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taxes'!$J$23:$P$23</c:f>
              <c:numCache>
                <c:formatCode>0</c:formatCode>
                <c:ptCount val="7"/>
                <c:pt idx="0">
                  <c:v>15.917229105000001</c:v>
                </c:pt>
                <c:pt idx="1">
                  <c:v>16.626867104000002</c:v>
                </c:pt>
                <c:pt idx="2">
                  <c:v>16.860520242</c:v>
                </c:pt>
                <c:pt idx="3">
                  <c:v>17.581173489000001</c:v>
                </c:pt>
                <c:pt idx="4">
                  <c:v>17.724853929000002</c:v>
                </c:pt>
                <c:pt idx="5">
                  <c:v>18.924924317000002</c:v>
                </c:pt>
                <c:pt idx="6">
                  <c:v>19.490456426000001</c:v>
                </c:pt>
              </c:numCache>
            </c:numRef>
          </c:val>
          <c:smooth val="0"/>
        </c:ser>
        <c:ser>
          <c:idx val="1"/>
          <c:order val="1"/>
          <c:tx>
            <c:strRef>
              <c:f>'G2 evol taxes'!$I$24</c:f>
              <c:strCache>
                <c:ptCount val="1"/>
                <c:pt idx="0">
                  <c:v>CFE</c:v>
                </c:pt>
              </c:strCache>
            </c:strRef>
          </c:tx>
          <c:marker>
            <c:symbol val="none"/>
          </c:marker>
          <c:cat>
            <c:numRef>
              <c:f>'G2 evol taxes'!$J$2:$O$2</c:f>
              <c:numCache>
                <c:formatCode>General</c:formatCode>
                <c:ptCount val="6"/>
                <c:pt idx="0">
                  <c:v>2014</c:v>
                </c:pt>
                <c:pt idx="1">
                  <c:v>2015</c:v>
                </c:pt>
                <c:pt idx="2">
                  <c:v>2016</c:v>
                </c:pt>
                <c:pt idx="3">
                  <c:v>2017</c:v>
                </c:pt>
                <c:pt idx="4">
                  <c:v>2018</c:v>
                </c:pt>
                <c:pt idx="5">
                  <c:v>2019</c:v>
                </c:pt>
              </c:numCache>
            </c:numRef>
          </c:cat>
          <c:val>
            <c:numRef>
              <c:f>'G2 evol taxes'!$J$24:$P$24</c:f>
              <c:numCache>
                <c:formatCode>0</c:formatCode>
                <c:ptCount val="7"/>
                <c:pt idx="0">
                  <c:v>6.973858742</c:v>
                </c:pt>
                <c:pt idx="1">
                  <c:v>7.2341384529999999</c:v>
                </c:pt>
                <c:pt idx="2">
                  <c:v>7.4262889160000007</c:v>
                </c:pt>
                <c:pt idx="3">
                  <c:v>7.6632360589999999</c:v>
                </c:pt>
                <c:pt idx="4">
                  <c:v>7.9540907079999998</c:v>
                </c:pt>
                <c:pt idx="5">
                  <c:v>8.0057612420000002</c:v>
                </c:pt>
                <c:pt idx="6">
                  <c:v>8.2647013979999997</c:v>
                </c:pt>
              </c:numCache>
            </c:numRef>
          </c:val>
          <c:smooth val="0"/>
        </c:ser>
        <c:ser>
          <c:idx val="2"/>
          <c:order val="2"/>
          <c:tx>
            <c:strRef>
              <c:f>'G2 evol taxes'!$I$25</c:f>
              <c:strCache>
                <c:ptCount val="1"/>
                <c:pt idx="0">
                  <c:v>IFER</c:v>
                </c:pt>
              </c:strCache>
            </c:strRef>
          </c:tx>
          <c:marker>
            <c:symbol val="none"/>
          </c:marker>
          <c:cat>
            <c:numRef>
              <c:f>'G2 evol taxes'!$J$2:$O$2</c:f>
              <c:numCache>
                <c:formatCode>General</c:formatCode>
                <c:ptCount val="6"/>
                <c:pt idx="0">
                  <c:v>2014</c:v>
                </c:pt>
                <c:pt idx="1">
                  <c:v>2015</c:v>
                </c:pt>
                <c:pt idx="2">
                  <c:v>2016</c:v>
                </c:pt>
                <c:pt idx="3">
                  <c:v>2017</c:v>
                </c:pt>
                <c:pt idx="4">
                  <c:v>2018</c:v>
                </c:pt>
                <c:pt idx="5">
                  <c:v>2019</c:v>
                </c:pt>
              </c:numCache>
            </c:numRef>
          </c:cat>
          <c:val>
            <c:numRef>
              <c:f>'G2 evol taxes'!$J$25:$P$25</c:f>
              <c:numCache>
                <c:formatCode>0</c:formatCode>
                <c:ptCount val="7"/>
                <c:pt idx="0">
                  <c:v>1.4471260420000001</c:v>
                </c:pt>
                <c:pt idx="1">
                  <c:v>1.4674812050000001</c:v>
                </c:pt>
                <c:pt idx="2">
                  <c:v>1.4939100949999999</c:v>
                </c:pt>
                <c:pt idx="3">
                  <c:v>1.5265980529999998</c:v>
                </c:pt>
                <c:pt idx="4">
                  <c:v>1.538317304</c:v>
                </c:pt>
                <c:pt idx="5">
                  <c:v>1.556833871</c:v>
                </c:pt>
                <c:pt idx="6">
                  <c:v>1.6168328789999999</c:v>
                </c:pt>
              </c:numCache>
            </c:numRef>
          </c:val>
          <c:smooth val="0"/>
        </c:ser>
        <c:ser>
          <c:idx val="3"/>
          <c:order val="3"/>
          <c:tx>
            <c:strRef>
              <c:f>'G2 evol taxes'!$I$26</c:f>
              <c:strCache>
                <c:ptCount val="1"/>
                <c:pt idx="0">
                  <c:v>TASCOM</c:v>
                </c:pt>
              </c:strCache>
            </c:strRef>
          </c:tx>
          <c:marker>
            <c:symbol val="none"/>
          </c:marker>
          <c:cat>
            <c:numRef>
              <c:f>'G2 evol taxes'!$J$2:$O$2</c:f>
              <c:numCache>
                <c:formatCode>General</c:formatCode>
                <c:ptCount val="6"/>
                <c:pt idx="0">
                  <c:v>2014</c:v>
                </c:pt>
                <c:pt idx="1">
                  <c:v>2015</c:v>
                </c:pt>
                <c:pt idx="2">
                  <c:v>2016</c:v>
                </c:pt>
                <c:pt idx="3">
                  <c:v>2017</c:v>
                </c:pt>
                <c:pt idx="4">
                  <c:v>2018</c:v>
                </c:pt>
                <c:pt idx="5">
                  <c:v>2019</c:v>
                </c:pt>
              </c:numCache>
            </c:numRef>
          </c:cat>
          <c:val>
            <c:numRef>
              <c:f>'G2 evol taxes'!$J$26:$P$26</c:f>
              <c:numCache>
                <c:formatCode>0</c:formatCode>
                <c:ptCount val="7"/>
                <c:pt idx="0">
                  <c:v>0.71219442799999999</c:v>
                </c:pt>
                <c:pt idx="1">
                  <c:v>0.73709862599999998</c:v>
                </c:pt>
                <c:pt idx="2">
                  <c:v>0.75279978400000003</c:v>
                </c:pt>
                <c:pt idx="3">
                  <c:v>0.94162310999999999</c:v>
                </c:pt>
                <c:pt idx="4">
                  <c:v>0.77448542999999992</c:v>
                </c:pt>
                <c:pt idx="5">
                  <c:v>0.79057489299999995</c:v>
                </c:pt>
                <c:pt idx="6">
                  <c:v>0.79900000000000004</c:v>
                </c:pt>
              </c:numCache>
            </c:numRef>
          </c:val>
          <c:smooth val="0"/>
        </c:ser>
        <c:dLbls>
          <c:showLegendKey val="0"/>
          <c:showVal val="0"/>
          <c:showCatName val="0"/>
          <c:showSerName val="0"/>
          <c:showPercent val="0"/>
          <c:showBubbleSize val="0"/>
        </c:dLbls>
        <c:smooth val="0"/>
        <c:axId val="1753889360"/>
        <c:axId val="1753893712"/>
      </c:lineChart>
      <c:catAx>
        <c:axId val="1753889360"/>
        <c:scaling>
          <c:orientation val="minMax"/>
        </c:scaling>
        <c:delete val="0"/>
        <c:axPos val="b"/>
        <c:numFmt formatCode="General" sourceLinked="1"/>
        <c:majorTickMark val="out"/>
        <c:minorTickMark val="none"/>
        <c:tickLblPos val="nextTo"/>
        <c:crossAx val="1753893712"/>
        <c:crosses val="autoZero"/>
        <c:auto val="1"/>
        <c:lblAlgn val="ctr"/>
        <c:lblOffset val="100"/>
        <c:noMultiLvlLbl val="0"/>
      </c:catAx>
      <c:valAx>
        <c:axId val="1753893712"/>
        <c:scaling>
          <c:orientation val="minMax"/>
          <c:max val="20"/>
        </c:scaling>
        <c:delete val="0"/>
        <c:axPos val="l"/>
        <c:majorGridlines>
          <c:spPr>
            <a:ln>
              <a:prstDash val="sysDot"/>
            </a:ln>
          </c:spPr>
        </c:majorGridlines>
        <c:numFmt formatCode="0" sourceLinked="1"/>
        <c:majorTickMark val="out"/>
        <c:minorTickMark val="none"/>
        <c:tickLblPos val="nextTo"/>
        <c:crossAx val="1753889360"/>
        <c:crosses val="autoZero"/>
        <c:crossBetween val="between"/>
        <c:majorUnit val="5"/>
      </c:valAx>
    </c:plotArea>
    <c:legend>
      <c:legendPos val="r"/>
      <c:layout>
        <c:manualLayout>
          <c:xMode val="edge"/>
          <c:yMode val="edge"/>
          <c:x val="0.77176470588235258"/>
          <c:y val="0.27382349933531097"/>
          <c:w val="0.22482523444160279"/>
          <c:h val="0.43209098862642181"/>
        </c:manualLayout>
      </c:layout>
      <c:overlay val="0"/>
    </c:legend>
    <c:plotVisOnly val="1"/>
    <c:dispBlanksAs val="gap"/>
    <c:showDLblsOverMax val="0"/>
  </c:chart>
  <c:spPr>
    <a:solidFill>
      <a:schemeClr val="bg1"/>
    </a:solidFill>
    <a:ln>
      <a:noFill/>
    </a:ln>
  </c:spPr>
  <c:printSettings>
    <c:headerFooter/>
    <c:pageMargins b="0.75000000000000677" l="0.70000000000000062" r="0.70000000000000062" t="0.75000000000000677"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91046952464256"/>
          <c:y val="5.9451243293383506E-2"/>
          <c:w val="0.59701545640128362"/>
          <c:h val="0.7666217626411177"/>
        </c:manualLayout>
      </c:layout>
      <c:lineChart>
        <c:grouping val="standard"/>
        <c:varyColors val="0"/>
        <c:ser>
          <c:idx val="0"/>
          <c:order val="0"/>
          <c:tx>
            <c:strRef>
              <c:f>'G2 evol taxes'!$A$13</c:f>
              <c:strCache>
                <c:ptCount val="1"/>
                <c:pt idx="0">
                  <c:v>FB</c:v>
                </c:pt>
              </c:strCache>
            </c:strRef>
          </c:tx>
          <c:marker>
            <c:symbol val="none"/>
          </c:marker>
          <c:cat>
            <c:numRef>
              <c:f>'G2 evol taxes'!$B$12:$H$12</c:f>
              <c:numCache>
                <c:formatCode>General</c:formatCode>
                <c:ptCount val="7"/>
                <c:pt idx="0">
                  <c:v>2014</c:v>
                </c:pt>
                <c:pt idx="1">
                  <c:v>2015</c:v>
                </c:pt>
                <c:pt idx="2">
                  <c:v>2016</c:v>
                </c:pt>
                <c:pt idx="3">
                  <c:v>2017</c:v>
                </c:pt>
                <c:pt idx="4">
                  <c:v>2018</c:v>
                </c:pt>
                <c:pt idx="5">
                  <c:v>2019</c:v>
                </c:pt>
                <c:pt idx="6">
                  <c:v>2020</c:v>
                </c:pt>
              </c:numCache>
            </c:numRef>
          </c:cat>
          <c:val>
            <c:numRef>
              <c:f>'G2 evol taxes'!$B$13:$H$13</c:f>
              <c:numCache>
                <c:formatCode>0.0</c:formatCode>
                <c:ptCount val="7"/>
                <c:pt idx="0">
                  <c:v>100</c:v>
                </c:pt>
                <c:pt idx="1">
                  <c:v>103.80982448513065</c:v>
                </c:pt>
                <c:pt idx="2">
                  <c:v>108.96628304216559</c:v>
                </c:pt>
                <c:pt idx="3">
                  <c:v>111.6368488926452</c:v>
                </c:pt>
                <c:pt idx="4">
                  <c:v>114.72420599173697</c:v>
                </c:pt>
                <c:pt idx="5">
                  <c:v>117.78809666149421</c:v>
                </c:pt>
                <c:pt idx="6">
                  <c:v>120.30503565688089</c:v>
                </c:pt>
              </c:numCache>
            </c:numRef>
          </c:val>
          <c:smooth val="0"/>
        </c:ser>
        <c:ser>
          <c:idx val="1"/>
          <c:order val="1"/>
          <c:tx>
            <c:strRef>
              <c:f>'G2 evol taxes'!$A$14</c:f>
              <c:strCache>
                <c:ptCount val="1"/>
                <c:pt idx="0">
                  <c:v>TH (yc LV)</c:v>
                </c:pt>
              </c:strCache>
            </c:strRef>
          </c:tx>
          <c:marker>
            <c:symbol val="none"/>
          </c:marker>
          <c:cat>
            <c:numRef>
              <c:f>'G2 evol taxes'!$B$12:$H$12</c:f>
              <c:numCache>
                <c:formatCode>General</c:formatCode>
                <c:ptCount val="7"/>
                <c:pt idx="0">
                  <c:v>2014</c:v>
                </c:pt>
                <c:pt idx="1">
                  <c:v>2015</c:v>
                </c:pt>
                <c:pt idx="2">
                  <c:v>2016</c:v>
                </c:pt>
                <c:pt idx="3">
                  <c:v>2017</c:v>
                </c:pt>
                <c:pt idx="4">
                  <c:v>2018</c:v>
                </c:pt>
                <c:pt idx="5">
                  <c:v>2019</c:v>
                </c:pt>
                <c:pt idx="6">
                  <c:v>2020</c:v>
                </c:pt>
              </c:numCache>
            </c:numRef>
          </c:cat>
          <c:val>
            <c:numRef>
              <c:f>'G2 evol taxes'!$B$14:$H$14</c:f>
              <c:numCache>
                <c:formatCode>0.0</c:formatCode>
                <c:ptCount val="7"/>
                <c:pt idx="0">
                  <c:v>100</c:v>
                </c:pt>
                <c:pt idx="1">
                  <c:v>105.6426907242936</c:v>
                </c:pt>
                <c:pt idx="2">
                  <c:v>106.04845511593975</c:v>
                </c:pt>
                <c:pt idx="3">
                  <c:v>108.0835449240214</c:v>
                </c:pt>
                <c:pt idx="4">
                  <c:v>110.43947158362721</c:v>
                </c:pt>
                <c:pt idx="5">
                  <c:v>114.08088262248359</c:v>
                </c:pt>
                <c:pt idx="6">
                  <c:v>115.82492879947701</c:v>
                </c:pt>
              </c:numCache>
            </c:numRef>
          </c:val>
          <c:smooth val="0"/>
        </c:ser>
        <c:ser>
          <c:idx val="2"/>
          <c:order val="2"/>
          <c:tx>
            <c:strRef>
              <c:f>'G2 evol taxes'!$A$15</c:f>
              <c:strCache>
                <c:ptCount val="1"/>
                <c:pt idx="0">
                  <c:v>TEOM</c:v>
                </c:pt>
              </c:strCache>
            </c:strRef>
          </c:tx>
          <c:marker>
            <c:symbol val="none"/>
          </c:marker>
          <c:cat>
            <c:numRef>
              <c:f>'G2 evol taxes'!$B$12:$H$12</c:f>
              <c:numCache>
                <c:formatCode>General</c:formatCode>
                <c:ptCount val="7"/>
                <c:pt idx="0">
                  <c:v>2014</c:v>
                </c:pt>
                <c:pt idx="1">
                  <c:v>2015</c:v>
                </c:pt>
                <c:pt idx="2">
                  <c:v>2016</c:v>
                </c:pt>
                <c:pt idx="3">
                  <c:v>2017</c:v>
                </c:pt>
                <c:pt idx="4">
                  <c:v>2018</c:v>
                </c:pt>
                <c:pt idx="5">
                  <c:v>2019</c:v>
                </c:pt>
                <c:pt idx="6">
                  <c:v>2020</c:v>
                </c:pt>
              </c:numCache>
            </c:numRef>
          </c:cat>
          <c:val>
            <c:numRef>
              <c:f>'G2 evol taxes'!$B$15:$H$15</c:f>
              <c:numCache>
                <c:formatCode>0.0</c:formatCode>
                <c:ptCount val="7"/>
                <c:pt idx="0">
                  <c:v>100</c:v>
                </c:pt>
                <c:pt idx="1">
                  <c:v>103.11260752380859</c:v>
                </c:pt>
                <c:pt idx="2">
                  <c:v>105.22734369000619</c:v>
                </c:pt>
                <c:pt idx="3">
                  <c:v>106.86197333177113</c:v>
                </c:pt>
                <c:pt idx="4">
                  <c:v>108.93547625639445</c:v>
                </c:pt>
                <c:pt idx="5">
                  <c:v>110.3246673515287</c:v>
                </c:pt>
                <c:pt idx="6">
                  <c:v>112.19636365803542</c:v>
                </c:pt>
              </c:numCache>
            </c:numRef>
          </c:val>
          <c:smooth val="0"/>
        </c:ser>
        <c:ser>
          <c:idx val="3"/>
          <c:order val="3"/>
          <c:tx>
            <c:strRef>
              <c:f>'G2 evol taxes'!$A$16</c:f>
              <c:strCache>
                <c:ptCount val="1"/>
                <c:pt idx="0">
                  <c:v>FNB</c:v>
                </c:pt>
              </c:strCache>
            </c:strRef>
          </c:tx>
          <c:marker>
            <c:symbol val="none"/>
          </c:marker>
          <c:cat>
            <c:numRef>
              <c:f>'G2 evol taxes'!$B$12:$H$12</c:f>
              <c:numCache>
                <c:formatCode>General</c:formatCode>
                <c:ptCount val="7"/>
                <c:pt idx="0">
                  <c:v>2014</c:v>
                </c:pt>
                <c:pt idx="1">
                  <c:v>2015</c:v>
                </c:pt>
                <c:pt idx="2">
                  <c:v>2016</c:v>
                </c:pt>
                <c:pt idx="3">
                  <c:v>2017</c:v>
                </c:pt>
                <c:pt idx="4">
                  <c:v>2018</c:v>
                </c:pt>
                <c:pt idx="5">
                  <c:v>2019</c:v>
                </c:pt>
                <c:pt idx="6">
                  <c:v>2020</c:v>
                </c:pt>
              </c:numCache>
            </c:numRef>
          </c:cat>
          <c:val>
            <c:numRef>
              <c:f>'G2 evol taxes'!$B$16:$H$16</c:f>
              <c:numCache>
                <c:formatCode>0.0</c:formatCode>
                <c:ptCount val="7"/>
                <c:pt idx="0">
                  <c:v>100</c:v>
                </c:pt>
                <c:pt idx="1">
                  <c:v>102.57123369051284</c:v>
                </c:pt>
                <c:pt idx="2">
                  <c:v>103.13985831995215</c:v>
                </c:pt>
                <c:pt idx="3">
                  <c:v>103.92138929021387</c:v>
                </c:pt>
                <c:pt idx="4">
                  <c:v>105.24658900006365</c:v>
                </c:pt>
                <c:pt idx="5">
                  <c:v>107.67425303913531</c:v>
                </c:pt>
                <c:pt idx="6">
                  <c:v>109.08353743658863</c:v>
                </c:pt>
              </c:numCache>
            </c:numRef>
          </c:val>
          <c:smooth val="0"/>
        </c:ser>
        <c:dLbls>
          <c:showLegendKey val="0"/>
          <c:showVal val="0"/>
          <c:showCatName val="0"/>
          <c:showSerName val="0"/>
          <c:showPercent val="0"/>
          <c:showBubbleSize val="0"/>
        </c:dLbls>
        <c:smooth val="0"/>
        <c:axId val="1753900240"/>
        <c:axId val="1753901328"/>
      </c:lineChart>
      <c:catAx>
        <c:axId val="1753900240"/>
        <c:scaling>
          <c:orientation val="minMax"/>
        </c:scaling>
        <c:delete val="0"/>
        <c:axPos val="b"/>
        <c:numFmt formatCode="General" sourceLinked="1"/>
        <c:majorTickMark val="out"/>
        <c:minorTickMark val="none"/>
        <c:tickLblPos val="nextTo"/>
        <c:crossAx val="1753901328"/>
        <c:crosses val="autoZero"/>
        <c:auto val="1"/>
        <c:lblAlgn val="ctr"/>
        <c:lblOffset val="100"/>
        <c:noMultiLvlLbl val="0"/>
      </c:catAx>
      <c:valAx>
        <c:axId val="1753901328"/>
        <c:scaling>
          <c:orientation val="minMax"/>
          <c:min val="100"/>
        </c:scaling>
        <c:delete val="0"/>
        <c:axPos val="l"/>
        <c:majorGridlines/>
        <c:numFmt formatCode="0" sourceLinked="0"/>
        <c:majorTickMark val="out"/>
        <c:minorTickMark val="none"/>
        <c:tickLblPos val="nextTo"/>
        <c:crossAx val="1753900240"/>
        <c:crosses val="autoZero"/>
        <c:crossBetween val="between"/>
      </c:valAx>
    </c:plotArea>
    <c:legend>
      <c:legendPos val="r"/>
      <c:overlay val="0"/>
    </c:legend>
    <c:plotVisOnly val="1"/>
    <c:dispBlanksAs val="gap"/>
    <c:showDLblsOverMax val="0"/>
  </c:chart>
  <c:spPr>
    <a:solidFill>
      <a:schemeClr val="bg1"/>
    </a:solidFill>
  </c:spPr>
  <c:printSettings>
    <c:headerFooter/>
    <c:pageMargins b="0.75000000000000644" l="0.70000000000000062" r="0.70000000000000062" t="0.750000000000006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'G2 evol taxes'!$A$32</c:f>
              <c:strCache>
                <c:ptCount val="1"/>
                <c:pt idx="0">
                  <c:v>CVAE</c:v>
                </c:pt>
              </c:strCache>
            </c:strRef>
          </c:tx>
          <c:marker>
            <c:symbol val="none"/>
          </c:marker>
          <c:cat>
            <c:numRef>
              <c:f>'G2 evol taxes'!$B$31:$H$31</c:f>
              <c:numCache>
                <c:formatCode>General</c:formatCode>
                <c:ptCount val="7"/>
                <c:pt idx="0">
                  <c:v>2014</c:v>
                </c:pt>
                <c:pt idx="1">
                  <c:v>2015</c:v>
                </c:pt>
                <c:pt idx="2">
                  <c:v>2016</c:v>
                </c:pt>
                <c:pt idx="3">
                  <c:v>2017</c:v>
                </c:pt>
                <c:pt idx="4">
                  <c:v>2018</c:v>
                </c:pt>
                <c:pt idx="5">
                  <c:v>2019</c:v>
                </c:pt>
                <c:pt idx="6">
                  <c:v>2020</c:v>
                </c:pt>
              </c:numCache>
            </c:numRef>
          </c:cat>
          <c:val>
            <c:numRef>
              <c:f>'G2 evol taxes'!$B$32:$H$32</c:f>
              <c:numCache>
                <c:formatCode>0.0</c:formatCode>
                <c:ptCount val="7"/>
                <c:pt idx="0">
                  <c:v>100</c:v>
                </c:pt>
                <c:pt idx="1">
                  <c:v>104.45830109197263</c:v>
                </c:pt>
                <c:pt idx="2">
                  <c:v>105.92622705106184</c:v>
                </c:pt>
                <c:pt idx="3">
                  <c:v>110.45373144423306</c:v>
                </c:pt>
                <c:pt idx="4">
                  <c:v>111.35640388208134</c:v>
                </c:pt>
                <c:pt idx="5">
                  <c:v>118.89584670899289</c:v>
                </c:pt>
                <c:pt idx="6">
                  <c:v>122.44880247327445</c:v>
                </c:pt>
              </c:numCache>
            </c:numRef>
          </c:val>
          <c:smooth val="0"/>
        </c:ser>
        <c:ser>
          <c:idx val="1"/>
          <c:order val="1"/>
          <c:tx>
            <c:strRef>
              <c:f>'G2 evol taxes'!$A$33</c:f>
              <c:strCache>
                <c:ptCount val="1"/>
                <c:pt idx="0">
                  <c:v>CFE</c:v>
                </c:pt>
              </c:strCache>
            </c:strRef>
          </c:tx>
          <c:marker>
            <c:symbol val="none"/>
          </c:marker>
          <c:cat>
            <c:numRef>
              <c:f>'G2 evol taxes'!$B$31:$H$31</c:f>
              <c:numCache>
                <c:formatCode>General</c:formatCode>
                <c:ptCount val="7"/>
                <c:pt idx="0">
                  <c:v>2014</c:v>
                </c:pt>
                <c:pt idx="1">
                  <c:v>2015</c:v>
                </c:pt>
                <c:pt idx="2">
                  <c:v>2016</c:v>
                </c:pt>
                <c:pt idx="3">
                  <c:v>2017</c:v>
                </c:pt>
                <c:pt idx="4">
                  <c:v>2018</c:v>
                </c:pt>
                <c:pt idx="5">
                  <c:v>2019</c:v>
                </c:pt>
                <c:pt idx="6">
                  <c:v>2020</c:v>
                </c:pt>
              </c:numCache>
            </c:numRef>
          </c:cat>
          <c:val>
            <c:numRef>
              <c:f>'G2 evol taxes'!$B$33:$H$33</c:f>
              <c:numCache>
                <c:formatCode>0.0</c:formatCode>
                <c:ptCount val="7"/>
                <c:pt idx="0">
                  <c:v>100</c:v>
                </c:pt>
                <c:pt idx="1">
                  <c:v>103.73221943014801</c:v>
                </c:pt>
                <c:pt idx="2">
                  <c:v>106.48751560273573</c:v>
                </c:pt>
                <c:pt idx="3">
                  <c:v>109.88516318588776</c:v>
                </c:pt>
                <c:pt idx="4">
                  <c:v>114.05580471678559</c:v>
                </c:pt>
                <c:pt idx="5">
                  <c:v>114.79672213297604</c:v>
                </c:pt>
                <c:pt idx="6">
                  <c:v>118.50973333064391</c:v>
                </c:pt>
              </c:numCache>
            </c:numRef>
          </c:val>
          <c:smooth val="0"/>
        </c:ser>
        <c:ser>
          <c:idx val="2"/>
          <c:order val="2"/>
          <c:tx>
            <c:strRef>
              <c:f>'G2 evol taxes'!$A$34</c:f>
              <c:strCache>
                <c:ptCount val="1"/>
                <c:pt idx="0">
                  <c:v>IFER</c:v>
                </c:pt>
              </c:strCache>
            </c:strRef>
          </c:tx>
          <c:marker>
            <c:symbol val="none"/>
          </c:marker>
          <c:cat>
            <c:numRef>
              <c:f>'G2 evol taxes'!$B$31:$H$31</c:f>
              <c:numCache>
                <c:formatCode>General</c:formatCode>
                <c:ptCount val="7"/>
                <c:pt idx="0">
                  <c:v>2014</c:v>
                </c:pt>
                <c:pt idx="1">
                  <c:v>2015</c:v>
                </c:pt>
                <c:pt idx="2">
                  <c:v>2016</c:v>
                </c:pt>
                <c:pt idx="3">
                  <c:v>2017</c:v>
                </c:pt>
                <c:pt idx="4">
                  <c:v>2018</c:v>
                </c:pt>
                <c:pt idx="5">
                  <c:v>2019</c:v>
                </c:pt>
                <c:pt idx="6">
                  <c:v>2020</c:v>
                </c:pt>
              </c:numCache>
            </c:numRef>
          </c:cat>
          <c:val>
            <c:numRef>
              <c:f>'G2 evol taxes'!$B$34:$H$34</c:f>
              <c:numCache>
                <c:formatCode>0.0</c:formatCode>
                <c:ptCount val="7"/>
                <c:pt idx="0">
                  <c:v>100</c:v>
                </c:pt>
                <c:pt idx="1">
                  <c:v>101.4065922669644</c:v>
                </c:pt>
                <c:pt idx="2">
                  <c:v>103.23289413929292</c:v>
                </c:pt>
                <c:pt idx="3">
                  <c:v>105.49171313993946</c:v>
                </c:pt>
                <c:pt idx="4">
                  <c:v>106.30154246094341</c:v>
                </c:pt>
                <c:pt idx="5">
                  <c:v>107.58108318252488</c:v>
                </c:pt>
                <c:pt idx="6">
                  <c:v>111.72716350024747</c:v>
                </c:pt>
              </c:numCache>
            </c:numRef>
          </c:val>
          <c:smooth val="0"/>
        </c:ser>
        <c:ser>
          <c:idx val="3"/>
          <c:order val="3"/>
          <c:tx>
            <c:strRef>
              <c:f>'G2 evol taxes'!$A$35</c:f>
              <c:strCache>
                <c:ptCount val="1"/>
                <c:pt idx="0">
                  <c:v>TASCOM</c:v>
                </c:pt>
              </c:strCache>
            </c:strRef>
          </c:tx>
          <c:marker>
            <c:symbol val="none"/>
          </c:marker>
          <c:dPt>
            <c:idx val="6"/>
            <c:bubble3D val="0"/>
            <c:spPr>
              <a:ln>
                <a:prstDash val="dash"/>
              </a:ln>
            </c:spPr>
          </c:dPt>
          <c:cat>
            <c:numRef>
              <c:f>'G2 evol taxes'!$B$31:$H$31</c:f>
              <c:numCache>
                <c:formatCode>General</c:formatCode>
                <c:ptCount val="7"/>
                <c:pt idx="0">
                  <c:v>2014</c:v>
                </c:pt>
                <c:pt idx="1">
                  <c:v>2015</c:v>
                </c:pt>
                <c:pt idx="2">
                  <c:v>2016</c:v>
                </c:pt>
                <c:pt idx="3">
                  <c:v>2017</c:v>
                </c:pt>
                <c:pt idx="4">
                  <c:v>2018</c:v>
                </c:pt>
                <c:pt idx="5">
                  <c:v>2019</c:v>
                </c:pt>
                <c:pt idx="6">
                  <c:v>2020</c:v>
                </c:pt>
              </c:numCache>
            </c:numRef>
          </c:cat>
          <c:val>
            <c:numRef>
              <c:f>'G2 evol taxes'!$B$35:$H$35</c:f>
              <c:numCache>
                <c:formatCode>0.0</c:formatCode>
                <c:ptCount val="7"/>
                <c:pt idx="0">
                  <c:v>100</c:v>
                </c:pt>
                <c:pt idx="1">
                  <c:v>103.49682572916731</c:v>
                </c:pt>
                <c:pt idx="2">
                  <c:v>105.70144252799463</c:v>
                </c:pt>
                <c:pt idx="4">
                  <c:v>108.74634784421535</c:v>
                </c:pt>
                <c:pt idx="5">
                  <c:v>111.00548697356558</c:v>
                </c:pt>
                <c:pt idx="6">
                  <c:v>112.18846547898013</c:v>
                </c:pt>
              </c:numCache>
            </c:numRef>
          </c:val>
          <c:smooth val="0"/>
        </c:ser>
        <c:ser>
          <c:idx val="4"/>
          <c:order val="4"/>
          <c:tx>
            <c:strRef>
              <c:f>'G2 evol taxes'!$A$36</c:f>
              <c:strCache>
                <c:ptCount val="1"/>
                <c:pt idx="0">
                  <c:v>FB</c:v>
                </c:pt>
              </c:strCache>
            </c:strRef>
          </c:tx>
          <c:marker>
            <c:symbol val="none"/>
          </c:marker>
          <c:cat>
            <c:numRef>
              <c:f>'G2 evol taxes'!$B$31:$H$31</c:f>
              <c:numCache>
                <c:formatCode>General</c:formatCode>
                <c:ptCount val="7"/>
                <c:pt idx="0">
                  <c:v>2014</c:v>
                </c:pt>
                <c:pt idx="1">
                  <c:v>2015</c:v>
                </c:pt>
                <c:pt idx="2">
                  <c:v>2016</c:v>
                </c:pt>
                <c:pt idx="3">
                  <c:v>2017</c:v>
                </c:pt>
                <c:pt idx="4">
                  <c:v>2018</c:v>
                </c:pt>
                <c:pt idx="5">
                  <c:v>2019</c:v>
                </c:pt>
                <c:pt idx="6">
                  <c:v>2020</c:v>
                </c:pt>
              </c:numCache>
            </c:numRef>
          </c:cat>
          <c:val>
            <c:numRef>
              <c:f>'G2 evol taxes'!$B$36:$H$36</c:f>
              <c:numCache>
                <c:formatCode>General</c:formatCode>
                <c:ptCount val="7"/>
                <c:pt idx="0">
                  <c:v>100</c:v>
                </c:pt>
                <c:pt idx="1">
                  <c:v>103.80982448513065</c:v>
                </c:pt>
                <c:pt idx="2">
                  <c:v>108.96628304216559</c:v>
                </c:pt>
                <c:pt idx="3">
                  <c:v>111.6368488926452</c:v>
                </c:pt>
                <c:pt idx="4">
                  <c:v>114.72420599173697</c:v>
                </c:pt>
                <c:pt idx="5">
                  <c:v>117.78809666149421</c:v>
                </c:pt>
                <c:pt idx="6">
                  <c:v>120.30503565688089</c:v>
                </c:pt>
              </c:numCache>
            </c:numRef>
          </c:val>
          <c:smooth val="0"/>
        </c:ser>
        <c:ser>
          <c:idx val="5"/>
          <c:order val="5"/>
          <c:tx>
            <c:strRef>
              <c:f>'G2 evol taxes'!$A$37</c:f>
              <c:strCache>
                <c:ptCount val="1"/>
                <c:pt idx="0">
                  <c:v>TH (yc LV)</c:v>
                </c:pt>
              </c:strCache>
            </c:strRef>
          </c:tx>
          <c:marker>
            <c:symbol val="none"/>
          </c:marker>
          <c:cat>
            <c:numRef>
              <c:f>'G2 evol taxes'!$B$31:$H$31</c:f>
              <c:numCache>
                <c:formatCode>General</c:formatCode>
                <c:ptCount val="7"/>
                <c:pt idx="0">
                  <c:v>2014</c:v>
                </c:pt>
                <c:pt idx="1">
                  <c:v>2015</c:v>
                </c:pt>
                <c:pt idx="2">
                  <c:v>2016</c:v>
                </c:pt>
                <c:pt idx="3">
                  <c:v>2017</c:v>
                </c:pt>
                <c:pt idx="4">
                  <c:v>2018</c:v>
                </c:pt>
                <c:pt idx="5">
                  <c:v>2019</c:v>
                </c:pt>
                <c:pt idx="6">
                  <c:v>2020</c:v>
                </c:pt>
              </c:numCache>
            </c:numRef>
          </c:cat>
          <c:val>
            <c:numRef>
              <c:f>'G2 evol taxes'!$B$37:$H$37</c:f>
              <c:numCache>
                <c:formatCode>General</c:formatCode>
                <c:ptCount val="7"/>
                <c:pt idx="0">
                  <c:v>100</c:v>
                </c:pt>
                <c:pt idx="1">
                  <c:v>105.6426907242936</c:v>
                </c:pt>
                <c:pt idx="2">
                  <c:v>106.04845511593975</c:v>
                </c:pt>
                <c:pt idx="3">
                  <c:v>108.0835449240214</c:v>
                </c:pt>
                <c:pt idx="4">
                  <c:v>110.43947158362721</c:v>
                </c:pt>
                <c:pt idx="5">
                  <c:v>114.08088262248359</c:v>
                </c:pt>
                <c:pt idx="6">
                  <c:v>115.82492879947701</c:v>
                </c:pt>
              </c:numCache>
            </c:numRef>
          </c:val>
          <c:smooth val="0"/>
        </c:ser>
        <c:ser>
          <c:idx val="6"/>
          <c:order val="6"/>
          <c:tx>
            <c:strRef>
              <c:f>'G2 evol taxes'!$A$38</c:f>
              <c:strCache>
                <c:ptCount val="1"/>
                <c:pt idx="0">
                  <c:v>TEOM</c:v>
                </c:pt>
              </c:strCache>
            </c:strRef>
          </c:tx>
          <c:marker>
            <c:symbol val="none"/>
          </c:marker>
          <c:cat>
            <c:numRef>
              <c:f>'G2 evol taxes'!$B$31:$H$31</c:f>
              <c:numCache>
                <c:formatCode>General</c:formatCode>
                <c:ptCount val="7"/>
                <c:pt idx="0">
                  <c:v>2014</c:v>
                </c:pt>
                <c:pt idx="1">
                  <c:v>2015</c:v>
                </c:pt>
                <c:pt idx="2">
                  <c:v>2016</c:v>
                </c:pt>
                <c:pt idx="3">
                  <c:v>2017</c:v>
                </c:pt>
                <c:pt idx="4">
                  <c:v>2018</c:v>
                </c:pt>
                <c:pt idx="5">
                  <c:v>2019</c:v>
                </c:pt>
                <c:pt idx="6">
                  <c:v>2020</c:v>
                </c:pt>
              </c:numCache>
            </c:numRef>
          </c:cat>
          <c:val>
            <c:numRef>
              <c:f>'G2 evol taxes'!$B$38:$H$38</c:f>
              <c:numCache>
                <c:formatCode>General</c:formatCode>
                <c:ptCount val="7"/>
                <c:pt idx="0">
                  <c:v>100</c:v>
                </c:pt>
                <c:pt idx="1">
                  <c:v>103.11260752380859</c:v>
                </c:pt>
                <c:pt idx="2">
                  <c:v>105.22734369000619</c:v>
                </c:pt>
                <c:pt idx="3">
                  <c:v>106.86197333177113</c:v>
                </c:pt>
                <c:pt idx="4">
                  <c:v>108.93547625639445</c:v>
                </c:pt>
                <c:pt idx="5">
                  <c:v>110.3246673515287</c:v>
                </c:pt>
                <c:pt idx="6">
                  <c:v>112.19636365803542</c:v>
                </c:pt>
              </c:numCache>
            </c:numRef>
          </c:val>
          <c:smooth val="0"/>
        </c:ser>
        <c:ser>
          <c:idx val="7"/>
          <c:order val="7"/>
          <c:tx>
            <c:strRef>
              <c:f>'G2 evol taxes'!$A$39</c:f>
              <c:strCache>
                <c:ptCount val="1"/>
                <c:pt idx="0">
                  <c:v>FNB</c:v>
                </c:pt>
              </c:strCache>
            </c:strRef>
          </c:tx>
          <c:marker>
            <c:symbol val="none"/>
          </c:marker>
          <c:cat>
            <c:numRef>
              <c:f>'G2 evol taxes'!$B$31:$H$31</c:f>
              <c:numCache>
                <c:formatCode>General</c:formatCode>
                <c:ptCount val="7"/>
                <c:pt idx="0">
                  <c:v>2014</c:v>
                </c:pt>
                <c:pt idx="1">
                  <c:v>2015</c:v>
                </c:pt>
                <c:pt idx="2">
                  <c:v>2016</c:v>
                </c:pt>
                <c:pt idx="3">
                  <c:v>2017</c:v>
                </c:pt>
                <c:pt idx="4">
                  <c:v>2018</c:v>
                </c:pt>
                <c:pt idx="5">
                  <c:v>2019</c:v>
                </c:pt>
                <c:pt idx="6">
                  <c:v>2020</c:v>
                </c:pt>
              </c:numCache>
            </c:numRef>
          </c:cat>
          <c:val>
            <c:numRef>
              <c:f>'G2 evol taxes'!$B$39:$H$39</c:f>
              <c:numCache>
                <c:formatCode>General</c:formatCode>
                <c:ptCount val="7"/>
                <c:pt idx="0">
                  <c:v>100</c:v>
                </c:pt>
                <c:pt idx="1">
                  <c:v>102.57123369051284</c:v>
                </c:pt>
                <c:pt idx="2">
                  <c:v>103.13985831995215</c:v>
                </c:pt>
                <c:pt idx="3">
                  <c:v>103.92138929021387</c:v>
                </c:pt>
                <c:pt idx="4">
                  <c:v>105.24658900006365</c:v>
                </c:pt>
                <c:pt idx="5">
                  <c:v>107.67425303913531</c:v>
                </c:pt>
                <c:pt idx="6">
                  <c:v>109.08353743658863</c:v>
                </c:pt>
              </c:numCache>
            </c:numRef>
          </c:val>
          <c:smooth val="0"/>
        </c:ser>
        <c:dLbls>
          <c:showLegendKey val="0"/>
          <c:showVal val="0"/>
          <c:showCatName val="0"/>
          <c:showSerName val="0"/>
          <c:showPercent val="0"/>
          <c:showBubbleSize val="0"/>
        </c:dLbls>
        <c:smooth val="0"/>
        <c:axId val="1753894800"/>
        <c:axId val="1753901872"/>
      </c:lineChart>
      <c:catAx>
        <c:axId val="1753894800"/>
        <c:scaling>
          <c:orientation val="minMax"/>
        </c:scaling>
        <c:delete val="0"/>
        <c:axPos val="b"/>
        <c:numFmt formatCode="General" sourceLinked="0"/>
        <c:majorTickMark val="out"/>
        <c:minorTickMark val="none"/>
        <c:tickLblPos val="nextTo"/>
        <c:crossAx val="1753901872"/>
        <c:crosses val="autoZero"/>
        <c:auto val="1"/>
        <c:lblAlgn val="ctr"/>
        <c:lblOffset val="100"/>
        <c:noMultiLvlLbl val="0"/>
      </c:catAx>
      <c:valAx>
        <c:axId val="1753901872"/>
        <c:scaling>
          <c:orientation val="minMax"/>
          <c:max val="125"/>
          <c:min val="100"/>
        </c:scaling>
        <c:delete val="0"/>
        <c:axPos val="l"/>
        <c:majorGridlines>
          <c:spPr>
            <a:ln>
              <a:prstDash val="sysDot"/>
            </a:ln>
          </c:spPr>
        </c:majorGridlines>
        <c:numFmt formatCode="0" sourceLinked="0"/>
        <c:majorTickMark val="out"/>
        <c:minorTickMark val="none"/>
        <c:tickLblPos val="nextTo"/>
        <c:crossAx val="1753894800"/>
        <c:crosses val="autoZero"/>
        <c:crossBetween val="between"/>
      </c:valAx>
    </c:plotArea>
    <c:legend>
      <c:legendPos val="r"/>
      <c:overlay val="0"/>
    </c:legend>
    <c:plotVisOnly val="1"/>
    <c:dispBlanksAs val="span"/>
    <c:showDLblsOverMax val="0"/>
  </c:chart>
  <c:spPr>
    <a:solidFill>
      <a:schemeClr val="bg1"/>
    </a:solidFill>
  </c:spPr>
  <c:printSettings>
    <c:headerFooter/>
    <c:pageMargins b="0.75000000000000644" l="0.70000000000000062" r="0.70000000000000062" t="0.750000000000006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374515845365875E-2"/>
          <c:y val="0.11621536891222002"/>
          <c:w val="0.66633989165677376"/>
          <c:h val="0.76780475357248512"/>
        </c:manualLayout>
      </c:layout>
      <c:lineChart>
        <c:grouping val="standard"/>
        <c:varyColors val="0"/>
        <c:ser>
          <c:idx val="0"/>
          <c:order val="0"/>
          <c:tx>
            <c:strRef>
              <c:f>'G2 evol taxes'!$I$3</c:f>
              <c:strCache>
                <c:ptCount val="1"/>
                <c:pt idx="0">
                  <c:v>FB</c:v>
                </c:pt>
              </c:strCache>
            </c:strRef>
          </c:tx>
          <c:spPr>
            <a:ln>
              <a:solidFill>
                <a:schemeClr val="accent1">
                  <a:lumMod val="50000"/>
                </a:schemeClr>
              </a:solidFill>
            </a:ln>
          </c:spPr>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taxes'!$J$3:$P$3</c:f>
              <c:numCache>
                <c:formatCode>0</c:formatCode>
                <c:ptCount val="7"/>
                <c:pt idx="0">
                  <c:v>29.311928551000001</c:v>
                </c:pt>
                <c:pt idx="1">
                  <c:v>30.428661582</c:v>
                </c:pt>
                <c:pt idx="2">
                  <c:v>31.940119030000002</c:v>
                </c:pt>
                <c:pt idx="3">
                  <c:v>32.722913384000002</c:v>
                </c:pt>
                <c:pt idx="4">
                  <c:v>33.627877290999997</c:v>
                </c:pt>
                <c:pt idx="5">
                  <c:v>34.525962735</c:v>
                </c:pt>
                <c:pt idx="6">
                  <c:v>35.263726094999996</c:v>
                </c:pt>
              </c:numCache>
            </c:numRef>
          </c:val>
          <c:smooth val="0"/>
        </c:ser>
        <c:ser>
          <c:idx val="1"/>
          <c:order val="1"/>
          <c:tx>
            <c:strRef>
              <c:f>'G2 evol taxes'!$I$4</c:f>
              <c:strCache>
                <c:ptCount val="1"/>
                <c:pt idx="0">
                  <c:v>TH</c:v>
                </c:pt>
              </c:strCache>
            </c:strRef>
          </c:tx>
          <c:spPr>
            <a:ln>
              <a:solidFill>
                <a:schemeClr val="accent1">
                  <a:lumMod val="75000"/>
                </a:schemeClr>
              </a:solidFill>
            </a:ln>
          </c:spPr>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taxes'!$J$4:$P$4</c:f>
              <c:numCache>
                <c:formatCode>0</c:formatCode>
                <c:ptCount val="7"/>
                <c:pt idx="0">
                  <c:v>20.615139653</c:v>
                </c:pt>
                <c:pt idx="1">
                  <c:v>21.778388226000001</c:v>
                </c:pt>
                <c:pt idx="2">
                  <c:v>21.862037121999997</c:v>
                </c:pt>
                <c:pt idx="3">
                  <c:v>22.281573727999998</c:v>
                </c:pt>
                <c:pt idx="4">
                  <c:v>22.767251298999998</c:v>
                </c:pt>
                <c:pt idx="5">
                  <c:v>23.517933269999997</c:v>
                </c:pt>
                <c:pt idx="6">
                  <c:v>23.877470825</c:v>
                </c:pt>
              </c:numCache>
            </c:numRef>
          </c:val>
          <c:smooth val="0"/>
        </c:ser>
        <c:ser>
          <c:idx val="4"/>
          <c:order val="2"/>
          <c:tx>
            <c:strRef>
              <c:f>'G2 evol taxes'!$I$23</c:f>
              <c:strCache>
                <c:ptCount val="1"/>
                <c:pt idx="0">
                  <c:v>CVAE</c:v>
                </c:pt>
              </c:strCache>
            </c:strRef>
          </c:tx>
          <c:spPr>
            <a:ln>
              <a:solidFill>
                <a:srgbClr val="FF0000"/>
              </a:solidFill>
            </a:ln>
          </c:spPr>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taxes'!$J$23:$P$23</c:f>
              <c:numCache>
                <c:formatCode>0</c:formatCode>
                <c:ptCount val="7"/>
                <c:pt idx="0">
                  <c:v>15.917229105000001</c:v>
                </c:pt>
                <c:pt idx="1">
                  <c:v>16.626867104000002</c:v>
                </c:pt>
                <c:pt idx="2">
                  <c:v>16.860520242</c:v>
                </c:pt>
                <c:pt idx="3">
                  <c:v>17.581173489000001</c:v>
                </c:pt>
                <c:pt idx="4">
                  <c:v>17.724853929000002</c:v>
                </c:pt>
                <c:pt idx="5">
                  <c:v>18.924924317000002</c:v>
                </c:pt>
                <c:pt idx="6">
                  <c:v>19.490456426000001</c:v>
                </c:pt>
              </c:numCache>
            </c:numRef>
          </c:val>
          <c:smooth val="0"/>
        </c:ser>
        <c:ser>
          <c:idx val="5"/>
          <c:order val="3"/>
          <c:tx>
            <c:strRef>
              <c:f>'G2 evol taxes'!$I$24</c:f>
              <c:strCache>
                <c:ptCount val="1"/>
                <c:pt idx="0">
                  <c:v>CFE</c:v>
                </c:pt>
              </c:strCache>
            </c:strRef>
          </c:tx>
          <c:spPr>
            <a:ln>
              <a:solidFill>
                <a:srgbClr val="8E0000"/>
              </a:solidFill>
            </a:ln>
          </c:spPr>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taxes'!$J$24:$P$24</c:f>
              <c:numCache>
                <c:formatCode>0</c:formatCode>
                <c:ptCount val="7"/>
                <c:pt idx="0">
                  <c:v>6.973858742</c:v>
                </c:pt>
                <c:pt idx="1">
                  <c:v>7.2341384529999999</c:v>
                </c:pt>
                <c:pt idx="2">
                  <c:v>7.4262889160000007</c:v>
                </c:pt>
                <c:pt idx="3">
                  <c:v>7.6632360589999999</c:v>
                </c:pt>
                <c:pt idx="4">
                  <c:v>7.9540907079999998</c:v>
                </c:pt>
                <c:pt idx="5">
                  <c:v>8.0057612420000002</c:v>
                </c:pt>
                <c:pt idx="6">
                  <c:v>8.2647013979999997</c:v>
                </c:pt>
              </c:numCache>
            </c:numRef>
          </c:val>
          <c:smooth val="0"/>
        </c:ser>
        <c:ser>
          <c:idx val="2"/>
          <c:order val="4"/>
          <c:tx>
            <c:strRef>
              <c:f>'G2 evol taxes'!$I$5</c:f>
              <c:strCache>
                <c:ptCount val="1"/>
                <c:pt idx="0">
                  <c:v>TEOM</c:v>
                </c:pt>
              </c:strCache>
            </c:strRef>
          </c:tx>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taxes'!$J$5:$P$5</c:f>
              <c:numCache>
                <c:formatCode>0</c:formatCode>
                <c:ptCount val="7"/>
                <c:pt idx="0">
                  <c:v>6.3556438930000008</c:v>
                </c:pt>
                <c:pt idx="1">
                  <c:v>6.5534701429999993</c:v>
                </c:pt>
                <c:pt idx="2">
                  <c:v>6.6878752430000006</c:v>
                </c:pt>
                <c:pt idx="3">
                  <c:v>6.7917664819999999</c:v>
                </c:pt>
                <c:pt idx="4">
                  <c:v>6.9235509439999996</c:v>
                </c:pt>
                <c:pt idx="5">
                  <c:v>7.0118429829999993</c:v>
                </c:pt>
                <c:pt idx="6">
                  <c:v>7.1308013350000001</c:v>
                </c:pt>
              </c:numCache>
            </c:numRef>
          </c:val>
          <c:smooth val="0"/>
        </c:ser>
        <c:ser>
          <c:idx val="6"/>
          <c:order val="5"/>
          <c:tx>
            <c:strRef>
              <c:f>'G2 evol taxes'!$I$25</c:f>
              <c:strCache>
                <c:ptCount val="1"/>
                <c:pt idx="0">
                  <c:v>IFER</c:v>
                </c:pt>
              </c:strCache>
            </c:strRef>
          </c:tx>
          <c:spPr>
            <a:ln>
              <a:solidFill>
                <a:srgbClr val="FF8B8B"/>
              </a:solidFill>
            </a:ln>
          </c:spPr>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taxes'!$J$25:$P$25</c:f>
              <c:numCache>
                <c:formatCode>0</c:formatCode>
                <c:ptCount val="7"/>
                <c:pt idx="0">
                  <c:v>1.4471260420000001</c:v>
                </c:pt>
                <c:pt idx="1">
                  <c:v>1.4674812050000001</c:v>
                </c:pt>
                <c:pt idx="2">
                  <c:v>1.4939100949999999</c:v>
                </c:pt>
                <c:pt idx="3">
                  <c:v>1.5265980529999998</c:v>
                </c:pt>
                <c:pt idx="4">
                  <c:v>1.538317304</c:v>
                </c:pt>
                <c:pt idx="5">
                  <c:v>1.556833871</c:v>
                </c:pt>
                <c:pt idx="6">
                  <c:v>1.6168328789999999</c:v>
                </c:pt>
              </c:numCache>
            </c:numRef>
          </c:val>
          <c:smooth val="0"/>
        </c:ser>
        <c:ser>
          <c:idx val="3"/>
          <c:order val="6"/>
          <c:tx>
            <c:strRef>
              <c:f>'G2 evol taxes'!$I$6</c:f>
              <c:strCache>
                <c:ptCount val="1"/>
                <c:pt idx="0">
                  <c:v>FNB</c:v>
                </c:pt>
              </c:strCache>
            </c:strRef>
          </c:tx>
          <c:spPr>
            <a:ln>
              <a:solidFill>
                <a:schemeClr val="accent1">
                  <a:lumMod val="40000"/>
                  <a:lumOff val="60000"/>
                </a:schemeClr>
              </a:solidFill>
            </a:ln>
          </c:spPr>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taxes'!$J$6:$P$6</c:f>
              <c:numCache>
                <c:formatCode>0</c:formatCode>
                <c:ptCount val="7"/>
                <c:pt idx="0">
                  <c:v>1.013852848</c:v>
                </c:pt>
                <c:pt idx="1">
                  <c:v>1.039921374</c:v>
                </c:pt>
                <c:pt idx="2">
                  <c:v>1.045686391</c:v>
                </c:pt>
                <c:pt idx="3">
                  <c:v>1.0536099650000001</c:v>
                </c:pt>
                <c:pt idx="4">
                  <c:v>1.0670455400000001</c:v>
                </c:pt>
                <c:pt idx="5">
                  <c:v>1.0916584809999998</c:v>
                </c:pt>
                <c:pt idx="6">
                  <c:v>1.1059465509999999</c:v>
                </c:pt>
              </c:numCache>
            </c:numRef>
          </c:val>
          <c:smooth val="0"/>
        </c:ser>
        <c:ser>
          <c:idx val="7"/>
          <c:order val="7"/>
          <c:tx>
            <c:strRef>
              <c:f>'G2 evol taxes'!$I$26</c:f>
              <c:strCache>
                <c:ptCount val="1"/>
                <c:pt idx="0">
                  <c:v>TASCOM</c:v>
                </c:pt>
              </c:strCache>
            </c:strRef>
          </c:tx>
          <c:spPr>
            <a:ln>
              <a:solidFill>
                <a:schemeClr val="accent2">
                  <a:lumMod val="40000"/>
                  <a:lumOff val="60000"/>
                </a:schemeClr>
              </a:solidFill>
            </a:ln>
          </c:spPr>
          <c:marker>
            <c:symbol val="none"/>
          </c:marker>
          <c:cat>
            <c:numRef>
              <c:f>'G2 evol taxes'!$J$2:$P$2</c:f>
              <c:numCache>
                <c:formatCode>General</c:formatCode>
                <c:ptCount val="7"/>
                <c:pt idx="0">
                  <c:v>2014</c:v>
                </c:pt>
                <c:pt idx="1">
                  <c:v>2015</c:v>
                </c:pt>
                <c:pt idx="2">
                  <c:v>2016</c:v>
                </c:pt>
                <c:pt idx="3">
                  <c:v>2017</c:v>
                </c:pt>
                <c:pt idx="4">
                  <c:v>2018</c:v>
                </c:pt>
                <c:pt idx="5">
                  <c:v>2019</c:v>
                </c:pt>
                <c:pt idx="6">
                  <c:v>2020</c:v>
                </c:pt>
              </c:numCache>
            </c:numRef>
          </c:cat>
          <c:val>
            <c:numRef>
              <c:f>'G2 evol taxes'!$J$26:$P$26</c:f>
              <c:numCache>
                <c:formatCode>0</c:formatCode>
                <c:ptCount val="7"/>
                <c:pt idx="0">
                  <c:v>0.71219442799999999</c:v>
                </c:pt>
                <c:pt idx="1">
                  <c:v>0.73709862599999998</c:v>
                </c:pt>
                <c:pt idx="2">
                  <c:v>0.75279978400000003</c:v>
                </c:pt>
                <c:pt idx="3">
                  <c:v>0.94162310999999999</c:v>
                </c:pt>
                <c:pt idx="4">
                  <c:v>0.77448542999999992</c:v>
                </c:pt>
                <c:pt idx="5">
                  <c:v>0.79057489299999995</c:v>
                </c:pt>
                <c:pt idx="6">
                  <c:v>0.79900000000000004</c:v>
                </c:pt>
              </c:numCache>
            </c:numRef>
          </c:val>
          <c:smooth val="0"/>
        </c:ser>
        <c:dLbls>
          <c:showLegendKey val="0"/>
          <c:showVal val="0"/>
          <c:showCatName val="0"/>
          <c:showSerName val="0"/>
          <c:showPercent val="0"/>
          <c:showBubbleSize val="0"/>
        </c:dLbls>
        <c:smooth val="0"/>
        <c:axId val="1753898064"/>
        <c:axId val="1753896432"/>
      </c:lineChart>
      <c:catAx>
        <c:axId val="1753898064"/>
        <c:scaling>
          <c:orientation val="minMax"/>
        </c:scaling>
        <c:delete val="0"/>
        <c:axPos val="b"/>
        <c:numFmt formatCode="General" sourceLinked="1"/>
        <c:majorTickMark val="out"/>
        <c:minorTickMark val="none"/>
        <c:tickLblPos val="nextTo"/>
        <c:crossAx val="1753896432"/>
        <c:crosses val="autoZero"/>
        <c:auto val="1"/>
        <c:lblAlgn val="ctr"/>
        <c:lblOffset val="100"/>
        <c:noMultiLvlLbl val="0"/>
      </c:catAx>
      <c:valAx>
        <c:axId val="1753896432"/>
        <c:scaling>
          <c:orientation val="minMax"/>
          <c:max val="37"/>
          <c:min val="0"/>
        </c:scaling>
        <c:delete val="0"/>
        <c:axPos val="l"/>
        <c:majorGridlines>
          <c:spPr>
            <a:ln>
              <a:prstDash val="sysDot"/>
            </a:ln>
          </c:spPr>
        </c:majorGridlines>
        <c:numFmt formatCode="0" sourceLinked="1"/>
        <c:majorTickMark val="out"/>
        <c:minorTickMark val="none"/>
        <c:tickLblPos val="nextTo"/>
        <c:crossAx val="1753898064"/>
        <c:crosses val="autoZero"/>
        <c:crossBetween val="between"/>
      </c:valAx>
    </c:plotArea>
    <c:legend>
      <c:legendPos val="r"/>
      <c:layout>
        <c:manualLayout>
          <c:xMode val="edge"/>
          <c:yMode val="edge"/>
          <c:x val="0.76415551361865053"/>
          <c:y val="0.19527588699143109"/>
          <c:w val="0.23243458204088124"/>
          <c:h val="0.72190865334672372"/>
        </c:manualLayout>
      </c:layout>
      <c:overlay val="0"/>
    </c:legend>
    <c:plotVisOnly val="1"/>
    <c:dispBlanksAs val="gap"/>
    <c:showDLblsOverMax val="0"/>
  </c:chart>
  <c:spPr>
    <a:ln>
      <a:noFill/>
    </a:ln>
  </c:spPr>
  <c:printSettings>
    <c:headerFooter/>
    <c:pageMargins b="0.75000000000000677" l="0.70000000000000062" r="0.70000000000000062" t="0.75000000000000677"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8500248050577111E-2"/>
          <c:y val="0.16177701991072768"/>
          <c:w val="0.56679862109320445"/>
          <c:h val="0.6930975475199358"/>
        </c:manualLayout>
      </c:layout>
      <c:lineChart>
        <c:grouping val="standard"/>
        <c:varyColors val="0"/>
        <c:ser>
          <c:idx val="0"/>
          <c:order val="0"/>
          <c:tx>
            <c:strRef>
              <c:f>'G3 cycle elect'!$K$37</c:f>
              <c:strCache>
                <c:ptCount val="1"/>
                <c:pt idx="0">
                  <c:v>élections de 1995</c:v>
                </c:pt>
              </c:strCache>
            </c:strRef>
          </c:tx>
          <c:spPr>
            <a:ln>
              <a:prstDash val="dash"/>
            </a:ln>
          </c:spPr>
          <c:marker>
            <c:symbol val="diamond"/>
            <c:size val="4"/>
          </c:marker>
          <c:cat>
            <c:strRef>
              <c:f>'G3 cycle elect'!$J$38:$J$45</c:f>
              <c:strCache>
                <c:ptCount val="8"/>
                <c:pt idx="0">
                  <c:v>N</c:v>
                </c:pt>
                <c:pt idx="1">
                  <c:v>N+1</c:v>
                </c:pt>
                <c:pt idx="2">
                  <c:v>N+2</c:v>
                </c:pt>
                <c:pt idx="3">
                  <c:v>N+3</c:v>
                </c:pt>
                <c:pt idx="4">
                  <c:v>N+4</c:v>
                </c:pt>
                <c:pt idx="5">
                  <c:v>N+5</c:v>
                </c:pt>
                <c:pt idx="6">
                  <c:v>N+6</c:v>
                </c:pt>
                <c:pt idx="7">
                  <c:v>N+7</c:v>
                </c:pt>
              </c:strCache>
            </c:strRef>
          </c:cat>
          <c:val>
            <c:numRef>
              <c:f>'G3 cycle elect'!$K$38:$K$45</c:f>
              <c:numCache>
                <c:formatCode>0.0</c:formatCode>
                <c:ptCount val="8"/>
                <c:pt idx="0">
                  <c:v>100</c:v>
                </c:pt>
                <c:pt idx="1">
                  <c:v>104.45151033386327</c:v>
                </c:pt>
                <c:pt idx="2">
                  <c:v>106.12082670906199</c:v>
                </c:pt>
                <c:pt idx="3">
                  <c:v>107.23370429252782</c:v>
                </c:pt>
                <c:pt idx="4">
                  <c:v>107.47217806041334</c:v>
                </c:pt>
                <c:pt idx="5">
                  <c:v>107.07472178060414</c:v>
                </c:pt>
                <c:pt idx="6">
                  <c:v>107.55166931637518</c:v>
                </c:pt>
              </c:numCache>
            </c:numRef>
          </c:val>
          <c:smooth val="0"/>
        </c:ser>
        <c:ser>
          <c:idx val="1"/>
          <c:order val="1"/>
          <c:tx>
            <c:strRef>
              <c:f>'G3 cycle elect'!$L$37</c:f>
              <c:strCache>
                <c:ptCount val="1"/>
                <c:pt idx="0">
                  <c:v>élections de 2001</c:v>
                </c:pt>
              </c:strCache>
            </c:strRef>
          </c:tx>
          <c:spPr>
            <a:ln>
              <a:solidFill>
                <a:schemeClr val="accent1">
                  <a:lumMod val="60000"/>
                  <a:lumOff val="40000"/>
                </a:schemeClr>
              </a:solidFill>
            </a:ln>
          </c:spPr>
          <c:marker>
            <c:symbol val="square"/>
            <c:size val="5"/>
            <c:spPr>
              <a:solidFill>
                <a:schemeClr val="accent1">
                  <a:lumMod val="60000"/>
                  <a:lumOff val="40000"/>
                </a:schemeClr>
              </a:solidFill>
              <a:ln>
                <a:solidFill>
                  <a:srgbClr val="4F81BD">
                    <a:lumMod val="60000"/>
                    <a:lumOff val="40000"/>
                  </a:srgbClr>
                </a:solidFill>
              </a:ln>
            </c:spPr>
          </c:marker>
          <c:cat>
            <c:strRef>
              <c:f>'G3 cycle elect'!$J$38:$J$45</c:f>
              <c:strCache>
                <c:ptCount val="8"/>
                <c:pt idx="0">
                  <c:v>N</c:v>
                </c:pt>
                <c:pt idx="1">
                  <c:v>N+1</c:v>
                </c:pt>
                <c:pt idx="2">
                  <c:v>N+2</c:v>
                </c:pt>
                <c:pt idx="3">
                  <c:v>N+3</c:v>
                </c:pt>
                <c:pt idx="4">
                  <c:v>N+4</c:v>
                </c:pt>
                <c:pt idx="5">
                  <c:v>N+5</c:v>
                </c:pt>
                <c:pt idx="6">
                  <c:v>N+6</c:v>
                </c:pt>
                <c:pt idx="7">
                  <c:v>N+7</c:v>
                </c:pt>
              </c:strCache>
            </c:strRef>
          </c:cat>
          <c:val>
            <c:numRef>
              <c:f>'G3 cycle elect'!$L$38:$L$45</c:f>
              <c:numCache>
                <c:formatCode>0.0</c:formatCode>
                <c:ptCount val="8"/>
                <c:pt idx="0">
                  <c:v>100</c:v>
                </c:pt>
                <c:pt idx="1">
                  <c:v>101.84774575018479</c:v>
                </c:pt>
                <c:pt idx="2">
                  <c:v>103.47376201034739</c:v>
                </c:pt>
                <c:pt idx="3">
                  <c:v>104.73022912047303</c:v>
                </c:pt>
                <c:pt idx="4">
                  <c:v>105.98669623059867</c:v>
                </c:pt>
                <c:pt idx="5">
                  <c:v>106.79970436067997</c:v>
                </c:pt>
                <c:pt idx="6">
                  <c:v>107.02143385070215</c:v>
                </c:pt>
                <c:pt idx="7">
                  <c:v>107.68662232076868</c:v>
                </c:pt>
              </c:numCache>
            </c:numRef>
          </c:val>
          <c:smooth val="0"/>
        </c:ser>
        <c:ser>
          <c:idx val="2"/>
          <c:order val="2"/>
          <c:tx>
            <c:strRef>
              <c:f>'G3 cycle elect'!$M$37</c:f>
              <c:strCache>
                <c:ptCount val="1"/>
                <c:pt idx="0">
                  <c:v>élections de 2008</c:v>
                </c:pt>
              </c:strCache>
            </c:strRef>
          </c:tx>
          <c:spPr>
            <a:ln>
              <a:solidFill>
                <a:schemeClr val="accent1">
                  <a:lumMod val="50000"/>
                </a:schemeClr>
              </a:solidFill>
            </a:ln>
          </c:spPr>
          <c:marker>
            <c:symbol val="triangle"/>
            <c:size val="6"/>
            <c:spPr>
              <a:solidFill>
                <a:schemeClr val="accent1">
                  <a:lumMod val="50000"/>
                </a:schemeClr>
              </a:solidFill>
              <a:ln>
                <a:solidFill>
                  <a:schemeClr val="accent1">
                    <a:lumMod val="50000"/>
                  </a:schemeClr>
                </a:solidFill>
              </a:ln>
            </c:spPr>
          </c:marker>
          <c:cat>
            <c:strRef>
              <c:f>'G3 cycle elect'!$J$38:$J$45</c:f>
              <c:strCache>
                <c:ptCount val="8"/>
                <c:pt idx="0">
                  <c:v>N</c:v>
                </c:pt>
                <c:pt idx="1">
                  <c:v>N+1</c:v>
                </c:pt>
                <c:pt idx="2">
                  <c:v>N+2</c:v>
                </c:pt>
                <c:pt idx="3">
                  <c:v>N+3</c:v>
                </c:pt>
                <c:pt idx="4">
                  <c:v>N+4</c:v>
                </c:pt>
                <c:pt idx="5">
                  <c:v>N+5</c:v>
                </c:pt>
                <c:pt idx="6">
                  <c:v>N+6</c:v>
                </c:pt>
                <c:pt idx="7">
                  <c:v>N+7</c:v>
                </c:pt>
              </c:strCache>
            </c:strRef>
          </c:cat>
          <c:val>
            <c:numRef>
              <c:f>'G3 cycle elect'!$M$38:$M$45</c:f>
              <c:numCache>
                <c:formatCode>0.0</c:formatCode>
                <c:ptCount val="8"/>
                <c:pt idx="0">
                  <c:v>100</c:v>
                </c:pt>
                <c:pt idx="1">
                  <c:v>102.74536719286205</c:v>
                </c:pt>
                <c:pt idx="2">
                  <c:v>104.39258750857928</c:v>
                </c:pt>
                <c:pt idx="3">
                  <c:v>105.57377651036511</c:v>
                </c:pt>
                <c:pt idx="4">
                  <c:v>105.73261634728912</c:v>
                </c:pt>
                <c:pt idx="5">
                  <c:v>106.21243756912951</c:v>
                </c:pt>
                <c:pt idx="6">
                  <c:v>106.49241885308102</c:v>
                </c:pt>
              </c:numCache>
            </c:numRef>
          </c:val>
          <c:smooth val="0"/>
        </c:ser>
        <c:ser>
          <c:idx val="3"/>
          <c:order val="3"/>
          <c:tx>
            <c:strRef>
              <c:f>'G3 cycle elect'!$N$37</c:f>
              <c:strCache>
                <c:ptCount val="1"/>
                <c:pt idx="0">
                  <c:v>élections de 2014</c:v>
                </c:pt>
              </c:strCache>
            </c:strRef>
          </c:tx>
          <c:spPr>
            <a:ln w="38100">
              <a:solidFill>
                <a:schemeClr val="tx1"/>
              </a:solidFill>
            </a:ln>
          </c:spPr>
          <c:marker>
            <c:symbol val="none"/>
          </c:marker>
          <c:cat>
            <c:strRef>
              <c:f>'G3 cycle elect'!$J$38:$J$45</c:f>
              <c:strCache>
                <c:ptCount val="8"/>
                <c:pt idx="0">
                  <c:v>N</c:v>
                </c:pt>
                <c:pt idx="1">
                  <c:v>N+1</c:v>
                </c:pt>
                <c:pt idx="2">
                  <c:v>N+2</c:v>
                </c:pt>
                <c:pt idx="3">
                  <c:v>N+3</c:v>
                </c:pt>
                <c:pt idx="4">
                  <c:v>N+4</c:v>
                </c:pt>
                <c:pt idx="5">
                  <c:v>N+5</c:v>
                </c:pt>
                <c:pt idx="6">
                  <c:v>N+6</c:v>
                </c:pt>
                <c:pt idx="7">
                  <c:v>N+7</c:v>
                </c:pt>
              </c:strCache>
            </c:strRef>
          </c:cat>
          <c:val>
            <c:numRef>
              <c:f>'G3 cycle elect'!$N$38:$N$45</c:f>
              <c:numCache>
                <c:formatCode>0.0</c:formatCode>
                <c:ptCount val="8"/>
                <c:pt idx="0">
                  <c:v>100</c:v>
                </c:pt>
                <c:pt idx="1">
                  <c:v>101.10713424753514</c:v>
                </c:pt>
                <c:pt idx="2">
                  <c:v>101.95962592351852</c:v>
                </c:pt>
                <c:pt idx="3">
                  <c:v>102.5922634349365</c:v>
                </c:pt>
                <c:pt idx="4">
                  <c:v>102.9077579951641</c:v>
                </c:pt>
                <c:pt idx="5">
                  <c:v>103.02526078804715</c:v>
                </c:pt>
                <c:pt idx="6">
                  <c:v>102.99663377430085</c:v>
                </c:pt>
              </c:numCache>
            </c:numRef>
          </c:val>
          <c:smooth val="0"/>
        </c:ser>
        <c:dLbls>
          <c:showLegendKey val="0"/>
          <c:showVal val="0"/>
          <c:showCatName val="0"/>
          <c:showSerName val="0"/>
          <c:showPercent val="0"/>
          <c:showBubbleSize val="0"/>
        </c:dLbls>
        <c:marker val="1"/>
        <c:smooth val="0"/>
        <c:axId val="1754683184"/>
        <c:axId val="1754672848"/>
      </c:lineChart>
      <c:catAx>
        <c:axId val="1754683184"/>
        <c:scaling>
          <c:orientation val="minMax"/>
        </c:scaling>
        <c:delete val="0"/>
        <c:axPos val="b"/>
        <c:numFmt formatCode="General" sourceLinked="0"/>
        <c:majorTickMark val="out"/>
        <c:minorTickMark val="none"/>
        <c:tickLblPos val="nextTo"/>
        <c:crossAx val="1754672848"/>
        <c:crosses val="autoZero"/>
        <c:auto val="1"/>
        <c:lblAlgn val="ctr"/>
        <c:lblOffset val="100"/>
        <c:noMultiLvlLbl val="0"/>
      </c:catAx>
      <c:valAx>
        <c:axId val="1754672848"/>
        <c:scaling>
          <c:orientation val="minMax"/>
          <c:min val="98"/>
        </c:scaling>
        <c:delete val="0"/>
        <c:axPos val="l"/>
        <c:majorGridlines>
          <c:spPr>
            <a:ln>
              <a:prstDash val="sysDot"/>
            </a:ln>
          </c:spPr>
        </c:majorGridlines>
        <c:numFmt formatCode="0" sourceLinked="0"/>
        <c:majorTickMark val="out"/>
        <c:minorTickMark val="none"/>
        <c:tickLblPos val="nextTo"/>
        <c:crossAx val="1754683184"/>
        <c:crosses val="autoZero"/>
        <c:crossBetween val="between"/>
      </c:valAx>
    </c:plotArea>
    <c:legend>
      <c:legendPos val="r"/>
      <c:layout>
        <c:manualLayout>
          <c:xMode val="edge"/>
          <c:yMode val="edge"/>
          <c:x val="0.65072163637057856"/>
          <c:y val="0.16869451828075605"/>
          <c:w val="0.34553575102399603"/>
          <c:h val="0.4413502478856815"/>
        </c:manualLayout>
      </c:layout>
      <c:overlay val="0"/>
    </c:legend>
    <c:plotVisOnly val="1"/>
    <c:dispBlanksAs val="gap"/>
    <c:showDLblsOverMax val="0"/>
  </c:chart>
  <c:spPr>
    <a:ln>
      <a:noFill/>
    </a:ln>
  </c:spPr>
  <c:printSettings>
    <c:headerFooter/>
    <c:pageMargins b="0.75000000000000122" l="0.70000000000000062" r="0.70000000000000062" t="0.750000000000001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3" Type="http://schemas.openxmlformats.org/officeDocument/2006/relationships/chart" Target="../charts/chart15.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 Type="http://schemas.openxmlformats.org/officeDocument/2006/relationships/chart" Target="../charts/chart14.xml"/><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5" Type="http://schemas.openxmlformats.org/officeDocument/2006/relationships/chart" Target="../charts/chart17.xml"/><Relationship Id="rId15" Type="http://schemas.openxmlformats.org/officeDocument/2006/relationships/chart" Target="../charts/chart27.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5.xml.rels><?xml version="1.0" encoding="UTF-8" standalone="yes"?>
<Relationships xmlns="http://schemas.openxmlformats.org/package/2006/relationships"><Relationship Id="rId2" Type="http://schemas.openxmlformats.org/officeDocument/2006/relationships/chart" Target="../charts/chart34.xml"/><Relationship Id="rId1" Type="http://schemas.openxmlformats.org/officeDocument/2006/relationships/chart" Target="../charts/chart33.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2</xdr:col>
      <xdr:colOff>275167</xdr:colOff>
      <xdr:row>15</xdr:row>
      <xdr:rowOff>105833</xdr:rowOff>
    </xdr:from>
    <xdr:to>
      <xdr:col>10</xdr:col>
      <xdr:colOff>300567</xdr:colOff>
      <xdr:row>34</xdr:row>
      <xdr:rowOff>115358</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4.01224E-7</cdr:y>
    </cdr:from>
    <cdr:to>
      <cdr:x>0.62036</cdr:x>
      <cdr:y>0.10446</cdr:y>
    </cdr:to>
    <cdr:sp macro="" textlink="">
      <cdr:nvSpPr>
        <cdr:cNvPr id="2" name="ZoneTexte 1"/>
        <cdr:cNvSpPr txBox="1"/>
      </cdr:nvSpPr>
      <cdr:spPr>
        <a:xfrm xmlns:a="http://schemas.openxmlformats.org/drawingml/2006/main">
          <a:off x="0" y="1"/>
          <a:ext cx="2438400" cy="260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100=1</a:t>
          </a:r>
          <a:r>
            <a:rPr lang="fr-FR" sz="1100" baseline="30000"/>
            <a:t>ère</a:t>
          </a:r>
          <a:r>
            <a:rPr lang="fr-FR" sz="1100"/>
            <a:t> année du cycle électoral</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4.01224E-7</cdr:y>
    </cdr:from>
    <cdr:to>
      <cdr:x>0.62036</cdr:x>
      <cdr:y>0.10446</cdr:y>
    </cdr:to>
    <cdr:sp macro="" textlink="">
      <cdr:nvSpPr>
        <cdr:cNvPr id="2" name="ZoneTexte 1"/>
        <cdr:cNvSpPr txBox="1"/>
      </cdr:nvSpPr>
      <cdr:spPr>
        <a:xfrm xmlns:a="http://schemas.openxmlformats.org/drawingml/2006/main">
          <a:off x="0" y="1"/>
          <a:ext cx="2438400" cy="260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100=1</a:t>
          </a:r>
          <a:r>
            <a:rPr lang="fr-FR" sz="1100" baseline="30000"/>
            <a:t>ère</a:t>
          </a:r>
          <a:r>
            <a:rPr lang="fr-FR" sz="1100"/>
            <a:t> année du cycle électoral</a:t>
          </a:r>
        </a:p>
      </cdr:txBody>
    </cdr:sp>
  </cdr:relSizeAnchor>
</c:userShapes>
</file>

<file path=xl/drawings/drawing12.xml><?xml version="1.0" encoding="utf-8"?>
<c:userShapes xmlns:c="http://schemas.openxmlformats.org/drawingml/2006/chart">
  <cdr:relSizeAnchor xmlns:cdr="http://schemas.openxmlformats.org/drawingml/2006/chartDrawing">
    <cdr:from>
      <cdr:x>0</cdr:x>
      <cdr:y>4.01224E-7</cdr:y>
    </cdr:from>
    <cdr:to>
      <cdr:x>0.62036</cdr:x>
      <cdr:y>0.10446</cdr:y>
    </cdr:to>
    <cdr:sp macro="" textlink="">
      <cdr:nvSpPr>
        <cdr:cNvPr id="2" name="ZoneTexte 1"/>
        <cdr:cNvSpPr txBox="1"/>
      </cdr:nvSpPr>
      <cdr:spPr>
        <a:xfrm xmlns:a="http://schemas.openxmlformats.org/drawingml/2006/main">
          <a:off x="0" y="1"/>
          <a:ext cx="2438400" cy="260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100=1</a:t>
          </a:r>
          <a:r>
            <a:rPr lang="fr-FR" sz="1100" baseline="30000"/>
            <a:t>ère</a:t>
          </a:r>
          <a:r>
            <a:rPr lang="fr-FR" sz="1100"/>
            <a:t> année du cycle électoral</a:t>
          </a:r>
        </a:p>
      </cdr:txBody>
    </cdr:sp>
  </cdr:relSizeAnchor>
</c:userShapes>
</file>

<file path=xl/drawings/drawing13.xml><?xml version="1.0" encoding="utf-8"?>
<c:userShapes xmlns:c="http://schemas.openxmlformats.org/drawingml/2006/chart">
  <cdr:relSizeAnchor xmlns:cdr="http://schemas.openxmlformats.org/drawingml/2006/chartDrawing">
    <cdr:from>
      <cdr:x>0</cdr:x>
      <cdr:y>4.01224E-7</cdr:y>
    </cdr:from>
    <cdr:to>
      <cdr:x>0.62036</cdr:x>
      <cdr:y>0.10446</cdr:y>
    </cdr:to>
    <cdr:sp macro="" textlink="">
      <cdr:nvSpPr>
        <cdr:cNvPr id="2" name="ZoneTexte 1"/>
        <cdr:cNvSpPr txBox="1"/>
      </cdr:nvSpPr>
      <cdr:spPr>
        <a:xfrm xmlns:a="http://schemas.openxmlformats.org/drawingml/2006/main">
          <a:off x="0" y="1"/>
          <a:ext cx="2438400" cy="2603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100=1</a:t>
          </a:r>
          <a:r>
            <a:rPr lang="fr-FR" sz="1100" baseline="30000"/>
            <a:t>ère</a:t>
          </a:r>
          <a:r>
            <a:rPr lang="fr-FR" sz="1100"/>
            <a:t> année du cycle électoral</a:t>
          </a:r>
        </a:p>
      </cdr:txBody>
    </cdr:sp>
  </cdr:relSizeAnchor>
</c:userShapes>
</file>

<file path=xl/drawings/drawing14.xml><?xml version="1.0" encoding="utf-8"?>
<xdr:wsDr xmlns:xdr="http://schemas.openxmlformats.org/drawingml/2006/spreadsheetDrawing" xmlns:a="http://schemas.openxmlformats.org/drawingml/2006/main">
  <xdr:twoCellAnchor>
    <xdr:from>
      <xdr:col>9</xdr:col>
      <xdr:colOff>419100</xdr:colOff>
      <xdr:row>0</xdr:row>
      <xdr:rowOff>38100</xdr:rowOff>
    </xdr:from>
    <xdr:to>
      <xdr:col>13</xdr:col>
      <xdr:colOff>527050</xdr:colOff>
      <xdr:row>13</xdr:row>
      <xdr:rowOff>95250</xdr:rowOff>
    </xdr:to>
    <xdr:graphicFrame macro="">
      <xdr:nvGraphicFramePr>
        <xdr:cNvPr id="24" name="Graphique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412750</xdr:colOff>
      <xdr:row>13</xdr:row>
      <xdr:rowOff>120650</xdr:rowOff>
    </xdr:from>
    <xdr:to>
      <xdr:col>13</xdr:col>
      <xdr:colOff>520700</xdr:colOff>
      <xdr:row>27</xdr:row>
      <xdr:rowOff>6350</xdr:rowOff>
    </xdr:to>
    <xdr:graphicFrame macro="">
      <xdr:nvGraphicFramePr>
        <xdr:cNvPr id="25" name="Graphique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431800</xdr:colOff>
      <xdr:row>27</xdr:row>
      <xdr:rowOff>44450</xdr:rowOff>
    </xdr:from>
    <xdr:to>
      <xdr:col>13</xdr:col>
      <xdr:colOff>539750</xdr:colOff>
      <xdr:row>40</xdr:row>
      <xdr:rowOff>114300</xdr:rowOff>
    </xdr:to>
    <xdr:graphicFrame macro="">
      <xdr:nvGraphicFramePr>
        <xdr:cNvPr id="26" name="Graphique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711200</xdr:colOff>
      <xdr:row>83</xdr:row>
      <xdr:rowOff>31750</xdr:rowOff>
    </xdr:from>
    <xdr:to>
      <xdr:col>14</xdr:col>
      <xdr:colOff>57150</xdr:colOff>
      <xdr:row>96</xdr:row>
      <xdr:rowOff>82550</xdr:rowOff>
    </xdr:to>
    <xdr:graphicFrame macro="">
      <xdr:nvGraphicFramePr>
        <xdr:cNvPr id="27" name="Graphique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723900</xdr:colOff>
      <xdr:row>96</xdr:row>
      <xdr:rowOff>88900</xdr:rowOff>
    </xdr:from>
    <xdr:to>
      <xdr:col>14</xdr:col>
      <xdr:colOff>69850</xdr:colOff>
      <xdr:row>109</xdr:row>
      <xdr:rowOff>146050</xdr:rowOff>
    </xdr:to>
    <xdr:graphicFrame macro="">
      <xdr:nvGraphicFramePr>
        <xdr:cNvPr id="28" name="Graphique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704850</xdr:colOff>
      <xdr:row>109</xdr:row>
      <xdr:rowOff>152400</xdr:rowOff>
    </xdr:from>
    <xdr:to>
      <xdr:col>14</xdr:col>
      <xdr:colOff>50800</xdr:colOff>
      <xdr:row>123</xdr:row>
      <xdr:rowOff>31750</xdr:rowOff>
    </xdr:to>
    <xdr:graphicFrame macro="">
      <xdr:nvGraphicFramePr>
        <xdr:cNvPr id="29" name="Graphique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9</xdr:col>
      <xdr:colOff>698500</xdr:colOff>
      <xdr:row>123</xdr:row>
      <xdr:rowOff>19050</xdr:rowOff>
    </xdr:from>
    <xdr:to>
      <xdr:col>14</xdr:col>
      <xdr:colOff>44450</xdr:colOff>
      <xdr:row>136</xdr:row>
      <xdr:rowOff>76200</xdr:rowOff>
    </xdr:to>
    <xdr:graphicFrame macro="">
      <xdr:nvGraphicFramePr>
        <xdr:cNvPr id="30" name="Graphique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711200</xdr:colOff>
      <xdr:row>137</xdr:row>
      <xdr:rowOff>19050</xdr:rowOff>
    </xdr:from>
    <xdr:to>
      <xdr:col>14</xdr:col>
      <xdr:colOff>57150</xdr:colOff>
      <xdr:row>150</xdr:row>
      <xdr:rowOff>88900</xdr:rowOff>
    </xdr:to>
    <xdr:graphicFrame macro="">
      <xdr:nvGraphicFramePr>
        <xdr:cNvPr id="31" name="Graphique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155</xdr:row>
      <xdr:rowOff>0</xdr:rowOff>
    </xdr:from>
    <xdr:to>
      <xdr:col>14</xdr:col>
      <xdr:colOff>107950</xdr:colOff>
      <xdr:row>168</xdr:row>
      <xdr:rowOff>44450</xdr:rowOff>
    </xdr:to>
    <xdr:graphicFrame macro="">
      <xdr:nvGraphicFramePr>
        <xdr:cNvPr id="32" name="Graphique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6350</xdr:colOff>
      <xdr:row>168</xdr:row>
      <xdr:rowOff>63500</xdr:rowOff>
    </xdr:from>
    <xdr:to>
      <xdr:col>14</xdr:col>
      <xdr:colOff>114300</xdr:colOff>
      <xdr:row>181</xdr:row>
      <xdr:rowOff>127000</xdr:rowOff>
    </xdr:to>
    <xdr:graphicFrame macro="">
      <xdr:nvGraphicFramePr>
        <xdr:cNvPr id="33" name="Graphique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0</xdr:colOff>
      <xdr:row>183</xdr:row>
      <xdr:rowOff>0</xdr:rowOff>
    </xdr:from>
    <xdr:to>
      <xdr:col>14</xdr:col>
      <xdr:colOff>107950</xdr:colOff>
      <xdr:row>196</xdr:row>
      <xdr:rowOff>63500</xdr:rowOff>
    </xdr:to>
    <xdr:graphicFrame macro="">
      <xdr:nvGraphicFramePr>
        <xdr:cNvPr id="34" name="Graphique 3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0</xdr:colOff>
      <xdr:row>198</xdr:row>
      <xdr:rowOff>0</xdr:rowOff>
    </xdr:from>
    <xdr:to>
      <xdr:col>14</xdr:col>
      <xdr:colOff>107950</xdr:colOff>
      <xdr:row>211</xdr:row>
      <xdr:rowOff>57150</xdr:rowOff>
    </xdr:to>
    <xdr:graphicFrame macro="">
      <xdr:nvGraphicFramePr>
        <xdr:cNvPr id="35" name="Graphique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0</xdr:colOff>
      <xdr:row>211</xdr:row>
      <xdr:rowOff>0</xdr:rowOff>
    </xdr:from>
    <xdr:to>
      <xdr:col>14</xdr:col>
      <xdr:colOff>107950</xdr:colOff>
      <xdr:row>224</xdr:row>
      <xdr:rowOff>69850</xdr:rowOff>
    </xdr:to>
    <xdr:graphicFrame macro="">
      <xdr:nvGraphicFramePr>
        <xdr:cNvPr id="36" name="Graphique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0</xdr:colOff>
      <xdr:row>225</xdr:row>
      <xdr:rowOff>0</xdr:rowOff>
    </xdr:from>
    <xdr:to>
      <xdr:col>14</xdr:col>
      <xdr:colOff>107950</xdr:colOff>
      <xdr:row>238</xdr:row>
      <xdr:rowOff>69850</xdr:rowOff>
    </xdr:to>
    <xdr:graphicFrame macro="">
      <xdr:nvGraphicFramePr>
        <xdr:cNvPr id="37" name="Graphique 3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742950</xdr:colOff>
      <xdr:row>240</xdr:row>
      <xdr:rowOff>57150</xdr:rowOff>
    </xdr:from>
    <xdr:to>
      <xdr:col>14</xdr:col>
      <xdr:colOff>88900</xdr:colOff>
      <xdr:row>253</xdr:row>
      <xdr:rowOff>114300</xdr:rowOff>
    </xdr:to>
    <xdr:graphicFrame macro="">
      <xdr:nvGraphicFramePr>
        <xdr:cNvPr id="38" name="Graphique 3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0</xdr:colOff>
      <xdr:row>254</xdr:row>
      <xdr:rowOff>0</xdr:rowOff>
    </xdr:from>
    <xdr:to>
      <xdr:col>14</xdr:col>
      <xdr:colOff>107950</xdr:colOff>
      <xdr:row>267</xdr:row>
      <xdr:rowOff>69850</xdr:rowOff>
    </xdr:to>
    <xdr:graphicFrame macro="">
      <xdr:nvGraphicFramePr>
        <xdr:cNvPr id="39" name="Graphique 3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10</xdr:col>
      <xdr:colOff>0</xdr:colOff>
      <xdr:row>268</xdr:row>
      <xdr:rowOff>0</xdr:rowOff>
    </xdr:from>
    <xdr:to>
      <xdr:col>14</xdr:col>
      <xdr:colOff>107950</xdr:colOff>
      <xdr:row>281</xdr:row>
      <xdr:rowOff>69850</xdr:rowOff>
    </xdr:to>
    <xdr:graphicFrame macro="">
      <xdr:nvGraphicFramePr>
        <xdr:cNvPr id="40" name="Graphique 3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298450</xdr:colOff>
      <xdr:row>40</xdr:row>
      <xdr:rowOff>177800</xdr:rowOff>
    </xdr:from>
    <xdr:to>
      <xdr:col>13</xdr:col>
      <xdr:colOff>406400</xdr:colOff>
      <xdr:row>54</xdr:row>
      <xdr:rowOff>38100</xdr:rowOff>
    </xdr:to>
    <xdr:graphicFrame macro="">
      <xdr:nvGraphicFramePr>
        <xdr:cNvPr id="41" name="Graphique 4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317500</xdr:colOff>
      <xdr:row>54</xdr:row>
      <xdr:rowOff>107950</xdr:rowOff>
    </xdr:from>
    <xdr:to>
      <xdr:col>13</xdr:col>
      <xdr:colOff>425450</xdr:colOff>
      <xdr:row>67</xdr:row>
      <xdr:rowOff>177800</xdr:rowOff>
    </xdr:to>
    <xdr:graphicFrame macro="">
      <xdr:nvGraphicFramePr>
        <xdr:cNvPr id="42" name="Graphique 4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323850</xdr:colOff>
      <xdr:row>68</xdr:row>
      <xdr:rowOff>25400</xdr:rowOff>
    </xdr:from>
    <xdr:to>
      <xdr:col>13</xdr:col>
      <xdr:colOff>431800</xdr:colOff>
      <xdr:row>81</xdr:row>
      <xdr:rowOff>95250</xdr:rowOff>
    </xdr:to>
    <xdr:graphicFrame macro="">
      <xdr:nvGraphicFramePr>
        <xdr:cNvPr id="43" name="Graphique 4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6.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7.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8.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19.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xml><?xml version="1.0" encoding="utf-8"?>
<c:userShapes xmlns:c="http://schemas.openxmlformats.org/drawingml/2006/chart">
  <cdr:relSizeAnchor xmlns:cdr="http://schemas.openxmlformats.org/drawingml/2006/chartDrawing">
    <cdr:from>
      <cdr:x>0.01548</cdr:x>
      <cdr:y>0</cdr:y>
    </cdr:from>
    <cdr:to>
      <cdr:x>0.11145</cdr:x>
      <cdr:y>0.08587</cdr:y>
    </cdr:to>
    <cdr:sp macro="" textlink="">
      <cdr:nvSpPr>
        <cdr:cNvPr id="2" name="ZoneTexte 1"/>
        <cdr:cNvSpPr txBox="1"/>
      </cdr:nvSpPr>
      <cdr:spPr>
        <a:xfrm xmlns:a="http://schemas.openxmlformats.org/drawingml/2006/main">
          <a:off x="95255" y="0"/>
          <a:ext cx="590517" cy="2952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M</a:t>
          </a:r>
          <a:r>
            <a:rPr lang="fr-FR" sz="1100" baseline="0"/>
            <a:t> €</a:t>
          </a:r>
          <a:endParaRPr lang="fr-FR" sz="1100"/>
        </a:p>
      </cdr:txBody>
    </cdr:sp>
  </cdr:relSizeAnchor>
  <cdr:relSizeAnchor xmlns:cdr="http://schemas.openxmlformats.org/drawingml/2006/chartDrawing">
    <cdr:from>
      <cdr:x>0.36102</cdr:x>
      <cdr:y>0.09418</cdr:y>
    </cdr:from>
    <cdr:to>
      <cdr:x>0.36102</cdr:x>
      <cdr:y>0.49308</cdr:y>
    </cdr:to>
    <cdr:sp macro="" textlink="">
      <cdr:nvSpPr>
        <cdr:cNvPr id="4" name="Connecteur droit 3"/>
        <cdr:cNvSpPr/>
      </cdr:nvSpPr>
      <cdr:spPr>
        <a:xfrm xmlns:a="http://schemas.openxmlformats.org/drawingml/2006/main" flipV="1">
          <a:off x="2221412" y="341782"/>
          <a:ext cx="0" cy="1447618"/>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0.6259</cdr:x>
      <cdr:y>0.09418</cdr:y>
    </cdr:from>
    <cdr:to>
      <cdr:x>0.6259</cdr:x>
      <cdr:y>0.49308</cdr:y>
    </cdr:to>
    <cdr:sp macro="" textlink="">
      <cdr:nvSpPr>
        <cdr:cNvPr id="5" name="Connecteur droit 4"/>
        <cdr:cNvSpPr/>
      </cdr:nvSpPr>
      <cdr:spPr>
        <a:xfrm xmlns:a="http://schemas.openxmlformats.org/drawingml/2006/main" flipV="1">
          <a:off x="3851259" y="341782"/>
          <a:ext cx="0" cy="144761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dr:relSizeAnchor xmlns:cdr="http://schemas.openxmlformats.org/drawingml/2006/chartDrawing">
    <cdr:from>
      <cdr:x>0.80358</cdr:x>
      <cdr:y>0.09141</cdr:y>
    </cdr:from>
    <cdr:to>
      <cdr:x>0.80358</cdr:x>
      <cdr:y>0.4903</cdr:y>
    </cdr:to>
    <cdr:sp macro="" textlink="">
      <cdr:nvSpPr>
        <cdr:cNvPr id="6" name="Connecteur droit 5"/>
        <cdr:cNvSpPr/>
      </cdr:nvSpPr>
      <cdr:spPr>
        <a:xfrm xmlns:a="http://schemas.openxmlformats.org/drawingml/2006/main" flipV="1">
          <a:off x="4944553" y="331729"/>
          <a:ext cx="0" cy="1447582"/>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hade val="95000"/>
              <a:satMod val="105000"/>
            </a:sysClr>
          </a:solidFill>
          <a:prstDash val="solid"/>
        </a:ln>
        <a:effectLst xmlns:a="http://schemas.openxmlformats.org/drawingml/2006/mai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endParaRPr lang="fr-FR"/>
        </a:p>
      </cdr:txBody>
    </cdr:sp>
  </cdr:relSizeAnchor>
</c:userShapes>
</file>

<file path=xl/drawings/drawing20.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1.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2.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3.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4.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5.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6.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7.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8.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29.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133350</xdr:colOff>
      <xdr:row>19</xdr:row>
      <xdr:rowOff>19050</xdr:rowOff>
    </xdr:from>
    <xdr:to>
      <xdr:col>3</xdr:col>
      <xdr:colOff>542925</xdr:colOff>
      <xdr:row>45</xdr:row>
      <xdr:rowOff>142875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142875</xdr:colOff>
      <xdr:row>19</xdr:row>
      <xdr:rowOff>38099</xdr:rowOff>
    </xdr:from>
    <xdr:to>
      <xdr:col>11</xdr:col>
      <xdr:colOff>161925</xdr:colOff>
      <xdr:row>45</xdr:row>
      <xdr:rowOff>85724</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31.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32.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33.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34.xml><?xml version="1.0" encoding="utf-8"?>
<c:userShapes xmlns:c="http://schemas.openxmlformats.org/drawingml/2006/chart">
  <cdr:relSizeAnchor xmlns:cdr="http://schemas.openxmlformats.org/drawingml/2006/chartDrawing">
    <cdr:from>
      <cdr:x>0.00569</cdr:x>
      <cdr:y>0.01031</cdr:y>
    </cdr:from>
    <cdr:to>
      <cdr:x>0.41935</cdr:x>
      <cdr:y>0.09536</cdr:y>
    </cdr:to>
    <cdr:sp macro="" textlink="">
      <cdr:nvSpPr>
        <cdr:cNvPr id="2" name="ZoneTexte 1"/>
        <cdr:cNvSpPr txBox="1"/>
      </cdr:nvSpPr>
      <cdr:spPr>
        <a:xfrm xmlns:a="http://schemas.openxmlformats.org/drawingml/2006/main">
          <a:off x="19050" y="25400"/>
          <a:ext cx="13843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000"/>
            <a:t>Indice 100 en 2014</a:t>
          </a:r>
        </a:p>
      </cdr:txBody>
    </cdr:sp>
  </cdr:relSizeAnchor>
</c:userShapes>
</file>

<file path=xl/drawings/drawing35.xml><?xml version="1.0" encoding="utf-8"?>
<xdr:wsDr xmlns:xdr="http://schemas.openxmlformats.org/drawingml/2006/spreadsheetDrawing" xmlns:a="http://schemas.openxmlformats.org/drawingml/2006/main">
  <xdr:twoCellAnchor>
    <xdr:from>
      <xdr:col>1</xdr:col>
      <xdr:colOff>328083</xdr:colOff>
      <xdr:row>15</xdr:row>
      <xdr:rowOff>77258</xdr:rowOff>
    </xdr:from>
    <xdr:to>
      <xdr:col>5</xdr:col>
      <xdr:colOff>95248</xdr:colOff>
      <xdr:row>28</xdr:row>
      <xdr:rowOff>115358</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391582</xdr:colOff>
      <xdr:row>15</xdr:row>
      <xdr:rowOff>31750</xdr:rowOff>
    </xdr:from>
    <xdr:to>
      <xdr:col>12</xdr:col>
      <xdr:colOff>275164</xdr:colOff>
      <xdr:row>28</xdr:row>
      <xdr:rowOff>69850</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0.01237</cdr:x>
      <cdr:y>0.0075</cdr:y>
    </cdr:from>
    <cdr:to>
      <cdr:x>0.19081</cdr:x>
      <cdr:y>0.0469</cdr:y>
    </cdr:to>
    <cdr:sp macro="" textlink="">
      <cdr:nvSpPr>
        <cdr:cNvPr id="2" name="ZoneTexte 1"/>
        <cdr:cNvSpPr txBox="1"/>
      </cdr:nvSpPr>
      <cdr:spPr>
        <a:xfrm xmlns:a="http://schemas.openxmlformats.org/drawingml/2006/main">
          <a:off x="66675" y="38100"/>
          <a:ext cx="96202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en M€</a:t>
          </a:r>
        </a:p>
      </cdr:txBody>
    </cdr:sp>
  </cdr:relSizeAnchor>
</c:userShapes>
</file>

<file path=xl/drawings/drawing5.xml><?xml version="1.0" encoding="utf-8"?>
<xdr:wsDr xmlns:xdr="http://schemas.openxmlformats.org/drawingml/2006/spreadsheetDrawing" xmlns:a="http://schemas.openxmlformats.org/drawingml/2006/main">
  <xdr:twoCellAnchor>
    <xdr:from>
      <xdr:col>19</xdr:col>
      <xdr:colOff>476250</xdr:colOff>
      <xdr:row>0</xdr:row>
      <xdr:rowOff>76200</xdr:rowOff>
    </xdr:from>
    <xdr:to>
      <xdr:col>24</xdr:col>
      <xdr:colOff>390525</xdr:colOff>
      <xdr:row>15</xdr:row>
      <xdr:rowOff>152400</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476250</xdr:colOff>
      <xdr:row>16</xdr:row>
      <xdr:rowOff>28575</xdr:rowOff>
    </xdr:from>
    <xdr:to>
      <xdr:col>24</xdr:col>
      <xdr:colOff>390525</xdr:colOff>
      <xdr:row>31</xdr:row>
      <xdr:rowOff>104775</xdr:rowOff>
    </xdr:to>
    <xdr:graphicFrame macro="">
      <xdr:nvGraphicFramePr>
        <xdr:cNvPr id="3" name="Graphique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327025</xdr:colOff>
      <xdr:row>7</xdr:row>
      <xdr:rowOff>88899</xdr:rowOff>
    </xdr:from>
    <xdr:to>
      <xdr:col>16</xdr:col>
      <xdr:colOff>69850</xdr:colOff>
      <xdr:row>19</xdr:row>
      <xdr:rowOff>174624</xdr:rowOff>
    </xdr:to>
    <xdr:graphicFrame macro="">
      <xdr:nvGraphicFramePr>
        <xdr:cNvPr id="5" name="Graphique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723901</xdr:colOff>
      <xdr:row>29</xdr:row>
      <xdr:rowOff>171449</xdr:rowOff>
    </xdr:from>
    <xdr:to>
      <xdr:col>17</xdr:col>
      <xdr:colOff>485776</xdr:colOff>
      <xdr:row>50</xdr:row>
      <xdr:rowOff>161924</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xdr:col>
      <xdr:colOff>638175</xdr:colOff>
      <xdr:row>36</xdr:row>
      <xdr:rowOff>57150</xdr:rowOff>
    </xdr:from>
    <xdr:to>
      <xdr:col>24</xdr:col>
      <xdr:colOff>323850</xdr:colOff>
      <xdr:row>50</xdr:row>
      <xdr:rowOff>104776</xdr:rowOff>
    </xdr:to>
    <xdr:graphicFrame macro="">
      <xdr:nvGraphicFramePr>
        <xdr:cNvPr id="8" name="Graphique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0.17903</cdr:x>
      <cdr:y>0.09375</cdr:y>
    </cdr:to>
    <cdr:sp macro="" textlink="">
      <cdr:nvSpPr>
        <cdr:cNvPr id="2" name="ZoneTexte 1"/>
        <cdr:cNvSpPr txBox="1"/>
      </cdr:nvSpPr>
      <cdr:spPr>
        <a:xfrm xmlns:a="http://schemas.openxmlformats.org/drawingml/2006/main">
          <a:off x="0" y="0"/>
          <a:ext cx="6667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En Md€</a:t>
          </a:r>
        </a:p>
      </cdr:txBody>
    </cdr:sp>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0.17903</cdr:x>
      <cdr:y>0.09375</cdr:y>
    </cdr:to>
    <cdr:sp macro="" textlink="">
      <cdr:nvSpPr>
        <cdr:cNvPr id="2" name="ZoneTexte 1"/>
        <cdr:cNvSpPr txBox="1"/>
      </cdr:nvSpPr>
      <cdr:spPr>
        <a:xfrm xmlns:a="http://schemas.openxmlformats.org/drawingml/2006/main">
          <a:off x="0" y="0"/>
          <a:ext cx="666750" cy="257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En Md€</a:t>
          </a:r>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0.19008</cdr:x>
      <cdr:y>0.08772</cdr:y>
    </cdr:to>
    <cdr:sp macro="" textlink="">
      <cdr:nvSpPr>
        <cdr:cNvPr id="2" name="ZoneTexte 1"/>
        <cdr:cNvSpPr txBox="1"/>
      </cdr:nvSpPr>
      <cdr:spPr>
        <a:xfrm xmlns:a="http://schemas.openxmlformats.org/drawingml/2006/main">
          <a:off x="0" y="0"/>
          <a:ext cx="657225" cy="238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fr-FR" sz="1100"/>
            <a:t>Md€</a:t>
          </a: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419100</xdr:colOff>
      <xdr:row>47</xdr:row>
      <xdr:rowOff>44449</xdr:rowOff>
    </xdr:from>
    <xdr:to>
      <xdr:col>11</xdr:col>
      <xdr:colOff>228600</xdr:colOff>
      <xdr:row>60</xdr:row>
      <xdr:rowOff>142874</xdr:rowOff>
    </xdr:to>
    <xdr:graphicFrame macro="">
      <xdr:nvGraphicFramePr>
        <xdr:cNvPr id="6" name="Graphique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247650</xdr:colOff>
      <xdr:row>47</xdr:row>
      <xdr:rowOff>69850</xdr:rowOff>
    </xdr:from>
    <xdr:to>
      <xdr:col>22</xdr:col>
      <xdr:colOff>63500</xdr:colOff>
      <xdr:row>60</xdr:row>
      <xdr:rowOff>168275</xdr:rowOff>
    </xdr:to>
    <xdr:graphicFrame macro="">
      <xdr:nvGraphicFramePr>
        <xdr:cNvPr id="9" name="Graphique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0</xdr:colOff>
      <xdr:row>47</xdr:row>
      <xdr:rowOff>63500</xdr:rowOff>
    </xdr:from>
    <xdr:to>
      <xdr:col>30</xdr:col>
      <xdr:colOff>793750</xdr:colOff>
      <xdr:row>60</xdr:row>
      <xdr:rowOff>161925</xdr:rowOff>
    </xdr:to>
    <xdr:graphicFrame macro="">
      <xdr:nvGraphicFramePr>
        <xdr:cNvPr id="10" name="Graphique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0</xdr:colOff>
      <xdr:row>64</xdr:row>
      <xdr:rowOff>0</xdr:rowOff>
    </xdr:from>
    <xdr:to>
      <xdr:col>30</xdr:col>
      <xdr:colOff>793750</xdr:colOff>
      <xdr:row>77</xdr:row>
      <xdr:rowOff>98425</xdr:rowOff>
    </xdr:to>
    <xdr:graphicFrame macro="">
      <xdr:nvGraphicFramePr>
        <xdr:cNvPr id="11" name="Graphique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zoomScale="80" zoomScaleNormal="80" workbookViewId="0">
      <selection activeCell="D11" sqref="D11"/>
    </sheetView>
  </sheetViews>
  <sheetFormatPr baseColWidth="10" defaultColWidth="11.453125" defaultRowHeight="14.5" x14ac:dyDescent="0.35"/>
  <cols>
    <col min="1" max="1" width="50.81640625" style="8" customWidth="1"/>
    <col min="2" max="2" width="11.81640625" style="8" customWidth="1"/>
    <col min="3" max="3" width="11.26953125" style="8" customWidth="1"/>
    <col min="4" max="4" width="10.453125" style="8" customWidth="1"/>
    <col min="5" max="5" width="14" style="8" customWidth="1"/>
    <col min="6" max="6" width="14.54296875" style="8" customWidth="1"/>
    <col min="7" max="7" width="11.1796875" style="8" customWidth="1"/>
    <col min="8" max="8" width="13.26953125" style="8" customWidth="1"/>
    <col min="9" max="10" width="11.453125" style="8"/>
    <col min="11" max="11" width="11.54296875" style="8" bestFit="1" customWidth="1"/>
    <col min="12" max="12" width="51.81640625" style="8" customWidth="1"/>
    <col min="13" max="14" width="11.453125" style="8"/>
    <col min="15" max="15" width="11.453125" style="31"/>
    <col min="16" max="16384" width="11.453125" style="8"/>
  </cols>
  <sheetData>
    <row r="1" spans="1:15" ht="15.5" x14ac:dyDescent="0.35">
      <c r="A1" s="112" t="s">
        <v>98</v>
      </c>
    </row>
    <row r="3" spans="1:15" ht="30.5" x14ac:dyDescent="0.35">
      <c r="A3" s="50" t="s">
        <v>99</v>
      </c>
      <c r="B3" s="57" t="s">
        <v>0</v>
      </c>
      <c r="C3" s="57" t="s">
        <v>16</v>
      </c>
      <c r="D3" s="57" t="s">
        <v>110</v>
      </c>
      <c r="E3" s="58" t="s">
        <v>2</v>
      </c>
      <c r="F3" s="58" t="s">
        <v>3</v>
      </c>
      <c r="G3" s="58" t="s">
        <v>100</v>
      </c>
      <c r="H3" s="58" t="s">
        <v>5</v>
      </c>
    </row>
    <row r="4" spans="1:15" ht="18.5" x14ac:dyDescent="0.35">
      <c r="A4" s="51" t="s">
        <v>102</v>
      </c>
      <c r="B4" s="59">
        <v>16217.888121</v>
      </c>
      <c r="C4" s="59">
        <v>82.264012999999977</v>
      </c>
      <c r="D4" s="59">
        <v>7493.291878</v>
      </c>
      <c r="E4" s="60">
        <v>23793.444012</v>
      </c>
      <c r="F4" s="60">
        <v>0</v>
      </c>
      <c r="G4" s="60">
        <v>0</v>
      </c>
      <c r="H4" s="60">
        <v>23793.444012</v>
      </c>
      <c r="J4" s="19"/>
    </row>
    <row r="5" spans="1:15" ht="15.5" x14ac:dyDescent="0.35">
      <c r="A5" s="51" t="s">
        <v>77</v>
      </c>
      <c r="B5" s="59">
        <v>81.763982999999996</v>
      </c>
      <c r="C5" s="61">
        <v>0.15178900000000001</v>
      </c>
      <c r="D5" s="59">
        <v>2.1110410000000002</v>
      </c>
      <c r="E5" s="60">
        <v>84.026813000000004</v>
      </c>
      <c r="F5" s="60">
        <v>0</v>
      </c>
      <c r="G5" s="60">
        <v>0</v>
      </c>
      <c r="H5" s="60">
        <v>84.026813000000004</v>
      </c>
      <c r="J5" s="19"/>
    </row>
    <row r="6" spans="1:15" ht="15.5" x14ac:dyDescent="0.35">
      <c r="A6" s="51" t="s">
        <v>42</v>
      </c>
      <c r="B6" s="59">
        <v>18775.357625000001</v>
      </c>
      <c r="C6" s="59">
        <v>87.839855999999997</v>
      </c>
      <c r="D6" s="59">
        <v>1907.2912160000001</v>
      </c>
      <c r="E6" s="60">
        <v>20770.488697000001</v>
      </c>
      <c r="F6" s="60">
        <v>14314.335784000001</v>
      </c>
      <c r="G6" s="118">
        <v>178.901614</v>
      </c>
      <c r="H6" s="60">
        <v>35263.726095000005</v>
      </c>
      <c r="J6" s="19"/>
    </row>
    <row r="7" spans="1:15" ht="18.5" x14ac:dyDescent="0.35">
      <c r="A7" s="51" t="s">
        <v>103</v>
      </c>
      <c r="B7" s="59">
        <v>868.57515100000001</v>
      </c>
      <c r="C7" s="59">
        <v>4.079116</v>
      </c>
      <c r="D7" s="59">
        <v>233.292284</v>
      </c>
      <c r="E7" s="60">
        <v>1105.946551</v>
      </c>
      <c r="F7" s="51">
        <v>0</v>
      </c>
      <c r="G7" s="51">
        <v>0</v>
      </c>
      <c r="H7" s="60">
        <v>1105.946551</v>
      </c>
      <c r="J7" s="19"/>
    </row>
    <row r="8" spans="1:15" ht="15.5" x14ac:dyDescent="0.35">
      <c r="A8" s="52" t="s">
        <v>14</v>
      </c>
      <c r="B8" s="62">
        <v>35943.584879999995</v>
      </c>
      <c r="C8" s="62">
        <v>174.33477399999998</v>
      </c>
      <c r="D8" s="62">
        <v>9635.9864189999989</v>
      </c>
      <c r="E8" s="62">
        <v>45753.906073000006</v>
      </c>
      <c r="F8" s="62">
        <v>14314.335784000001</v>
      </c>
      <c r="G8" s="62">
        <v>178.901614</v>
      </c>
      <c r="H8" s="63">
        <v>60247.14347100001</v>
      </c>
      <c r="J8" s="19"/>
    </row>
    <row r="9" spans="1:15" ht="15.5" x14ac:dyDescent="0.35">
      <c r="A9" s="51" t="s">
        <v>7</v>
      </c>
      <c r="B9" s="59">
        <v>628.83641699999998</v>
      </c>
      <c r="C9" s="59">
        <v>2.2521879999999999</v>
      </c>
      <c r="D9" s="59">
        <v>7633.6127930000002</v>
      </c>
      <c r="E9" s="60">
        <v>8264.7013979999992</v>
      </c>
      <c r="F9" s="64">
        <v>0</v>
      </c>
      <c r="G9" s="64">
        <v>0</v>
      </c>
      <c r="H9" s="60">
        <v>8264.7013979999992</v>
      </c>
      <c r="J9" s="19"/>
    </row>
    <row r="10" spans="1:15" ht="15.5" x14ac:dyDescent="0.35">
      <c r="A10" s="51" t="s">
        <v>8</v>
      </c>
      <c r="B10" s="59">
        <v>653.99250199999994</v>
      </c>
      <c r="C10" s="59">
        <v>0</v>
      </c>
      <c r="D10" s="59">
        <v>5192.7747520000003</v>
      </c>
      <c r="E10" s="60">
        <v>5846.7672540000003</v>
      </c>
      <c r="F10" s="60">
        <v>3867.3592669999998</v>
      </c>
      <c r="G10" s="60">
        <v>9776.3299050000005</v>
      </c>
      <c r="H10" s="60">
        <v>19490.456426000001</v>
      </c>
      <c r="J10" s="19"/>
    </row>
    <row r="11" spans="1:15" ht="15.5" x14ac:dyDescent="0.35">
      <c r="A11" s="51" t="s">
        <v>9</v>
      </c>
      <c r="B11" s="59">
        <v>72.676972000000006</v>
      </c>
      <c r="C11" s="59">
        <v>0</v>
      </c>
      <c r="D11" s="59">
        <v>580.15622399999995</v>
      </c>
      <c r="E11" s="60">
        <v>652.83319600000004</v>
      </c>
      <c r="F11" s="60">
        <v>300.01602700000001</v>
      </c>
      <c r="G11" s="60">
        <v>663.983656</v>
      </c>
      <c r="H11" s="60">
        <v>1616.832879</v>
      </c>
      <c r="J11" s="19"/>
    </row>
    <row r="12" spans="1:15" ht="15.5" x14ac:dyDescent="0.35">
      <c r="A12" s="51" t="s">
        <v>10</v>
      </c>
      <c r="B12" s="59">
        <v>25.595122</v>
      </c>
      <c r="C12" s="59">
        <v>0</v>
      </c>
      <c r="D12" s="59">
        <v>773.20931199999995</v>
      </c>
      <c r="E12" s="60">
        <v>798.80443400000001</v>
      </c>
      <c r="F12" s="64">
        <v>0</v>
      </c>
      <c r="G12" s="64">
        <v>0</v>
      </c>
      <c r="H12" s="60">
        <v>798.80443400000001</v>
      </c>
      <c r="J12" s="19"/>
    </row>
    <row r="13" spans="1:15" ht="15.5" x14ac:dyDescent="0.35">
      <c r="A13" s="52" t="s">
        <v>13</v>
      </c>
      <c r="B13" s="62">
        <v>1381.101013</v>
      </c>
      <c r="C13" s="62">
        <v>2.2521879999999999</v>
      </c>
      <c r="D13" s="62">
        <v>14179.753081000003</v>
      </c>
      <c r="E13" s="62">
        <v>15563.106281999999</v>
      </c>
      <c r="F13" s="62">
        <v>4167.3752939999995</v>
      </c>
      <c r="G13" s="62">
        <v>10440.313561000001</v>
      </c>
      <c r="H13" s="65">
        <v>30170.795137000001</v>
      </c>
      <c r="J13" s="19"/>
    </row>
    <row r="14" spans="1:15" s="96" customFormat="1" ht="15.5" x14ac:dyDescent="0.35">
      <c r="A14" s="53" t="s">
        <v>12</v>
      </c>
      <c r="B14" s="66">
        <v>37324.685892999994</v>
      </c>
      <c r="C14" s="66">
        <v>176.58696199999997</v>
      </c>
      <c r="D14" s="66">
        <v>23815.739500000003</v>
      </c>
      <c r="E14" s="66">
        <v>61317.012355000006</v>
      </c>
      <c r="F14" s="66">
        <v>18481.711078</v>
      </c>
      <c r="G14" s="66">
        <v>10619.215175000001</v>
      </c>
      <c r="H14" s="66">
        <v>90417.938608000011</v>
      </c>
      <c r="O14" s="97"/>
    </row>
    <row r="15" spans="1:15" ht="18.5" x14ac:dyDescent="0.35">
      <c r="A15" s="51" t="s">
        <v>104</v>
      </c>
      <c r="B15" s="279">
        <v>623.98067200000003</v>
      </c>
      <c r="C15" s="279">
        <v>533.92604900000003</v>
      </c>
      <c r="D15" s="279">
        <v>5979.458756</v>
      </c>
      <c r="E15" s="60">
        <v>7137.3654770000003</v>
      </c>
      <c r="F15" s="60">
        <v>0</v>
      </c>
      <c r="G15" s="60">
        <v>0</v>
      </c>
      <c r="H15" s="60">
        <v>7137.3654770000003</v>
      </c>
      <c r="J15" s="123"/>
    </row>
    <row r="16" spans="1:15" s="28" customFormat="1" ht="15.5" x14ac:dyDescent="0.35">
      <c r="A16" s="54" t="s">
        <v>71</v>
      </c>
      <c r="B16" s="59"/>
      <c r="C16" s="61"/>
      <c r="D16" s="59"/>
      <c r="E16" s="59">
        <v>33.535375999999999</v>
      </c>
      <c r="F16" s="59">
        <v>0</v>
      </c>
      <c r="G16" s="59">
        <v>0</v>
      </c>
      <c r="H16" s="59">
        <v>33.535375999999999</v>
      </c>
      <c r="O16" s="30"/>
    </row>
    <row r="17" spans="1:15" ht="15.5" x14ac:dyDescent="0.35">
      <c r="A17" s="51" t="s">
        <v>17</v>
      </c>
      <c r="B17" s="59">
        <v>0</v>
      </c>
      <c r="C17" s="59">
        <v>0</v>
      </c>
      <c r="D17" s="59">
        <v>204.32835600000001</v>
      </c>
      <c r="E17" s="60">
        <v>204.32835600000001</v>
      </c>
      <c r="F17" s="60">
        <v>0</v>
      </c>
      <c r="G17" s="60">
        <v>80.098015000000004</v>
      </c>
      <c r="H17" s="60">
        <v>284.42637100000002</v>
      </c>
      <c r="J17" s="19"/>
    </row>
    <row r="18" spans="1:15" s="96" customFormat="1" ht="15.5" x14ac:dyDescent="0.35">
      <c r="A18" s="55" t="s">
        <v>15</v>
      </c>
      <c r="B18" s="66">
        <v>37948.666564999992</v>
      </c>
      <c r="C18" s="66">
        <v>710.51301100000001</v>
      </c>
      <c r="D18" s="66">
        <v>29999.526612000005</v>
      </c>
      <c r="E18" s="66">
        <v>68658.706188000011</v>
      </c>
      <c r="F18" s="66">
        <v>18481.711078</v>
      </c>
      <c r="G18" s="66">
        <v>10699.313190000001</v>
      </c>
      <c r="H18" s="66">
        <v>97839.730456000005</v>
      </c>
      <c r="J18" s="98"/>
      <c r="O18" s="97"/>
    </row>
    <row r="19" spans="1:15" s="96" customFormat="1" ht="15.5" x14ac:dyDescent="0.35">
      <c r="A19" s="56"/>
      <c r="B19" s="67"/>
      <c r="C19" s="67"/>
      <c r="D19" s="67"/>
      <c r="E19" s="68"/>
      <c r="F19" s="68"/>
      <c r="G19" s="68"/>
      <c r="H19" s="68"/>
      <c r="O19" s="97"/>
    </row>
    <row r="20" spans="1:15" ht="15.5" x14ac:dyDescent="0.35">
      <c r="A20" s="51"/>
      <c r="B20" s="51"/>
      <c r="C20" s="51"/>
      <c r="D20" s="51"/>
      <c r="E20" s="51"/>
      <c r="F20" s="51"/>
      <c r="G20" s="51"/>
      <c r="H20" s="51"/>
    </row>
    <row r="21" spans="1:15" ht="30.5" x14ac:dyDescent="0.35">
      <c r="A21" s="50" t="s">
        <v>101</v>
      </c>
      <c r="B21" s="57" t="s">
        <v>0</v>
      </c>
      <c r="C21" s="57" t="s">
        <v>16</v>
      </c>
      <c r="D21" s="57" t="s">
        <v>110</v>
      </c>
      <c r="E21" s="58" t="s">
        <v>2</v>
      </c>
      <c r="F21" s="58" t="s">
        <v>3</v>
      </c>
      <c r="G21" s="58" t="s">
        <v>100</v>
      </c>
      <c r="H21" s="58" t="s">
        <v>5</v>
      </c>
    </row>
    <row r="22" spans="1:15" ht="18.5" x14ac:dyDescent="0.35">
      <c r="A22" s="51" t="s">
        <v>102</v>
      </c>
      <c r="B22" s="113">
        <v>1.5066520683379991E-2</v>
      </c>
      <c r="C22" s="113">
        <v>-9.7351865341192778E-2</v>
      </c>
      <c r="D22" s="113">
        <v>1.6053403408219591E-2</v>
      </c>
      <c r="E22" s="113">
        <v>1.493994946206878E-2</v>
      </c>
      <c r="F22" s="113" t="s">
        <v>19</v>
      </c>
      <c r="G22" s="113" t="s">
        <v>19</v>
      </c>
      <c r="H22" s="113">
        <v>1.493994946206878E-2</v>
      </c>
    </row>
    <row r="23" spans="1:15" ht="15.5" x14ac:dyDescent="0.35">
      <c r="A23" s="51" t="s">
        <v>77</v>
      </c>
      <c r="B23" s="113">
        <v>0.12570685914875668</v>
      </c>
      <c r="C23" s="113">
        <v>-0.14176589657468885</v>
      </c>
      <c r="D23" s="113">
        <v>9.9949666947336979E-2</v>
      </c>
      <c r="E23" s="113">
        <v>0.12441233243556704</v>
      </c>
      <c r="F23" s="113" t="s">
        <v>19</v>
      </c>
      <c r="G23" s="113" t="s">
        <v>19</v>
      </c>
      <c r="H23" s="113">
        <v>0.12441233243556704</v>
      </c>
    </row>
    <row r="24" spans="1:15" ht="15.5" x14ac:dyDescent="0.35">
      <c r="A24" s="51" t="s">
        <v>42</v>
      </c>
      <c r="B24" s="113">
        <v>2.2752753041616947E-2</v>
      </c>
      <c r="C24" s="113">
        <v>-8.3578144120858178E-2</v>
      </c>
      <c r="D24" s="113">
        <v>3.7036139130546708E-2</v>
      </c>
      <c r="E24" s="113">
        <v>2.3545044929793812E-2</v>
      </c>
      <c r="F24" s="113">
        <v>1.8148383235518262E-2</v>
      </c>
      <c r="G24" s="113">
        <v>2.7684915497718565E-2</v>
      </c>
      <c r="H24" s="113">
        <v>2.1368364603258749E-2</v>
      </c>
    </row>
    <row r="25" spans="1:15" ht="18.5" x14ac:dyDescent="0.35">
      <c r="A25" s="51" t="s">
        <v>103</v>
      </c>
      <c r="B25" s="113">
        <v>1.2702041746523784E-2</v>
      </c>
      <c r="C25" s="113">
        <v>-7.5737559260418141E-3</v>
      </c>
      <c r="D25" s="113">
        <v>1.4899469294864964E-2</v>
      </c>
      <c r="E25" s="113">
        <v>1.3088406538015018E-2</v>
      </c>
      <c r="F25" s="113" t="s">
        <v>19</v>
      </c>
      <c r="G25" s="113" t="s">
        <v>19</v>
      </c>
      <c r="H25" s="113">
        <v>1.3088406538015018E-2</v>
      </c>
    </row>
    <row r="26" spans="1:15" ht="15.5" x14ac:dyDescent="0.35">
      <c r="A26" s="52" t="s">
        <v>14</v>
      </c>
      <c r="B26" s="114">
        <v>1.9238047839651218E-2</v>
      </c>
      <c r="C26" s="114">
        <v>-8.8561461046417822E-2</v>
      </c>
      <c r="D26" s="114">
        <v>2.0127853553616237E-2</v>
      </c>
      <c r="E26" s="114">
        <v>1.8966028411360858E-2</v>
      </c>
      <c r="F26" s="114">
        <v>1.8148383235518262E-2</v>
      </c>
      <c r="G26" s="114">
        <v>2.7684915497718565E-2</v>
      </c>
      <c r="H26" s="114">
        <v>1.879730383289413E-2</v>
      </c>
    </row>
    <row r="27" spans="1:15" ht="15.5" x14ac:dyDescent="0.35">
      <c r="A27" s="51" t="s">
        <v>7</v>
      </c>
      <c r="B27" s="113">
        <v>1.6744922576859889E-2</v>
      </c>
      <c r="C27" s="113">
        <v>6.1345856250727415E-3</v>
      </c>
      <c r="D27" s="113">
        <v>3.3658576094293791E-2</v>
      </c>
      <c r="E27" s="113">
        <v>3.2344226635381279E-2</v>
      </c>
      <c r="F27" s="113" t="s">
        <v>19</v>
      </c>
      <c r="G27" s="113" t="s">
        <v>19</v>
      </c>
      <c r="H27" s="113">
        <v>3.2344226635381279E-2</v>
      </c>
    </row>
    <row r="28" spans="1:15" ht="15.5" x14ac:dyDescent="0.35">
      <c r="A28" s="51" t="s">
        <v>8</v>
      </c>
      <c r="B28" s="113">
        <v>4.7916366585671666E-2</v>
      </c>
      <c r="C28" s="113" t="s">
        <v>19</v>
      </c>
      <c r="D28" s="113">
        <v>3.1785810017725735E-2</v>
      </c>
      <c r="E28" s="113">
        <v>3.3565390569039177E-2</v>
      </c>
      <c r="F28" s="113">
        <v>2.4284362290879935E-2</v>
      </c>
      <c r="G28" s="113">
        <v>2.9915269904342789E-2</v>
      </c>
      <c r="H28" s="113">
        <v>2.9882925792838799E-2</v>
      </c>
    </row>
    <row r="29" spans="1:15" ht="15.5" x14ac:dyDescent="0.35">
      <c r="A29" s="51" t="s">
        <v>9</v>
      </c>
      <c r="B29" s="113">
        <v>1.9872985721309799E-2</v>
      </c>
      <c r="C29" s="113" t="s">
        <v>19</v>
      </c>
      <c r="D29" s="113">
        <v>3.2160406883924075E-2</v>
      </c>
      <c r="E29" s="113">
        <v>3.0777877596851244E-2</v>
      </c>
      <c r="F29" s="113">
        <v>3.4399739160387854E-2</v>
      </c>
      <c r="G29" s="113">
        <v>4.8194251757927686E-2</v>
      </c>
      <c r="H29" s="113">
        <v>3.8539120401755333E-2</v>
      </c>
    </row>
    <row r="30" spans="1:15" ht="15.5" x14ac:dyDescent="0.35">
      <c r="A30" s="51" t="s">
        <v>10</v>
      </c>
      <c r="B30" s="113">
        <v>0.21776770517325428</v>
      </c>
      <c r="C30" s="113" t="s">
        <v>19</v>
      </c>
      <c r="D30" s="113">
        <v>4.7462186960756103E-3</v>
      </c>
      <c r="E30" s="113">
        <v>1.0409565333869164E-2</v>
      </c>
      <c r="F30" s="113" t="s">
        <v>19</v>
      </c>
      <c r="G30" s="113" t="s">
        <v>19</v>
      </c>
      <c r="H30" s="113">
        <v>1.0409565333869164E-2</v>
      </c>
    </row>
    <row r="31" spans="1:15" ht="15.5" x14ac:dyDescent="0.35">
      <c r="A31" s="52" t="s">
        <v>13</v>
      </c>
      <c r="B31" s="115">
        <v>3.4650907695069399E-2</v>
      </c>
      <c r="C31" s="115">
        <v>6.1345856250727415E-3</v>
      </c>
      <c r="D31" s="115">
        <v>3.1293610294731877E-2</v>
      </c>
      <c r="E31" s="115">
        <v>3.1586928308150908E-2</v>
      </c>
      <c r="F31" s="115">
        <v>2.5005971228911461E-2</v>
      </c>
      <c r="G31" s="115">
        <v>3.1058773401197781E-2</v>
      </c>
      <c r="H31" s="115">
        <v>3.049040023409999E-2</v>
      </c>
      <c r="J31" s="29"/>
    </row>
    <row r="32" spans="1:15" ht="15.5" x14ac:dyDescent="0.35">
      <c r="A32" s="53" t="s">
        <v>12</v>
      </c>
      <c r="B32" s="116">
        <v>1.9800173939543031E-2</v>
      </c>
      <c r="C32" s="116">
        <v>-8.7466065933158754E-2</v>
      </c>
      <c r="D32" s="116">
        <v>2.6746568726962572E-2</v>
      </c>
      <c r="E32" s="116">
        <v>2.2140052332681792E-2</v>
      </c>
      <c r="F32" s="116">
        <v>1.9686651795595811E-2</v>
      </c>
      <c r="G32" s="116">
        <v>3.1001750665888839E-2</v>
      </c>
      <c r="H32" s="116">
        <v>2.2669461401031876E-2</v>
      </c>
    </row>
    <row r="33" spans="1:15" ht="18.5" x14ac:dyDescent="0.35">
      <c r="A33" s="51" t="s">
        <v>104</v>
      </c>
      <c r="B33" s="282">
        <v>-2.8975161663442606E-3</v>
      </c>
      <c r="C33" s="282">
        <v>1.7498812725050605E-2</v>
      </c>
      <c r="D33" s="282">
        <v>2.0158197335905514E-2</v>
      </c>
      <c r="E33" s="113">
        <v>1.790149812315045E-2</v>
      </c>
      <c r="F33" s="113" t="s">
        <v>19</v>
      </c>
      <c r="G33" s="113" t="s">
        <v>19</v>
      </c>
      <c r="H33" s="113">
        <v>1.790149812315045E-2</v>
      </c>
      <c r="J33" s="123"/>
    </row>
    <row r="34" spans="1:15" s="28" customFormat="1" ht="15.5" x14ac:dyDescent="0.35">
      <c r="A34" s="54" t="s">
        <v>71</v>
      </c>
      <c r="B34" s="113" t="s">
        <v>19</v>
      </c>
      <c r="C34" s="113" t="s">
        <v>19</v>
      </c>
      <c r="D34" s="113" t="s">
        <v>19</v>
      </c>
      <c r="E34" s="113" t="s">
        <v>19</v>
      </c>
      <c r="F34" s="113" t="s">
        <v>19</v>
      </c>
      <c r="G34" s="113" t="s">
        <v>19</v>
      </c>
      <c r="H34" s="113" t="s">
        <v>19</v>
      </c>
      <c r="K34" s="30"/>
      <c r="O34" s="30"/>
    </row>
    <row r="35" spans="1:15" ht="15.5" x14ac:dyDescent="0.35">
      <c r="A35" s="51" t="s">
        <v>17</v>
      </c>
      <c r="B35" s="113" t="s">
        <v>19</v>
      </c>
      <c r="C35" s="113" t="s">
        <v>19</v>
      </c>
      <c r="D35" s="113" t="s">
        <v>19</v>
      </c>
      <c r="E35" s="113">
        <v>7.5294055400039639E-2</v>
      </c>
      <c r="F35" s="113" t="s">
        <v>19</v>
      </c>
      <c r="G35" s="113">
        <v>-1.9346748436285255E-3</v>
      </c>
      <c r="H35" s="113">
        <v>5.2362310289413738E-2</v>
      </c>
      <c r="K35" s="31"/>
    </row>
    <row r="36" spans="1:15" ht="15.5" x14ac:dyDescent="0.35">
      <c r="A36" s="55" t="s">
        <v>15</v>
      </c>
      <c r="B36" s="116">
        <v>1.9418608493984468E-2</v>
      </c>
      <c r="C36" s="116">
        <v>-1.0780842028532911E-2</v>
      </c>
      <c r="D36" s="116">
        <v>3.2449631694027259E-2</v>
      </c>
      <c r="E36" s="116">
        <v>2.1848052119661121E-2</v>
      </c>
      <c r="F36" s="116">
        <v>1.9686651795595811E-2</v>
      </c>
      <c r="G36" s="116">
        <v>3.0747105477659353E-2</v>
      </c>
      <c r="H36" s="116">
        <v>2.2403963769967339E-2</v>
      </c>
      <c r="K36" s="31"/>
    </row>
    <row r="37" spans="1:15" x14ac:dyDescent="0.35">
      <c r="A37" s="117" t="s">
        <v>105</v>
      </c>
      <c r="B37" s="21"/>
      <c r="C37" s="21"/>
      <c r="D37" s="21"/>
      <c r="E37" s="22"/>
      <c r="F37" s="22"/>
      <c r="G37" s="22"/>
      <c r="H37" s="22"/>
    </row>
    <row r="38" spans="1:15" x14ac:dyDescent="0.35">
      <c r="A38" s="117" t="s">
        <v>106</v>
      </c>
      <c r="B38" s="21"/>
      <c r="C38" s="21"/>
      <c r="D38" s="21"/>
      <c r="E38" s="22"/>
      <c r="F38" s="22"/>
      <c r="G38" s="22"/>
      <c r="H38" s="22"/>
    </row>
    <row r="39" spans="1:15" x14ac:dyDescent="0.35">
      <c r="A39" s="117" t="s">
        <v>107</v>
      </c>
    </row>
    <row r="40" spans="1:15" x14ac:dyDescent="0.35">
      <c r="A40" s="117" t="s">
        <v>108</v>
      </c>
    </row>
    <row r="41" spans="1:15" x14ac:dyDescent="0.35">
      <c r="A41" s="117" t="s">
        <v>109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3"/>
  <sheetViews>
    <sheetView workbookViewId="0">
      <selection activeCell="A2" sqref="A2"/>
    </sheetView>
  </sheetViews>
  <sheetFormatPr baseColWidth="10" defaultRowHeight="14.5" x14ac:dyDescent="0.35"/>
  <sheetData>
    <row r="1" spans="1:2" ht="15" thickBot="1" x14ac:dyDescent="0.4">
      <c r="A1" t="s">
        <v>193</v>
      </c>
    </row>
    <row r="2" spans="1:2" x14ac:dyDescent="0.35">
      <c r="A2" s="283" t="s">
        <v>189</v>
      </c>
      <c r="B2" s="284" t="s">
        <v>190</v>
      </c>
    </row>
    <row r="3" spans="1:2" x14ac:dyDescent="0.35">
      <c r="A3" s="285">
        <v>1</v>
      </c>
      <c r="B3" s="286">
        <v>260.12799999999999</v>
      </c>
    </row>
    <row r="4" spans="1:2" x14ac:dyDescent="0.35">
      <c r="A4" s="285">
        <v>2</v>
      </c>
      <c r="B4" s="286">
        <v>296.24299999999999</v>
      </c>
    </row>
    <row r="5" spans="1:2" x14ac:dyDescent="0.35">
      <c r="A5" s="285">
        <v>3</v>
      </c>
      <c r="B5" s="286">
        <v>279.59500000000003</v>
      </c>
    </row>
    <row r="6" spans="1:2" x14ac:dyDescent="0.35">
      <c r="A6" s="285">
        <v>4</v>
      </c>
      <c r="B6" s="286">
        <v>515.18200000000002</v>
      </c>
    </row>
    <row r="7" spans="1:2" x14ac:dyDescent="0.35">
      <c r="A7" s="285">
        <v>5</v>
      </c>
      <c r="B7" s="286">
        <v>561.92999999999995</v>
      </c>
    </row>
    <row r="8" spans="1:2" x14ac:dyDescent="0.35">
      <c r="A8" s="285">
        <v>6</v>
      </c>
      <c r="B8" s="286">
        <v>348.197</v>
      </c>
    </row>
    <row r="9" spans="1:2" x14ac:dyDescent="0.35">
      <c r="A9" s="285">
        <v>7</v>
      </c>
      <c r="B9" s="286">
        <v>310.11900000000003</v>
      </c>
    </row>
    <row r="10" spans="1:2" x14ac:dyDescent="0.35">
      <c r="A10" s="285">
        <v>8</v>
      </c>
      <c r="B10" s="286">
        <v>208.79900000000001</v>
      </c>
    </row>
    <row r="11" spans="1:2" x14ac:dyDescent="0.35">
      <c r="A11" s="285">
        <v>9</v>
      </c>
      <c r="B11" s="286">
        <v>353.13099999999997</v>
      </c>
    </row>
    <row r="12" spans="1:2" x14ac:dyDescent="0.35">
      <c r="A12" s="285">
        <v>10</v>
      </c>
      <c r="B12" s="286">
        <v>266.84699999999998</v>
      </c>
    </row>
    <row r="13" spans="1:2" x14ac:dyDescent="0.35">
      <c r="A13" s="285">
        <v>11</v>
      </c>
      <c r="B13" s="286">
        <v>470.83600000000001</v>
      </c>
    </row>
    <row r="14" spans="1:2" x14ac:dyDescent="0.35">
      <c r="A14" s="285">
        <v>12</v>
      </c>
      <c r="B14" s="286">
        <v>322.10500000000002</v>
      </c>
    </row>
    <row r="15" spans="1:2" x14ac:dyDescent="0.35">
      <c r="A15" s="285">
        <v>13</v>
      </c>
      <c r="B15" s="286">
        <v>450.50799999999998</v>
      </c>
    </row>
    <row r="16" spans="1:2" x14ac:dyDescent="0.35">
      <c r="A16" s="285">
        <v>14</v>
      </c>
      <c r="B16" s="286">
        <v>243.44200000000001</v>
      </c>
    </row>
    <row r="17" spans="1:2" x14ac:dyDescent="0.35">
      <c r="A17" s="285">
        <v>15</v>
      </c>
      <c r="B17" s="286">
        <v>319.22699999999998</v>
      </c>
    </row>
    <row r="18" spans="1:2" x14ac:dyDescent="0.35">
      <c r="A18" s="285">
        <v>16</v>
      </c>
      <c r="B18" s="286">
        <v>321.08499999999998</v>
      </c>
    </row>
    <row r="19" spans="1:2" x14ac:dyDescent="0.35">
      <c r="A19" s="285">
        <v>17</v>
      </c>
      <c r="B19" s="286">
        <v>324.20699999999999</v>
      </c>
    </row>
    <row r="20" spans="1:2" x14ac:dyDescent="0.35">
      <c r="A20" s="285">
        <v>18</v>
      </c>
      <c r="B20" s="286">
        <v>270</v>
      </c>
    </row>
    <row r="21" spans="1:2" x14ac:dyDescent="0.35">
      <c r="A21" s="285">
        <v>19</v>
      </c>
      <c r="B21" s="286">
        <v>327.01400000000001</v>
      </c>
    </row>
    <row r="22" spans="1:2" x14ac:dyDescent="0.35">
      <c r="A22" s="285">
        <v>21</v>
      </c>
      <c r="B22" s="286">
        <v>287.53800000000001</v>
      </c>
    </row>
    <row r="23" spans="1:2" x14ac:dyDescent="0.35">
      <c r="A23" s="285">
        <v>22</v>
      </c>
      <c r="B23" s="286">
        <v>240.88800000000001</v>
      </c>
    </row>
    <row r="24" spans="1:2" x14ac:dyDescent="0.35">
      <c r="A24" s="285">
        <v>23</v>
      </c>
      <c r="B24" s="286">
        <v>274.346</v>
      </c>
    </row>
    <row r="25" spans="1:2" x14ac:dyDescent="0.35">
      <c r="A25" s="285">
        <v>24</v>
      </c>
      <c r="B25" s="286">
        <v>398.58300000000003</v>
      </c>
    </row>
    <row r="26" spans="1:2" x14ac:dyDescent="0.35">
      <c r="A26" s="285">
        <v>25</v>
      </c>
      <c r="B26" s="286">
        <v>219.95</v>
      </c>
    </row>
    <row r="27" spans="1:2" x14ac:dyDescent="0.35">
      <c r="A27" s="285">
        <v>26</v>
      </c>
      <c r="B27" s="286">
        <v>313.62799999999999</v>
      </c>
    </row>
    <row r="28" spans="1:2" x14ac:dyDescent="0.35">
      <c r="A28" s="285">
        <v>27</v>
      </c>
      <c r="B28" s="286">
        <v>259.81099999999998</v>
      </c>
    </row>
    <row r="29" spans="1:2" x14ac:dyDescent="0.35">
      <c r="A29" s="285">
        <v>28</v>
      </c>
      <c r="B29" s="286">
        <v>290.36399999999998</v>
      </c>
    </row>
    <row r="30" spans="1:2" x14ac:dyDescent="0.35">
      <c r="A30" s="285">
        <v>29</v>
      </c>
      <c r="B30" s="286">
        <v>311.84899999999999</v>
      </c>
    </row>
    <row r="31" spans="1:2" x14ac:dyDescent="0.35">
      <c r="A31" s="285" t="s">
        <v>191</v>
      </c>
      <c r="B31" s="286">
        <v>297.43099999999998</v>
      </c>
    </row>
    <row r="32" spans="1:2" x14ac:dyDescent="0.35">
      <c r="A32" s="285" t="s">
        <v>192</v>
      </c>
      <c r="B32" s="286">
        <v>235.822</v>
      </c>
    </row>
    <row r="33" spans="1:2" x14ac:dyDescent="0.35">
      <c r="A33" s="285">
        <v>30</v>
      </c>
      <c r="B33" s="286">
        <v>401.411</v>
      </c>
    </row>
    <row r="34" spans="1:2" x14ac:dyDescent="0.35">
      <c r="A34" s="285">
        <v>31</v>
      </c>
      <c r="B34" s="286">
        <v>317.67899999999997</v>
      </c>
    </row>
    <row r="35" spans="1:2" x14ac:dyDescent="0.35">
      <c r="A35" s="285">
        <v>32</v>
      </c>
      <c r="B35" s="286">
        <v>283.22300000000001</v>
      </c>
    </row>
    <row r="36" spans="1:2" x14ac:dyDescent="0.35">
      <c r="A36" s="285">
        <v>33</v>
      </c>
      <c r="B36" s="286">
        <v>251.54</v>
      </c>
    </row>
    <row r="37" spans="1:2" x14ac:dyDescent="0.35">
      <c r="A37" s="285">
        <v>34</v>
      </c>
      <c r="B37" s="286">
        <v>380.80500000000001</v>
      </c>
    </row>
    <row r="38" spans="1:2" x14ac:dyDescent="0.35">
      <c r="A38" s="285">
        <v>35</v>
      </c>
      <c r="B38" s="286">
        <v>236.22</v>
      </c>
    </row>
    <row r="39" spans="1:2" x14ac:dyDescent="0.35">
      <c r="A39" s="285">
        <v>36</v>
      </c>
      <c r="B39" s="286">
        <v>209.096</v>
      </c>
    </row>
    <row r="40" spans="1:2" x14ac:dyDescent="0.35">
      <c r="A40" s="285">
        <v>37</v>
      </c>
      <c r="B40" s="286">
        <v>243.32599999999999</v>
      </c>
    </row>
    <row r="41" spans="1:2" x14ac:dyDescent="0.35">
      <c r="A41" s="285">
        <v>38</v>
      </c>
      <c r="B41" s="286">
        <v>339.73</v>
      </c>
    </row>
    <row r="42" spans="1:2" x14ac:dyDescent="0.35">
      <c r="A42" s="285">
        <v>39</v>
      </c>
      <c r="B42" s="286">
        <v>334.04300000000001</v>
      </c>
    </row>
    <row r="43" spans="1:2" x14ac:dyDescent="0.35">
      <c r="A43" s="285">
        <v>40</v>
      </c>
      <c r="B43" s="286">
        <v>233.82300000000001</v>
      </c>
    </row>
    <row r="44" spans="1:2" x14ac:dyDescent="0.35">
      <c r="A44" s="285">
        <v>41</v>
      </c>
      <c r="B44" s="286">
        <v>319.67399999999998</v>
      </c>
    </row>
    <row r="45" spans="1:2" x14ac:dyDescent="0.35">
      <c r="A45" s="285">
        <v>42</v>
      </c>
      <c r="B45" s="286">
        <v>283.084</v>
      </c>
    </row>
    <row r="46" spans="1:2" x14ac:dyDescent="0.35">
      <c r="A46" s="285">
        <v>43</v>
      </c>
      <c r="B46" s="286">
        <v>352.66</v>
      </c>
    </row>
    <row r="47" spans="1:2" x14ac:dyDescent="0.35">
      <c r="A47" s="285">
        <v>44</v>
      </c>
      <c r="B47" s="286">
        <v>248.60599999999999</v>
      </c>
    </row>
    <row r="48" spans="1:2" x14ac:dyDescent="0.35">
      <c r="A48" s="285">
        <v>45</v>
      </c>
      <c r="B48" s="286">
        <v>307.93099999999998</v>
      </c>
    </row>
    <row r="49" spans="1:2" x14ac:dyDescent="0.35">
      <c r="A49" s="285">
        <v>46</v>
      </c>
      <c r="B49" s="286">
        <v>349.39400000000001</v>
      </c>
    </row>
    <row r="50" spans="1:2" x14ac:dyDescent="0.35">
      <c r="A50" s="285">
        <v>47</v>
      </c>
      <c r="B50" s="286">
        <v>339.14299999999997</v>
      </c>
    </row>
    <row r="51" spans="1:2" x14ac:dyDescent="0.35">
      <c r="A51" s="285">
        <v>48</v>
      </c>
      <c r="B51" s="286">
        <v>362.09500000000003</v>
      </c>
    </row>
    <row r="52" spans="1:2" x14ac:dyDescent="0.35">
      <c r="A52" s="285">
        <v>49</v>
      </c>
      <c r="B52" s="286">
        <v>282.22500000000002</v>
      </c>
    </row>
    <row r="53" spans="1:2" x14ac:dyDescent="0.35">
      <c r="A53" s="285">
        <v>50</v>
      </c>
      <c r="B53" s="286">
        <v>196.96799999999999</v>
      </c>
    </row>
    <row r="54" spans="1:2" x14ac:dyDescent="0.35">
      <c r="A54" s="285">
        <v>51</v>
      </c>
      <c r="B54" s="286">
        <v>237.10499999999999</v>
      </c>
    </row>
    <row r="55" spans="1:2" x14ac:dyDescent="0.35">
      <c r="A55" s="285">
        <v>52</v>
      </c>
      <c r="B55" s="286">
        <v>263.97800000000001</v>
      </c>
    </row>
    <row r="56" spans="1:2" x14ac:dyDescent="0.35">
      <c r="A56" s="285">
        <v>53</v>
      </c>
      <c r="B56" s="286">
        <v>239.387</v>
      </c>
    </row>
    <row r="57" spans="1:2" x14ac:dyDescent="0.35">
      <c r="A57" s="285">
        <v>54</v>
      </c>
      <c r="B57" s="286">
        <v>184.874</v>
      </c>
    </row>
    <row r="58" spans="1:2" x14ac:dyDescent="0.35">
      <c r="A58" s="285">
        <v>55</v>
      </c>
      <c r="B58" s="286">
        <v>261.68299999999999</v>
      </c>
    </row>
    <row r="59" spans="1:2" x14ac:dyDescent="0.35">
      <c r="A59" s="285">
        <v>56</v>
      </c>
      <c r="B59" s="286">
        <v>310.94600000000003</v>
      </c>
    </row>
    <row r="60" spans="1:2" x14ac:dyDescent="0.35">
      <c r="A60" s="285">
        <v>57</v>
      </c>
      <c r="B60" s="286">
        <v>190.352</v>
      </c>
    </row>
    <row r="61" spans="1:2" x14ac:dyDescent="0.35">
      <c r="A61" s="285">
        <v>58</v>
      </c>
      <c r="B61" s="286">
        <v>325.44900000000001</v>
      </c>
    </row>
    <row r="62" spans="1:2" x14ac:dyDescent="0.35">
      <c r="A62" s="285">
        <v>59</v>
      </c>
      <c r="B62" s="286">
        <v>241.64099999999999</v>
      </c>
    </row>
    <row r="63" spans="1:2" x14ac:dyDescent="0.35">
      <c r="A63" s="285">
        <v>60</v>
      </c>
      <c r="B63" s="286">
        <v>304.94600000000003</v>
      </c>
    </row>
    <row r="64" spans="1:2" x14ac:dyDescent="0.35">
      <c r="A64" s="285">
        <v>61</v>
      </c>
      <c r="B64" s="286">
        <v>277.64999999999998</v>
      </c>
    </row>
    <row r="65" spans="1:2" x14ac:dyDescent="0.35">
      <c r="A65" s="285">
        <v>62</v>
      </c>
      <c r="B65" s="286">
        <v>225.18700000000001</v>
      </c>
    </row>
    <row r="66" spans="1:2" x14ac:dyDescent="0.35">
      <c r="A66" s="285">
        <v>63</v>
      </c>
      <c r="B66" s="286">
        <v>301.09800000000001</v>
      </c>
    </row>
    <row r="67" spans="1:2" x14ac:dyDescent="0.35">
      <c r="A67" s="285">
        <v>64</v>
      </c>
      <c r="B67" s="286">
        <v>198.85</v>
      </c>
    </row>
    <row r="68" spans="1:2" x14ac:dyDescent="0.35">
      <c r="A68" s="285">
        <v>65</v>
      </c>
      <c r="B68" s="286">
        <v>279.56</v>
      </c>
    </row>
    <row r="69" spans="1:2" x14ac:dyDescent="0.35">
      <c r="A69" s="285">
        <v>66</v>
      </c>
      <c r="B69" s="286">
        <v>424.70499999999998</v>
      </c>
    </row>
    <row r="70" spans="1:2" x14ac:dyDescent="0.35">
      <c r="A70" s="285">
        <v>67</v>
      </c>
      <c r="B70" s="286">
        <v>241.767</v>
      </c>
    </row>
    <row r="71" spans="1:2" x14ac:dyDescent="0.35">
      <c r="A71" s="285">
        <v>68</v>
      </c>
      <c r="B71" s="286">
        <v>265.767</v>
      </c>
    </row>
    <row r="72" spans="1:2" x14ac:dyDescent="0.35">
      <c r="A72" s="285">
        <v>69</v>
      </c>
      <c r="B72" s="286">
        <v>284.29399999999998</v>
      </c>
    </row>
    <row r="73" spans="1:2" x14ac:dyDescent="0.35">
      <c r="A73" s="285">
        <v>70</v>
      </c>
      <c r="B73" s="286">
        <v>254.68700000000001</v>
      </c>
    </row>
    <row r="74" spans="1:2" x14ac:dyDescent="0.35">
      <c r="A74" s="285">
        <v>71</v>
      </c>
      <c r="B74" s="286">
        <v>297.327</v>
      </c>
    </row>
    <row r="75" spans="1:2" x14ac:dyDescent="0.35">
      <c r="A75" s="285">
        <v>72</v>
      </c>
      <c r="B75" s="286">
        <v>244.81299999999999</v>
      </c>
    </row>
    <row r="76" spans="1:2" x14ac:dyDescent="0.35">
      <c r="A76" s="285">
        <v>73</v>
      </c>
      <c r="B76" s="286">
        <v>353.95600000000002</v>
      </c>
    </row>
    <row r="77" spans="1:2" x14ac:dyDescent="0.35">
      <c r="A77" s="285">
        <v>74</v>
      </c>
      <c r="B77" s="286">
        <v>317.863</v>
      </c>
    </row>
    <row r="78" spans="1:2" x14ac:dyDescent="0.35">
      <c r="A78" s="285">
        <v>75</v>
      </c>
      <c r="B78" s="286">
        <v>481.91</v>
      </c>
    </row>
    <row r="79" spans="1:2" x14ac:dyDescent="0.35">
      <c r="A79" s="285">
        <v>76</v>
      </c>
      <c r="B79" s="286">
        <v>248.39</v>
      </c>
    </row>
    <row r="80" spans="1:2" x14ac:dyDescent="0.35">
      <c r="A80" s="285">
        <v>77</v>
      </c>
      <c r="B80" s="286">
        <v>338.315</v>
      </c>
    </row>
    <row r="81" spans="1:2" x14ac:dyDescent="0.35">
      <c r="A81" s="285">
        <v>78</v>
      </c>
      <c r="B81" s="286">
        <v>431.733</v>
      </c>
    </row>
    <row r="82" spans="1:2" x14ac:dyDescent="0.35">
      <c r="A82" s="285">
        <v>79</v>
      </c>
      <c r="B82" s="286">
        <v>248.202</v>
      </c>
    </row>
    <row r="83" spans="1:2" x14ac:dyDescent="0.35">
      <c r="A83" s="285">
        <v>80</v>
      </c>
      <c r="B83" s="286">
        <v>234.59200000000001</v>
      </c>
    </row>
    <row r="84" spans="1:2" x14ac:dyDescent="0.35">
      <c r="A84" s="285">
        <v>81</v>
      </c>
      <c r="B84" s="286">
        <v>310.03100000000001</v>
      </c>
    </row>
    <row r="85" spans="1:2" x14ac:dyDescent="0.35">
      <c r="A85" s="285">
        <v>82</v>
      </c>
      <c r="B85" s="286">
        <v>321.101</v>
      </c>
    </row>
    <row r="86" spans="1:2" x14ac:dyDescent="0.35">
      <c r="A86" s="285">
        <v>83</v>
      </c>
      <c r="B86" s="286">
        <v>505.64400000000001</v>
      </c>
    </row>
    <row r="87" spans="1:2" x14ac:dyDescent="0.35">
      <c r="A87" s="285">
        <v>84</v>
      </c>
      <c r="B87" s="286">
        <v>444.44799999999998</v>
      </c>
    </row>
    <row r="88" spans="1:2" x14ac:dyDescent="0.35">
      <c r="A88" s="285">
        <v>85</v>
      </c>
      <c r="B88" s="286">
        <v>222.441</v>
      </c>
    </row>
    <row r="89" spans="1:2" x14ac:dyDescent="0.35">
      <c r="A89" s="285">
        <v>86</v>
      </c>
      <c r="B89" s="286">
        <v>229.61</v>
      </c>
    </row>
    <row r="90" spans="1:2" x14ac:dyDescent="0.35">
      <c r="A90" s="285">
        <v>87</v>
      </c>
      <c r="B90" s="286">
        <v>313.11500000000001</v>
      </c>
    </row>
    <row r="91" spans="1:2" x14ac:dyDescent="0.35">
      <c r="A91" s="285">
        <v>88</v>
      </c>
      <c r="B91" s="286">
        <v>228.078</v>
      </c>
    </row>
    <row r="92" spans="1:2" x14ac:dyDescent="0.35">
      <c r="A92" s="285">
        <v>89</v>
      </c>
      <c r="B92" s="286">
        <v>324.31299999999999</v>
      </c>
    </row>
    <row r="93" spans="1:2" x14ac:dyDescent="0.35">
      <c r="A93" s="285">
        <v>90</v>
      </c>
      <c r="B93" s="286">
        <v>265.29300000000001</v>
      </c>
    </row>
    <row r="94" spans="1:2" x14ac:dyDescent="0.35">
      <c r="A94" s="285">
        <v>91</v>
      </c>
      <c r="B94" s="286">
        <v>473.94799999999998</v>
      </c>
    </row>
    <row r="95" spans="1:2" x14ac:dyDescent="0.35">
      <c r="A95" s="285">
        <v>92</v>
      </c>
      <c r="B95" s="286">
        <v>545.03700000000003</v>
      </c>
    </row>
    <row r="96" spans="1:2" x14ac:dyDescent="0.35">
      <c r="A96" s="285">
        <v>93</v>
      </c>
      <c r="B96" s="286">
        <v>567.19100000000003</v>
      </c>
    </row>
    <row r="97" spans="1:2" x14ac:dyDescent="0.35">
      <c r="A97" s="285">
        <v>94</v>
      </c>
      <c r="B97" s="286">
        <v>568.57899999999995</v>
      </c>
    </row>
    <row r="98" spans="1:2" x14ac:dyDescent="0.35">
      <c r="A98" s="285">
        <v>95</v>
      </c>
      <c r="B98" s="286">
        <v>440.041</v>
      </c>
    </row>
    <row r="99" spans="1:2" x14ac:dyDescent="0.35">
      <c r="A99" s="285">
        <v>971</v>
      </c>
      <c r="B99" s="286">
        <v>473.49299999999999</v>
      </c>
    </row>
    <row r="100" spans="1:2" x14ac:dyDescent="0.35">
      <c r="A100" s="285">
        <v>972</v>
      </c>
      <c r="B100" s="286">
        <v>382.13200000000001</v>
      </c>
    </row>
    <row r="101" spans="1:2" x14ac:dyDescent="0.35">
      <c r="A101" s="285">
        <v>973</v>
      </c>
      <c r="B101" s="286">
        <v>141.26</v>
      </c>
    </row>
    <row r="102" spans="1:2" x14ac:dyDescent="0.35">
      <c r="A102" s="285">
        <v>974</v>
      </c>
      <c r="B102" s="286">
        <v>308.947</v>
      </c>
    </row>
    <row r="103" spans="1:2" ht="15" thickBot="1" x14ac:dyDescent="0.4">
      <c r="A103" s="287">
        <v>976</v>
      </c>
      <c r="B103" s="288">
        <v>46.484999999999999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workbookViewId="0">
      <selection activeCell="A53" sqref="A3:E53"/>
    </sheetView>
  </sheetViews>
  <sheetFormatPr baseColWidth="10" defaultColWidth="11.453125" defaultRowHeight="14.5" x14ac:dyDescent="0.35"/>
  <cols>
    <col min="1" max="1" width="51.1796875" style="8" customWidth="1"/>
    <col min="2" max="2" width="18.26953125" style="8" customWidth="1"/>
    <col min="3" max="3" width="12.453125" style="8" bestFit="1" customWidth="1"/>
    <col min="4" max="5" width="12.1796875" style="8" customWidth="1"/>
    <col min="6" max="6" width="11.453125" style="25"/>
    <col min="7" max="16384" width="11.453125" style="8"/>
  </cols>
  <sheetData>
    <row r="1" spans="1:7" x14ac:dyDescent="0.35">
      <c r="A1" s="24" t="s">
        <v>75</v>
      </c>
      <c r="B1" s="24"/>
      <c r="F1" s="101"/>
    </row>
    <row r="2" spans="1:7" x14ac:dyDescent="0.35">
      <c r="F2" s="101"/>
    </row>
    <row r="3" spans="1:7" ht="16" x14ac:dyDescent="0.35">
      <c r="A3" s="102"/>
      <c r="B3" s="289" t="s">
        <v>47</v>
      </c>
      <c r="C3" s="290"/>
      <c r="D3" s="289" t="s">
        <v>131</v>
      </c>
      <c r="E3" s="290"/>
      <c r="F3" s="101"/>
    </row>
    <row r="4" spans="1:7" ht="15" customHeight="1" x14ac:dyDescent="0.35">
      <c r="A4" s="103" t="s">
        <v>44</v>
      </c>
      <c r="B4" s="104" t="s">
        <v>129</v>
      </c>
      <c r="C4" s="105" t="s">
        <v>63</v>
      </c>
      <c r="D4" s="104" t="s">
        <v>130</v>
      </c>
      <c r="E4" s="105" t="s">
        <v>63</v>
      </c>
      <c r="F4" s="101"/>
    </row>
    <row r="5" spans="1:7" ht="15" customHeight="1" x14ac:dyDescent="0.35">
      <c r="A5" s="105"/>
      <c r="B5" s="106" t="s">
        <v>51</v>
      </c>
      <c r="C5" s="107"/>
      <c r="D5" s="106" t="s">
        <v>62</v>
      </c>
      <c r="E5" s="107"/>
      <c r="F5" s="108"/>
    </row>
    <row r="6" spans="1:7" ht="15" customHeight="1" x14ac:dyDescent="0.35">
      <c r="A6" s="69" t="s">
        <v>6</v>
      </c>
      <c r="B6" s="70"/>
      <c r="C6" s="71"/>
      <c r="D6" s="72"/>
      <c r="E6" s="73"/>
    </row>
    <row r="7" spans="1:7" ht="12.75" customHeight="1" x14ac:dyDescent="0.35">
      <c r="A7" s="74" t="s">
        <v>48</v>
      </c>
      <c r="B7" s="70">
        <v>126481.820977</v>
      </c>
      <c r="C7" s="126">
        <v>1.7166945779904852E-2</v>
      </c>
      <c r="D7" s="76"/>
      <c r="E7" s="77"/>
    </row>
    <row r="8" spans="1:7" ht="12.75" customHeight="1" x14ac:dyDescent="0.35">
      <c r="A8" s="78" t="s">
        <v>64</v>
      </c>
      <c r="B8" s="70">
        <v>7719.6533589999999</v>
      </c>
      <c r="C8" s="126">
        <v>-9.7549689080367319E-4</v>
      </c>
      <c r="D8" s="76"/>
      <c r="E8" s="77"/>
    </row>
    <row r="9" spans="1:7" ht="12.75" customHeight="1" x14ac:dyDescent="0.35">
      <c r="A9" s="78" t="s">
        <v>65</v>
      </c>
      <c r="B9" s="70">
        <v>8972.232591</v>
      </c>
      <c r="C9" s="126">
        <v>1.0029775150167008E-2</v>
      </c>
      <c r="D9" s="76"/>
      <c r="E9" s="77"/>
    </row>
    <row r="10" spans="1:7" ht="13.5" customHeight="1" x14ac:dyDescent="0.45">
      <c r="A10" s="79" t="s">
        <v>50</v>
      </c>
      <c r="B10" s="127">
        <v>13436.521138</v>
      </c>
      <c r="C10" s="128">
        <v>4.8452138303652914E-2</v>
      </c>
      <c r="D10" s="81"/>
      <c r="E10" s="82"/>
    </row>
    <row r="11" spans="1:7" ht="13.5" customHeight="1" x14ac:dyDescent="0.35">
      <c r="A11" s="83" t="s">
        <v>58</v>
      </c>
      <c r="B11" s="70">
        <v>96353.413889000003</v>
      </c>
      <c r="C11" s="126">
        <v>1.5087882749732939E-2</v>
      </c>
      <c r="D11" s="129">
        <v>0.16831669441088151</v>
      </c>
      <c r="E11" s="84">
        <v>-3.5422234120119356E-4</v>
      </c>
    </row>
    <row r="12" spans="1:7" ht="13.5" customHeight="1" x14ac:dyDescent="0.35">
      <c r="A12" s="85" t="s">
        <v>83</v>
      </c>
      <c r="B12" s="70">
        <v>9705.4317649999994</v>
      </c>
      <c r="C12" s="126">
        <v>-7.1948473924032363E-2</v>
      </c>
      <c r="D12" s="130">
        <v>8.4760796831999576E-3</v>
      </c>
      <c r="E12" s="84">
        <v>-2.3854385957040036E-2</v>
      </c>
    </row>
    <row r="13" spans="1:7" ht="13.5" customHeight="1" x14ac:dyDescent="0.35">
      <c r="A13" s="85" t="s">
        <v>85</v>
      </c>
      <c r="B13" s="70">
        <v>82050.844721000001</v>
      </c>
      <c r="C13" s="126">
        <v>1.6229069493969961E-2</v>
      </c>
      <c r="D13" s="130">
        <v>9.1324981521880358E-2</v>
      </c>
      <c r="E13" s="84">
        <v>-1.5789231138203519E-3</v>
      </c>
    </row>
    <row r="14" spans="1:7" ht="15" customHeight="1" x14ac:dyDescent="0.35">
      <c r="A14" s="86" t="s">
        <v>49</v>
      </c>
      <c r="B14" s="87">
        <v>96353.413889000003</v>
      </c>
      <c r="C14" s="131">
        <v>1.5087882749732939E-2</v>
      </c>
      <c r="D14" s="132">
        <v>0.24693929412205634</v>
      </c>
      <c r="E14" s="88">
        <v>-3.5992810857727875E-3</v>
      </c>
      <c r="G14" s="31"/>
    </row>
    <row r="15" spans="1:7" ht="15" customHeight="1" x14ac:dyDescent="0.35">
      <c r="A15" s="89" t="s">
        <v>78</v>
      </c>
      <c r="B15" s="70"/>
      <c r="C15" s="126"/>
      <c r="D15" s="129"/>
      <c r="E15" s="84"/>
    </row>
    <row r="16" spans="1:7" ht="13.5" customHeight="1" x14ac:dyDescent="0.35">
      <c r="A16" s="85" t="s">
        <v>81</v>
      </c>
      <c r="B16" s="70">
        <v>462.35875700000003</v>
      </c>
      <c r="C16" s="126">
        <v>0.1271292817373233</v>
      </c>
      <c r="D16" s="129">
        <v>0.17684099578976936</v>
      </c>
      <c r="E16" s="84">
        <v>-2.2345304636964158E-2</v>
      </c>
    </row>
    <row r="17" spans="1:7" ht="13.5" customHeight="1" x14ac:dyDescent="0.35">
      <c r="A17" s="85" t="s">
        <v>83</v>
      </c>
      <c r="B17" s="70">
        <v>15.468699000000001</v>
      </c>
      <c r="C17" s="126">
        <v>-1.4144613759148217E-2</v>
      </c>
      <c r="D17" s="129">
        <v>9.8126545742469994E-3</v>
      </c>
      <c r="E17" s="84">
        <v>-0.14591631346197587</v>
      </c>
    </row>
    <row r="18" spans="1:7" ht="13.5" customHeight="1" x14ac:dyDescent="0.35">
      <c r="A18" s="85" t="s">
        <v>85</v>
      </c>
      <c r="B18" s="70">
        <v>20.979922999999999</v>
      </c>
      <c r="C18" s="126">
        <v>9.5939170033549015E-2</v>
      </c>
      <c r="D18" s="129">
        <v>0.10062196129127834</v>
      </c>
      <c r="E18" s="84">
        <v>3.6687502832551289E-2</v>
      </c>
    </row>
    <row r="19" spans="1:7" ht="15" customHeight="1" x14ac:dyDescent="0.35">
      <c r="A19" s="86" t="s">
        <v>49</v>
      </c>
      <c r="B19" s="87">
        <v>462.35875700000003</v>
      </c>
      <c r="C19" s="131">
        <v>0.1271292817373233</v>
      </c>
      <c r="D19" s="132">
        <v>0.18173509580570138</v>
      </c>
      <c r="E19" s="94">
        <v>-4.3913164896046908E-2</v>
      </c>
    </row>
    <row r="20" spans="1:7" ht="15" customHeight="1" x14ac:dyDescent="0.35">
      <c r="A20" s="90" t="s">
        <v>59</v>
      </c>
      <c r="B20" s="70"/>
      <c r="C20" s="126"/>
      <c r="D20" s="129"/>
      <c r="E20" s="84"/>
    </row>
    <row r="21" spans="1:7" ht="12.75" customHeight="1" x14ac:dyDescent="0.35">
      <c r="A21" s="91" t="s">
        <v>53</v>
      </c>
      <c r="B21" s="75">
        <v>59795.364122999999</v>
      </c>
      <c r="C21" s="133">
        <v>2.6439833115883493E-2</v>
      </c>
      <c r="D21" s="134"/>
      <c r="E21" s="77"/>
    </row>
    <row r="22" spans="1:7" ht="12.75" customHeight="1" x14ac:dyDescent="0.35">
      <c r="A22" s="91" t="s">
        <v>76</v>
      </c>
      <c r="B22" s="75">
        <v>4219.4735419999997</v>
      </c>
      <c r="C22" s="133">
        <v>-6.0238732593591582E-3</v>
      </c>
      <c r="D22" s="134"/>
      <c r="E22" s="77"/>
    </row>
    <row r="23" spans="1:7" ht="12.75" customHeight="1" x14ac:dyDescent="0.35">
      <c r="A23" s="91" t="s">
        <v>54</v>
      </c>
      <c r="B23" s="75">
        <v>14.033059</v>
      </c>
      <c r="C23" s="133">
        <v>-7.4654061669995442E-2</v>
      </c>
      <c r="D23" s="134"/>
      <c r="E23" s="77"/>
    </row>
    <row r="24" spans="1:7" ht="12.75" customHeight="1" x14ac:dyDescent="0.35">
      <c r="A24" s="91" t="s">
        <v>120</v>
      </c>
      <c r="B24" s="75">
        <v>588.474515</v>
      </c>
      <c r="C24" s="133">
        <v>9.0854685542001157E-3</v>
      </c>
      <c r="D24" s="134"/>
      <c r="E24" s="77"/>
    </row>
    <row r="25" spans="1:7" ht="12.75" customHeight="1" x14ac:dyDescent="0.35">
      <c r="A25" s="91" t="s">
        <v>55</v>
      </c>
      <c r="B25" s="75">
        <v>20507.698225</v>
      </c>
      <c r="C25" s="133">
        <v>1.5529821473045269E-2</v>
      </c>
      <c r="D25" s="134"/>
      <c r="E25" s="77"/>
    </row>
    <row r="26" spans="1:7" ht="14.5" customHeight="1" x14ac:dyDescent="0.45">
      <c r="A26" s="92" t="s">
        <v>56</v>
      </c>
      <c r="B26" s="80">
        <v>9684.2608249999994</v>
      </c>
      <c r="C26" s="135">
        <v>2.9612384023678384E-2</v>
      </c>
      <c r="D26" s="136"/>
      <c r="E26" s="82"/>
    </row>
    <row r="27" spans="1:7" ht="13.5" customHeight="1" x14ac:dyDescent="0.35">
      <c r="A27" s="83" t="s">
        <v>57</v>
      </c>
      <c r="B27" s="70">
        <v>94811.636094999994</v>
      </c>
      <c r="C27" s="126">
        <v>2.2311736457613751E-2</v>
      </c>
      <c r="D27" s="129">
        <v>0.19802798895050544</v>
      </c>
      <c r="E27" s="84">
        <v>8.53907525198494E-3</v>
      </c>
    </row>
    <row r="28" spans="1:7" ht="13.5" customHeight="1" x14ac:dyDescent="0.35">
      <c r="A28" s="85" t="s">
        <v>84</v>
      </c>
      <c r="B28" s="70">
        <v>9092.565611</v>
      </c>
      <c r="C28" s="133">
        <v>-5.8970770108773496E-2</v>
      </c>
      <c r="D28" s="130">
        <v>9.6606238280791869E-3</v>
      </c>
      <c r="E28" s="84">
        <v>-2.5940300550711726E-2</v>
      </c>
    </row>
    <row r="29" spans="1:7" ht="13.5" customHeight="1" x14ac:dyDescent="0.35">
      <c r="A29" s="85" t="s">
        <v>85</v>
      </c>
      <c r="B29" s="70">
        <v>58656.358822000002</v>
      </c>
      <c r="C29" s="133">
        <v>2.6629310081154989E-2</v>
      </c>
      <c r="D29" s="130">
        <v>3.2516358913240964E-2</v>
      </c>
      <c r="E29" s="84">
        <v>3.2630703574368702E-2</v>
      </c>
    </row>
    <row r="30" spans="1:7" ht="15" customHeight="1" x14ac:dyDescent="0.35">
      <c r="A30" s="91" t="s">
        <v>49</v>
      </c>
      <c r="B30" s="75">
        <v>94811.636094999994</v>
      </c>
      <c r="C30" s="133">
        <v>2.2311736457613751E-2</v>
      </c>
      <c r="D30" s="134">
        <v>0.21907109245734616</v>
      </c>
      <c r="E30" s="77">
        <v>2.6396711671438311E-2</v>
      </c>
      <c r="G30" s="31"/>
    </row>
    <row r="31" spans="1:7" ht="13.5" customHeight="1" x14ac:dyDescent="0.35">
      <c r="A31" s="85" t="s">
        <v>121</v>
      </c>
      <c r="B31" s="70">
        <v>82428.890664000006</v>
      </c>
      <c r="C31" s="133">
        <v>2.2702848829330602E-2</v>
      </c>
      <c r="D31" s="129">
        <v>0.17365678063470097</v>
      </c>
      <c r="E31" s="84">
        <v>-7.7681588023505554E-2</v>
      </c>
      <c r="G31" s="31"/>
    </row>
    <row r="32" spans="1:7" ht="15" customHeight="1" x14ac:dyDescent="0.35">
      <c r="A32" s="95" t="s">
        <v>122</v>
      </c>
      <c r="B32" s="93">
        <v>985.17639799999995</v>
      </c>
      <c r="C32" s="137">
        <v>3.0319934982702801E-2</v>
      </c>
      <c r="D32" s="138">
        <v>0.18159348352557672</v>
      </c>
      <c r="E32" s="88">
        <v>-4.6561194021641938E-2</v>
      </c>
    </row>
    <row r="33" spans="1:8" ht="13.5" customHeight="1" x14ac:dyDescent="0.35">
      <c r="A33" s="90" t="s">
        <v>60</v>
      </c>
      <c r="B33" s="70"/>
      <c r="C33" s="126"/>
      <c r="D33" s="129"/>
      <c r="E33" s="84"/>
    </row>
    <row r="34" spans="1:8" ht="13.5" customHeight="1" x14ac:dyDescent="0.35">
      <c r="A34" s="85" t="s">
        <v>81</v>
      </c>
      <c r="B34" s="70">
        <v>2051.2465569999999</v>
      </c>
      <c r="C34" s="126">
        <v>1.2053411822846138E-2</v>
      </c>
      <c r="D34" s="129">
        <v>0.4234377130510889</v>
      </c>
      <c r="E34" s="84">
        <v>2.7120945764544047E-2</v>
      </c>
    </row>
    <row r="35" spans="1:8" ht="13.5" customHeight="1" x14ac:dyDescent="0.35">
      <c r="A35" s="85" t="s">
        <v>83</v>
      </c>
      <c r="B35" s="70">
        <v>111.561167</v>
      </c>
      <c r="C35" s="126">
        <v>-1.5596925288514973E-2</v>
      </c>
      <c r="D35" s="130">
        <v>3.6563941644676412E-2</v>
      </c>
      <c r="E35" s="100">
        <v>2.9559747953709081E-2</v>
      </c>
    </row>
    <row r="36" spans="1:8" ht="15" customHeight="1" x14ac:dyDescent="0.35">
      <c r="A36" s="85" t="s">
        <v>82</v>
      </c>
      <c r="B36" s="70">
        <v>2017.2207000000001</v>
      </c>
      <c r="C36" s="126">
        <v>1.227714275201075E-2</v>
      </c>
      <c r="D36" s="130">
        <v>0.11565035199172802</v>
      </c>
      <c r="E36" s="84">
        <v>2.98820717611612E-2</v>
      </c>
      <c r="G36" s="31"/>
    </row>
    <row r="37" spans="1:8" ht="15" customHeight="1" x14ac:dyDescent="0.35">
      <c r="A37" s="86" t="s">
        <v>49</v>
      </c>
      <c r="B37" s="87">
        <v>2051.2465569999999</v>
      </c>
      <c r="C37" s="131">
        <v>1.2053411822846138E-2</v>
      </c>
      <c r="D37" s="132">
        <v>0.53915827291745699</v>
      </c>
      <c r="E37" s="94">
        <v>5.5081665085488396E-2</v>
      </c>
    </row>
    <row r="38" spans="1:8" ht="13.5" customHeight="1" x14ac:dyDescent="0.35">
      <c r="A38" s="90" t="s">
        <v>7</v>
      </c>
      <c r="B38" s="70"/>
      <c r="C38" s="126"/>
      <c r="D38" s="129"/>
      <c r="E38" s="84"/>
    </row>
    <row r="39" spans="1:8" ht="13.5" customHeight="1" x14ac:dyDescent="0.35">
      <c r="A39" s="85" t="s">
        <v>81</v>
      </c>
      <c r="B39" s="70">
        <v>3548.5201010000001</v>
      </c>
      <c r="C39" s="126">
        <v>1.9357920100196546E-2</v>
      </c>
      <c r="D39" s="129">
        <v>0.17721089330247533</v>
      </c>
      <c r="E39" s="84">
        <v>-4.5542555957304387E-2</v>
      </c>
    </row>
    <row r="40" spans="1:8" ht="13.5" customHeight="1" x14ac:dyDescent="0.35">
      <c r="A40" s="85" t="s">
        <v>83</v>
      </c>
      <c r="B40" s="70">
        <v>86.239215999999999</v>
      </c>
      <c r="C40" s="126">
        <v>6.1949270429046743E-2</v>
      </c>
      <c r="D40" s="130">
        <v>2.6115589919092026E-2</v>
      </c>
      <c r="E40" s="100">
        <v>-0.1448745963640512</v>
      </c>
    </row>
    <row r="41" spans="1:8" ht="12.75" customHeight="1" x14ac:dyDescent="0.35">
      <c r="A41" s="85" t="s">
        <v>85</v>
      </c>
      <c r="B41" s="70">
        <v>29210.299073999999</v>
      </c>
      <c r="C41" s="126">
        <v>3.2003445581505918E-2</v>
      </c>
      <c r="D41" s="129">
        <v>0.26133292143505155</v>
      </c>
      <c r="E41" s="84">
        <v>4.184554767566695E-2</v>
      </c>
    </row>
    <row r="42" spans="1:8" ht="12.75" customHeight="1" x14ac:dyDescent="0.35">
      <c r="A42" s="91" t="s">
        <v>45</v>
      </c>
      <c r="B42" s="75">
        <v>1511.9977879999999</v>
      </c>
      <c r="C42" s="126">
        <v>-1.5629148903824053E-3</v>
      </c>
      <c r="D42" s="129"/>
      <c r="E42" s="84"/>
    </row>
    <row r="43" spans="1:8" ht="12.75" customHeight="1" x14ac:dyDescent="0.35">
      <c r="A43" s="91" t="s">
        <v>46</v>
      </c>
      <c r="B43" s="75">
        <v>27671.764321999999</v>
      </c>
      <c r="C43" s="126">
        <v>3.4982255253892758E-2</v>
      </c>
      <c r="D43" s="134"/>
      <c r="E43" s="77"/>
    </row>
    <row r="44" spans="1:8" ht="12.75" customHeight="1" x14ac:dyDescent="0.35">
      <c r="A44" s="91" t="s">
        <v>123</v>
      </c>
      <c r="B44" s="75">
        <v>46.923650000000002</v>
      </c>
      <c r="C44" s="126">
        <v>-4.3593658041826133E-3</v>
      </c>
      <c r="D44" s="134"/>
      <c r="E44" s="77"/>
    </row>
    <row r="45" spans="1:8" ht="15" customHeight="1" x14ac:dyDescent="0.35">
      <c r="A45" s="91" t="s">
        <v>124</v>
      </c>
      <c r="B45" s="75">
        <v>6.8322159999999998</v>
      </c>
      <c r="C45" s="126">
        <v>5.0691978438735186E-2</v>
      </c>
      <c r="D45" s="134"/>
      <c r="E45" s="77"/>
    </row>
    <row r="46" spans="1:8" ht="15" customHeight="1" x14ac:dyDescent="0.35">
      <c r="A46" s="86" t="s">
        <v>125</v>
      </c>
      <c r="B46" s="87">
        <v>31274.040291000001</v>
      </c>
      <c r="C46" s="131">
        <v>3.3127610829017495E-2</v>
      </c>
      <c r="D46" s="132">
        <v>0.26426714684441982</v>
      </c>
      <c r="E46" s="94">
        <v>-2.0053650748835139E-2</v>
      </c>
    </row>
    <row r="47" spans="1:8" ht="13.5" customHeight="1" x14ac:dyDescent="0.35">
      <c r="A47" s="90" t="s">
        <v>79</v>
      </c>
      <c r="B47" s="70"/>
      <c r="C47" s="126"/>
      <c r="D47" s="129"/>
      <c r="E47" s="84"/>
    </row>
    <row r="48" spans="1:8" ht="13.5" customHeight="1" x14ac:dyDescent="0.35">
      <c r="A48" s="85" t="s">
        <v>81</v>
      </c>
      <c r="B48" s="70">
        <v>10993.778953999999</v>
      </c>
      <c r="C48" s="126">
        <v>1.1706550799840398E-2</v>
      </c>
      <c r="D48" s="130">
        <v>5.6757614884822623E-2</v>
      </c>
      <c r="E48" s="100">
        <v>-8.3130071588222165E-2</v>
      </c>
      <c r="H48" s="31"/>
    </row>
    <row r="49" spans="1:5" ht="13.5" customHeight="1" x14ac:dyDescent="0.35">
      <c r="A49" s="85" t="s">
        <v>126</v>
      </c>
      <c r="B49" s="70">
        <v>68194.580275</v>
      </c>
      <c r="C49" s="126">
        <v>2.0343393051735603E-2</v>
      </c>
      <c r="D49" s="130">
        <v>9.551176616579006E-2</v>
      </c>
      <c r="E49" s="100">
        <v>-3.7805997571673799E-3</v>
      </c>
    </row>
    <row r="50" spans="1:5" ht="15" customHeight="1" x14ac:dyDescent="0.35">
      <c r="A50" s="86" t="s">
        <v>49</v>
      </c>
      <c r="B50" s="87">
        <v>79188.359228999994</v>
      </c>
      <c r="C50" s="131">
        <v>1.9135529090020809E-2</v>
      </c>
      <c r="D50" s="139">
        <v>9.0131498448653133E-2</v>
      </c>
      <c r="E50" s="94">
        <v>-1.092689817051351E-2</v>
      </c>
    </row>
    <row r="51" spans="1:5" ht="15" customHeight="1" x14ac:dyDescent="0.35">
      <c r="A51" s="90" t="s">
        <v>52</v>
      </c>
      <c r="B51" s="75"/>
      <c r="C51" s="126"/>
      <c r="D51" s="134"/>
      <c r="E51" s="77"/>
    </row>
    <row r="52" spans="1:5" ht="13.5" customHeight="1" x14ac:dyDescent="0.35">
      <c r="A52" s="141" t="s">
        <v>127</v>
      </c>
      <c r="B52" s="70">
        <v>108594.479742</v>
      </c>
      <c r="C52" s="126">
        <v>4.0103092154023301E-2</v>
      </c>
      <c r="D52" s="129">
        <v>1.8815722169805099E-3</v>
      </c>
      <c r="E52" s="84">
        <v>6.1577889694417742E-3</v>
      </c>
    </row>
    <row r="53" spans="1:5" ht="15" customHeight="1" x14ac:dyDescent="0.35">
      <c r="A53" s="95" t="s">
        <v>128</v>
      </c>
      <c r="B53" s="93">
        <v>34364.928366</v>
      </c>
      <c r="C53" s="131">
        <v>2.286913344264585E-2</v>
      </c>
      <c r="D53" s="138">
        <v>2.3308069828321667E-3</v>
      </c>
      <c r="E53" s="88">
        <v>-5.79249555087194E-3</v>
      </c>
    </row>
    <row r="54" spans="1:5" x14ac:dyDescent="0.35">
      <c r="A54" s="109" t="s">
        <v>132</v>
      </c>
    </row>
    <row r="55" spans="1:5" x14ac:dyDescent="0.35">
      <c r="A55" s="143" t="s">
        <v>133</v>
      </c>
      <c r="B55" s="25"/>
      <c r="C55" s="25"/>
      <c r="D55" s="25"/>
      <c r="E55" s="25"/>
    </row>
    <row r="56" spans="1:5" ht="37" customHeight="1" x14ac:dyDescent="0.35">
      <c r="A56" s="291" t="s">
        <v>134</v>
      </c>
      <c r="B56" s="291"/>
      <c r="C56" s="291"/>
      <c r="D56" s="291"/>
      <c r="E56" s="291"/>
    </row>
    <row r="57" spans="1:5" x14ac:dyDescent="0.35">
      <c r="A57" s="144" t="s">
        <v>109</v>
      </c>
    </row>
    <row r="58" spans="1:5" x14ac:dyDescent="0.35">
      <c r="A58" s="110"/>
    </row>
    <row r="59" spans="1:5" x14ac:dyDescent="0.35">
      <c r="A59" s="110"/>
    </row>
    <row r="60" spans="1:5" x14ac:dyDescent="0.35">
      <c r="A60" s="140" t="s">
        <v>118</v>
      </c>
      <c r="B60" s="289" t="s">
        <v>47</v>
      </c>
      <c r="C60" s="290"/>
      <c r="D60" s="289" t="s">
        <v>61</v>
      </c>
      <c r="E60" s="290"/>
    </row>
    <row r="61" spans="1:5" x14ac:dyDescent="0.35">
      <c r="A61" s="103" t="s">
        <v>44</v>
      </c>
      <c r="B61" s="104" t="str">
        <f>+B4</f>
        <v>Montants 2020</v>
      </c>
      <c r="C61" s="105" t="s">
        <v>63</v>
      </c>
      <c r="D61" s="142" t="str">
        <f>+D4</f>
        <v>Taux 2020</v>
      </c>
      <c r="E61" s="105" t="s">
        <v>63</v>
      </c>
    </row>
    <row r="62" spans="1:5" x14ac:dyDescent="0.35">
      <c r="A62" s="107"/>
      <c r="B62" s="106" t="s">
        <v>51</v>
      </c>
      <c r="C62" s="107"/>
      <c r="D62" s="106" t="s">
        <v>62</v>
      </c>
      <c r="E62" s="107"/>
    </row>
    <row r="63" spans="1:5" x14ac:dyDescent="0.35">
      <c r="A63" s="90" t="s">
        <v>119</v>
      </c>
    </row>
    <row r="64" spans="1:5" x14ac:dyDescent="0.35">
      <c r="A64" s="85" t="s">
        <v>81</v>
      </c>
      <c r="B64" s="70">
        <v>96815.772645999998</v>
      </c>
      <c r="C64" s="126">
        <v>1.5569994396416043E-2</v>
      </c>
      <c r="D64" s="129">
        <v>0.16835740353587345</v>
      </c>
      <c r="E64" s="84">
        <v>-4.5924894724436172E-5</v>
      </c>
    </row>
    <row r="65" spans="1:5" x14ac:dyDescent="0.35">
      <c r="A65" s="85" t="s">
        <v>83</v>
      </c>
      <c r="B65" s="70">
        <v>9720.9004639999985</v>
      </c>
      <c r="C65" s="126">
        <v>-7.1861876787357448E-2</v>
      </c>
      <c r="D65" s="130">
        <v>8.4782065514625374E-3</v>
      </c>
      <c r="E65" s="84">
        <v>-2.4024797581429502E-2</v>
      </c>
    </row>
    <row r="66" spans="1:5" x14ac:dyDescent="0.35">
      <c r="A66" s="85" t="s">
        <v>82</v>
      </c>
      <c r="B66" s="70">
        <v>82071.824644000008</v>
      </c>
      <c r="C66" s="126">
        <v>1.6247964037186202E-2</v>
      </c>
      <c r="D66" s="130">
        <v>9.1327358097770317E-2</v>
      </c>
      <c r="E66" s="84">
        <v>-1.5525711416870536E-3</v>
      </c>
    </row>
    <row r="67" spans="1:5" x14ac:dyDescent="0.35">
      <c r="A67" s="86" t="s">
        <v>49</v>
      </c>
      <c r="B67" s="87">
        <v>96815.772645999998</v>
      </c>
      <c r="C67" s="131">
        <v>1.5569994396416043E-2</v>
      </c>
      <c r="D67" s="132">
        <v>0.24662790134729676</v>
      </c>
      <c r="E67" s="88">
        <v>-6.8548068644282978E-3</v>
      </c>
    </row>
    <row r="68" spans="1:5" x14ac:dyDescent="0.35">
      <c r="A68" s="280" t="s">
        <v>188</v>
      </c>
      <c r="B68" s="87">
        <v>83414.067062000002</v>
      </c>
      <c r="C68" s="131">
        <v>2.279215446271543E-2</v>
      </c>
      <c r="D68" s="132">
        <v>0.17375051844945372</v>
      </c>
      <c r="E68" s="88">
        <v>-7.7248233372472441E-2</v>
      </c>
    </row>
  </sheetData>
  <mergeCells count="5">
    <mergeCell ref="B3:C3"/>
    <mergeCell ref="D3:E3"/>
    <mergeCell ref="B60:C60"/>
    <mergeCell ref="D60:E60"/>
    <mergeCell ref="A56:E5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90" zoomScaleNormal="90" workbookViewId="0">
      <selection activeCell="B50" sqref="B50"/>
    </sheetView>
  </sheetViews>
  <sheetFormatPr baseColWidth="10" defaultRowHeight="14.5" x14ac:dyDescent="0.35"/>
  <cols>
    <col min="1" max="1" width="19.453125" customWidth="1"/>
    <col min="2" max="2" width="17.81640625" customWidth="1"/>
    <col min="7" max="7" width="11.81640625" style="42" bestFit="1" customWidth="1"/>
  </cols>
  <sheetData>
    <row r="1" spans="1:6" x14ac:dyDescent="0.35">
      <c r="A1" t="s">
        <v>114</v>
      </c>
    </row>
    <row r="4" spans="1:6" x14ac:dyDescent="0.35">
      <c r="C4">
        <v>2017</v>
      </c>
      <c r="D4">
        <v>2018</v>
      </c>
      <c r="E4">
        <v>2019</v>
      </c>
      <c r="F4">
        <v>2020</v>
      </c>
    </row>
    <row r="5" spans="1:6" x14ac:dyDescent="0.35">
      <c r="A5" s="17" t="s">
        <v>0</v>
      </c>
      <c r="B5" t="s">
        <v>35</v>
      </c>
      <c r="C5" s="1">
        <v>33145.082631999998</v>
      </c>
      <c r="D5" s="1">
        <v>33906.326948000002</v>
      </c>
      <c r="E5" s="1">
        <v>35265.152195000002</v>
      </c>
      <c r="F5" s="42">
        <v>35943.584880000002</v>
      </c>
    </row>
    <row r="6" spans="1:6" x14ac:dyDescent="0.35">
      <c r="B6" t="s">
        <v>18</v>
      </c>
      <c r="C6" s="1">
        <v>910.65923899999996</v>
      </c>
      <c r="D6" s="1">
        <v>865.26131499999997</v>
      </c>
      <c r="E6" s="1">
        <v>1334.8473409999999</v>
      </c>
      <c r="F6" s="42">
        <v>1381.101013</v>
      </c>
    </row>
    <row r="7" spans="1:6" x14ac:dyDescent="0.35">
      <c r="B7" t="s">
        <v>11</v>
      </c>
      <c r="C7" s="1">
        <v>791.17849999999999</v>
      </c>
      <c r="D7" s="1">
        <v>619.47005100000001</v>
      </c>
      <c r="E7" s="1">
        <v>625.79391999999996</v>
      </c>
      <c r="F7" s="42">
        <v>623.98067200000003</v>
      </c>
    </row>
    <row r="8" spans="1:6" x14ac:dyDescent="0.35">
      <c r="A8" t="s">
        <v>80</v>
      </c>
      <c r="B8" t="s">
        <v>35</v>
      </c>
      <c r="C8" s="1">
        <v>9001.9122530000004</v>
      </c>
      <c r="D8" s="1">
        <v>9322.2501319999992</v>
      </c>
      <c r="E8" s="1">
        <v>9637.1358080000009</v>
      </c>
      <c r="F8" s="42">
        <v>9810.3211929999998</v>
      </c>
    </row>
    <row r="9" spans="1:6" x14ac:dyDescent="0.35">
      <c r="B9" t="s">
        <v>18</v>
      </c>
      <c r="C9" s="1">
        <v>13095.646375</v>
      </c>
      <c r="D9" s="1">
        <v>13448.999572000001</v>
      </c>
      <c r="E9" s="1">
        <v>13941.741512000001</v>
      </c>
      <c r="F9" s="42">
        <v>14386.333624999999</v>
      </c>
    </row>
    <row r="10" spans="1:6" x14ac:dyDescent="0.35">
      <c r="B10" t="s">
        <v>11</v>
      </c>
      <c r="C10" s="1">
        <v>6000.587982</v>
      </c>
      <c r="D10" s="1">
        <v>6304.0808930000003</v>
      </c>
      <c r="E10" s="1">
        <v>6386.0490630000004</v>
      </c>
      <c r="F10" s="42">
        <v>6513.3848049999997</v>
      </c>
    </row>
    <row r="11" spans="1:6" x14ac:dyDescent="0.35">
      <c r="A11" t="s">
        <v>3</v>
      </c>
      <c r="B11" t="s">
        <v>35</v>
      </c>
      <c r="C11" s="12">
        <v>13798.537721999999</v>
      </c>
      <c r="D11" s="12">
        <v>14064.988536999999</v>
      </c>
      <c r="E11" s="12">
        <v>14059.184319</v>
      </c>
      <c r="F11" s="42">
        <v>14314.335784000001</v>
      </c>
    </row>
    <row r="12" spans="1:6" x14ac:dyDescent="0.35">
      <c r="B12" t="s">
        <v>18</v>
      </c>
      <c r="C12" s="13">
        <v>4265.1244070000002</v>
      </c>
      <c r="D12" s="13">
        <v>4289.4754489999996</v>
      </c>
      <c r="E12" s="13">
        <v>4065.7083090000001</v>
      </c>
      <c r="F12" s="42">
        <v>4167.3752940000004</v>
      </c>
    </row>
    <row r="13" spans="1:6" x14ac:dyDescent="0.35">
      <c r="A13" t="s">
        <v>100</v>
      </c>
      <c r="B13" t="s">
        <v>35</v>
      </c>
      <c r="C13" s="13">
        <v>112.56447</v>
      </c>
      <c r="D13" s="13">
        <v>168.60851299999999</v>
      </c>
      <c r="E13" s="13">
        <v>174.08216400000001</v>
      </c>
      <c r="F13" s="42">
        <v>178.901614</v>
      </c>
    </row>
    <row r="14" spans="1:6" x14ac:dyDescent="0.35">
      <c r="B14" t="s">
        <v>18</v>
      </c>
      <c r="C14" s="13">
        <v>9546.4233550000008</v>
      </c>
      <c r="D14" s="13">
        <v>9622.219889</v>
      </c>
      <c r="E14" s="13">
        <v>10206.071351000001</v>
      </c>
      <c r="F14" s="42">
        <v>10520.411576</v>
      </c>
    </row>
    <row r="15" spans="1:6" x14ac:dyDescent="0.35">
      <c r="A15" s="110" t="s">
        <v>109</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topLeftCell="A28" zoomScaleNormal="100" workbookViewId="0">
      <selection activeCell="F10" sqref="F10"/>
    </sheetView>
  </sheetViews>
  <sheetFormatPr baseColWidth="10" defaultRowHeight="14.5" x14ac:dyDescent="0.35"/>
  <cols>
    <col min="1" max="1" width="51.81640625" customWidth="1"/>
    <col min="4" max="4" width="16.7265625" customWidth="1"/>
  </cols>
  <sheetData>
    <row r="1" spans="1:8" x14ac:dyDescent="0.35">
      <c r="A1" t="s">
        <v>115</v>
      </c>
    </row>
    <row r="3" spans="1:8" ht="29" x14ac:dyDescent="0.35">
      <c r="A3" s="7"/>
      <c r="B3" s="46" t="s">
        <v>0</v>
      </c>
      <c r="C3" s="46" t="s">
        <v>33</v>
      </c>
      <c r="D3" s="4" t="s">
        <v>3</v>
      </c>
      <c r="E3" s="4" t="s">
        <v>100</v>
      </c>
      <c r="F3" s="45" t="s">
        <v>34</v>
      </c>
    </row>
    <row r="4" spans="1:8" x14ac:dyDescent="0.35">
      <c r="A4" t="s">
        <v>6</v>
      </c>
      <c r="B4" s="18">
        <f>'Tab 1'!B4+'Tab 1'!B5</f>
        <v>16299.652104000001</v>
      </c>
      <c r="C4" s="18">
        <f>'Tab 1'!D4+'Tab 1'!C4+'Tab 1'!D5+'Tab 1'!C5</f>
        <v>7577.8187209999996</v>
      </c>
      <c r="D4" s="19"/>
      <c r="E4" s="19"/>
      <c r="F4" s="19">
        <f>SUM(B4:E4)</f>
        <v>23877.470825</v>
      </c>
      <c r="H4" s="119">
        <f>+F4/F$16</f>
        <v>0.24404677643442668</v>
      </c>
    </row>
    <row r="5" spans="1:8" x14ac:dyDescent="0.35">
      <c r="A5" t="s">
        <v>42</v>
      </c>
      <c r="B5" s="18">
        <f>'Tab 1'!B6</f>
        <v>18775.357625000001</v>
      </c>
      <c r="C5" s="18">
        <f>'Tab 1'!D6+'Tab 1'!C6</f>
        <v>1995.1310720000001</v>
      </c>
      <c r="D5" s="19">
        <f>'Tab 1'!F6</f>
        <v>14314.335784000001</v>
      </c>
      <c r="E5" s="19">
        <f>'Tab 1'!G6</f>
        <v>178.901614</v>
      </c>
      <c r="F5" s="19">
        <f t="shared" ref="F5:F15" si="0">SUM(B5:E5)</f>
        <v>35263.726095000005</v>
      </c>
      <c r="H5" s="119">
        <f t="shared" ref="H5:H12" si="1">+F5/F$16</f>
        <v>0.36042337740145997</v>
      </c>
    </row>
    <row r="6" spans="1:8" x14ac:dyDescent="0.35">
      <c r="A6" t="s">
        <v>43</v>
      </c>
      <c r="B6" s="18">
        <f>'Tab 1'!B7</f>
        <v>868.57515100000001</v>
      </c>
      <c r="C6" s="18">
        <f>'Tab 1'!D7+'Tab 1'!C7</f>
        <v>237.37139999999999</v>
      </c>
      <c r="D6" s="8"/>
      <c r="E6" s="8"/>
      <c r="F6" s="19">
        <f t="shared" si="0"/>
        <v>1105.946551</v>
      </c>
      <c r="H6" s="145">
        <f t="shared" si="1"/>
        <v>1.1303654924697086E-2</v>
      </c>
    </row>
    <row r="7" spans="1:8" x14ac:dyDescent="0.35">
      <c r="A7" t="s">
        <v>7</v>
      </c>
      <c r="B7" s="18">
        <f>'Tab 1'!B9</f>
        <v>628.83641699999998</v>
      </c>
      <c r="C7" s="18">
        <f>'Tab 1'!D9+'Tab 1'!C9</f>
        <v>7635.8649810000006</v>
      </c>
      <c r="D7" s="19"/>
      <c r="E7" s="19"/>
      <c r="F7" s="19">
        <f t="shared" si="0"/>
        <v>8264.7013980000011</v>
      </c>
      <c r="H7" s="119">
        <f t="shared" si="1"/>
        <v>8.4471833267332652E-2</v>
      </c>
    </row>
    <row r="8" spans="1:8" x14ac:dyDescent="0.35">
      <c r="A8" t="s">
        <v>8</v>
      </c>
      <c r="B8" s="18">
        <f>'Tab 1'!B10</f>
        <v>653.99250199999994</v>
      </c>
      <c r="C8" s="18">
        <f>'Tab 1'!D10+'Tab 1'!C10</f>
        <v>5192.7747520000003</v>
      </c>
      <c r="D8" s="19">
        <f>'Tab 1'!F10</f>
        <v>3867.3592669999998</v>
      </c>
      <c r="E8" s="19">
        <f>'Tab 1'!G10</f>
        <v>9776.3299050000005</v>
      </c>
      <c r="F8" s="19">
        <f t="shared" si="0"/>
        <v>19490.456426000001</v>
      </c>
      <c r="H8" s="119">
        <f t="shared" si="1"/>
        <v>0.19920799388102517</v>
      </c>
    </row>
    <row r="9" spans="1:8" x14ac:dyDescent="0.35">
      <c r="A9" t="s">
        <v>9</v>
      </c>
      <c r="B9" s="18">
        <f>'Tab 1'!B11</f>
        <v>72.676972000000006</v>
      </c>
      <c r="C9" s="18">
        <f>'Tab 1'!D11+'Tab 1'!C11</f>
        <v>580.15622399999995</v>
      </c>
      <c r="D9" s="19">
        <f>'Tab 1'!F11</f>
        <v>300.01602700000001</v>
      </c>
      <c r="E9" s="19">
        <f>'Tab 1'!G11</f>
        <v>663.983656</v>
      </c>
      <c r="F9" s="19">
        <f>SUM(B9:E9)</f>
        <v>1616.832879</v>
      </c>
      <c r="H9" s="119">
        <f t="shared" si="1"/>
        <v>1.6525320250418248E-2</v>
      </c>
    </row>
    <row r="10" spans="1:8" x14ac:dyDescent="0.35">
      <c r="A10" t="s">
        <v>10</v>
      </c>
      <c r="B10" s="18">
        <f>'Tab 1'!B12</f>
        <v>25.595122</v>
      </c>
      <c r="C10" s="18">
        <f>'Tab 1'!D12+'Tab 1'!C12</f>
        <v>773.20931199999995</v>
      </c>
      <c r="D10" s="19"/>
      <c r="E10" s="19"/>
      <c r="F10" s="19">
        <f t="shared" si="0"/>
        <v>798.8044339999999</v>
      </c>
      <c r="H10" s="119">
        <f t="shared" si="1"/>
        <v>8.1644177705419395E-3</v>
      </c>
    </row>
    <row r="11" spans="1:8" x14ac:dyDescent="0.35">
      <c r="A11" t="s">
        <v>79</v>
      </c>
      <c r="B11" s="281">
        <f>'Tab 1'!B15</f>
        <v>623.98067200000003</v>
      </c>
      <c r="C11" s="281">
        <f>'Tab 1'!D15+'Tab 1'!C15</f>
        <v>6513.3848049999997</v>
      </c>
      <c r="D11" s="19"/>
      <c r="E11" s="19"/>
      <c r="F11" s="19">
        <f>+'Tab 1'!H15</f>
        <v>7137.3654770000003</v>
      </c>
      <c r="H11" s="119">
        <f t="shared" si="1"/>
        <v>7.2949561939050722E-2</v>
      </c>
    </row>
    <row r="12" spans="1:8" x14ac:dyDescent="0.35">
      <c r="A12" t="s">
        <v>17</v>
      </c>
      <c r="B12" s="18"/>
      <c r="C12" s="18">
        <f>'Tab 1'!E17</f>
        <v>204.32835600000001</v>
      </c>
      <c r="D12" s="19"/>
      <c r="E12" s="19">
        <f>'Tab 1'!G17</f>
        <v>80.098015000000004</v>
      </c>
      <c r="F12" s="19">
        <f t="shared" si="0"/>
        <v>284.42637100000002</v>
      </c>
      <c r="H12" s="119">
        <f t="shared" si="1"/>
        <v>2.9070641310475691E-3</v>
      </c>
    </row>
    <row r="13" spans="1:8" x14ac:dyDescent="0.35">
      <c r="A13" s="6" t="s">
        <v>14</v>
      </c>
      <c r="B13" s="20">
        <f>'Tab 1'!B8</f>
        <v>35943.584879999995</v>
      </c>
      <c r="C13" s="20">
        <f>'Tab 1'!D8+'Tab 1'!C8</f>
        <v>9810.3211929999998</v>
      </c>
      <c r="D13" s="47">
        <f>D5</f>
        <v>14314.335784000001</v>
      </c>
      <c r="E13" s="47">
        <f>E5</f>
        <v>178.901614</v>
      </c>
      <c r="F13" s="47">
        <f t="shared" si="0"/>
        <v>60247.143470999996</v>
      </c>
    </row>
    <row r="14" spans="1:8" x14ac:dyDescent="0.35">
      <c r="A14" s="5" t="s">
        <v>13</v>
      </c>
      <c r="B14" s="20">
        <f>'Tab 1'!B13</f>
        <v>1381.101013</v>
      </c>
      <c r="C14" s="20">
        <f>'Tab 1'!D13+'Tab 1'!C13</f>
        <v>14182.005269000003</v>
      </c>
      <c r="D14" s="47">
        <f>'Tab 1'!F13</f>
        <v>4167.3752939999995</v>
      </c>
      <c r="E14" s="47">
        <f>'Tab 1'!G14</f>
        <v>10619.215175000001</v>
      </c>
      <c r="F14" s="47">
        <f t="shared" si="0"/>
        <v>30349.696751000003</v>
      </c>
    </row>
    <row r="15" spans="1:8" x14ac:dyDescent="0.35">
      <c r="A15" s="6" t="s">
        <v>12</v>
      </c>
      <c r="B15" s="20">
        <f>'Tab 1'!B14</f>
        <v>37324.685892999994</v>
      </c>
      <c r="C15" s="20">
        <f>'Tab 1'!D14+'Tab 1'!C14</f>
        <v>23992.326462000005</v>
      </c>
      <c r="D15" s="47">
        <f>'Tab 1'!F14</f>
        <v>18481.711078</v>
      </c>
      <c r="E15" s="47">
        <f>E14</f>
        <v>10619.215175000001</v>
      </c>
      <c r="F15" s="47">
        <f t="shared" si="0"/>
        <v>90417.938608000011</v>
      </c>
    </row>
    <row r="16" spans="1:8" x14ac:dyDescent="0.35">
      <c r="A16" s="111" t="s">
        <v>97</v>
      </c>
      <c r="B16" s="19">
        <f>+SUM(B4:B12)</f>
        <v>37948.666564999992</v>
      </c>
      <c r="C16" s="19">
        <f t="shared" ref="C16:F16" si="2">+SUM(C4:C12)</f>
        <v>30710.039623000001</v>
      </c>
      <c r="D16" s="19">
        <f t="shared" si="2"/>
        <v>18481.711078000004</v>
      </c>
      <c r="E16" s="19">
        <f t="shared" si="2"/>
        <v>10699.313190000001</v>
      </c>
      <c r="F16" s="19">
        <f t="shared" si="2"/>
        <v>97839.730456000005</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opLeftCell="O1" workbookViewId="0">
      <selection activeCell="F10" sqref="F10"/>
    </sheetView>
  </sheetViews>
  <sheetFormatPr baseColWidth="10" defaultRowHeight="14.5" x14ac:dyDescent="0.35"/>
  <cols>
    <col min="1" max="1" width="43.1796875" customWidth="1"/>
    <col min="2" max="8" width="8.1796875" customWidth="1"/>
    <col min="9" max="9" width="11.1796875" style="9" customWidth="1"/>
    <col min="10" max="10" width="11" customWidth="1"/>
    <col min="11" max="17" width="9.1796875" customWidth="1"/>
  </cols>
  <sheetData>
    <row r="1" spans="1:16" x14ac:dyDescent="0.35">
      <c r="A1" s="48" t="s">
        <v>20</v>
      </c>
      <c r="B1" s="9"/>
      <c r="C1" s="9"/>
      <c r="D1" s="9"/>
      <c r="E1" s="9"/>
      <c r="F1" s="9"/>
      <c r="G1" s="9"/>
      <c r="H1" s="9"/>
    </row>
    <row r="2" spans="1:16" x14ac:dyDescent="0.35">
      <c r="A2" s="9"/>
      <c r="B2" s="48">
        <v>2014</v>
      </c>
      <c r="C2" s="48">
        <v>2015</v>
      </c>
      <c r="D2" s="48">
        <v>2016</v>
      </c>
      <c r="E2" s="48">
        <v>2017</v>
      </c>
      <c r="F2" s="48">
        <v>2018</v>
      </c>
      <c r="G2" s="48">
        <v>2019</v>
      </c>
      <c r="H2" s="48">
        <v>2020</v>
      </c>
      <c r="J2" s="48">
        <v>2014</v>
      </c>
      <c r="K2" s="48">
        <v>2015</v>
      </c>
      <c r="L2" s="48">
        <v>2016</v>
      </c>
      <c r="M2" s="48">
        <v>2017</v>
      </c>
      <c r="N2" s="48">
        <v>2018</v>
      </c>
      <c r="O2" s="48">
        <v>2019</v>
      </c>
      <c r="P2" s="48">
        <v>2020</v>
      </c>
    </row>
    <row r="3" spans="1:16" x14ac:dyDescent="0.35">
      <c r="A3" s="48" t="s">
        <v>22</v>
      </c>
      <c r="B3" s="32">
        <v>29311.928551000001</v>
      </c>
      <c r="C3" s="32">
        <v>30428.661582000001</v>
      </c>
      <c r="D3" s="32">
        <v>31940.119030000002</v>
      </c>
      <c r="E3" s="32">
        <v>32722.913383999999</v>
      </c>
      <c r="F3" s="32">
        <v>33627.877290999997</v>
      </c>
      <c r="G3" s="32">
        <v>34525.962735000001</v>
      </c>
      <c r="H3" s="32">
        <v>35263.726094999998</v>
      </c>
      <c r="I3" s="48" t="s">
        <v>22</v>
      </c>
      <c r="J3" s="10">
        <f>+B3/1000</f>
        <v>29.311928551000001</v>
      </c>
      <c r="K3" s="10">
        <f t="shared" ref="K3:P3" si="0">+C3/1000</f>
        <v>30.428661582</v>
      </c>
      <c r="L3" s="10">
        <f t="shared" si="0"/>
        <v>31.940119030000002</v>
      </c>
      <c r="M3" s="10">
        <f t="shared" si="0"/>
        <v>32.722913384000002</v>
      </c>
      <c r="N3" s="10">
        <f t="shared" si="0"/>
        <v>33.627877290999997</v>
      </c>
      <c r="O3" s="10">
        <f t="shared" si="0"/>
        <v>34.525962735</v>
      </c>
      <c r="P3" s="10">
        <f t="shared" si="0"/>
        <v>35.263726094999996</v>
      </c>
    </row>
    <row r="4" spans="1:16" x14ac:dyDescent="0.35">
      <c r="A4" s="48" t="s">
        <v>113</v>
      </c>
      <c r="B4" s="32">
        <f>+B8+B9</f>
        <v>20615.139652999998</v>
      </c>
      <c r="C4" s="32">
        <f t="shared" ref="C4:H4" si="1">+C8+C9</f>
        <v>21778.388225999999</v>
      </c>
      <c r="D4" s="32">
        <f t="shared" si="1"/>
        <v>21862.037121999998</v>
      </c>
      <c r="E4" s="32">
        <f t="shared" si="1"/>
        <v>22281.573727999999</v>
      </c>
      <c r="F4" s="32">
        <f t="shared" si="1"/>
        <v>22767.251299</v>
      </c>
      <c r="G4" s="32">
        <f t="shared" si="1"/>
        <v>23517.933269999998</v>
      </c>
      <c r="H4" s="32">
        <f t="shared" si="1"/>
        <v>23877.470825</v>
      </c>
      <c r="I4" s="48" t="s">
        <v>21</v>
      </c>
      <c r="J4" s="10">
        <f t="shared" ref="J4:J6" si="2">+B4/1000</f>
        <v>20.615139653</v>
      </c>
      <c r="K4" s="10">
        <f t="shared" ref="K4:K6" si="3">+C4/1000</f>
        <v>21.778388226000001</v>
      </c>
      <c r="L4" s="10">
        <f t="shared" ref="L4:L6" si="4">+D4/1000</f>
        <v>21.862037121999997</v>
      </c>
      <c r="M4" s="10">
        <f t="shared" ref="M4:M6" si="5">+E4/1000</f>
        <v>22.281573727999998</v>
      </c>
      <c r="N4" s="10">
        <f t="shared" ref="N4:N6" si="6">+F4/1000</f>
        <v>22.767251298999998</v>
      </c>
      <c r="O4" s="10">
        <f t="shared" ref="O4:O6" si="7">+G4/1000</f>
        <v>23.517933269999997</v>
      </c>
      <c r="P4" s="10">
        <f t="shared" ref="P4:P6" si="8">+H4/1000</f>
        <v>23.877470825</v>
      </c>
    </row>
    <row r="5" spans="1:16" x14ac:dyDescent="0.35">
      <c r="A5" s="48" t="s">
        <v>11</v>
      </c>
      <c r="B5" s="32">
        <v>6355.6438930000004</v>
      </c>
      <c r="C5" s="32">
        <v>6553.4701429999996</v>
      </c>
      <c r="D5" s="32">
        <v>6687.8752430000004</v>
      </c>
      <c r="E5" s="32">
        <v>6791.766482</v>
      </c>
      <c r="F5" s="32">
        <v>6923.5509439999996</v>
      </c>
      <c r="G5" s="32">
        <v>7011.8429829999995</v>
      </c>
      <c r="H5" s="32">
        <v>7130.8013350000001</v>
      </c>
      <c r="I5" s="48" t="s">
        <v>11</v>
      </c>
      <c r="J5" s="10">
        <f t="shared" si="2"/>
        <v>6.3556438930000008</v>
      </c>
      <c r="K5" s="10">
        <f t="shared" si="3"/>
        <v>6.5534701429999993</v>
      </c>
      <c r="L5" s="10">
        <f t="shared" si="4"/>
        <v>6.6878752430000006</v>
      </c>
      <c r="M5" s="10">
        <f t="shared" si="5"/>
        <v>6.7917664819999999</v>
      </c>
      <c r="N5" s="10">
        <f t="shared" si="6"/>
        <v>6.9235509439999996</v>
      </c>
      <c r="O5" s="10">
        <f t="shared" si="7"/>
        <v>7.0118429829999993</v>
      </c>
      <c r="P5" s="10">
        <f t="shared" si="8"/>
        <v>7.1308013350000001</v>
      </c>
    </row>
    <row r="6" spans="1:16" x14ac:dyDescent="0.35">
      <c r="A6" s="48" t="s">
        <v>23</v>
      </c>
      <c r="B6" s="32">
        <v>1013.852848</v>
      </c>
      <c r="C6" s="32">
        <v>1039.921374</v>
      </c>
      <c r="D6" s="32">
        <v>1045.686391</v>
      </c>
      <c r="E6" s="32">
        <v>1053.6099650000001</v>
      </c>
      <c r="F6" s="32">
        <v>1067.0455400000001</v>
      </c>
      <c r="G6" s="32">
        <v>1091.6584809999999</v>
      </c>
      <c r="H6" s="32">
        <v>1105.946551</v>
      </c>
      <c r="I6" s="48" t="s">
        <v>23</v>
      </c>
      <c r="J6" s="10">
        <f t="shared" si="2"/>
        <v>1.013852848</v>
      </c>
      <c r="K6" s="10">
        <f t="shared" si="3"/>
        <v>1.039921374</v>
      </c>
      <c r="L6" s="10">
        <f t="shared" si="4"/>
        <v>1.045686391</v>
      </c>
      <c r="M6" s="10">
        <f t="shared" si="5"/>
        <v>1.0536099650000001</v>
      </c>
      <c r="N6" s="10">
        <f t="shared" si="6"/>
        <v>1.0670455400000001</v>
      </c>
      <c r="O6" s="10">
        <f t="shared" si="7"/>
        <v>1.0916584809999998</v>
      </c>
      <c r="P6" s="10">
        <f t="shared" si="8"/>
        <v>1.1059465509999999</v>
      </c>
    </row>
    <row r="7" spans="1:16" x14ac:dyDescent="0.35">
      <c r="A7" s="48" t="s">
        <v>24</v>
      </c>
      <c r="B7" s="32">
        <v>47864</v>
      </c>
      <c r="C7" s="32">
        <v>49800</v>
      </c>
      <c r="D7" s="32">
        <v>50882</v>
      </c>
      <c r="E7" s="32">
        <f>+E4+E3+E6</f>
        <v>56058.097077000006</v>
      </c>
      <c r="F7" s="32">
        <f>+F4+F3+F6</f>
        <v>57462.174129999992</v>
      </c>
      <c r="G7" s="32">
        <f>+G4+G3+G6</f>
        <v>59135.554486000001</v>
      </c>
      <c r="H7" s="32">
        <f>H3+H4+H6</f>
        <v>60247.143471000003</v>
      </c>
      <c r="I7" s="48" t="s">
        <v>20</v>
      </c>
      <c r="J7" s="10">
        <f t="shared" ref="J7:P7" si="9">+J3+J4+J6</f>
        <v>50.940921052</v>
      </c>
      <c r="K7" s="10">
        <f t="shared" si="9"/>
        <v>53.246971182000003</v>
      </c>
      <c r="L7" s="10">
        <f t="shared" si="9"/>
        <v>54.847842542999992</v>
      </c>
      <c r="M7" s="10">
        <f t="shared" si="9"/>
        <v>56.058097076999999</v>
      </c>
      <c r="N7" s="10">
        <f t="shared" si="9"/>
        <v>57.462174130000001</v>
      </c>
      <c r="O7" s="10">
        <f t="shared" si="9"/>
        <v>59.135554485999997</v>
      </c>
      <c r="P7" s="10">
        <f t="shared" si="9"/>
        <v>60.247143471000001</v>
      </c>
    </row>
    <row r="8" spans="1:16" x14ac:dyDescent="0.35">
      <c r="A8" s="121" t="s">
        <v>21</v>
      </c>
      <c r="B8" s="32">
        <v>20556.067476</v>
      </c>
      <c r="C8" s="32">
        <v>21718.349774999999</v>
      </c>
      <c r="D8" s="32">
        <v>21793.180059999999</v>
      </c>
      <c r="E8" s="32">
        <v>22218.030773999999</v>
      </c>
      <c r="F8" s="32">
        <v>22696.573219999998</v>
      </c>
      <c r="G8" s="32">
        <v>23443.203732999998</v>
      </c>
      <c r="H8" s="32">
        <v>23793.444012</v>
      </c>
    </row>
    <row r="9" spans="1:16" x14ac:dyDescent="0.35">
      <c r="A9" s="121" t="s">
        <v>112</v>
      </c>
      <c r="B9" s="9">
        <v>59.072177000000003</v>
      </c>
      <c r="C9" s="9">
        <v>60.038451000000002</v>
      </c>
      <c r="D9" s="9">
        <v>68.857061999999999</v>
      </c>
      <c r="E9" s="9">
        <v>63.542954000000002</v>
      </c>
      <c r="F9" s="9">
        <v>70.678078999999997</v>
      </c>
      <c r="G9" s="9">
        <v>74.729536999999993</v>
      </c>
      <c r="H9" s="9">
        <v>84.026813000000004</v>
      </c>
    </row>
    <row r="10" spans="1:16" x14ac:dyDescent="0.35">
      <c r="A10" s="121"/>
      <c r="B10" s="9"/>
      <c r="C10" s="9"/>
      <c r="D10" s="9"/>
      <c r="E10" s="9"/>
      <c r="F10" s="9"/>
      <c r="G10" s="9"/>
      <c r="H10" s="9"/>
    </row>
    <row r="11" spans="1:16" x14ac:dyDescent="0.35">
      <c r="A11" s="48" t="s">
        <v>32</v>
      </c>
      <c r="B11" s="9"/>
      <c r="C11" s="9"/>
      <c r="D11" s="9"/>
      <c r="E11" s="9"/>
      <c r="F11" s="9"/>
      <c r="G11" s="9"/>
      <c r="H11" s="9"/>
    </row>
    <row r="12" spans="1:16" x14ac:dyDescent="0.35">
      <c r="A12" s="9"/>
      <c r="B12" s="48">
        <v>2014</v>
      </c>
      <c r="C12" s="48">
        <v>2015</v>
      </c>
      <c r="D12" s="48">
        <v>2016</v>
      </c>
      <c r="E12" s="48">
        <v>2017</v>
      </c>
      <c r="F12" s="48">
        <v>2018</v>
      </c>
      <c r="G12" s="48">
        <v>2019</v>
      </c>
      <c r="H12" s="48">
        <v>2020</v>
      </c>
    </row>
    <row r="13" spans="1:16" x14ac:dyDescent="0.35">
      <c r="A13" s="48" t="str">
        <f>+A3</f>
        <v>FB</v>
      </c>
      <c r="B13" s="49">
        <f>B3/B3*100</f>
        <v>100</v>
      </c>
      <c r="C13" s="49">
        <f>C3/$B$3*100</f>
        <v>103.80982448513065</v>
      </c>
      <c r="D13" s="49">
        <f t="shared" ref="D13:H13" si="10">D3/$B$3*100</f>
        <v>108.96628304216559</v>
      </c>
      <c r="E13" s="49">
        <f>E3/$B$3*100</f>
        <v>111.6368488926452</v>
      </c>
      <c r="F13" s="49">
        <f t="shared" si="10"/>
        <v>114.72420599173697</v>
      </c>
      <c r="G13" s="49">
        <f t="shared" si="10"/>
        <v>117.78809666149421</v>
      </c>
      <c r="H13" s="49">
        <f t="shared" si="10"/>
        <v>120.30503565688089</v>
      </c>
    </row>
    <row r="14" spans="1:16" x14ac:dyDescent="0.35">
      <c r="A14" s="48" t="str">
        <f t="shared" ref="A14:A17" si="11">+A4</f>
        <v>TH (yc LV)</v>
      </c>
      <c r="B14" s="49">
        <f t="shared" ref="B14:B17" si="12">B4/B4*100</f>
        <v>100</v>
      </c>
      <c r="C14" s="49">
        <f>C4/$B$4*100</f>
        <v>105.6426907242936</v>
      </c>
      <c r="D14" s="49">
        <f t="shared" ref="D14:H14" si="13">D4/$B$4*100</f>
        <v>106.04845511593975</v>
      </c>
      <c r="E14" s="49">
        <f t="shared" si="13"/>
        <v>108.0835449240214</v>
      </c>
      <c r="F14" s="49">
        <f t="shared" si="13"/>
        <v>110.43947158362721</v>
      </c>
      <c r="G14" s="49">
        <f t="shared" si="13"/>
        <v>114.08088262248359</v>
      </c>
      <c r="H14" s="49">
        <f t="shared" si="13"/>
        <v>115.82492879947701</v>
      </c>
    </row>
    <row r="15" spans="1:16" x14ac:dyDescent="0.35">
      <c r="A15" s="48" t="str">
        <f t="shared" si="11"/>
        <v>TEOM</v>
      </c>
      <c r="B15" s="49">
        <f t="shared" si="12"/>
        <v>100</v>
      </c>
      <c r="C15" s="49">
        <f>C5/$B$5*100</f>
        <v>103.11260752380859</v>
      </c>
      <c r="D15" s="49">
        <f t="shared" ref="D15:H15" si="14">D5/$B$5*100</f>
        <v>105.22734369000619</v>
      </c>
      <c r="E15" s="49">
        <f t="shared" si="14"/>
        <v>106.86197333177113</v>
      </c>
      <c r="F15" s="49">
        <f t="shared" si="14"/>
        <v>108.93547625639445</v>
      </c>
      <c r="G15" s="49">
        <f t="shared" si="14"/>
        <v>110.3246673515287</v>
      </c>
      <c r="H15" s="49">
        <f t="shared" si="14"/>
        <v>112.19636365803542</v>
      </c>
    </row>
    <row r="16" spans="1:16" x14ac:dyDescent="0.35">
      <c r="A16" s="48" t="str">
        <f t="shared" si="11"/>
        <v>FNB</v>
      </c>
      <c r="B16" s="49">
        <f t="shared" si="12"/>
        <v>100</v>
      </c>
      <c r="C16" s="49">
        <f>C6/$B$6*100</f>
        <v>102.57123369051284</v>
      </c>
      <c r="D16" s="49">
        <f t="shared" ref="D16:H16" si="15">D6/$B$6*100</f>
        <v>103.13985831995215</v>
      </c>
      <c r="E16" s="49">
        <f t="shared" si="15"/>
        <v>103.92138929021387</v>
      </c>
      <c r="F16" s="49">
        <f t="shared" si="15"/>
        <v>105.24658900006365</v>
      </c>
      <c r="G16" s="49">
        <f t="shared" si="15"/>
        <v>107.67425303913531</v>
      </c>
      <c r="H16" s="49">
        <f t="shared" si="15"/>
        <v>109.08353743658863</v>
      </c>
    </row>
    <row r="17" spans="1:17" x14ac:dyDescent="0.35">
      <c r="A17" s="48" t="str">
        <f t="shared" si="11"/>
        <v>3TM</v>
      </c>
      <c r="B17" s="49">
        <f t="shared" si="12"/>
        <v>100</v>
      </c>
      <c r="C17" s="49">
        <f>C7/$B$7*100</f>
        <v>104.04479358181516</v>
      </c>
      <c r="D17" s="49">
        <f t="shared" ref="D17:G17" si="16">D7/$B$7*100</f>
        <v>106.30536520140397</v>
      </c>
      <c r="E17" s="49">
        <f t="shared" si="16"/>
        <v>117.11954094308877</v>
      </c>
      <c r="F17" s="49">
        <f t="shared" si="16"/>
        <v>120.05301297426038</v>
      </c>
      <c r="G17" s="49">
        <f t="shared" si="16"/>
        <v>123.54912770767174</v>
      </c>
      <c r="H17" s="49">
        <f>H7/$B$7*100</f>
        <v>125.87151819948188</v>
      </c>
    </row>
    <row r="18" spans="1:17" x14ac:dyDescent="0.35">
      <c r="A18" s="9"/>
      <c r="B18" s="9"/>
      <c r="C18" s="9"/>
      <c r="D18" s="9"/>
      <c r="E18" s="9"/>
      <c r="F18" s="9"/>
      <c r="G18" s="9"/>
      <c r="H18" s="9"/>
    </row>
    <row r="19" spans="1:17" x14ac:dyDescent="0.35">
      <c r="A19" s="9"/>
      <c r="B19" s="9"/>
      <c r="C19" s="9"/>
      <c r="D19" s="9"/>
      <c r="E19" s="9"/>
      <c r="F19" s="9"/>
      <c r="G19" s="9"/>
      <c r="H19" s="9"/>
    </row>
    <row r="20" spans="1:17" x14ac:dyDescent="0.35">
      <c r="A20" s="9"/>
      <c r="B20" s="9"/>
      <c r="C20" s="9"/>
      <c r="D20" s="9"/>
      <c r="E20" s="9"/>
      <c r="F20" s="9"/>
      <c r="G20" s="9"/>
      <c r="H20" s="9"/>
    </row>
    <row r="21" spans="1:17" x14ac:dyDescent="0.35">
      <c r="A21" s="48" t="s">
        <v>25</v>
      </c>
      <c r="B21" s="9"/>
      <c r="C21" s="9"/>
      <c r="D21" s="9"/>
      <c r="E21" s="9"/>
      <c r="F21" s="9"/>
      <c r="G21" s="9"/>
      <c r="H21" s="9"/>
    </row>
    <row r="22" spans="1:17" x14ac:dyDescent="0.35">
      <c r="A22" s="48"/>
      <c r="B22" s="48">
        <v>2014</v>
      </c>
      <c r="C22" s="48">
        <v>2015</v>
      </c>
      <c r="D22" s="48">
        <v>2016</v>
      </c>
      <c r="E22" s="48">
        <v>2017</v>
      </c>
      <c r="F22" s="48">
        <v>2018</v>
      </c>
      <c r="G22" s="48">
        <v>2019</v>
      </c>
      <c r="H22" s="48">
        <v>2020</v>
      </c>
      <c r="I22"/>
      <c r="J22" s="48">
        <v>2014</v>
      </c>
      <c r="K22" s="48">
        <v>2015</v>
      </c>
      <c r="L22" s="48">
        <v>2016</v>
      </c>
      <c r="M22" s="48">
        <v>2017</v>
      </c>
      <c r="N22" s="48">
        <v>2018</v>
      </c>
      <c r="O22" s="48">
        <v>2019</v>
      </c>
      <c r="P22" s="48">
        <v>2020</v>
      </c>
      <c r="Q22" s="48"/>
    </row>
    <row r="23" spans="1:17" x14ac:dyDescent="0.35">
      <c r="A23" s="48" t="s">
        <v>26</v>
      </c>
      <c r="B23" s="32">
        <v>15917.229105</v>
      </c>
      <c r="C23" s="32">
        <v>16626.867104000001</v>
      </c>
      <c r="D23" s="32">
        <v>16860.520241999999</v>
      </c>
      <c r="E23" s="32">
        <v>17581.173489000001</v>
      </c>
      <c r="F23" s="32">
        <v>17724.853929000001</v>
      </c>
      <c r="G23" s="32">
        <v>18924.924317000001</v>
      </c>
      <c r="H23" s="32">
        <v>19490.456426000001</v>
      </c>
      <c r="I23" t="s">
        <v>26</v>
      </c>
      <c r="J23" s="10">
        <f t="shared" ref="J23:P27" si="17">+B23/1000</f>
        <v>15.917229105000001</v>
      </c>
      <c r="K23" s="10">
        <f t="shared" si="17"/>
        <v>16.626867104000002</v>
      </c>
      <c r="L23" s="10">
        <f t="shared" si="17"/>
        <v>16.860520242</v>
      </c>
      <c r="M23" s="10">
        <f t="shared" si="17"/>
        <v>17.581173489000001</v>
      </c>
      <c r="N23" s="10">
        <f t="shared" si="17"/>
        <v>17.724853929000002</v>
      </c>
      <c r="O23" s="10">
        <f t="shared" si="17"/>
        <v>18.924924317000002</v>
      </c>
      <c r="P23" s="10">
        <f t="shared" si="17"/>
        <v>19.490456426000001</v>
      </c>
      <c r="Q23" s="1"/>
    </row>
    <row r="24" spans="1:17" x14ac:dyDescent="0.35">
      <c r="A24" s="48" t="s">
        <v>27</v>
      </c>
      <c r="B24" s="32">
        <v>6973.8587420000003</v>
      </c>
      <c r="C24" s="32">
        <v>7234.1384529999996</v>
      </c>
      <c r="D24" s="32">
        <v>7426.2889160000004</v>
      </c>
      <c r="E24" s="32">
        <v>7663.2360589999998</v>
      </c>
      <c r="F24" s="32">
        <v>7954.0907079999997</v>
      </c>
      <c r="G24" s="32">
        <v>8005.7612419999996</v>
      </c>
      <c r="H24" s="32">
        <v>8264.7013979999992</v>
      </c>
      <c r="I24" t="s">
        <v>27</v>
      </c>
      <c r="J24" s="10">
        <f t="shared" si="17"/>
        <v>6.973858742</v>
      </c>
      <c r="K24" s="10">
        <f t="shared" si="17"/>
        <v>7.2341384529999999</v>
      </c>
      <c r="L24" s="10">
        <f t="shared" si="17"/>
        <v>7.4262889160000007</v>
      </c>
      <c r="M24" s="10">
        <f t="shared" si="17"/>
        <v>7.6632360589999999</v>
      </c>
      <c r="N24" s="10">
        <f t="shared" si="17"/>
        <v>7.9540907079999998</v>
      </c>
      <c r="O24" s="10">
        <f t="shared" si="17"/>
        <v>8.0057612420000002</v>
      </c>
      <c r="P24" s="10">
        <f t="shared" si="17"/>
        <v>8.2647013979999997</v>
      </c>
      <c r="Q24" s="1"/>
    </row>
    <row r="25" spans="1:17" x14ac:dyDescent="0.35">
      <c r="A25" s="48" t="s">
        <v>28</v>
      </c>
      <c r="B25" s="32">
        <v>1447.1260420000001</v>
      </c>
      <c r="C25" s="32">
        <v>1467.481205</v>
      </c>
      <c r="D25" s="32">
        <v>1493.910095</v>
      </c>
      <c r="E25" s="32">
        <v>1526.5980529999999</v>
      </c>
      <c r="F25" s="32">
        <v>1538.3173039999999</v>
      </c>
      <c r="G25" s="32">
        <v>1556.833871</v>
      </c>
      <c r="H25" s="32">
        <v>1616.832879</v>
      </c>
      <c r="I25" t="s">
        <v>28</v>
      </c>
      <c r="J25" s="10">
        <f t="shared" si="17"/>
        <v>1.4471260420000001</v>
      </c>
      <c r="K25" s="10">
        <f t="shared" si="17"/>
        <v>1.4674812050000001</v>
      </c>
      <c r="L25" s="10">
        <f t="shared" si="17"/>
        <v>1.4939100949999999</v>
      </c>
      <c r="M25" s="10">
        <f t="shared" si="17"/>
        <v>1.5265980529999998</v>
      </c>
      <c r="N25" s="10">
        <f t="shared" si="17"/>
        <v>1.538317304</v>
      </c>
      <c r="O25" s="10">
        <f t="shared" si="17"/>
        <v>1.556833871</v>
      </c>
      <c r="P25" s="10">
        <f t="shared" si="17"/>
        <v>1.6168328789999999</v>
      </c>
      <c r="Q25" s="1"/>
    </row>
    <row r="26" spans="1:17" x14ac:dyDescent="0.35">
      <c r="A26" s="48" t="s">
        <v>29</v>
      </c>
      <c r="B26" s="32">
        <v>712.19442800000002</v>
      </c>
      <c r="C26" s="32">
        <v>737.09862599999997</v>
      </c>
      <c r="D26" s="32">
        <v>752.79978400000005</v>
      </c>
      <c r="E26" s="32">
        <v>941.62311</v>
      </c>
      <c r="F26" s="32">
        <v>774.48542999999995</v>
      </c>
      <c r="G26" s="32">
        <v>790.57489299999997</v>
      </c>
      <c r="H26" s="32">
        <v>799</v>
      </c>
      <c r="I26" t="s">
        <v>29</v>
      </c>
      <c r="J26" s="10">
        <f t="shared" si="17"/>
        <v>0.71219442799999999</v>
      </c>
      <c r="K26" s="10">
        <f t="shared" si="17"/>
        <v>0.73709862599999998</v>
      </c>
      <c r="L26" s="10">
        <f t="shared" si="17"/>
        <v>0.75279978400000003</v>
      </c>
      <c r="M26" s="10">
        <f t="shared" si="17"/>
        <v>0.94162310999999999</v>
      </c>
      <c r="N26" s="10">
        <f t="shared" si="17"/>
        <v>0.77448542999999992</v>
      </c>
      <c r="O26" s="10">
        <f t="shared" si="17"/>
        <v>0.79057489299999995</v>
      </c>
      <c r="P26" s="10">
        <f t="shared" si="17"/>
        <v>0.79900000000000004</v>
      </c>
      <c r="Q26" s="1"/>
    </row>
    <row r="27" spans="1:17" x14ac:dyDescent="0.35">
      <c r="A27" s="48" t="s">
        <v>25</v>
      </c>
      <c r="B27" s="32">
        <f t="shared" ref="B27:D27" si="18">+SUM(B23:B26)</f>
        <v>25050.408317000001</v>
      </c>
      <c r="C27" s="32">
        <f t="shared" si="18"/>
        <v>26065.585388</v>
      </c>
      <c r="D27" s="32">
        <f t="shared" si="18"/>
        <v>26533.519036999998</v>
      </c>
      <c r="E27" s="32">
        <f>+SUM(E23:E26)</f>
        <v>27712.630711000002</v>
      </c>
      <c r="F27" s="32">
        <f t="shared" ref="F27:G27" si="19">+SUM(F23:F26)</f>
        <v>27991.747371000001</v>
      </c>
      <c r="G27" s="32">
        <f t="shared" si="19"/>
        <v>29278.094323000001</v>
      </c>
      <c r="H27" s="32">
        <v>30168.611812000003</v>
      </c>
      <c r="I27" s="2" t="s">
        <v>18</v>
      </c>
      <c r="J27" s="10">
        <f t="shared" si="17"/>
        <v>25.050408317000002</v>
      </c>
      <c r="K27" s="10">
        <f t="shared" si="17"/>
        <v>26.065585387999999</v>
      </c>
      <c r="L27" s="10">
        <f t="shared" si="17"/>
        <v>26.533519036999998</v>
      </c>
      <c r="M27" s="10">
        <f t="shared" si="17"/>
        <v>27.712630711000003</v>
      </c>
      <c r="N27" s="10">
        <f t="shared" si="17"/>
        <v>27.991747371000002</v>
      </c>
      <c r="O27" s="10">
        <f t="shared" si="17"/>
        <v>29.278094323000001</v>
      </c>
      <c r="P27" s="10">
        <f t="shared" si="17"/>
        <v>30.168611812000002</v>
      </c>
      <c r="Q27" s="1"/>
    </row>
    <row r="28" spans="1:17" x14ac:dyDescent="0.35">
      <c r="A28" s="48" t="s">
        <v>30</v>
      </c>
      <c r="B28" s="9"/>
      <c r="C28" s="122">
        <v>80.638582999999997</v>
      </c>
      <c r="D28" s="122">
        <v>86.944575</v>
      </c>
      <c r="E28" s="122">
        <v>105.22266499999999</v>
      </c>
      <c r="F28" s="122">
        <v>234.208854</v>
      </c>
      <c r="G28" s="122">
        <v>270.27419000000003</v>
      </c>
      <c r="H28" s="122">
        <v>283.90640999999999</v>
      </c>
      <c r="I28" s="48" t="s">
        <v>52</v>
      </c>
      <c r="J28" s="10">
        <f t="shared" ref="J28" si="20">+B28/1000</f>
        <v>0</v>
      </c>
      <c r="K28" s="10">
        <f t="shared" ref="K28" si="21">+C28/1000</f>
        <v>8.0638583E-2</v>
      </c>
      <c r="L28" s="10">
        <f t="shared" ref="L28" si="22">+D28/1000</f>
        <v>8.6944574999999996E-2</v>
      </c>
      <c r="M28" s="10">
        <f t="shared" ref="M28" si="23">+E28/1000</f>
        <v>0.10522266499999999</v>
      </c>
      <c r="N28" s="10">
        <f t="shared" ref="N28" si="24">+F28/1000</f>
        <v>0.23420885399999999</v>
      </c>
      <c r="O28" s="10">
        <f t="shared" ref="O28" si="25">+G28/1000</f>
        <v>0.27027419000000003</v>
      </c>
      <c r="P28" s="10">
        <f t="shared" ref="P28" si="26">+H28/1000</f>
        <v>0.28390641</v>
      </c>
      <c r="Q28" s="10"/>
    </row>
    <row r="29" spans="1:17" x14ac:dyDescent="0.35">
      <c r="A29" s="48"/>
      <c r="B29" s="9"/>
      <c r="C29" s="122"/>
      <c r="D29" s="122"/>
      <c r="E29" s="122"/>
      <c r="F29" s="122"/>
      <c r="G29" s="122"/>
      <c r="H29" s="122"/>
      <c r="I29" s="2" t="s">
        <v>31</v>
      </c>
      <c r="J29" s="10">
        <f>+J7+J27+J28+J5</f>
        <v>82.346973262000006</v>
      </c>
      <c r="K29" s="10">
        <f t="shared" ref="K29:P29" si="27">+K7+K27+K28+K5</f>
        <v>85.946665295999992</v>
      </c>
      <c r="L29" s="10">
        <f t="shared" si="27"/>
        <v>88.156181398000001</v>
      </c>
      <c r="M29" s="10">
        <f t="shared" si="27"/>
        <v>90.667716935000001</v>
      </c>
      <c r="N29" s="10">
        <f t="shared" si="27"/>
        <v>92.611681298999997</v>
      </c>
      <c r="O29" s="10">
        <f t="shared" si="27"/>
        <v>95.695765981999983</v>
      </c>
      <c r="P29" s="10">
        <f t="shared" si="27"/>
        <v>97.830463028000011</v>
      </c>
      <c r="Q29" s="11"/>
    </row>
    <row r="30" spans="1:17" x14ac:dyDescent="0.35">
      <c r="A30" s="48" t="s">
        <v>32</v>
      </c>
      <c r="B30" s="9"/>
      <c r="C30" s="9"/>
      <c r="D30" s="9"/>
      <c r="E30" s="9"/>
      <c r="F30" s="9"/>
      <c r="G30" s="9"/>
      <c r="H30" s="9"/>
    </row>
    <row r="31" spans="1:17" x14ac:dyDescent="0.35">
      <c r="A31" s="9"/>
      <c r="B31" s="48">
        <v>2014</v>
      </c>
      <c r="C31" s="48">
        <v>2015</v>
      </c>
      <c r="D31" s="48">
        <v>2016</v>
      </c>
      <c r="E31" s="48">
        <v>2017</v>
      </c>
      <c r="F31" s="48">
        <v>2018</v>
      </c>
      <c r="G31" s="48">
        <v>2019</v>
      </c>
      <c r="H31" s="48">
        <v>2020</v>
      </c>
      <c r="I31"/>
    </row>
    <row r="32" spans="1:17" x14ac:dyDescent="0.35">
      <c r="A32" s="48" t="str">
        <f>+A23</f>
        <v>CVAE</v>
      </c>
      <c r="B32" s="49">
        <f>B23/$B$23*100</f>
        <v>100</v>
      </c>
      <c r="C32" s="49">
        <f t="shared" ref="C32:H32" si="28">C23/$B$23*100</f>
        <v>104.45830109197263</v>
      </c>
      <c r="D32" s="49">
        <f t="shared" si="28"/>
        <v>105.92622705106184</v>
      </c>
      <c r="E32" s="49">
        <f t="shared" si="28"/>
        <v>110.45373144423306</v>
      </c>
      <c r="F32" s="49">
        <f t="shared" si="28"/>
        <v>111.35640388208134</v>
      </c>
      <c r="G32" s="49">
        <f t="shared" si="28"/>
        <v>118.89584670899289</v>
      </c>
      <c r="H32" s="49">
        <f t="shared" si="28"/>
        <v>122.44880247327445</v>
      </c>
      <c r="I32"/>
    </row>
    <row r="33" spans="1:9" x14ac:dyDescent="0.35">
      <c r="A33" s="48" t="str">
        <f t="shared" ref="A33:A35" si="29">+A24</f>
        <v>CFE</v>
      </c>
      <c r="B33" s="49">
        <f>B24/$B$24*100</f>
        <v>100</v>
      </c>
      <c r="C33" s="49">
        <f t="shared" ref="C33:H33" si="30">C24/$B$24*100</f>
        <v>103.73221943014801</v>
      </c>
      <c r="D33" s="49">
        <f t="shared" si="30"/>
        <v>106.48751560273573</v>
      </c>
      <c r="E33" s="49">
        <f t="shared" si="30"/>
        <v>109.88516318588776</v>
      </c>
      <c r="F33" s="49">
        <f t="shared" si="30"/>
        <v>114.05580471678559</v>
      </c>
      <c r="G33" s="49">
        <f t="shared" si="30"/>
        <v>114.79672213297604</v>
      </c>
      <c r="H33" s="49">
        <f t="shared" si="30"/>
        <v>118.50973333064391</v>
      </c>
      <c r="I33"/>
    </row>
    <row r="34" spans="1:9" x14ac:dyDescent="0.35">
      <c r="A34" s="48" t="str">
        <f t="shared" si="29"/>
        <v>IFER</v>
      </c>
      <c r="B34" s="49">
        <f>B25/$B$25*100</f>
        <v>100</v>
      </c>
      <c r="C34" s="49">
        <f t="shared" ref="C34:H34" si="31">C25/$B$25*100</f>
        <v>101.4065922669644</v>
      </c>
      <c r="D34" s="49">
        <f t="shared" si="31"/>
        <v>103.23289413929292</v>
      </c>
      <c r="E34" s="49">
        <f t="shared" si="31"/>
        <v>105.49171313993946</v>
      </c>
      <c r="F34" s="49">
        <f t="shared" si="31"/>
        <v>106.30154246094341</v>
      </c>
      <c r="G34" s="49">
        <f t="shared" si="31"/>
        <v>107.58108318252488</v>
      </c>
      <c r="H34" s="49">
        <f t="shared" si="31"/>
        <v>111.72716350024747</v>
      </c>
      <c r="I34"/>
    </row>
    <row r="35" spans="1:9" x14ac:dyDescent="0.35">
      <c r="A35" s="48" t="str">
        <f t="shared" si="29"/>
        <v>TASCOM</v>
      </c>
      <c r="B35" s="49">
        <f>B26/$B$26*100</f>
        <v>100</v>
      </c>
      <c r="C35" s="49">
        <f>C26/$B$26*100</f>
        <v>103.49682572916731</v>
      </c>
      <c r="D35" s="49">
        <f>D26/$B$26*100</f>
        <v>105.70144252799463</v>
      </c>
      <c r="E35" s="49"/>
      <c r="F35" s="49">
        <f>F26/$B$26*100</f>
        <v>108.74634784421535</v>
      </c>
      <c r="G35" s="49">
        <f>G26/$B$26*100</f>
        <v>111.00548697356558</v>
      </c>
      <c r="H35" s="49">
        <f>H26/$B$26*100</f>
        <v>112.18846547898013</v>
      </c>
      <c r="I35"/>
    </row>
    <row r="36" spans="1:9" x14ac:dyDescent="0.35">
      <c r="A36" s="48" t="str">
        <f>+A13</f>
        <v>FB</v>
      </c>
      <c r="B36" s="48">
        <f t="shared" ref="B36:H36" si="32">+B13</f>
        <v>100</v>
      </c>
      <c r="C36" s="48">
        <f t="shared" si="32"/>
        <v>103.80982448513065</v>
      </c>
      <c r="D36" s="48">
        <f t="shared" si="32"/>
        <v>108.96628304216559</v>
      </c>
      <c r="E36" s="48">
        <f t="shared" si="32"/>
        <v>111.6368488926452</v>
      </c>
      <c r="F36" s="48">
        <f t="shared" si="32"/>
        <v>114.72420599173697</v>
      </c>
      <c r="G36" s="48">
        <f t="shared" si="32"/>
        <v>117.78809666149421</v>
      </c>
      <c r="H36" s="48">
        <f t="shared" si="32"/>
        <v>120.30503565688089</v>
      </c>
      <c r="I36"/>
    </row>
    <row r="37" spans="1:9" x14ac:dyDescent="0.35">
      <c r="A37" s="48" t="str">
        <f t="shared" ref="A37:H39" si="33">+A14</f>
        <v>TH (yc LV)</v>
      </c>
      <c r="B37" s="48">
        <f t="shared" si="33"/>
        <v>100</v>
      </c>
      <c r="C37" s="48">
        <f t="shared" si="33"/>
        <v>105.6426907242936</v>
      </c>
      <c r="D37" s="48">
        <f t="shared" si="33"/>
        <v>106.04845511593975</v>
      </c>
      <c r="E37" s="48">
        <f t="shared" si="33"/>
        <v>108.0835449240214</v>
      </c>
      <c r="F37" s="48">
        <f t="shared" si="33"/>
        <v>110.43947158362721</v>
      </c>
      <c r="G37" s="48">
        <f t="shared" si="33"/>
        <v>114.08088262248359</v>
      </c>
      <c r="H37" s="48">
        <f t="shared" si="33"/>
        <v>115.82492879947701</v>
      </c>
    </row>
    <row r="38" spans="1:9" x14ac:dyDescent="0.35">
      <c r="A38" s="48" t="str">
        <f t="shared" si="33"/>
        <v>TEOM</v>
      </c>
      <c r="B38" s="48">
        <f t="shared" si="33"/>
        <v>100</v>
      </c>
      <c r="C38" s="48">
        <f t="shared" si="33"/>
        <v>103.11260752380859</v>
      </c>
      <c r="D38" s="48">
        <f t="shared" si="33"/>
        <v>105.22734369000619</v>
      </c>
      <c r="E38" s="48">
        <f t="shared" si="33"/>
        <v>106.86197333177113</v>
      </c>
      <c r="F38" s="48">
        <f t="shared" si="33"/>
        <v>108.93547625639445</v>
      </c>
      <c r="G38" s="48">
        <f t="shared" si="33"/>
        <v>110.3246673515287</v>
      </c>
      <c r="H38" s="48">
        <f t="shared" si="33"/>
        <v>112.19636365803542</v>
      </c>
    </row>
    <row r="39" spans="1:9" x14ac:dyDescent="0.35">
      <c r="A39" s="48" t="str">
        <f t="shared" si="33"/>
        <v>FNB</v>
      </c>
      <c r="B39" s="48">
        <f t="shared" si="33"/>
        <v>100</v>
      </c>
      <c r="C39" s="48">
        <f t="shared" si="33"/>
        <v>102.57123369051284</v>
      </c>
      <c r="D39" s="48">
        <f t="shared" si="33"/>
        <v>103.13985831995215</v>
      </c>
      <c r="E39" s="48">
        <f t="shared" si="33"/>
        <v>103.92138929021387</v>
      </c>
      <c r="F39" s="48">
        <f t="shared" si="33"/>
        <v>105.24658900006365</v>
      </c>
      <c r="G39" s="48">
        <f t="shared" si="33"/>
        <v>107.67425303913531</v>
      </c>
      <c r="H39" s="48">
        <f t="shared" si="33"/>
        <v>109.08353743658863</v>
      </c>
    </row>
    <row r="40" spans="1:9" x14ac:dyDescent="0.35">
      <c r="A40" s="48"/>
    </row>
  </sheetData>
  <pageMargins left="0.7" right="0.7" top="0.75" bottom="0.75" header="0.3" footer="0.3"/>
  <ignoredErrors>
    <ignoredError sqref="B27:G27"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1"/>
  <sheetViews>
    <sheetView topLeftCell="G41" workbookViewId="0">
      <selection activeCell="F10" sqref="F10"/>
    </sheetView>
  </sheetViews>
  <sheetFormatPr baseColWidth="10" defaultColWidth="11.54296875" defaultRowHeight="14.5" x14ac:dyDescent="0.35"/>
  <cols>
    <col min="1" max="1" width="7.81640625" style="146" customWidth="1"/>
    <col min="2" max="5" width="11.7265625" style="9" customWidth="1"/>
    <col min="6" max="6" width="12" style="9" customWidth="1"/>
    <col min="7" max="7" width="11.81640625" style="9" customWidth="1"/>
    <col min="8" max="8" width="15.26953125" style="148" customWidth="1"/>
    <col min="9" max="9" width="10.81640625" style="9" customWidth="1"/>
    <col min="10" max="10" width="7.7265625" style="9" customWidth="1"/>
    <col min="11" max="13" width="5.453125" style="9" customWidth="1"/>
    <col min="14" max="14" width="6.453125" style="9" customWidth="1"/>
    <col min="15" max="15" width="5.453125" style="9" customWidth="1"/>
    <col min="16" max="16" width="6.453125" style="9" customWidth="1"/>
    <col min="17" max="20" width="5.81640625" style="9" customWidth="1"/>
    <col min="21" max="21" width="6.26953125" style="9" bestFit="1" customWidth="1"/>
    <col min="22" max="22" width="6.26953125" style="9" customWidth="1"/>
    <col min="23" max="23" width="6.7265625" style="9" customWidth="1"/>
    <col min="24" max="28" width="6.54296875" style="9" customWidth="1"/>
    <col min="29" max="29" width="6.1796875" style="9" customWidth="1"/>
    <col min="30" max="30" width="6.7265625" style="9" customWidth="1"/>
    <col min="31" max="16384" width="11.54296875" style="9"/>
  </cols>
  <sheetData>
    <row r="1" spans="1:30" x14ac:dyDescent="0.35">
      <c r="A1" s="204" t="s">
        <v>185</v>
      </c>
      <c r="F1" s="147"/>
    </row>
    <row r="2" spans="1:30" x14ac:dyDescent="0.35">
      <c r="C2" s="292" t="s">
        <v>2</v>
      </c>
      <c r="D2" s="293"/>
      <c r="E2" s="294"/>
      <c r="F2" s="35"/>
      <c r="G2" s="292" t="s">
        <v>3</v>
      </c>
      <c r="H2" s="294"/>
      <c r="I2" s="35"/>
      <c r="K2" s="149" t="s">
        <v>86</v>
      </c>
      <c r="Q2" s="149" t="s">
        <v>96</v>
      </c>
      <c r="R2" s="149"/>
      <c r="S2" s="149"/>
      <c r="T2" s="149"/>
      <c r="U2" s="149"/>
      <c r="X2" s="150" t="s">
        <v>135</v>
      </c>
    </row>
    <row r="3" spans="1:30" x14ac:dyDescent="0.35">
      <c r="F3" s="147"/>
    </row>
    <row r="4" spans="1:30" ht="189" x14ac:dyDescent="0.35">
      <c r="A4" s="151" t="s">
        <v>136</v>
      </c>
      <c r="B4" s="152" t="s">
        <v>87</v>
      </c>
      <c r="C4" s="152" t="s">
        <v>137</v>
      </c>
      <c r="D4" s="153" t="s">
        <v>96</v>
      </c>
      <c r="E4" s="154" t="s">
        <v>135</v>
      </c>
      <c r="F4" s="155"/>
      <c r="G4" s="153" t="s">
        <v>96</v>
      </c>
      <c r="H4" s="156" t="s">
        <v>138</v>
      </c>
      <c r="I4" s="157"/>
      <c r="J4" s="158" t="s">
        <v>87</v>
      </c>
      <c r="K4" s="159" t="s">
        <v>139</v>
      </c>
      <c r="L4" s="159" t="s">
        <v>140</v>
      </c>
      <c r="M4" s="159" t="s">
        <v>141</v>
      </c>
      <c r="N4" s="159" t="s">
        <v>95</v>
      </c>
      <c r="O4" s="158" t="s">
        <v>142</v>
      </c>
      <c r="Q4" s="158" t="s">
        <v>87</v>
      </c>
      <c r="R4" s="159" t="s">
        <v>139</v>
      </c>
      <c r="S4" s="159" t="s">
        <v>140</v>
      </c>
      <c r="T4" s="159" t="s">
        <v>141</v>
      </c>
      <c r="U4" s="159" t="s">
        <v>95</v>
      </c>
      <c r="V4" s="158" t="s">
        <v>142</v>
      </c>
      <c r="W4" s="160"/>
      <c r="X4" s="158" t="s">
        <v>87</v>
      </c>
      <c r="Y4" s="159" t="s">
        <v>139</v>
      </c>
      <c r="Z4" s="159" t="s">
        <v>140</v>
      </c>
      <c r="AA4" s="159" t="s">
        <v>141</v>
      </c>
      <c r="AB4" s="159" t="s">
        <v>95</v>
      </c>
      <c r="AC4" s="158" t="s">
        <v>142</v>
      </c>
      <c r="AD4" s="160"/>
    </row>
    <row r="5" spans="1:30" x14ac:dyDescent="0.35">
      <c r="A5" s="161">
        <v>1993</v>
      </c>
      <c r="B5" s="162">
        <v>-2</v>
      </c>
      <c r="C5" s="163">
        <v>12.254532469292233</v>
      </c>
      <c r="D5" s="164">
        <v>15.437351021646647</v>
      </c>
      <c r="E5" s="165">
        <v>38.539312114032761</v>
      </c>
      <c r="F5" s="166"/>
      <c r="G5" s="166">
        <v>7.22</v>
      </c>
      <c r="J5" s="161" t="s">
        <v>88</v>
      </c>
      <c r="L5" s="167">
        <f t="shared" ref="L5:L14" si="0">+C11-C10</f>
        <v>2.9999999999999361E-2</v>
      </c>
      <c r="M5" s="167">
        <f t="shared" ref="M5:M6" si="1">+C18-C17</f>
        <v>0.10999999999999943</v>
      </c>
      <c r="N5" s="167">
        <f t="shared" ref="N5:N13" si="2">+C24-C23</f>
        <v>3.5715761753021269E-2</v>
      </c>
      <c r="O5" s="168">
        <f>+AVERAGE(K5:M5)</f>
        <v>6.9999999999999396E-2</v>
      </c>
      <c r="Q5" s="161" t="s">
        <v>88</v>
      </c>
      <c r="R5" s="167"/>
      <c r="S5" s="167">
        <f t="shared" ref="S5:S6" si="3">+D11-D10</f>
        <v>7.0000000000000284E-2</v>
      </c>
      <c r="T5" s="167">
        <f t="shared" ref="T5:T6" si="4">+D18-D17</f>
        <v>0.17000000000000171</v>
      </c>
      <c r="U5" s="167">
        <f t="shared" ref="U5:U6" si="5">+D24-D23</f>
        <v>0.14622317947793206</v>
      </c>
      <c r="V5" s="169">
        <f t="shared" ref="V5:V12" si="6">+AVERAGE(R5:T5)</f>
        <v>0.12000000000000099</v>
      </c>
      <c r="W5" s="167"/>
      <c r="X5" s="161" t="s">
        <v>88</v>
      </c>
      <c r="Y5" s="167"/>
      <c r="Z5" s="167">
        <f t="shared" ref="Z5:Z6" si="7">+E11-E10</f>
        <v>0.25</v>
      </c>
      <c r="AA5" s="167">
        <f t="shared" ref="AA5:AA6" si="8">+E18-E17</f>
        <v>0.55999999999999517</v>
      </c>
      <c r="AB5" s="167">
        <f t="shared" ref="AB5:AB6" si="9">+E24-E23</f>
        <v>0.24000000000000199</v>
      </c>
      <c r="AC5" s="170">
        <f t="shared" ref="AC5:AC12" si="10">+AVERAGE(Y5:AA5)</f>
        <v>0.40499999999999758</v>
      </c>
      <c r="AD5" s="167"/>
    </row>
    <row r="6" spans="1:30" x14ac:dyDescent="0.35">
      <c r="A6" s="171">
        <v>1994</v>
      </c>
      <c r="B6" s="172">
        <v>-1</v>
      </c>
      <c r="C6" s="173">
        <v>12.449028026742051</v>
      </c>
      <c r="D6" s="174">
        <v>15.714868541114182</v>
      </c>
      <c r="E6" s="175">
        <v>38.776986639048694</v>
      </c>
      <c r="F6" s="166"/>
      <c r="G6" s="176">
        <v>7.43</v>
      </c>
      <c r="H6" s="177">
        <v>0</v>
      </c>
      <c r="I6" s="178"/>
      <c r="J6" s="171" t="s">
        <v>89</v>
      </c>
      <c r="K6" s="167">
        <f>+C6-C5</f>
        <v>0.19449555744981772</v>
      </c>
      <c r="L6" s="167">
        <f t="shared" si="0"/>
        <v>-4.9999999999998934E-2</v>
      </c>
      <c r="M6" s="167">
        <f t="shared" si="1"/>
        <v>3.0000000000001137E-2</v>
      </c>
      <c r="N6" s="167">
        <f t="shared" si="2"/>
        <v>0.10788968797225351</v>
      </c>
      <c r="O6" s="179">
        <f t="shared" ref="O6:O13" si="11">+AVERAGE(K6:M6)</f>
        <v>5.8165185816606645E-2</v>
      </c>
      <c r="Q6" s="171" t="s">
        <v>89</v>
      </c>
      <c r="R6" s="167">
        <f>+D6-D5</f>
        <v>0.27751751946753522</v>
      </c>
      <c r="S6" s="167">
        <f t="shared" si="3"/>
        <v>-4.00000000000027E-2</v>
      </c>
      <c r="T6" s="167">
        <f t="shared" si="4"/>
        <v>7.0000000000000284E-2</v>
      </c>
      <c r="U6" s="167">
        <f t="shared" si="5"/>
        <v>0.1949418759988113</v>
      </c>
      <c r="V6" s="170">
        <f t="shared" si="6"/>
        <v>0.10250583982251094</v>
      </c>
      <c r="W6" s="167"/>
      <c r="X6" s="171" t="s">
        <v>89</v>
      </c>
      <c r="Y6" s="167">
        <f>+E6-E5</f>
        <v>0.23767452501593311</v>
      </c>
      <c r="Z6" s="167">
        <f t="shared" si="7"/>
        <v>0.14999999999999858</v>
      </c>
      <c r="AA6" s="167">
        <f t="shared" si="8"/>
        <v>0.24000000000000199</v>
      </c>
      <c r="AB6" s="167">
        <f t="shared" si="9"/>
        <v>0.14548884714186272</v>
      </c>
      <c r="AC6" s="170">
        <f t="shared" si="10"/>
        <v>0.20922484167197788</v>
      </c>
      <c r="AD6" s="167"/>
    </row>
    <row r="7" spans="1:30" x14ac:dyDescent="0.35">
      <c r="A7" s="180">
        <v>1995</v>
      </c>
      <c r="B7" s="181">
        <v>0</v>
      </c>
      <c r="C7" s="176">
        <v>12.58</v>
      </c>
      <c r="D7" s="182">
        <v>15.9</v>
      </c>
      <c r="E7" s="183">
        <v>39.049999999999997</v>
      </c>
      <c r="F7" s="166"/>
      <c r="G7" s="166">
        <v>7.65</v>
      </c>
      <c r="H7" s="184">
        <v>1</v>
      </c>
      <c r="I7" s="178"/>
      <c r="J7" s="171" t="s">
        <v>90</v>
      </c>
      <c r="K7" s="167">
        <f t="shared" ref="K7:K13" si="12">+C7-C6</f>
        <v>0.13097197325794951</v>
      </c>
      <c r="L7" s="167">
        <f>+C13-C12</f>
        <v>5.9999999999998721E-2</v>
      </c>
      <c r="M7" s="167">
        <f>+C20-C19</f>
        <v>8.9999999999999858E-2</v>
      </c>
      <c r="N7" s="167">
        <f>+C26-C25</f>
        <v>6.2954892340400193E-2</v>
      </c>
      <c r="O7" s="179">
        <f t="shared" si="11"/>
        <v>9.3657324419316026E-2</v>
      </c>
      <c r="Q7" s="171" t="s">
        <v>90</v>
      </c>
      <c r="R7" s="167">
        <f>+D7-D6</f>
        <v>0.18513145888581839</v>
      </c>
      <c r="S7" s="167">
        <f>+D13-D12</f>
        <v>6.0000000000002274E-2</v>
      </c>
      <c r="T7" s="167">
        <f>+D20-D19</f>
        <v>0.13999999999999702</v>
      </c>
      <c r="U7" s="167">
        <f>+D26-D25</f>
        <v>9.613259620728698E-2</v>
      </c>
      <c r="V7" s="170">
        <f t="shared" si="6"/>
        <v>0.12837715296193922</v>
      </c>
      <c r="W7" s="167"/>
      <c r="X7" s="171" t="s">
        <v>90</v>
      </c>
      <c r="Y7" s="167">
        <f>+E7-E6</f>
        <v>0.27301336095130324</v>
      </c>
      <c r="Z7" s="167">
        <f>+E13-E12</f>
        <v>0.42999999999999972</v>
      </c>
      <c r="AA7" s="167">
        <f>+E20-E19</f>
        <v>0.38000000000000256</v>
      </c>
      <c r="AB7" s="167">
        <f>+E26-E25</f>
        <v>-0.40733364277681972</v>
      </c>
      <c r="AC7" s="170">
        <f t="shared" si="10"/>
        <v>0.36100445365043515</v>
      </c>
      <c r="AD7" s="167"/>
    </row>
    <row r="8" spans="1:30" x14ac:dyDescent="0.35">
      <c r="A8" s="171">
        <v>1996</v>
      </c>
      <c r="B8" s="171">
        <v>1</v>
      </c>
      <c r="C8" s="173">
        <v>13.14</v>
      </c>
      <c r="D8" s="174">
        <v>16.62</v>
      </c>
      <c r="E8" s="175">
        <v>39.81</v>
      </c>
      <c r="F8" s="166"/>
      <c r="G8" s="166">
        <v>7.92</v>
      </c>
      <c r="H8" s="184">
        <v>2</v>
      </c>
      <c r="I8" s="178"/>
      <c r="J8" s="171" t="s">
        <v>91</v>
      </c>
      <c r="K8" s="167">
        <f t="shared" si="12"/>
        <v>0.5600000000000005</v>
      </c>
      <c r="L8" s="167">
        <f t="shared" si="0"/>
        <v>0.25</v>
      </c>
      <c r="M8" s="167">
        <f t="shared" ref="M8:M13" si="13">+C21-C20</f>
        <v>0.40000000000000036</v>
      </c>
      <c r="N8" s="167">
        <f t="shared" si="2"/>
        <v>0.26510594178995461</v>
      </c>
      <c r="O8" s="179">
        <f t="shared" si="11"/>
        <v>0.4033333333333336</v>
      </c>
      <c r="Q8" s="171" t="s">
        <v>91</v>
      </c>
      <c r="R8" s="167">
        <f t="shared" ref="R8:R12" si="14">+D8-D7</f>
        <v>0.72000000000000064</v>
      </c>
      <c r="S8" s="167">
        <f t="shared" ref="S8:S12" si="15">+D14-D13</f>
        <v>0.32000000000000028</v>
      </c>
      <c r="T8" s="167">
        <f t="shared" ref="T8:T12" si="16">+D21-D20</f>
        <v>0.58000000000000185</v>
      </c>
      <c r="U8" s="167">
        <f t="shared" ref="U8:U11" si="17">+D27-D26</f>
        <v>0.60088701627844898</v>
      </c>
      <c r="V8" s="170">
        <f t="shared" si="6"/>
        <v>0.54000000000000092</v>
      </c>
      <c r="W8" s="167"/>
      <c r="X8" s="171" t="s">
        <v>91</v>
      </c>
      <c r="Y8" s="167">
        <f t="shared" ref="Y8:Y12" si="18">+E8-E7</f>
        <v>0.76000000000000512</v>
      </c>
      <c r="Z8" s="167">
        <f t="shared" ref="Z8:Z12" si="19">+E14-E13</f>
        <v>0.67000000000000171</v>
      </c>
      <c r="AA8" s="167">
        <f t="shared" ref="AA8:AA12" si="20">+E21-E20</f>
        <v>0.67999999999999972</v>
      </c>
      <c r="AB8" s="167"/>
      <c r="AC8" s="170">
        <f t="shared" si="10"/>
        <v>0.70333333333333548</v>
      </c>
      <c r="AD8" s="167"/>
    </row>
    <row r="9" spans="1:30" x14ac:dyDescent="0.35">
      <c r="A9" s="171">
        <v>1997</v>
      </c>
      <c r="B9" s="171">
        <v>2</v>
      </c>
      <c r="C9" s="173">
        <v>13.35</v>
      </c>
      <c r="D9" s="174">
        <v>16.899999999999999</v>
      </c>
      <c r="E9" s="175">
        <v>40.19</v>
      </c>
      <c r="F9" s="166"/>
      <c r="G9" s="166">
        <v>8.0299999999999994</v>
      </c>
      <c r="H9" s="184">
        <v>3</v>
      </c>
      <c r="I9" s="178"/>
      <c r="J9" s="171" t="s">
        <v>92</v>
      </c>
      <c r="K9" s="167">
        <f t="shared" si="12"/>
        <v>0.20999999999999908</v>
      </c>
      <c r="L9" s="167">
        <f t="shared" si="0"/>
        <v>0.22000000000000064</v>
      </c>
      <c r="M9" s="167">
        <f t="shared" si="13"/>
        <v>0.24000000000000021</v>
      </c>
      <c r="N9" s="167">
        <f t="shared" si="2"/>
        <v>0.20413116939777254</v>
      </c>
      <c r="O9" s="179">
        <f t="shared" si="11"/>
        <v>0.2233333333333333</v>
      </c>
      <c r="Q9" s="171" t="s">
        <v>92</v>
      </c>
      <c r="R9" s="167">
        <f t="shared" si="14"/>
        <v>0.27999999999999758</v>
      </c>
      <c r="S9" s="167">
        <f t="shared" si="15"/>
        <v>0.30999999999999872</v>
      </c>
      <c r="T9" s="167">
        <f t="shared" si="16"/>
        <v>0.33999999999999986</v>
      </c>
      <c r="U9" s="167">
        <f t="shared" si="17"/>
        <v>0.33269385796473827</v>
      </c>
      <c r="V9" s="170">
        <f t="shared" si="6"/>
        <v>0.30999999999999872</v>
      </c>
      <c r="W9" s="167"/>
      <c r="X9" s="171" t="s">
        <v>92</v>
      </c>
      <c r="Y9" s="167">
        <f t="shared" si="18"/>
        <v>0.37999999999999545</v>
      </c>
      <c r="Z9" s="167">
        <f t="shared" si="19"/>
        <v>0.62999999999999545</v>
      </c>
      <c r="AA9" s="167">
        <f t="shared" si="20"/>
        <v>0.46000000000000085</v>
      </c>
      <c r="AB9" s="167">
        <f t="shared" ref="AB9:AB12" si="21">+E28-E27</f>
        <v>0.71455188658919866</v>
      </c>
      <c r="AC9" s="170">
        <f t="shared" si="10"/>
        <v>0.48999999999999727</v>
      </c>
      <c r="AD9" s="167"/>
    </row>
    <row r="10" spans="1:30" x14ac:dyDescent="0.35">
      <c r="A10" s="171">
        <v>1998</v>
      </c>
      <c r="B10" s="171">
        <v>3</v>
      </c>
      <c r="C10" s="173">
        <v>13.49</v>
      </c>
      <c r="D10" s="174">
        <v>17.100000000000001</v>
      </c>
      <c r="E10" s="175">
        <v>40.520000000000003</v>
      </c>
      <c r="F10" s="166"/>
      <c r="G10" s="166">
        <v>8.09</v>
      </c>
      <c r="H10" s="184">
        <v>4</v>
      </c>
      <c r="I10" s="178"/>
      <c r="J10" s="171" t="s">
        <v>93</v>
      </c>
      <c r="K10" s="167">
        <f t="shared" si="12"/>
        <v>0.14000000000000057</v>
      </c>
      <c r="L10" s="167">
        <f t="shared" si="0"/>
        <v>0.16999999999999993</v>
      </c>
      <c r="M10" s="167"/>
      <c r="N10" s="167">
        <f t="shared" si="2"/>
        <v>0.15148656420801032</v>
      </c>
      <c r="O10" s="179">
        <f t="shared" si="11"/>
        <v>0.15500000000000025</v>
      </c>
      <c r="Q10" s="171" t="s">
        <v>93</v>
      </c>
      <c r="R10" s="167">
        <f t="shared" si="14"/>
        <v>0.20000000000000284</v>
      </c>
      <c r="S10" s="167">
        <f t="shared" si="15"/>
        <v>0.30000000000000071</v>
      </c>
      <c r="T10" s="167">
        <f t="shared" si="16"/>
        <v>0.10427159044679968</v>
      </c>
      <c r="U10" s="167">
        <f t="shared" si="17"/>
        <v>0.15167370846495842</v>
      </c>
      <c r="V10" s="170">
        <f t="shared" si="6"/>
        <v>0.20142386348226773</v>
      </c>
      <c r="W10" s="167"/>
      <c r="X10" s="171" t="s">
        <v>93</v>
      </c>
      <c r="Y10" s="167">
        <f t="shared" si="18"/>
        <v>0.3300000000000054</v>
      </c>
      <c r="Z10" s="167">
        <f t="shared" si="19"/>
        <v>0.49000000000000199</v>
      </c>
      <c r="AA10" s="167">
        <f t="shared" si="20"/>
        <v>2.5999999999999943</v>
      </c>
      <c r="AB10" s="167">
        <f t="shared" si="21"/>
        <v>0.55253549410142</v>
      </c>
      <c r="AC10" s="170">
        <f t="shared" si="10"/>
        <v>1.1400000000000006</v>
      </c>
      <c r="AD10" s="167"/>
    </row>
    <row r="11" spans="1:30" x14ac:dyDescent="0.35">
      <c r="A11" s="171">
        <v>1999</v>
      </c>
      <c r="B11" s="171">
        <v>4</v>
      </c>
      <c r="C11" s="173">
        <v>13.52</v>
      </c>
      <c r="D11" s="174">
        <v>17.170000000000002</v>
      </c>
      <c r="E11" s="175">
        <v>40.770000000000003</v>
      </c>
      <c r="F11" s="166"/>
      <c r="G11" s="166">
        <v>8.15</v>
      </c>
      <c r="H11" s="148">
        <v>5</v>
      </c>
      <c r="J11" s="171" t="s">
        <v>94</v>
      </c>
      <c r="K11" s="167">
        <f t="shared" si="12"/>
        <v>2.9999999999999361E-2</v>
      </c>
      <c r="L11" s="167">
        <f t="shared" si="0"/>
        <v>0.16999999999999993</v>
      </c>
      <c r="M11" s="167">
        <f t="shared" si="13"/>
        <v>3.5715761753021269E-2</v>
      </c>
      <c r="N11" s="167">
        <f t="shared" si="2"/>
        <v>7.5545926526036311E-2</v>
      </c>
      <c r="O11" s="179">
        <f t="shared" si="11"/>
        <v>7.8571920584340191E-2</v>
      </c>
      <c r="Q11" s="171" t="s">
        <v>94</v>
      </c>
      <c r="R11" s="167">
        <f t="shared" si="14"/>
        <v>7.0000000000000284E-2</v>
      </c>
      <c r="S11" s="167">
        <f t="shared" si="15"/>
        <v>0.23999999999999844</v>
      </c>
      <c r="T11" s="167">
        <f t="shared" si="16"/>
        <v>0.14622317947793206</v>
      </c>
      <c r="U11" s="167">
        <f t="shared" si="17"/>
        <v>0.19095573061312621</v>
      </c>
      <c r="V11" s="170">
        <f t="shared" si="6"/>
        <v>0.15207439315931026</v>
      </c>
      <c r="W11" s="167"/>
      <c r="X11" s="171" t="s">
        <v>94</v>
      </c>
      <c r="Y11" s="167">
        <f t="shared" si="18"/>
        <v>0.25</v>
      </c>
      <c r="Z11" s="167">
        <f t="shared" si="19"/>
        <v>0.49000000000000199</v>
      </c>
      <c r="AA11" s="167">
        <f t="shared" si="20"/>
        <v>0.24000000000000199</v>
      </c>
      <c r="AB11" s="167">
        <f t="shared" si="21"/>
        <v>0.29447588747105158</v>
      </c>
      <c r="AC11" s="170">
        <f t="shared" si="10"/>
        <v>0.32666666666666799</v>
      </c>
      <c r="AD11" s="167"/>
    </row>
    <row r="12" spans="1:30" x14ac:dyDescent="0.35">
      <c r="A12" s="171">
        <v>2000</v>
      </c>
      <c r="B12" s="185">
        <v>5</v>
      </c>
      <c r="C12" s="173">
        <v>13.47</v>
      </c>
      <c r="D12" s="174">
        <v>17.13</v>
      </c>
      <c r="E12" s="175">
        <v>40.92</v>
      </c>
      <c r="F12" s="166"/>
      <c r="G12" s="166">
        <v>8.1300000000000008</v>
      </c>
      <c r="H12" s="148">
        <v>6</v>
      </c>
      <c r="J12" s="171" t="s">
        <v>143</v>
      </c>
      <c r="K12" s="167">
        <f t="shared" si="12"/>
        <v>-4.9999999999998934E-2</v>
      </c>
      <c r="L12" s="167">
        <f t="shared" si="0"/>
        <v>0.10999999999999943</v>
      </c>
      <c r="M12" s="167">
        <f t="shared" si="13"/>
        <v>0.10788968797225351</v>
      </c>
      <c r="N12" s="167">
        <f t="shared" si="2"/>
        <v>2.8136324605224416E-2</v>
      </c>
      <c r="O12" s="179">
        <f t="shared" si="11"/>
        <v>5.5963229324084672E-2</v>
      </c>
      <c r="Q12" s="171" t="s">
        <v>143</v>
      </c>
      <c r="R12" s="167">
        <f t="shared" si="14"/>
        <v>-4.00000000000027E-2</v>
      </c>
      <c r="S12" s="167">
        <f t="shared" si="15"/>
        <v>0.17000000000000171</v>
      </c>
      <c r="T12" s="167">
        <f t="shared" si="16"/>
        <v>0.1949418759988113</v>
      </c>
      <c r="U12" s="186">
        <f>+F31-F30</f>
        <v>-4.52246187761709E-2</v>
      </c>
      <c r="V12" s="170">
        <f t="shared" si="6"/>
        <v>0.1083139586662701</v>
      </c>
      <c r="W12" s="167"/>
      <c r="X12" s="171" t="s">
        <v>143</v>
      </c>
      <c r="Y12" s="167">
        <f t="shared" si="18"/>
        <v>0.14999999999999858</v>
      </c>
      <c r="Z12" s="167">
        <f t="shared" si="19"/>
        <v>0.55999999999999517</v>
      </c>
      <c r="AA12" s="167">
        <f t="shared" si="20"/>
        <v>0.14548884714186272</v>
      </c>
      <c r="AB12" s="167">
        <f t="shared" si="21"/>
        <v>0.14981831180819682</v>
      </c>
      <c r="AC12" s="170">
        <f t="shared" si="10"/>
        <v>0.28516294904728551</v>
      </c>
      <c r="AD12" s="167"/>
    </row>
    <row r="13" spans="1:30" x14ac:dyDescent="0.35">
      <c r="A13" s="180">
        <v>2001</v>
      </c>
      <c r="B13" s="181">
        <v>0</v>
      </c>
      <c r="C13" s="176">
        <v>13.53</v>
      </c>
      <c r="D13" s="182">
        <v>17.190000000000001</v>
      </c>
      <c r="E13" s="183">
        <v>41.35</v>
      </c>
      <c r="F13" s="166"/>
      <c r="G13" s="176">
        <v>8.1199999999999992</v>
      </c>
      <c r="H13" s="177">
        <v>0</v>
      </c>
      <c r="I13" s="166"/>
      <c r="J13" s="171" t="s">
        <v>144</v>
      </c>
      <c r="K13" s="167">
        <f t="shared" si="12"/>
        <v>5.9999999999998721E-2</v>
      </c>
      <c r="L13" s="167">
        <f t="shared" si="0"/>
        <v>3.0000000000001137E-2</v>
      </c>
      <c r="M13" s="167">
        <f t="shared" si="13"/>
        <v>6.2954892340400193E-2</v>
      </c>
      <c r="N13" s="167">
        <f t="shared" si="2"/>
        <v>-6.8548068644282978E-3</v>
      </c>
      <c r="O13" s="179">
        <f t="shared" si="11"/>
        <v>5.0984964113466681E-2</v>
      </c>
    </row>
    <row r="14" spans="1:30" x14ac:dyDescent="0.35">
      <c r="A14" s="171">
        <v>2002</v>
      </c>
      <c r="B14" s="171">
        <v>1</v>
      </c>
      <c r="C14" s="173">
        <v>13.78</v>
      </c>
      <c r="D14" s="174">
        <v>17.510000000000002</v>
      </c>
      <c r="E14" s="175">
        <v>42.02</v>
      </c>
      <c r="F14" s="166"/>
      <c r="G14" s="166">
        <v>8.48</v>
      </c>
      <c r="H14" s="184">
        <v>1</v>
      </c>
      <c r="I14" s="166"/>
      <c r="J14" s="171" t="s">
        <v>145</v>
      </c>
      <c r="K14" s="167"/>
      <c r="L14" s="167">
        <f t="shared" si="0"/>
        <v>8.9999999999999858E-2</v>
      </c>
      <c r="M14" s="167"/>
      <c r="N14" s="167"/>
      <c r="O14" s="179"/>
    </row>
    <row r="15" spans="1:30" x14ac:dyDescent="0.35">
      <c r="A15" s="171">
        <v>2003</v>
      </c>
      <c r="B15" s="171">
        <v>2</v>
      </c>
      <c r="C15" s="173">
        <v>14</v>
      </c>
      <c r="D15" s="174">
        <v>17.82</v>
      </c>
      <c r="E15" s="175">
        <v>42.65</v>
      </c>
      <c r="F15" s="166"/>
      <c r="G15" s="166">
        <v>8.8000000000000007</v>
      </c>
      <c r="H15" s="184">
        <v>2</v>
      </c>
      <c r="I15" s="166"/>
      <c r="U15" s="187" t="s">
        <v>146</v>
      </c>
    </row>
    <row r="16" spans="1:30" x14ac:dyDescent="0.35">
      <c r="A16" s="171">
        <v>2004</v>
      </c>
      <c r="B16" s="171">
        <v>3</v>
      </c>
      <c r="C16" s="173">
        <v>14.17</v>
      </c>
      <c r="D16" s="174">
        <v>18.12</v>
      </c>
      <c r="E16" s="175">
        <v>43.14</v>
      </c>
      <c r="F16" s="166"/>
      <c r="G16" s="166">
        <v>8.9</v>
      </c>
      <c r="H16" s="184">
        <v>3</v>
      </c>
      <c r="I16" s="166"/>
    </row>
    <row r="17" spans="1:33" x14ac:dyDescent="0.35">
      <c r="A17" s="171">
        <v>2005</v>
      </c>
      <c r="B17" s="171">
        <v>4</v>
      </c>
      <c r="C17" s="173">
        <v>14.34</v>
      </c>
      <c r="D17" s="174">
        <v>18.36</v>
      </c>
      <c r="E17" s="175">
        <v>43.63</v>
      </c>
      <c r="F17" s="166"/>
      <c r="G17" s="166">
        <v>9.27</v>
      </c>
      <c r="H17" s="184">
        <v>4</v>
      </c>
      <c r="I17" s="166"/>
    </row>
    <row r="18" spans="1:33" x14ac:dyDescent="0.35">
      <c r="A18" s="171">
        <v>2006</v>
      </c>
      <c r="B18" s="171">
        <v>5</v>
      </c>
      <c r="C18" s="173">
        <v>14.45</v>
      </c>
      <c r="D18" s="174">
        <v>18.53</v>
      </c>
      <c r="E18" s="175">
        <v>44.19</v>
      </c>
      <c r="F18" s="166"/>
      <c r="G18" s="166">
        <v>9.76</v>
      </c>
      <c r="H18" s="184">
        <v>5</v>
      </c>
      <c r="I18" s="166"/>
      <c r="J18" s="149"/>
      <c r="K18" s="149"/>
      <c r="L18" s="149"/>
      <c r="M18" s="149"/>
      <c r="N18" s="149"/>
      <c r="O18" s="149"/>
      <c r="P18" s="149"/>
      <c r="Q18" s="149"/>
      <c r="R18" s="149"/>
      <c r="S18" s="149"/>
      <c r="T18" s="149"/>
      <c r="U18" s="149"/>
      <c r="V18" s="149"/>
      <c r="W18" s="149"/>
      <c r="X18" s="149"/>
      <c r="Y18" s="149"/>
      <c r="Z18" s="149"/>
      <c r="AA18" s="149"/>
      <c r="AB18" s="149"/>
      <c r="AC18" s="149"/>
      <c r="AD18" s="149"/>
    </row>
    <row r="19" spans="1:33" x14ac:dyDescent="0.35">
      <c r="A19" s="171">
        <v>2007</v>
      </c>
      <c r="B19" s="185">
        <v>6</v>
      </c>
      <c r="C19" s="173">
        <v>14.48</v>
      </c>
      <c r="D19" s="174">
        <v>18.600000000000001</v>
      </c>
      <c r="E19" s="175">
        <v>44.43</v>
      </c>
      <c r="F19" s="166"/>
      <c r="G19" s="166">
        <v>9.8800000000000008</v>
      </c>
      <c r="H19" s="184">
        <v>6</v>
      </c>
      <c r="I19" s="166"/>
      <c r="R19" s="188"/>
    </row>
    <row r="20" spans="1:33" x14ac:dyDescent="0.35">
      <c r="A20" s="180">
        <v>2008</v>
      </c>
      <c r="B20" s="181">
        <v>0</v>
      </c>
      <c r="C20" s="176">
        <v>14.57</v>
      </c>
      <c r="D20" s="182">
        <v>18.739999999999998</v>
      </c>
      <c r="E20" s="183">
        <v>44.81</v>
      </c>
      <c r="F20" s="166"/>
      <c r="G20" s="176">
        <v>9.99</v>
      </c>
      <c r="H20" s="177">
        <v>0</v>
      </c>
      <c r="I20" s="166"/>
      <c r="R20" s="188"/>
    </row>
    <row r="21" spans="1:33" x14ac:dyDescent="0.35">
      <c r="A21" s="161">
        <v>2009</v>
      </c>
      <c r="B21" s="171">
        <v>1</v>
      </c>
      <c r="C21" s="163">
        <v>14.97</v>
      </c>
      <c r="D21" s="164">
        <v>19.32</v>
      </c>
      <c r="E21" s="165">
        <v>45.49</v>
      </c>
      <c r="F21" s="166"/>
      <c r="G21" s="166">
        <v>9.83</v>
      </c>
      <c r="H21" s="184">
        <v>1</v>
      </c>
      <c r="I21" s="166"/>
    </row>
    <row r="22" spans="1:33" x14ac:dyDescent="0.35">
      <c r="A22" s="171">
        <v>2010</v>
      </c>
      <c r="B22" s="171">
        <v>2</v>
      </c>
      <c r="C22" s="173">
        <v>15.21</v>
      </c>
      <c r="D22" s="174">
        <v>19.66</v>
      </c>
      <c r="E22" s="175">
        <v>45.95</v>
      </c>
      <c r="F22" s="166"/>
      <c r="G22" s="166">
        <v>10.14</v>
      </c>
      <c r="H22" s="184">
        <v>2</v>
      </c>
      <c r="I22" s="166"/>
      <c r="J22" s="189"/>
      <c r="Y22" s="189"/>
      <c r="AG22" s="189"/>
    </row>
    <row r="23" spans="1:33" x14ac:dyDescent="0.35">
      <c r="A23" s="171">
        <v>2011</v>
      </c>
      <c r="B23" s="171">
        <v>3</v>
      </c>
      <c r="C23" s="173">
        <v>23.738678673001431</v>
      </c>
      <c r="D23" s="174">
        <v>19.7642715904468</v>
      </c>
      <c r="E23" s="175">
        <v>48.55</v>
      </c>
      <c r="F23" s="166"/>
      <c r="G23" s="166">
        <v>14.62</v>
      </c>
      <c r="H23" s="184">
        <v>3</v>
      </c>
      <c r="I23" s="166"/>
    </row>
    <row r="24" spans="1:33" x14ac:dyDescent="0.35">
      <c r="A24" s="171">
        <v>2012</v>
      </c>
      <c r="B24" s="171">
        <v>4</v>
      </c>
      <c r="C24" s="173">
        <v>23.774394434754452</v>
      </c>
      <c r="D24" s="174">
        <v>19.910494769924732</v>
      </c>
      <c r="E24" s="175">
        <v>48.79</v>
      </c>
      <c r="F24" s="166"/>
      <c r="G24" s="166">
        <v>14.92</v>
      </c>
      <c r="H24" s="184">
        <v>4</v>
      </c>
      <c r="I24" s="166"/>
    </row>
    <row r="25" spans="1:33" x14ac:dyDescent="0.35">
      <c r="A25" s="171">
        <v>2013</v>
      </c>
      <c r="B25" s="185">
        <v>5</v>
      </c>
      <c r="C25" s="173">
        <v>23.882284122726706</v>
      </c>
      <c r="D25" s="174">
        <v>20.105436645923543</v>
      </c>
      <c r="E25" s="175">
        <v>48.935488847141862</v>
      </c>
      <c r="F25" s="190" t="s">
        <v>147</v>
      </c>
      <c r="G25" s="166">
        <v>15.200575720512761</v>
      </c>
      <c r="H25" s="184">
        <v>5</v>
      </c>
      <c r="I25" s="190" t="s">
        <v>148</v>
      </c>
    </row>
    <row r="26" spans="1:33" x14ac:dyDescent="0.35">
      <c r="A26" s="180">
        <v>2014</v>
      </c>
      <c r="B26" s="181">
        <v>0</v>
      </c>
      <c r="C26" s="176">
        <v>23.945239015067106</v>
      </c>
      <c r="D26" s="182">
        <v>20.20156924213083</v>
      </c>
      <c r="E26" s="183">
        <v>48.528155204365042</v>
      </c>
      <c r="F26" s="191" t="s">
        <v>149</v>
      </c>
      <c r="G26" s="166">
        <v>15.21472218354538</v>
      </c>
      <c r="H26" s="148">
        <v>6</v>
      </c>
      <c r="I26" s="192" t="s">
        <v>149</v>
      </c>
    </row>
    <row r="27" spans="1:33" x14ac:dyDescent="0.35">
      <c r="A27" s="171">
        <v>2015</v>
      </c>
      <c r="B27" s="171">
        <v>1</v>
      </c>
      <c r="C27" s="174">
        <v>24.21034495685706</v>
      </c>
      <c r="D27" s="174">
        <v>20.802456258409279</v>
      </c>
      <c r="E27" s="174">
        <v>51.866570140802246</v>
      </c>
      <c r="F27" s="193">
        <v>21.971840289198468</v>
      </c>
      <c r="G27" s="176">
        <v>15.438648246171915</v>
      </c>
      <c r="H27" s="177">
        <v>0</v>
      </c>
      <c r="I27" s="186">
        <v>16.444878502071081</v>
      </c>
    </row>
    <row r="28" spans="1:33" x14ac:dyDescent="0.35">
      <c r="A28" s="171">
        <v>2016</v>
      </c>
      <c r="B28" s="171">
        <v>2</v>
      </c>
      <c r="C28" s="174">
        <v>24.414476126254833</v>
      </c>
      <c r="D28" s="174">
        <v>21.135150116374017</v>
      </c>
      <c r="E28" s="174">
        <v>52.581122027391444</v>
      </c>
      <c r="F28" s="193">
        <v>22.326506476887872</v>
      </c>
      <c r="G28" s="166">
        <v>16.245477531651474</v>
      </c>
      <c r="H28" s="184">
        <v>1</v>
      </c>
      <c r="I28" s="186">
        <v>17.284959113373617</v>
      </c>
    </row>
    <row r="29" spans="1:33" x14ac:dyDescent="0.35">
      <c r="A29" s="171">
        <v>2017</v>
      </c>
      <c r="B29" s="171">
        <v>3</v>
      </c>
      <c r="C29" s="174">
        <v>24.565962690462843</v>
      </c>
      <c r="D29" s="174">
        <v>21.286823824838976</v>
      </c>
      <c r="E29" s="174">
        <v>53.133657521492864</v>
      </c>
      <c r="F29" s="193">
        <v>22.486421316021797</v>
      </c>
      <c r="G29" s="166">
        <v>16.358622769722558</v>
      </c>
      <c r="H29" s="184">
        <v>2</v>
      </c>
      <c r="I29" s="186">
        <v>17.404762279191001</v>
      </c>
    </row>
    <row r="30" spans="1:33" x14ac:dyDescent="0.35">
      <c r="A30" s="171">
        <v>2018</v>
      </c>
      <c r="B30" s="171">
        <v>4</v>
      </c>
      <c r="C30" s="174">
        <v>24.64150861698888</v>
      </c>
      <c r="D30" s="174">
        <v>21.477779555452102</v>
      </c>
      <c r="E30" s="174">
        <v>53.428133408963916</v>
      </c>
      <c r="F30" s="193">
        <v>22.690252561924705</v>
      </c>
      <c r="G30" s="166">
        <v>16.379241171668461</v>
      </c>
      <c r="H30" s="184">
        <v>3</v>
      </c>
      <c r="I30" s="186">
        <v>17.448020847726912</v>
      </c>
    </row>
    <row r="31" spans="1:33" x14ac:dyDescent="0.35">
      <c r="A31" s="194">
        <v>2019</v>
      </c>
      <c r="B31" s="185">
        <v>5</v>
      </c>
      <c r="C31" s="195">
        <v>24.669644941594104</v>
      </c>
      <c r="D31" s="196">
        <v>21.880712534063179</v>
      </c>
      <c r="E31" s="195">
        <v>53.577951720772113</v>
      </c>
      <c r="F31" s="193">
        <v>22.645027943148534</v>
      </c>
      <c r="G31" s="190">
        <v>17.452300078317844</v>
      </c>
      <c r="H31" s="184">
        <v>4</v>
      </c>
      <c r="I31" s="186">
        <v>17.443359651493601</v>
      </c>
    </row>
    <row r="32" spans="1:33" x14ac:dyDescent="0.35">
      <c r="A32" s="180">
        <v>2020</v>
      </c>
      <c r="B32" s="181">
        <v>0</v>
      </c>
      <c r="C32" s="176">
        <v>24.662790134729676</v>
      </c>
      <c r="D32" s="182">
        <v>21.907109245734617</v>
      </c>
      <c r="E32" s="183">
        <v>53.9158272917457</v>
      </c>
      <c r="F32" s="166"/>
      <c r="G32" s="166">
        <v>17.365678063470096</v>
      </c>
      <c r="H32" s="184">
        <v>5</v>
      </c>
      <c r="I32" s="186">
        <v>17.365678063470099</v>
      </c>
      <c r="J32" s="197"/>
      <c r="K32" s="197"/>
      <c r="L32" s="197"/>
      <c r="M32" s="197"/>
      <c r="N32" s="197"/>
      <c r="O32" s="197"/>
      <c r="P32" s="197"/>
      <c r="Q32" s="197"/>
      <c r="R32" s="197"/>
      <c r="S32" s="197"/>
      <c r="T32" s="197"/>
      <c r="U32" s="197"/>
      <c r="V32" s="197"/>
      <c r="W32" s="197"/>
      <c r="X32" s="197"/>
      <c r="Y32" s="197"/>
      <c r="Z32" s="197"/>
      <c r="AA32" s="197"/>
      <c r="AB32" s="197"/>
      <c r="AC32" s="197"/>
      <c r="AD32" s="197"/>
    </row>
    <row r="33" spans="5:28" x14ac:dyDescent="0.35">
      <c r="E33" s="167"/>
      <c r="F33" s="198">
        <f>+F31-F30</f>
        <v>-4.52246187761709E-2</v>
      </c>
      <c r="G33" s="167"/>
      <c r="I33" s="167"/>
    </row>
    <row r="35" spans="5:28" x14ac:dyDescent="0.35">
      <c r="K35" s="149" t="s">
        <v>86</v>
      </c>
      <c r="R35" s="149" t="s">
        <v>96</v>
      </c>
      <c r="Y35" s="150" t="s">
        <v>135</v>
      </c>
    </row>
    <row r="37" spans="5:28" ht="83.5" x14ac:dyDescent="0.35">
      <c r="J37" s="158"/>
      <c r="K37" s="158" t="s">
        <v>139</v>
      </c>
      <c r="L37" s="158" t="s">
        <v>140</v>
      </c>
      <c r="M37" s="158" t="s">
        <v>141</v>
      </c>
      <c r="N37" s="199" t="s">
        <v>95</v>
      </c>
      <c r="Q37" s="158"/>
      <c r="R37" s="158" t="s">
        <v>139</v>
      </c>
      <c r="S37" s="158" t="s">
        <v>140</v>
      </c>
      <c r="T37" s="158" t="s">
        <v>141</v>
      </c>
      <c r="U37" s="199" t="s">
        <v>95</v>
      </c>
      <c r="X37" s="158"/>
      <c r="Y37" s="158" t="s">
        <v>139</v>
      </c>
      <c r="Z37" s="158" t="s">
        <v>140</v>
      </c>
      <c r="AA37" s="158" t="s">
        <v>141</v>
      </c>
      <c r="AB37" s="199" t="s">
        <v>95</v>
      </c>
    </row>
    <row r="38" spans="5:28" x14ac:dyDescent="0.35">
      <c r="J38" s="171" t="s">
        <v>90</v>
      </c>
      <c r="K38" s="49">
        <v>100</v>
      </c>
      <c r="L38" s="49">
        <v>100</v>
      </c>
      <c r="M38" s="49">
        <v>100</v>
      </c>
      <c r="N38" s="49">
        <v>100</v>
      </c>
      <c r="Q38" s="171" t="s">
        <v>90</v>
      </c>
      <c r="R38" s="49">
        <v>100</v>
      </c>
      <c r="S38" s="49">
        <v>100</v>
      </c>
      <c r="T38" s="49">
        <v>100</v>
      </c>
      <c r="U38" s="49">
        <v>100</v>
      </c>
      <c r="X38" s="171" t="s">
        <v>90</v>
      </c>
      <c r="Y38" s="49">
        <v>100</v>
      </c>
      <c r="Z38" s="49">
        <v>100</v>
      </c>
      <c r="AA38" s="49">
        <v>100</v>
      </c>
      <c r="AB38" s="49">
        <v>100</v>
      </c>
    </row>
    <row r="39" spans="5:28" x14ac:dyDescent="0.35">
      <c r="J39" s="171" t="s">
        <v>91</v>
      </c>
      <c r="K39" s="49">
        <f t="shared" ref="K39:K44" si="22">+K38*C8/C7</f>
        <v>104.45151033386327</v>
      </c>
      <c r="L39" s="49">
        <f t="shared" ref="L39:L45" si="23">+L38*C14/C13</f>
        <v>101.84774575018479</v>
      </c>
      <c r="M39" s="49">
        <f>+M38*C21/C20</f>
        <v>102.74536719286205</v>
      </c>
      <c r="N39" s="49">
        <f t="shared" ref="N39:N44" si="24">+N38*C27/C26</f>
        <v>101.10713424753514</v>
      </c>
      <c r="Q39" s="171" t="s">
        <v>91</v>
      </c>
      <c r="R39" s="49">
        <f t="shared" ref="R39:R44" si="25">+R38*D8/D7</f>
        <v>104.52830188679245</v>
      </c>
      <c r="S39" s="49">
        <f t="shared" ref="S39:S45" si="26">+S38*D14/D13</f>
        <v>101.86154741128564</v>
      </c>
      <c r="T39" s="49">
        <f t="shared" ref="T39:T44" si="27">+T38*D21/D20</f>
        <v>103.09498399146212</v>
      </c>
      <c r="U39" s="49">
        <f>+U38*D27/D26</f>
        <v>102.97445712794077</v>
      </c>
      <c r="X39" s="171" t="s">
        <v>91</v>
      </c>
      <c r="Y39" s="49">
        <f t="shared" ref="Y39:Y44" si="28">+Y38*E8/E7</f>
        <v>101.94622279129322</v>
      </c>
      <c r="Z39" s="49">
        <f t="shared" ref="Z39:Z45" si="29">+Z38*E14/E13</f>
        <v>101.62031438935912</v>
      </c>
      <c r="AA39" s="49">
        <f>+AA38*E21/E20</f>
        <v>101.51751841106895</v>
      </c>
      <c r="AB39" s="49">
        <f>+AVERAGE(Y39:AA39)</f>
        <v>101.69468519724042</v>
      </c>
    </row>
    <row r="40" spans="5:28" x14ac:dyDescent="0.35">
      <c r="J40" s="171" t="s">
        <v>92</v>
      </c>
      <c r="K40" s="49">
        <f t="shared" si="22"/>
        <v>106.12082670906199</v>
      </c>
      <c r="L40" s="49">
        <f t="shared" si="23"/>
        <v>103.47376201034739</v>
      </c>
      <c r="M40" s="49">
        <f>+M39*C22/C21</f>
        <v>104.39258750857928</v>
      </c>
      <c r="N40" s="49">
        <f t="shared" si="24"/>
        <v>101.95962592351852</v>
      </c>
      <c r="Q40" s="171" t="s">
        <v>92</v>
      </c>
      <c r="R40" s="49">
        <f t="shared" si="25"/>
        <v>106.2893081761006</v>
      </c>
      <c r="S40" s="49">
        <f t="shared" si="26"/>
        <v>103.66492146596859</v>
      </c>
      <c r="T40" s="49">
        <f t="shared" si="27"/>
        <v>104.90928495197439</v>
      </c>
      <c r="U40" s="49">
        <f>+U39*D28/D27</f>
        <v>104.62132848717606</v>
      </c>
      <c r="X40" s="171" t="s">
        <v>92</v>
      </c>
      <c r="Y40" s="49">
        <f t="shared" si="28"/>
        <v>102.91933418693981</v>
      </c>
      <c r="Z40" s="49">
        <f t="shared" si="29"/>
        <v>103.14389359129382</v>
      </c>
      <c r="AA40" s="49">
        <f>+AA39*E22/E21</f>
        <v>102.54407498326266</v>
      </c>
      <c r="AB40" s="200">
        <f>+AB39*E28/E27</f>
        <v>103.09570571906239</v>
      </c>
    </row>
    <row r="41" spans="5:28" x14ac:dyDescent="0.35">
      <c r="J41" s="171" t="s">
        <v>93</v>
      </c>
      <c r="K41" s="49">
        <f t="shared" si="22"/>
        <v>107.23370429252782</v>
      </c>
      <c r="L41" s="49">
        <f t="shared" si="23"/>
        <v>104.73022912047303</v>
      </c>
      <c r="M41" s="200">
        <f>+M40*((L41/L40+K41/K40)/2)</f>
        <v>105.57377651036511</v>
      </c>
      <c r="N41" s="49">
        <f t="shared" si="24"/>
        <v>102.5922634349365</v>
      </c>
      <c r="Q41" s="171" t="s">
        <v>93</v>
      </c>
      <c r="R41" s="49">
        <f t="shared" si="25"/>
        <v>107.54716981132076</v>
      </c>
      <c r="S41" s="49">
        <f t="shared" si="26"/>
        <v>105.41012216404887</v>
      </c>
      <c r="T41" s="49">
        <f t="shared" si="27"/>
        <v>105.46569685403841</v>
      </c>
      <c r="U41" s="49">
        <f>+U40*D29/D28</f>
        <v>105.37213010385759</v>
      </c>
      <c r="X41" s="171" t="s">
        <v>93</v>
      </c>
      <c r="Y41" s="49">
        <f t="shared" si="28"/>
        <v>103.76440460947504</v>
      </c>
      <c r="Z41" s="49">
        <f t="shared" si="29"/>
        <v>104.32889963724304</v>
      </c>
      <c r="AA41" s="200">
        <f>+AA40*((Z41/Z40+Y41/Y40)/2)</f>
        <v>103.55412697440697</v>
      </c>
      <c r="AB41" s="49">
        <f>+AB40*E29/E28</f>
        <v>104.17906100899977</v>
      </c>
    </row>
    <row r="42" spans="5:28" x14ac:dyDescent="0.35">
      <c r="J42" s="171" t="s">
        <v>94</v>
      </c>
      <c r="K42" s="49">
        <f t="shared" si="22"/>
        <v>107.47217806041334</v>
      </c>
      <c r="L42" s="49">
        <f t="shared" si="23"/>
        <v>105.98669623059867</v>
      </c>
      <c r="M42" s="49">
        <f>+M41*C24/C23</f>
        <v>105.73261634728912</v>
      </c>
      <c r="N42" s="49">
        <f t="shared" si="24"/>
        <v>102.9077579951641</v>
      </c>
      <c r="Q42" s="171" t="s">
        <v>94</v>
      </c>
      <c r="R42" s="49">
        <f t="shared" si="25"/>
        <v>107.98742138364781</v>
      </c>
      <c r="S42" s="49">
        <f t="shared" si="26"/>
        <v>106.80628272251309</v>
      </c>
      <c r="T42" s="49">
        <f t="shared" si="27"/>
        <v>106.24596995690891</v>
      </c>
      <c r="U42" s="49">
        <f>+U41*D30/D29</f>
        <v>106.31738207079333</v>
      </c>
      <c r="X42" s="171" t="s">
        <v>94</v>
      </c>
      <c r="Y42" s="49">
        <f t="shared" si="28"/>
        <v>104.404609475032</v>
      </c>
      <c r="Z42" s="49">
        <f t="shared" si="29"/>
        <v>105.51390568319226</v>
      </c>
      <c r="AA42" s="49">
        <f>+AA41*E24/E23</f>
        <v>104.06603203051115</v>
      </c>
      <c r="AB42" s="49">
        <f>+AB41*E30/E29</f>
        <v>104.75643932017883</v>
      </c>
    </row>
    <row r="43" spans="5:28" x14ac:dyDescent="0.35">
      <c r="J43" s="171" t="s">
        <v>143</v>
      </c>
      <c r="K43" s="49">
        <f t="shared" si="22"/>
        <v>107.07472178060414</v>
      </c>
      <c r="L43" s="49">
        <f t="shared" si="23"/>
        <v>106.79970436067997</v>
      </c>
      <c r="M43" s="49">
        <f>+M42*C25/C24</f>
        <v>106.21243756912951</v>
      </c>
      <c r="N43" s="49">
        <f t="shared" si="24"/>
        <v>103.02526078804715</v>
      </c>
      <c r="Q43" s="171" t="s">
        <v>143</v>
      </c>
      <c r="R43" s="49">
        <f t="shared" si="25"/>
        <v>107.73584905660377</v>
      </c>
      <c r="S43" s="49">
        <f t="shared" si="26"/>
        <v>107.79522978475859</v>
      </c>
      <c r="T43" s="49">
        <f t="shared" si="27"/>
        <v>107.28621475946393</v>
      </c>
      <c r="U43" s="200">
        <f>+U42*F31/F30</f>
        <v>106.10547772727358</v>
      </c>
      <c r="X43" s="171" t="s">
        <v>143</v>
      </c>
      <c r="Y43" s="49">
        <f t="shared" si="28"/>
        <v>104.78873239436619</v>
      </c>
      <c r="Z43" s="49">
        <f t="shared" si="29"/>
        <v>106.86819830713421</v>
      </c>
      <c r="AA43" s="49">
        <f>+AA42*E25/E24</f>
        <v>104.37635068242234</v>
      </c>
      <c r="AB43" s="49">
        <f>+AB42*E31/E30</f>
        <v>105.05018779852927</v>
      </c>
    </row>
    <row r="44" spans="5:28" x14ac:dyDescent="0.35">
      <c r="J44" s="171" t="s">
        <v>144</v>
      </c>
      <c r="K44" s="49">
        <f t="shared" si="22"/>
        <v>107.55166931637518</v>
      </c>
      <c r="L44" s="49">
        <f t="shared" si="23"/>
        <v>107.02143385070215</v>
      </c>
      <c r="M44" s="49">
        <f>+M43*C26/C25</f>
        <v>106.49241885308102</v>
      </c>
      <c r="N44" s="49">
        <f t="shared" si="24"/>
        <v>102.99663377430085</v>
      </c>
      <c r="Q44" s="171" t="s">
        <v>144</v>
      </c>
      <c r="R44" s="49">
        <f t="shared" si="25"/>
        <v>108.11320754716982</v>
      </c>
      <c r="S44" s="49">
        <f t="shared" si="26"/>
        <v>108.20244328097733</v>
      </c>
      <c r="T44" s="49">
        <f t="shared" si="27"/>
        <v>107.79919552897987</v>
      </c>
      <c r="U44" s="49">
        <f>+U43*D32/D31</f>
        <v>106.23348250307633</v>
      </c>
      <c r="X44" s="171" t="s">
        <v>144</v>
      </c>
      <c r="Y44" s="49">
        <f t="shared" si="28"/>
        <v>105.88988476312419</v>
      </c>
      <c r="Z44" s="49">
        <f t="shared" si="29"/>
        <v>107.44860943168077</v>
      </c>
      <c r="AA44" s="49">
        <f>+AA43*E26/E25</f>
        <v>103.50753338551074</v>
      </c>
      <c r="AB44" s="49">
        <f>+AB43*E32/E31</f>
        <v>105.7126597864151</v>
      </c>
    </row>
    <row r="45" spans="5:28" x14ac:dyDescent="0.35">
      <c r="J45" s="171" t="s">
        <v>145</v>
      </c>
      <c r="K45" s="49"/>
      <c r="L45" s="49">
        <f t="shared" si="23"/>
        <v>107.68662232076868</v>
      </c>
      <c r="N45" s="49"/>
      <c r="O45" s="49"/>
      <c r="Q45" s="171" t="s">
        <v>145</v>
      </c>
      <c r="R45" s="49"/>
      <c r="S45" s="49">
        <f t="shared" si="26"/>
        <v>109.01687027341478</v>
      </c>
      <c r="X45" s="171" t="s">
        <v>145</v>
      </c>
      <c r="Y45" s="49"/>
      <c r="Z45" s="49">
        <f t="shared" si="29"/>
        <v>108.36759371221282</v>
      </c>
      <c r="AA45" s="49"/>
      <c r="AB45" s="49"/>
    </row>
    <row r="46" spans="5:28" x14ac:dyDescent="0.35">
      <c r="H46" s="204" t="s">
        <v>185</v>
      </c>
    </row>
    <row r="47" spans="5:28" x14ac:dyDescent="0.35">
      <c r="H47" s="148" t="s">
        <v>21</v>
      </c>
      <c r="P47" s="9" t="s">
        <v>186</v>
      </c>
      <c r="Y47" s="9" t="s">
        <v>187</v>
      </c>
    </row>
    <row r="63" spans="17:21" x14ac:dyDescent="0.35">
      <c r="R63" s="9" t="s">
        <v>22</v>
      </c>
      <c r="S63" s="9" t="s">
        <v>151</v>
      </c>
    </row>
    <row r="64" spans="17:21" x14ac:dyDescent="0.35">
      <c r="Q64" s="201"/>
      <c r="R64" s="201">
        <v>1994</v>
      </c>
      <c r="S64" s="201">
        <v>2001</v>
      </c>
      <c r="T64" s="201">
        <v>2008</v>
      </c>
      <c r="U64" s="201">
        <v>2015</v>
      </c>
    </row>
    <row r="65" spans="17:22" x14ac:dyDescent="0.35">
      <c r="Q65" s="171" t="s">
        <v>90</v>
      </c>
      <c r="R65" s="9">
        <v>100</v>
      </c>
      <c r="S65" s="9">
        <v>100</v>
      </c>
      <c r="T65" s="9">
        <v>100</v>
      </c>
      <c r="U65" s="9">
        <v>100</v>
      </c>
    </row>
    <row r="66" spans="17:22" x14ac:dyDescent="0.35">
      <c r="Q66" s="171" t="s">
        <v>91</v>
      </c>
      <c r="R66" s="49">
        <f t="shared" ref="R66:R71" si="30">+R65*G7/G6</f>
        <v>102.96096904441454</v>
      </c>
      <c r="S66" s="9">
        <f t="shared" ref="S66:S71" si="31">+S65*G14/G13</f>
        <v>104.43349753694582</v>
      </c>
      <c r="T66" s="9">
        <f>+T65*G21/G20</f>
        <v>98.398398398398399</v>
      </c>
      <c r="U66" s="49">
        <f>+U65*G28/G27</f>
        <v>105.22603580711554</v>
      </c>
    </row>
    <row r="67" spans="17:22" x14ac:dyDescent="0.35">
      <c r="Q67" s="171" t="s">
        <v>92</v>
      </c>
      <c r="R67" s="49">
        <f t="shared" si="30"/>
        <v>106.59488559892328</v>
      </c>
      <c r="S67" s="9">
        <f t="shared" si="31"/>
        <v>108.37438423645321</v>
      </c>
      <c r="T67" s="9">
        <f>+T66*G22/G21</f>
        <v>101.50150150150151</v>
      </c>
      <c r="U67" s="49">
        <f>+U66*G29/G28</f>
        <v>105.95890591508719</v>
      </c>
    </row>
    <row r="68" spans="17:22" x14ac:dyDescent="0.35">
      <c r="Q68" s="171" t="s">
        <v>93</v>
      </c>
      <c r="R68" s="49">
        <f t="shared" si="30"/>
        <v>108.07537012113055</v>
      </c>
      <c r="S68" s="9">
        <f t="shared" si="31"/>
        <v>109.60591133004927</v>
      </c>
      <c r="T68" s="200">
        <f>+T67*((S68/S67+R68/R67)/2)</f>
        <v>102.78308611641945</v>
      </c>
      <c r="U68" s="49">
        <f>+U67*G30/G29</f>
        <v>106.0924564799886</v>
      </c>
    </row>
    <row r="69" spans="17:22" x14ac:dyDescent="0.35">
      <c r="Q69" s="171" t="s">
        <v>94</v>
      </c>
      <c r="R69" s="49">
        <f t="shared" si="30"/>
        <v>108.88290713324361</v>
      </c>
      <c r="S69" s="9">
        <f t="shared" si="31"/>
        <v>114.16256157635468</v>
      </c>
      <c r="T69" s="9">
        <f>+T68*G24/G23</f>
        <v>104.89217817079195</v>
      </c>
      <c r="U69" s="202">
        <f>+U68*I31/I30</f>
        <v>106.06411413888051</v>
      </c>
      <c r="V69" s="203" t="s">
        <v>150</v>
      </c>
    </row>
    <row r="70" spans="17:22" x14ac:dyDescent="0.35">
      <c r="Q70" s="171" t="s">
        <v>143</v>
      </c>
      <c r="R70" s="49">
        <f t="shared" si="30"/>
        <v>109.69044414535666</v>
      </c>
      <c r="S70" s="9">
        <f t="shared" si="31"/>
        <v>120.19704433497537</v>
      </c>
      <c r="T70" s="9">
        <f>+T69*G25/G24</f>
        <v>106.86471158006962</v>
      </c>
      <c r="U70" s="49">
        <f>+U69*G32/G31</f>
        <v>105.53767995951607</v>
      </c>
    </row>
    <row r="71" spans="17:22" x14ac:dyDescent="0.35">
      <c r="Q71" s="171" t="s">
        <v>144</v>
      </c>
      <c r="R71" s="49">
        <f t="shared" si="30"/>
        <v>109.421265141319</v>
      </c>
      <c r="S71" s="9">
        <f t="shared" si="31"/>
        <v>121.67487684729066</v>
      </c>
      <c r="T71" s="9">
        <f>+T70*G26/G25</f>
        <v>106.96416555600153</v>
      </c>
      <c r="U71" s="49"/>
    </row>
  </sheetData>
  <mergeCells count="2">
    <mergeCell ref="C2:E2"/>
    <mergeCell ref="G2:H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78"/>
  <sheetViews>
    <sheetView topLeftCell="A178" zoomScaleNormal="100" workbookViewId="0">
      <selection activeCell="C187" sqref="C187"/>
    </sheetView>
  </sheetViews>
  <sheetFormatPr baseColWidth="10" defaultRowHeight="14.5" x14ac:dyDescent="0.35"/>
  <cols>
    <col min="1" max="1" width="16.453125" customWidth="1"/>
  </cols>
  <sheetData>
    <row r="1" spans="1:25" x14ac:dyDescent="0.35">
      <c r="A1" t="s">
        <v>168</v>
      </c>
    </row>
    <row r="3" spans="1:25" ht="15.5" x14ac:dyDescent="0.35">
      <c r="A3" s="14" t="s">
        <v>165</v>
      </c>
      <c r="C3" s="16"/>
      <c r="D3" s="16"/>
      <c r="E3" s="16"/>
      <c r="F3" s="16"/>
      <c r="G3" s="16"/>
      <c r="H3" s="16"/>
      <c r="I3" s="16"/>
      <c r="W3" t="s">
        <v>66</v>
      </c>
      <c r="X3" t="s">
        <v>67</v>
      </c>
      <c r="Y3" t="s">
        <v>36</v>
      </c>
    </row>
    <row r="4" spans="1:25" x14ac:dyDescent="0.35">
      <c r="A4" s="2" t="s">
        <v>0</v>
      </c>
      <c r="C4" s="2">
        <v>2014</v>
      </c>
      <c r="D4" s="2">
        <v>2015</v>
      </c>
      <c r="E4" s="2">
        <v>2016</v>
      </c>
      <c r="F4" s="2">
        <v>2017</v>
      </c>
      <c r="G4" s="2">
        <v>2018</v>
      </c>
      <c r="H4" s="2">
        <v>2019</v>
      </c>
      <c r="I4" s="2">
        <v>2020</v>
      </c>
      <c r="U4">
        <v>2016</v>
      </c>
      <c r="V4" t="s">
        <v>68</v>
      </c>
      <c r="W4">
        <v>100</v>
      </c>
      <c r="X4" s="26">
        <v>0.2</v>
      </c>
      <c r="Y4">
        <f>+X4*W4</f>
        <v>20</v>
      </c>
    </row>
    <row r="5" spans="1:25" x14ac:dyDescent="0.35">
      <c r="A5" s="15" t="s">
        <v>40</v>
      </c>
      <c r="B5" s="15" t="s">
        <v>36</v>
      </c>
      <c r="C5" s="3">
        <v>13864.277732</v>
      </c>
      <c r="D5" s="3">
        <v>14655.323007000001</v>
      </c>
      <c r="E5" s="3">
        <v>15046.153471</v>
      </c>
      <c r="F5" s="3">
        <v>15159.398318</v>
      </c>
      <c r="G5" s="3">
        <v>15471.355059</v>
      </c>
      <c r="H5" s="3">
        <v>15977.167792</v>
      </c>
      <c r="I5" s="3">
        <v>16217.888121</v>
      </c>
      <c r="V5" t="s">
        <v>69</v>
      </c>
      <c r="W5">
        <v>100</v>
      </c>
      <c r="X5" s="26">
        <v>0.3</v>
      </c>
      <c r="Y5">
        <f>+X5*W5</f>
        <v>30</v>
      </c>
    </row>
    <row r="6" spans="1:25" x14ac:dyDescent="0.35">
      <c r="A6" s="2"/>
      <c r="B6" s="15" t="s">
        <v>166</v>
      </c>
      <c r="C6" s="3">
        <v>85846.041823000007</v>
      </c>
      <c r="D6" s="3">
        <v>89625.207689999996</v>
      </c>
      <c r="E6" s="3">
        <v>89169.310049000007</v>
      </c>
      <c r="F6" s="3">
        <v>90346.126078999994</v>
      </c>
      <c r="G6" s="3">
        <v>92004.083683000004</v>
      </c>
      <c r="H6" s="3">
        <v>94921.253150999997</v>
      </c>
      <c r="I6" s="3">
        <v>96353.413889000003</v>
      </c>
      <c r="X6" s="26"/>
    </row>
    <row r="7" spans="1:25" x14ac:dyDescent="0.35">
      <c r="A7" s="2"/>
      <c r="B7" s="15" t="s">
        <v>39</v>
      </c>
      <c r="C7" s="206">
        <v>16.150165386292116</v>
      </c>
      <c r="D7" s="206">
        <v>16.351786941114312</v>
      </c>
      <c r="E7" s="206">
        <v>16.873690581133676</v>
      </c>
      <c r="F7" s="206">
        <v>16.77924552597241</v>
      </c>
      <c r="G7" s="206">
        <v>16.815943857781946</v>
      </c>
      <c r="H7" s="206">
        <v>16.832023663429354</v>
      </c>
      <c r="I7" s="206">
        <v>16.831669441088152</v>
      </c>
      <c r="X7" s="26"/>
    </row>
    <row r="8" spans="1:25" x14ac:dyDescent="0.35">
      <c r="A8" s="2" t="s">
        <v>167</v>
      </c>
      <c r="B8" s="15" t="s">
        <v>36</v>
      </c>
      <c r="C8" s="206"/>
      <c r="D8" s="207">
        <f>+(D5/C5-1)*100</f>
        <v>5.7056363864826265</v>
      </c>
      <c r="E8" s="207">
        <f t="shared" ref="E8:I8" si="0">+(E5/D5-1)*100</f>
        <v>2.6668157625275191</v>
      </c>
      <c r="F8" s="207">
        <f t="shared" si="0"/>
        <v>0.75264981989096036</v>
      </c>
      <c r="G8" s="207">
        <f t="shared" si="0"/>
        <v>2.0578438171229285</v>
      </c>
      <c r="H8" s="207">
        <f t="shared" si="0"/>
        <v>3.2693499119571978</v>
      </c>
      <c r="I8" s="207">
        <f t="shared" si="0"/>
        <v>1.5066520683379991</v>
      </c>
      <c r="X8" s="26"/>
    </row>
    <row r="9" spans="1:25" x14ac:dyDescent="0.35">
      <c r="A9" s="2"/>
      <c r="B9" s="15" t="s">
        <v>166</v>
      </c>
      <c r="C9" s="206"/>
      <c r="D9" s="207">
        <f t="shared" ref="D9:I9" si="1">+(D6/C6-1)*100</f>
        <v>4.4022598907844657</v>
      </c>
      <c r="E9" s="207">
        <f t="shared" si="1"/>
        <v>-0.508671224034285</v>
      </c>
      <c r="F9" s="207">
        <f t="shared" si="1"/>
        <v>1.3197545538406796</v>
      </c>
      <c r="G9" s="207">
        <f t="shared" si="1"/>
        <v>1.835117537358788</v>
      </c>
      <c r="H9" s="207">
        <f t="shared" si="1"/>
        <v>3.1706956378709128</v>
      </c>
      <c r="I9" s="207">
        <f t="shared" si="1"/>
        <v>1.5087882749732939</v>
      </c>
      <c r="X9" s="26"/>
    </row>
    <row r="10" spans="1:25" x14ac:dyDescent="0.35">
      <c r="A10" s="2"/>
      <c r="B10" s="15" t="s">
        <v>39</v>
      </c>
      <c r="C10" s="206"/>
      <c r="D10" s="207">
        <f t="shared" ref="D10:I10" si="2">+(D7/C7-1)*100</f>
        <v>1.248417895418763</v>
      </c>
      <c r="E10" s="207">
        <f t="shared" si="2"/>
        <v>3.1917223597569544</v>
      </c>
      <c r="F10" s="207">
        <f t="shared" si="2"/>
        <v>-0.55971783236836714</v>
      </c>
      <c r="G10" s="207">
        <f t="shared" si="2"/>
        <v>0.21871264564745641</v>
      </c>
      <c r="H10" s="207">
        <f t="shared" si="2"/>
        <v>9.5622379471538288E-2</v>
      </c>
      <c r="I10" s="207">
        <f t="shared" si="2"/>
        <v>-2.1044548670134944E-3</v>
      </c>
      <c r="X10" s="26"/>
    </row>
    <row r="11" spans="1:25" x14ac:dyDescent="0.35">
      <c r="A11" t="s">
        <v>169</v>
      </c>
      <c r="C11" s="2">
        <f>+C4</f>
        <v>2014</v>
      </c>
      <c r="D11" s="2">
        <f t="shared" ref="D11:I11" si="3">+D4</f>
        <v>2015</v>
      </c>
      <c r="E11" s="2">
        <f t="shared" si="3"/>
        <v>2016</v>
      </c>
      <c r="F11" s="2">
        <f t="shared" si="3"/>
        <v>2017</v>
      </c>
      <c r="G11" s="2">
        <f t="shared" si="3"/>
        <v>2018</v>
      </c>
      <c r="H11" s="2">
        <f t="shared" si="3"/>
        <v>2019</v>
      </c>
      <c r="I11" s="2">
        <f t="shared" si="3"/>
        <v>2020</v>
      </c>
    </row>
    <row r="12" spans="1:25" x14ac:dyDescent="0.35">
      <c r="B12" s="15" t="s">
        <v>36</v>
      </c>
      <c r="C12" s="208">
        <f>+C5/$C5*100</f>
        <v>100</v>
      </c>
      <c r="D12" s="208">
        <f>+D5/$C5*100</f>
        <v>105.70563638648262</v>
      </c>
      <c r="E12" s="208">
        <f t="shared" ref="E12:I12" si="4">+E5/$C5*100</f>
        <v>108.52461095951737</v>
      </c>
      <c r="F12" s="208">
        <f t="shared" si="4"/>
        <v>109.34142124844155</v>
      </c>
      <c r="G12" s="208">
        <f t="shared" si="4"/>
        <v>111.59149692515695</v>
      </c>
      <c r="H12" s="208">
        <f t="shared" si="4"/>
        <v>115.23981343163128</v>
      </c>
      <c r="I12" s="208">
        <f t="shared" si="4"/>
        <v>116.9760764642478</v>
      </c>
      <c r="U12" t="s">
        <v>70</v>
      </c>
      <c r="V12" t="s">
        <v>68</v>
      </c>
      <c r="W12" s="27" t="e">
        <f>+#REF!/W4-1</f>
        <v>#REF!</v>
      </c>
      <c r="X12" s="27" t="e">
        <f>+#REF!/X4-1</f>
        <v>#REF!</v>
      </c>
      <c r="Y12" s="27" t="e">
        <f>+#REF!/Y4-1</f>
        <v>#REF!</v>
      </c>
    </row>
    <row r="13" spans="1:25" x14ac:dyDescent="0.35">
      <c r="B13" s="15" t="s">
        <v>166</v>
      </c>
      <c r="C13" s="208">
        <f t="shared" ref="C13:I13" si="5">+C6/$C6*100</f>
        <v>100</v>
      </c>
      <c r="D13" s="208">
        <f t="shared" si="5"/>
        <v>104.40225989078446</v>
      </c>
      <c r="E13" s="208">
        <f t="shared" si="5"/>
        <v>103.87119563747858</v>
      </c>
      <c r="F13" s="208">
        <f t="shared" si="5"/>
        <v>105.24204047203294</v>
      </c>
      <c r="G13" s="208">
        <f t="shared" si="5"/>
        <v>107.17335561340946</v>
      </c>
      <c r="H13" s="208">
        <f t="shared" si="5"/>
        <v>110.57149652480372</v>
      </c>
      <c r="I13" s="208">
        <f t="shared" si="5"/>
        <v>112.23978629983247</v>
      </c>
      <c r="W13" s="27"/>
      <c r="X13" s="27"/>
      <c r="Y13" s="27"/>
    </row>
    <row r="14" spans="1:25" x14ac:dyDescent="0.35">
      <c r="B14" s="15" t="s">
        <v>39</v>
      </c>
      <c r="C14" s="208">
        <f t="shared" ref="C14:I14" si="6">+C7/$C7*100</f>
        <v>100</v>
      </c>
      <c r="D14" s="208">
        <f t="shared" si="6"/>
        <v>101.24841789541877</v>
      </c>
      <c r="E14" s="208">
        <f t="shared" si="6"/>
        <v>104.47998628828701</v>
      </c>
      <c r="F14" s="208">
        <f t="shared" si="6"/>
        <v>103.89519317377545</v>
      </c>
      <c r="G14" s="208">
        <f t="shared" si="6"/>
        <v>104.12242509946634</v>
      </c>
      <c r="H14" s="208">
        <f t="shared" si="6"/>
        <v>104.2219894399099</v>
      </c>
      <c r="I14" s="208">
        <f t="shared" si="6"/>
        <v>104.21979613518064</v>
      </c>
      <c r="W14" s="27"/>
      <c r="X14" s="27"/>
      <c r="Y14" s="27"/>
    </row>
    <row r="15" spans="1:25" x14ac:dyDescent="0.35">
      <c r="V15" t="s">
        <v>38</v>
      </c>
      <c r="Y15" s="27" t="e">
        <f>+(#REF!*X4+#REF!*X5)/(W4*X4+W5*X5)-1</f>
        <v>#REF!</v>
      </c>
    </row>
    <row r="16" spans="1:25" x14ac:dyDescent="0.35">
      <c r="A16" t="str">
        <f>+A3</f>
        <v>Taxe d'habitation (hors LV)</v>
      </c>
      <c r="C16" s="16"/>
      <c r="D16" s="16"/>
      <c r="E16" s="16"/>
      <c r="F16" s="16"/>
      <c r="G16" s="16"/>
      <c r="H16" s="16"/>
      <c r="I16" s="16"/>
      <c r="V16" t="s">
        <v>37</v>
      </c>
      <c r="Y16" s="27" t="e">
        <f>+#REF!-Y15</f>
        <v>#REF!</v>
      </c>
    </row>
    <row r="17" spans="1:9" x14ac:dyDescent="0.35">
      <c r="A17" s="2" t="s">
        <v>1</v>
      </c>
      <c r="C17" s="2">
        <f>+C$4</f>
        <v>2014</v>
      </c>
      <c r="D17" s="2">
        <f t="shared" ref="D17:I17" si="7">+D$4</f>
        <v>2015</v>
      </c>
      <c r="E17" s="2">
        <f t="shared" si="7"/>
        <v>2016</v>
      </c>
      <c r="F17" s="2">
        <f t="shared" si="7"/>
        <v>2017</v>
      </c>
      <c r="G17" s="2">
        <f t="shared" si="7"/>
        <v>2018</v>
      </c>
      <c r="H17" s="2">
        <f t="shared" si="7"/>
        <v>2019</v>
      </c>
      <c r="I17" s="2">
        <f t="shared" si="7"/>
        <v>2020</v>
      </c>
    </row>
    <row r="18" spans="1:9" x14ac:dyDescent="0.35">
      <c r="A18" s="15" t="s">
        <v>40</v>
      </c>
      <c r="B18" s="15" t="s">
        <v>36</v>
      </c>
      <c r="C18" s="3">
        <v>6587.8056450000004</v>
      </c>
      <c r="D18" s="3">
        <v>6960.1474980000003</v>
      </c>
      <c r="E18" s="3">
        <v>6646.7918360000003</v>
      </c>
      <c r="F18" s="3">
        <v>6959.9287850000001</v>
      </c>
      <c r="G18" s="3">
        <v>7135.0355440000003</v>
      </c>
      <c r="H18" s="3">
        <v>7374.8996390000002</v>
      </c>
      <c r="I18" s="3">
        <v>7493.291878</v>
      </c>
    </row>
    <row r="19" spans="1:9" ht="14.5" customHeight="1" x14ac:dyDescent="0.35">
      <c r="A19" s="2"/>
      <c r="B19" s="15" t="s">
        <v>166</v>
      </c>
      <c r="C19" s="3">
        <v>78047.341113000002</v>
      </c>
      <c r="D19" s="3">
        <v>81474.904676999999</v>
      </c>
      <c r="E19" s="3">
        <v>75675.007073000001</v>
      </c>
      <c r="F19" s="3">
        <v>76762.862888999996</v>
      </c>
      <c r="G19" s="3">
        <v>77461.902501999997</v>
      </c>
      <c r="H19" s="3">
        <v>80740.501510999995</v>
      </c>
      <c r="I19" s="3">
        <v>82050.844721000001</v>
      </c>
    </row>
    <row r="20" spans="1:9" x14ac:dyDescent="0.35">
      <c r="A20" s="2"/>
      <c r="B20" s="15" t="s">
        <v>39</v>
      </c>
      <c r="C20" s="206">
        <v>8.4407816474643482</v>
      </c>
      <c r="D20" s="206">
        <v>8.5426887280112638</v>
      </c>
      <c r="E20" s="206">
        <v>8.7833382421598749</v>
      </c>
      <c r="F20" s="206">
        <v>9.0667915748063468</v>
      </c>
      <c r="G20" s="206">
        <v>9.2110254377185985</v>
      </c>
      <c r="H20" s="206">
        <v>9.1340770753018568</v>
      </c>
      <c r="I20" s="206">
        <v>9.1324981521880364</v>
      </c>
    </row>
    <row r="21" spans="1:9" x14ac:dyDescent="0.35">
      <c r="A21" s="2" t="s">
        <v>167</v>
      </c>
      <c r="B21" s="15" t="s">
        <v>36</v>
      </c>
      <c r="C21" s="206"/>
      <c r="D21" s="207">
        <f>+(D18/C18-1)*100</f>
        <v>5.6519860036034819</v>
      </c>
      <c r="E21" s="207">
        <f t="shared" ref="E21:I21" si="8">+(E18/D18-1)*100</f>
        <v>-4.5021411125273243</v>
      </c>
      <c r="F21" s="207">
        <f t="shared" si="8"/>
        <v>4.7110990794687391</v>
      </c>
      <c r="G21" s="207">
        <f t="shared" si="8"/>
        <v>2.515927452841038</v>
      </c>
      <c r="H21" s="207">
        <f t="shared" si="8"/>
        <v>3.3617785576654402</v>
      </c>
      <c r="I21" s="207">
        <f t="shared" si="8"/>
        <v>1.6053403408219591</v>
      </c>
    </row>
    <row r="22" spans="1:9" x14ac:dyDescent="0.35">
      <c r="A22" s="2"/>
      <c r="B22" s="15" t="s">
        <v>166</v>
      </c>
      <c r="C22" s="206"/>
      <c r="D22" s="207">
        <f t="shared" ref="D22:I22" si="9">+(D19/C19-1)*100</f>
        <v>4.3916468070801296</v>
      </c>
      <c r="E22" s="207">
        <f t="shared" si="9"/>
        <v>-7.1186307329762162</v>
      </c>
      <c r="F22" s="207">
        <f t="shared" si="9"/>
        <v>1.4375364576452387</v>
      </c>
      <c r="G22" s="207">
        <f t="shared" si="9"/>
        <v>0.91064817893884431</v>
      </c>
      <c r="H22" s="207">
        <f t="shared" si="9"/>
        <v>4.2325309643864495</v>
      </c>
      <c r="I22" s="207">
        <f t="shared" si="9"/>
        <v>1.6229069493969961</v>
      </c>
    </row>
    <row r="23" spans="1:9" x14ac:dyDescent="0.35">
      <c r="A23" s="2"/>
      <c r="B23" s="15" t="s">
        <v>39</v>
      </c>
      <c r="C23" s="206"/>
      <c r="D23" s="207">
        <f t="shared" ref="D23:I23" si="10">+(D20/C20-1)*100</f>
        <v>1.2073180518480608</v>
      </c>
      <c r="E23" s="207">
        <f t="shared" si="10"/>
        <v>2.8170230920333994</v>
      </c>
      <c r="F23" s="207">
        <f t="shared" si="10"/>
        <v>3.2271708641015362</v>
      </c>
      <c r="G23" s="207">
        <f t="shared" si="10"/>
        <v>1.5907927487053941</v>
      </c>
      <c r="H23" s="207">
        <f t="shared" si="10"/>
        <v>-0.8353940930576842</v>
      </c>
      <c r="I23" s="207">
        <f t="shared" si="10"/>
        <v>-1.7286071715882922E-2</v>
      </c>
    </row>
    <row r="24" spans="1:9" x14ac:dyDescent="0.35">
      <c r="A24" t="s">
        <v>169</v>
      </c>
      <c r="C24" s="2">
        <f>+C17</f>
        <v>2014</v>
      </c>
      <c r="D24" s="2">
        <f t="shared" ref="D24:I24" si="11">+D17</f>
        <v>2015</v>
      </c>
      <c r="E24" s="2">
        <f t="shared" si="11"/>
        <v>2016</v>
      </c>
      <c r="F24" s="2">
        <f t="shared" si="11"/>
        <v>2017</v>
      </c>
      <c r="G24" s="2">
        <f t="shared" si="11"/>
        <v>2018</v>
      </c>
      <c r="H24" s="2">
        <f t="shared" si="11"/>
        <v>2019</v>
      </c>
      <c r="I24" s="2">
        <f t="shared" si="11"/>
        <v>2020</v>
      </c>
    </row>
    <row r="25" spans="1:9" x14ac:dyDescent="0.35">
      <c r="B25" s="15" t="s">
        <v>36</v>
      </c>
      <c r="C25" s="208">
        <f>+C18/$C18*100</f>
        <v>100</v>
      </c>
      <c r="D25" s="208">
        <f>+D18/$C18*100</f>
        <v>105.65198600360348</v>
      </c>
      <c r="E25" s="208">
        <f t="shared" ref="E25:I25" si="12">+E18/$C18*100</f>
        <v>100.89538450553364</v>
      </c>
      <c r="F25" s="208">
        <f t="shared" si="12"/>
        <v>105.64866603620027</v>
      </c>
      <c r="G25" s="208">
        <f t="shared" si="12"/>
        <v>108.30670982856539</v>
      </c>
      <c r="H25" s="208">
        <f t="shared" si="12"/>
        <v>111.94774157609501</v>
      </c>
      <c r="I25" s="208">
        <f t="shared" si="12"/>
        <v>113.74488383225518</v>
      </c>
    </row>
    <row r="26" spans="1:9" ht="14.5" customHeight="1" x14ac:dyDescent="0.35">
      <c r="B26" s="15" t="s">
        <v>166</v>
      </c>
      <c r="C26" s="208">
        <f t="shared" ref="C26:I26" si="13">+C19/$C19*100</f>
        <v>100</v>
      </c>
      <c r="D26" s="208">
        <f t="shared" si="13"/>
        <v>104.39164680708014</v>
      </c>
      <c r="E26" s="208">
        <f t="shared" si="13"/>
        <v>96.960390954811331</v>
      </c>
      <c r="F26" s="208">
        <f t="shared" si="13"/>
        <v>98.354231924262109</v>
      </c>
      <c r="G26" s="208">
        <f t="shared" si="13"/>
        <v>99.249892946189689</v>
      </c>
      <c r="H26" s="208">
        <f t="shared" si="13"/>
        <v>103.45067539725758</v>
      </c>
      <c r="I26" s="208">
        <f t="shared" si="13"/>
        <v>105.12958359747779</v>
      </c>
    </row>
    <row r="27" spans="1:9" x14ac:dyDescent="0.35">
      <c r="B27" s="15" t="s">
        <v>39</v>
      </c>
      <c r="C27" s="208">
        <f t="shared" ref="C27:I27" si="14">+C20/$C20*100</f>
        <v>100</v>
      </c>
      <c r="D27" s="208">
        <f t="shared" si="14"/>
        <v>101.20731805184806</v>
      </c>
      <c r="E27" s="208">
        <f t="shared" si="14"/>
        <v>104.05835157219632</v>
      </c>
      <c r="F27" s="208">
        <f t="shared" si="14"/>
        <v>107.41649237579858</v>
      </c>
      <c r="G27" s="208">
        <f t="shared" si="14"/>
        <v>109.12526614742646</v>
      </c>
      <c r="H27" s="208">
        <f t="shared" si="14"/>
        <v>108.21364011999739</v>
      </c>
      <c r="I27" s="208">
        <f t="shared" si="14"/>
        <v>108.19493423255989</v>
      </c>
    </row>
    <row r="29" spans="1:9" x14ac:dyDescent="0.35">
      <c r="A29" t="str">
        <f>+A3</f>
        <v>Taxe d'habitation (hors LV)</v>
      </c>
      <c r="C29" s="16"/>
      <c r="D29" s="16"/>
      <c r="E29" s="16"/>
      <c r="F29" s="16"/>
      <c r="G29" s="16"/>
      <c r="H29" s="16"/>
      <c r="I29" s="16"/>
    </row>
    <row r="30" spans="1:9" x14ac:dyDescent="0.35">
      <c r="A30" s="2" t="s">
        <v>41</v>
      </c>
      <c r="C30" s="2">
        <f>+C$4</f>
        <v>2014</v>
      </c>
      <c r="D30" s="2">
        <f t="shared" ref="D30:I30" si="15">+D$4</f>
        <v>2015</v>
      </c>
      <c r="E30" s="2">
        <f t="shared" si="15"/>
        <v>2016</v>
      </c>
      <c r="F30" s="2">
        <f t="shared" si="15"/>
        <v>2017</v>
      </c>
      <c r="G30" s="2">
        <f t="shared" si="15"/>
        <v>2018</v>
      </c>
      <c r="H30" s="2">
        <f t="shared" si="15"/>
        <v>2019</v>
      </c>
      <c r="I30" s="2">
        <f t="shared" si="15"/>
        <v>2020</v>
      </c>
    </row>
    <row r="31" spans="1:9" x14ac:dyDescent="0.35">
      <c r="A31" s="15" t="s">
        <v>40</v>
      </c>
      <c r="B31" s="15" t="s">
        <v>36</v>
      </c>
      <c r="C31" s="3">
        <v>20556.067476</v>
      </c>
      <c r="D31" s="3">
        <v>21718.349774999999</v>
      </c>
      <c r="E31" s="3">
        <v>21793.180059999999</v>
      </c>
      <c r="F31" s="3">
        <v>22218.030773999999</v>
      </c>
      <c r="G31" s="3">
        <v>22696.573219999998</v>
      </c>
      <c r="H31" s="3">
        <v>23443.203732999998</v>
      </c>
      <c r="I31" s="3">
        <v>23793.444012</v>
      </c>
    </row>
    <row r="32" spans="1:9" ht="14.5" customHeight="1" x14ac:dyDescent="0.35">
      <c r="A32" s="2"/>
      <c r="B32" s="15" t="s">
        <v>166</v>
      </c>
      <c r="C32" s="3">
        <v>85846.041823000007</v>
      </c>
      <c r="D32" s="3">
        <v>89625.207689999996</v>
      </c>
      <c r="E32" s="3">
        <v>89169.310049000007</v>
      </c>
      <c r="F32" s="3">
        <v>90346.126078999994</v>
      </c>
      <c r="G32" s="3">
        <v>92004.083683000004</v>
      </c>
      <c r="H32" s="3">
        <v>94921.253150999997</v>
      </c>
      <c r="I32" s="3">
        <v>96353.413889000003</v>
      </c>
    </row>
    <row r="33" spans="1:9" x14ac:dyDescent="0.35">
      <c r="A33" s="2"/>
      <c r="B33" s="15" t="s">
        <v>39</v>
      </c>
      <c r="C33" s="206">
        <v>23.945271138281633</v>
      </c>
      <c r="D33" s="206">
        <v>24.232412213894641</v>
      </c>
      <c r="E33" s="206">
        <v>24.440225059523605</v>
      </c>
      <c r="F33" s="206">
        <v>24.592123357422345</v>
      </c>
      <c r="G33" s="206">
        <v>24.669093274382277</v>
      </c>
      <c r="H33" s="206">
        <v>24.697528693291407</v>
      </c>
      <c r="I33" s="206">
        <v>24.693929412205634</v>
      </c>
    </row>
    <row r="34" spans="1:9" x14ac:dyDescent="0.35">
      <c r="A34" s="2" t="s">
        <v>167</v>
      </c>
      <c r="B34" s="15" t="s">
        <v>36</v>
      </c>
      <c r="C34" s="206"/>
      <c r="D34" s="207">
        <f>+(D31/C31-1)*100</f>
        <v>5.6542055057807517</v>
      </c>
      <c r="E34" s="207">
        <f t="shared" ref="E34:I34" si="16">+(E31/D31-1)*100</f>
        <v>0.34454866863842248</v>
      </c>
      <c r="F34" s="207">
        <f t="shared" si="16"/>
        <v>1.9494663597984241</v>
      </c>
      <c r="G34" s="207">
        <f t="shared" si="16"/>
        <v>2.1538472552661947</v>
      </c>
      <c r="H34" s="207">
        <f t="shared" si="16"/>
        <v>3.2896178016075028</v>
      </c>
      <c r="I34" s="207">
        <f t="shared" si="16"/>
        <v>1.493994946206878</v>
      </c>
    </row>
    <row r="35" spans="1:9" x14ac:dyDescent="0.35">
      <c r="A35" s="2"/>
      <c r="B35" s="15" t="s">
        <v>166</v>
      </c>
      <c r="C35" s="206"/>
      <c r="D35" s="207">
        <f t="shared" ref="D35:I35" si="17">+(D32/C32-1)*100</f>
        <v>4.4022598907844657</v>
      </c>
      <c r="E35" s="207">
        <f t="shared" si="17"/>
        <v>-0.508671224034285</v>
      </c>
      <c r="F35" s="207">
        <f t="shared" si="17"/>
        <v>1.3197545538406796</v>
      </c>
      <c r="G35" s="207">
        <f t="shared" si="17"/>
        <v>1.835117537358788</v>
      </c>
      <c r="H35" s="207">
        <f t="shared" si="17"/>
        <v>3.1706956378709128</v>
      </c>
      <c r="I35" s="207">
        <f t="shared" si="17"/>
        <v>1.5087882749732939</v>
      </c>
    </row>
    <row r="36" spans="1:9" x14ac:dyDescent="0.35">
      <c r="A36" s="2"/>
      <c r="B36" s="15" t="s">
        <v>39</v>
      </c>
      <c r="C36" s="206"/>
      <c r="D36" s="207">
        <f t="shared" ref="D36:I36" si="18">+(D33/C33-1)*100</f>
        <v>1.1991556660803537</v>
      </c>
      <c r="E36" s="207">
        <f t="shared" si="18"/>
        <v>0.85758216637552565</v>
      </c>
      <c r="F36" s="207">
        <f t="shared" si="18"/>
        <v>0.62150940725298476</v>
      </c>
      <c r="G36" s="207">
        <f t="shared" si="18"/>
        <v>0.31298605590599493</v>
      </c>
      <c r="H36" s="207">
        <f t="shared" si="18"/>
        <v>0.11526738576426165</v>
      </c>
      <c r="I36" s="207">
        <f t="shared" si="18"/>
        <v>-1.4573446317123206E-2</v>
      </c>
    </row>
    <row r="37" spans="1:9" x14ac:dyDescent="0.35">
      <c r="A37" t="s">
        <v>169</v>
      </c>
      <c r="C37" s="2">
        <f>+C30</f>
        <v>2014</v>
      </c>
      <c r="D37" s="2">
        <f t="shared" ref="D37:I37" si="19">+D30</f>
        <v>2015</v>
      </c>
      <c r="E37" s="2">
        <f t="shared" si="19"/>
        <v>2016</v>
      </c>
      <c r="F37" s="2">
        <f t="shared" si="19"/>
        <v>2017</v>
      </c>
      <c r="G37" s="2">
        <f t="shared" si="19"/>
        <v>2018</v>
      </c>
      <c r="H37" s="2">
        <f t="shared" si="19"/>
        <v>2019</v>
      </c>
      <c r="I37" s="2">
        <f t="shared" si="19"/>
        <v>2020</v>
      </c>
    </row>
    <row r="38" spans="1:9" x14ac:dyDescent="0.35">
      <c r="B38" s="15" t="s">
        <v>36</v>
      </c>
      <c r="C38" s="208">
        <f>+C31/$C31*100</f>
        <v>100</v>
      </c>
      <c r="D38" s="208">
        <f>+D31/$C31*100</f>
        <v>105.65420550578075</v>
      </c>
      <c r="E38" s="208">
        <f t="shared" ref="E38:I38" si="20">+E31/$C31*100</f>
        <v>106.01823566421143</v>
      </c>
      <c r="F38" s="208">
        <f t="shared" si="20"/>
        <v>108.08502550373706</v>
      </c>
      <c r="G38" s="208">
        <f t="shared" si="20"/>
        <v>110.41301185890306</v>
      </c>
      <c r="H38" s="208">
        <f t="shared" si="20"/>
        <v>114.04517795230456</v>
      </c>
      <c r="I38" s="208">
        <f t="shared" si="20"/>
        <v>115.74900714730462</v>
      </c>
    </row>
    <row r="39" spans="1:9" ht="14.5" customHeight="1" x14ac:dyDescent="0.35">
      <c r="B39" s="15" t="s">
        <v>166</v>
      </c>
      <c r="C39" s="208">
        <f t="shared" ref="C39:I39" si="21">+C32/$C32*100</f>
        <v>100</v>
      </c>
      <c r="D39" s="208">
        <f t="shared" si="21"/>
        <v>104.40225989078446</v>
      </c>
      <c r="E39" s="208">
        <f t="shared" si="21"/>
        <v>103.87119563747858</v>
      </c>
      <c r="F39" s="208">
        <f t="shared" si="21"/>
        <v>105.24204047203294</v>
      </c>
      <c r="G39" s="208">
        <f t="shared" si="21"/>
        <v>107.17335561340946</v>
      </c>
      <c r="H39" s="208">
        <f t="shared" si="21"/>
        <v>110.57149652480372</v>
      </c>
      <c r="I39" s="208">
        <f t="shared" si="21"/>
        <v>112.23978629983247</v>
      </c>
    </row>
    <row r="40" spans="1:9" x14ac:dyDescent="0.35">
      <c r="B40" s="15" t="s">
        <v>39</v>
      </c>
      <c r="C40" s="208">
        <f t="shared" ref="C40:I40" si="22">+C33/$C33*100</f>
        <v>100</v>
      </c>
      <c r="D40" s="208">
        <f t="shared" si="22"/>
        <v>101.19915566608036</v>
      </c>
      <c r="E40" s="208">
        <f t="shared" si="22"/>
        <v>102.06702157759526</v>
      </c>
      <c r="F40" s="208">
        <f t="shared" si="22"/>
        <v>102.70137771840295</v>
      </c>
      <c r="G40" s="208">
        <f t="shared" si="22"/>
        <v>103.0228187098849</v>
      </c>
      <c r="H40" s="208">
        <f t="shared" si="22"/>
        <v>103.14157041975243</v>
      </c>
      <c r="I40" s="208">
        <f t="shared" si="22"/>
        <v>103.12653913835668</v>
      </c>
    </row>
    <row r="42" spans="1:9" x14ac:dyDescent="0.35">
      <c r="A42" s="99"/>
      <c r="B42" s="99"/>
      <c r="C42" s="99"/>
      <c r="D42" s="99"/>
      <c r="E42" s="99"/>
      <c r="F42" s="99"/>
      <c r="G42" s="99"/>
      <c r="H42" s="99"/>
      <c r="I42" s="99"/>
    </row>
    <row r="44" spans="1:9" ht="14.5" customHeight="1" x14ac:dyDescent="0.35">
      <c r="A44" s="14" t="s">
        <v>157</v>
      </c>
      <c r="C44" s="16"/>
      <c r="D44" s="16"/>
      <c r="E44" s="16"/>
      <c r="F44" s="16"/>
      <c r="G44" s="16"/>
      <c r="H44" s="16"/>
      <c r="I44" s="16"/>
    </row>
    <row r="45" spans="1:9" ht="15.5" x14ac:dyDescent="0.35">
      <c r="A45" s="14"/>
      <c r="C45" s="2">
        <v>2014</v>
      </c>
      <c r="D45" s="2">
        <v>2015</v>
      </c>
      <c r="E45" s="2">
        <v>2016</v>
      </c>
      <c r="F45" s="2">
        <v>2017</v>
      </c>
      <c r="G45" s="2">
        <v>2018</v>
      </c>
      <c r="H45" s="2">
        <v>2019</v>
      </c>
      <c r="I45" s="2">
        <v>2020</v>
      </c>
    </row>
    <row r="46" spans="1:9" ht="15.5" x14ac:dyDescent="0.35">
      <c r="A46" s="14"/>
      <c r="B46" s="15" t="s">
        <v>36</v>
      </c>
      <c r="C46" s="3">
        <v>57.400633999999997</v>
      </c>
      <c r="D46" s="3">
        <v>58.614381000000002</v>
      </c>
      <c r="E46" s="3">
        <v>67.1721</v>
      </c>
      <c r="F46" s="3">
        <v>62.463047000000003</v>
      </c>
      <c r="G46" s="3">
        <v>68.664795999999996</v>
      </c>
      <c r="H46" s="3">
        <v>72.633459000000002</v>
      </c>
      <c r="I46" s="3">
        <v>81.763982999999996</v>
      </c>
    </row>
    <row r="47" spans="1:9" x14ac:dyDescent="0.35">
      <c r="A47" s="2"/>
      <c r="B47" s="15" t="s">
        <v>166</v>
      </c>
      <c r="C47" s="3">
        <v>322.03548699999999</v>
      </c>
      <c r="D47" s="3">
        <v>329.67839199999997</v>
      </c>
      <c r="E47" s="3">
        <v>376.07691299999999</v>
      </c>
      <c r="F47" s="3">
        <v>354.87354699999997</v>
      </c>
      <c r="G47" s="3">
        <v>389.81822</v>
      </c>
      <c r="H47" s="3">
        <v>410.20916099999999</v>
      </c>
      <c r="I47" s="3">
        <v>462.35875700000003</v>
      </c>
    </row>
    <row r="48" spans="1:9" x14ac:dyDescent="0.35">
      <c r="A48" s="2"/>
      <c r="B48" s="15" t="s">
        <v>39</v>
      </c>
      <c r="C48" s="206">
        <v>17.824319467003335</v>
      </c>
      <c r="D48" s="206">
        <v>17.779260765139863</v>
      </c>
      <c r="E48" s="206">
        <v>17.861266586178346</v>
      </c>
      <c r="F48" s="206">
        <v>17.601494258460466</v>
      </c>
      <c r="G48" s="206">
        <v>17.614568144095468</v>
      </c>
      <c r="H48" s="206">
        <v>17.706444883613901</v>
      </c>
      <c r="I48" s="206">
        <v>17.684099578976937</v>
      </c>
    </row>
    <row r="49" spans="1:9" x14ac:dyDescent="0.35">
      <c r="A49" s="2" t="s">
        <v>167</v>
      </c>
      <c r="B49" s="15" t="s">
        <v>36</v>
      </c>
      <c r="C49" s="206"/>
      <c r="D49" s="207">
        <f>+(D46/C46-1)*100</f>
        <v>2.1145184563641006</v>
      </c>
      <c r="E49" s="207">
        <f t="shared" ref="E49:I49" si="23">+(E46/D46-1)*100</f>
        <v>14.600033053321848</v>
      </c>
      <c r="F49" s="207">
        <f t="shared" si="23"/>
        <v>-7.0104299255196683</v>
      </c>
      <c r="G49" s="207">
        <f t="shared" si="23"/>
        <v>9.928668705514788</v>
      </c>
      <c r="H49" s="207">
        <f t="shared" si="23"/>
        <v>5.7797637671566093</v>
      </c>
      <c r="I49" s="207">
        <f t="shared" si="23"/>
        <v>12.570685914875668</v>
      </c>
    </row>
    <row r="50" spans="1:9" x14ac:dyDescent="0.35">
      <c r="A50" s="2"/>
      <c r="B50" s="15" t="s">
        <v>166</v>
      </c>
      <c r="C50" s="206"/>
      <c r="D50" s="207">
        <f t="shared" ref="D50:I50" si="24">+(D47/C47-1)*100</f>
        <v>2.3733114232842301</v>
      </c>
      <c r="E50" s="207">
        <f t="shared" si="24"/>
        <v>14.073873849760844</v>
      </c>
      <c r="F50" s="207">
        <f t="shared" si="24"/>
        <v>-5.6380397910785973</v>
      </c>
      <c r="G50" s="207">
        <f t="shared" si="24"/>
        <v>9.8470774436168362</v>
      </c>
      <c r="H50" s="207">
        <f t="shared" si="24"/>
        <v>5.2308845389525294</v>
      </c>
      <c r="I50" s="207">
        <f t="shared" si="24"/>
        <v>12.71292817373233</v>
      </c>
    </row>
    <row r="51" spans="1:9" x14ac:dyDescent="0.35">
      <c r="A51" s="2"/>
      <c r="B51" s="15" t="s">
        <v>39</v>
      </c>
      <c r="C51" s="206"/>
      <c r="D51" s="207">
        <f t="shared" ref="D51:I51" si="25">+(D48/C48-1)*100</f>
        <v>-0.25279339245958266</v>
      </c>
      <c r="E51" s="207">
        <f t="shared" si="25"/>
        <v>0.46124426724913903</v>
      </c>
      <c r="F51" s="207">
        <f t="shared" si="25"/>
        <v>-1.4543891748354465</v>
      </c>
      <c r="G51" s="207">
        <f t="shared" si="25"/>
        <v>7.4277134901312714E-2</v>
      </c>
      <c r="H51" s="207">
        <f t="shared" si="25"/>
        <v>0.52159518625058965</v>
      </c>
      <c r="I51" s="207">
        <f t="shared" si="25"/>
        <v>-0.12619870778036724</v>
      </c>
    </row>
    <row r="52" spans="1:9" x14ac:dyDescent="0.35">
      <c r="A52" t="s">
        <v>169</v>
      </c>
      <c r="C52" s="2">
        <f>+C45</f>
        <v>2014</v>
      </c>
      <c r="D52" s="2">
        <f t="shared" ref="D52:I52" si="26">+D45</f>
        <v>2015</v>
      </c>
      <c r="E52" s="2">
        <f t="shared" si="26"/>
        <v>2016</v>
      </c>
      <c r="F52" s="2">
        <f t="shared" si="26"/>
        <v>2017</v>
      </c>
      <c r="G52" s="2">
        <f t="shared" si="26"/>
        <v>2018</v>
      </c>
      <c r="H52" s="2">
        <f t="shared" si="26"/>
        <v>2019</v>
      </c>
      <c r="I52" s="2">
        <f t="shared" si="26"/>
        <v>2020</v>
      </c>
    </row>
    <row r="53" spans="1:9" x14ac:dyDescent="0.35">
      <c r="B53" s="15" t="s">
        <v>36</v>
      </c>
      <c r="C53" s="208">
        <f>+C46/$C46*100</f>
        <v>100</v>
      </c>
      <c r="D53" s="208">
        <f>+D46/$C46*100</f>
        <v>102.1145184563641</v>
      </c>
      <c r="E53" s="208">
        <f t="shared" ref="E53:I53" si="27">+E46/$C46*100</f>
        <v>117.02327190323369</v>
      </c>
      <c r="F53" s="208">
        <f t="shared" si="27"/>
        <v>108.81943742990714</v>
      </c>
      <c r="G53" s="208">
        <f t="shared" si="27"/>
        <v>119.62375885952758</v>
      </c>
      <c r="H53" s="208">
        <f t="shared" si="27"/>
        <v>126.53772953100135</v>
      </c>
      <c r="I53" s="208">
        <f t="shared" si="27"/>
        <v>142.44439007415841</v>
      </c>
    </row>
    <row r="54" spans="1:9" x14ac:dyDescent="0.35">
      <c r="B54" s="15" t="s">
        <v>166</v>
      </c>
      <c r="C54" s="208">
        <f t="shared" ref="C54:I54" si="28">+C47/$C47*100</f>
        <v>100</v>
      </c>
      <c r="D54" s="208">
        <f t="shared" si="28"/>
        <v>102.37331142328424</v>
      </c>
      <c r="E54" s="208">
        <f t="shared" si="28"/>
        <v>116.78120212882004</v>
      </c>
      <c r="F54" s="208">
        <f t="shared" si="28"/>
        <v>110.19703148429724</v>
      </c>
      <c r="G54" s="208">
        <f t="shared" si="28"/>
        <v>121.04821851512284</v>
      </c>
      <c r="H54" s="208">
        <f t="shared" si="28"/>
        <v>127.38011106210789</v>
      </c>
      <c r="I54" s="208">
        <f t="shared" si="28"/>
        <v>143.57385308905415</v>
      </c>
    </row>
    <row r="55" spans="1:9" x14ac:dyDescent="0.35">
      <c r="B55" s="15" t="s">
        <v>39</v>
      </c>
      <c r="C55" s="208">
        <f t="shared" ref="C55:I55" si="29">+C48/$C48*100</f>
        <v>100</v>
      </c>
      <c r="D55" s="208">
        <f t="shared" si="29"/>
        <v>99.74720660754042</v>
      </c>
      <c r="E55" s="208">
        <f t="shared" si="29"/>
        <v>100.20728487975884</v>
      </c>
      <c r="F55" s="208">
        <f t="shared" si="29"/>
        <v>98.749880976071111</v>
      </c>
      <c r="G55" s="208">
        <f t="shared" si="29"/>
        <v>98.823229558378586</v>
      </c>
      <c r="H55" s="208">
        <f t="shared" si="29"/>
        <v>99.338686766652472</v>
      </c>
      <c r="I55" s="208">
        <f t="shared" si="29"/>
        <v>99.213322627626965</v>
      </c>
    </row>
    <row r="57" spans="1:9" x14ac:dyDescent="0.35">
      <c r="A57" t="str">
        <f>+A44</f>
        <v>Taxe d'habitation sur les logements vacants (THLV)</v>
      </c>
      <c r="C57" s="16"/>
      <c r="D57" s="16"/>
      <c r="E57" s="16"/>
      <c r="F57" s="16"/>
      <c r="G57" s="16"/>
      <c r="H57" s="16"/>
      <c r="I57" s="16"/>
    </row>
    <row r="58" spans="1:9" x14ac:dyDescent="0.35">
      <c r="A58" s="2" t="s">
        <v>1</v>
      </c>
      <c r="C58" s="2">
        <f>+C$4</f>
        <v>2014</v>
      </c>
      <c r="D58" s="2">
        <f t="shared" ref="D58:I58" si="30">+D$4</f>
        <v>2015</v>
      </c>
      <c r="E58" s="2">
        <f t="shared" si="30"/>
        <v>2016</v>
      </c>
      <c r="F58" s="2">
        <f t="shared" si="30"/>
        <v>2017</v>
      </c>
      <c r="G58" s="2">
        <f t="shared" si="30"/>
        <v>2018</v>
      </c>
      <c r="H58" s="2">
        <f t="shared" si="30"/>
        <v>2019</v>
      </c>
      <c r="I58" s="2">
        <f t="shared" si="30"/>
        <v>2020</v>
      </c>
    </row>
    <row r="59" spans="1:9" x14ac:dyDescent="0.35">
      <c r="A59" s="15" t="s">
        <v>40</v>
      </c>
      <c r="B59" s="15" t="s">
        <v>36</v>
      </c>
      <c r="C59" s="205">
        <v>1.2858430000000001</v>
      </c>
      <c r="D59" s="205">
        <v>1.2821450000000001</v>
      </c>
      <c r="E59" s="205">
        <v>1.5232939999999999</v>
      </c>
      <c r="F59" s="205">
        <v>0.90865799999999997</v>
      </c>
      <c r="G59" s="205">
        <v>1.8422339999999999</v>
      </c>
      <c r="H59" s="205">
        <v>1.919216</v>
      </c>
      <c r="I59" s="205">
        <v>2.1110410000000002</v>
      </c>
    </row>
    <row r="60" spans="1:9" x14ac:dyDescent="0.35">
      <c r="A60" s="2"/>
      <c r="B60" s="15" t="s">
        <v>166</v>
      </c>
      <c r="C60" s="3">
        <v>13.828714</v>
      </c>
      <c r="D60" s="3">
        <v>13.760061</v>
      </c>
      <c r="E60" s="3">
        <v>16.022113999999998</v>
      </c>
      <c r="F60" s="3">
        <v>9.5578610000000008</v>
      </c>
      <c r="G60" s="3">
        <v>18.341412999999999</v>
      </c>
      <c r="H60" s="3">
        <v>19.143328</v>
      </c>
      <c r="I60" s="3">
        <v>20.979922999999999</v>
      </c>
    </row>
    <row r="61" spans="1:9" x14ac:dyDescent="0.35">
      <c r="A61" s="2"/>
      <c r="B61" s="15" t="s">
        <v>39</v>
      </c>
      <c r="C61" s="206">
        <v>9.2983555810034115</v>
      </c>
      <c r="D61" s="206">
        <v>9.3178729367551512</v>
      </c>
      <c r="E61" s="206">
        <v>9.5074470197877758</v>
      </c>
      <c r="F61" s="206">
        <v>9.5069179181408874</v>
      </c>
      <c r="G61" s="206">
        <v>10.044122554788991</v>
      </c>
      <c r="H61" s="206">
        <v>10.025508626295283</v>
      </c>
      <c r="I61" s="206">
        <v>10.062196129127834</v>
      </c>
    </row>
    <row r="62" spans="1:9" x14ac:dyDescent="0.35">
      <c r="A62" s="2" t="s">
        <v>167</v>
      </c>
      <c r="B62" s="15" t="s">
        <v>36</v>
      </c>
      <c r="C62" s="206"/>
      <c r="D62" s="207">
        <f>+(D59/C59-1)*100</f>
        <v>-0.28759343092430445</v>
      </c>
      <c r="E62" s="207">
        <f t="shared" ref="E62:I62" si="31">+(E59/D59-1)*100</f>
        <v>18.808247117135714</v>
      </c>
      <c r="F62" s="207">
        <f t="shared" si="31"/>
        <v>-40.349138117789472</v>
      </c>
      <c r="G62" s="207">
        <f t="shared" si="31"/>
        <v>102.74228587653442</v>
      </c>
      <c r="H62" s="207">
        <f t="shared" si="31"/>
        <v>4.178730823554444</v>
      </c>
      <c r="I62" s="207">
        <f t="shared" si="31"/>
        <v>9.9949666947336979</v>
      </c>
    </row>
    <row r="63" spans="1:9" x14ac:dyDescent="0.35">
      <c r="A63" s="2"/>
      <c r="B63" s="15" t="s">
        <v>166</v>
      </c>
      <c r="C63" s="206"/>
      <c r="D63" s="207">
        <f t="shared" ref="D63:I63" si="32">+(D60/C60-1)*100</f>
        <v>-0.49645252624357372</v>
      </c>
      <c r="E63" s="207">
        <f t="shared" si="32"/>
        <v>16.439265785231605</v>
      </c>
      <c r="F63" s="207">
        <f t="shared" si="32"/>
        <v>-40.345818285901593</v>
      </c>
      <c r="G63" s="207">
        <f t="shared" si="32"/>
        <v>91.898720853965116</v>
      </c>
      <c r="H63" s="207">
        <f t="shared" si="32"/>
        <v>4.3721549697397943</v>
      </c>
      <c r="I63" s="207">
        <f t="shared" si="32"/>
        <v>9.5939170033549015</v>
      </c>
    </row>
    <row r="64" spans="1:9" x14ac:dyDescent="0.35">
      <c r="A64" s="2"/>
      <c r="B64" s="15" t="s">
        <v>39</v>
      </c>
      <c r="C64" s="206"/>
      <c r="D64" s="207">
        <f t="shared" ref="D64:I64" si="33">+(D61/C61-1)*100</f>
        <v>0.20990115490542305</v>
      </c>
      <c r="E64" s="207">
        <f t="shared" si="33"/>
        <v>2.0345210148212445</v>
      </c>
      <c r="F64" s="207">
        <f t="shared" si="33"/>
        <v>-5.5651285333246925E-3</v>
      </c>
      <c r="G64" s="207">
        <f t="shared" si="33"/>
        <v>5.6506708196462085</v>
      </c>
      <c r="H64" s="207">
        <f t="shared" si="33"/>
        <v>-0.18532159869787401</v>
      </c>
      <c r="I64" s="207">
        <f t="shared" si="33"/>
        <v>0.36594156167124581</v>
      </c>
    </row>
    <row r="65" spans="1:9" x14ac:dyDescent="0.35">
      <c r="A65" t="s">
        <v>169</v>
      </c>
      <c r="C65" s="2">
        <f>+C58</f>
        <v>2014</v>
      </c>
      <c r="D65" s="2">
        <f t="shared" ref="D65:I65" si="34">+D58</f>
        <v>2015</v>
      </c>
      <c r="E65" s="2">
        <f t="shared" si="34"/>
        <v>2016</v>
      </c>
      <c r="F65" s="2">
        <f t="shared" si="34"/>
        <v>2017</v>
      </c>
      <c r="G65" s="2">
        <f t="shared" si="34"/>
        <v>2018</v>
      </c>
      <c r="H65" s="2">
        <f t="shared" si="34"/>
        <v>2019</v>
      </c>
      <c r="I65" s="2">
        <f t="shared" si="34"/>
        <v>2020</v>
      </c>
    </row>
    <row r="66" spans="1:9" x14ac:dyDescent="0.35">
      <c r="B66" s="15" t="s">
        <v>36</v>
      </c>
      <c r="C66" s="208">
        <f>+C59/$C59*100</f>
        <v>100</v>
      </c>
      <c r="D66" s="208">
        <f>+D59/$C59*100</f>
        <v>99.712406569075696</v>
      </c>
      <c r="E66" s="208">
        <f t="shared" ref="E66:I66" si="35">+E59/$C59*100</f>
        <v>118.46656240303052</v>
      </c>
      <c r="F66" s="208">
        <f t="shared" si="35"/>
        <v>70.666325515634483</v>
      </c>
      <c r="G66" s="208">
        <f t="shared" si="35"/>
        <v>143.27052369535005</v>
      </c>
      <c r="H66" s="208">
        <f t="shared" si="35"/>
        <v>149.25741323007551</v>
      </c>
      <c r="I66" s="208">
        <f t="shared" si="35"/>
        <v>164.17564197184259</v>
      </c>
    </row>
    <row r="67" spans="1:9" x14ac:dyDescent="0.35">
      <c r="B67" s="15" t="s">
        <v>166</v>
      </c>
      <c r="C67" s="208">
        <f t="shared" ref="C67:I67" si="36">+C60/$C60*100</f>
        <v>100</v>
      </c>
      <c r="D67" s="208">
        <f t="shared" si="36"/>
        <v>99.503547473756427</v>
      </c>
      <c r="E67" s="208">
        <f t="shared" si="36"/>
        <v>115.86120010870135</v>
      </c>
      <c r="F67" s="208">
        <f t="shared" si="36"/>
        <v>69.116050848979896</v>
      </c>
      <c r="G67" s="208">
        <f t="shared" si="36"/>
        <v>132.63281748396849</v>
      </c>
      <c r="H67" s="208">
        <f t="shared" si="36"/>
        <v>138.43172980509974</v>
      </c>
      <c r="I67" s="208">
        <f t="shared" si="36"/>
        <v>151.7127550689095</v>
      </c>
    </row>
    <row r="68" spans="1:9" x14ac:dyDescent="0.35">
      <c r="B68" s="15" t="s">
        <v>39</v>
      </c>
      <c r="C68" s="208">
        <f t="shared" ref="C68:I68" si="37">+C61/$C61*100</f>
        <v>100</v>
      </c>
      <c r="D68" s="208">
        <f t="shared" si="37"/>
        <v>100.20990115490542</v>
      </c>
      <c r="E68" s="208">
        <f t="shared" si="37"/>
        <v>102.24869265283358</v>
      </c>
      <c r="F68" s="208">
        <f t="shared" si="37"/>
        <v>102.2430023816638</v>
      </c>
      <c r="G68" s="208">
        <f t="shared" si="37"/>
        <v>108.02041788237466</v>
      </c>
      <c r="H68" s="208">
        <f t="shared" si="37"/>
        <v>107.82023271703491</v>
      </c>
      <c r="I68" s="208">
        <f t="shared" si="37"/>
        <v>108.21479176043722</v>
      </c>
    </row>
    <row r="70" spans="1:9" x14ac:dyDescent="0.35">
      <c r="A70" t="str">
        <f>+A44</f>
        <v>Taxe d'habitation sur les logements vacants (THLV)</v>
      </c>
      <c r="C70" s="16"/>
      <c r="D70" s="16"/>
      <c r="E70" s="16"/>
      <c r="F70" s="16"/>
      <c r="G70" s="16"/>
      <c r="H70" s="16"/>
      <c r="I70" s="16"/>
    </row>
    <row r="71" spans="1:9" x14ac:dyDescent="0.35">
      <c r="A71" s="2" t="s">
        <v>41</v>
      </c>
      <c r="C71" s="2">
        <f>+C$4</f>
        <v>2014</v>
      </c>
      <c r="D71" s="2">
        <f t="shared" ref="D71:I71" si="38">+D$4</f>
        <v>2015</v>
      </c>
      <c r="E71" s="2">
        <f t="shared" si="38"/>
        <v>2016</v>
      </c>
      <c r="F71" s="2">
        <f t="shared" si="38"/>
        <v>2017</v>
      </c>
      <c r="G71" s="2">
        <f t="shared" si="38"/>
        <v>2018</v>
      </c>
      <c r="H71" s="2">
        <f t="shared" si="38"/>
        <v>2019</v>
      </c>
      <c r="I71" s="2">
        <f t="shared" si="38"/>
        <v>2020</v>
      </c>
    </row>
    <row r="72" spans="1:9" x14ac:dyDescent="0.35">
      <c r="A72" s="15" t="s">
        <v>40</v>
      </c>
      <c r="B72" s="15" t="s">
        <v>36</v>
      </c>
      <c r="C72" s="3">
        <v>59.072177000000003</v>
      </c>
      <c r="D72" s="3">
        <v>60.038451000000002</v>
      </c>
      <c r="E72" s="3">
        <v>68.857061999999999</v>
      </c>
      <c r="F72" s="3">
        <v>63.542954000000002</v>
      </c>
      <c r="G72" s="3">
        <v>70.678078999999997</v>
      </c>
      <c r="H72" s="3">
        <v>74.729536999999993</v>
      </c>
      <c r="I72" s="3">
        <v>84.026813000000004</v>
      </c>
    </row>
    <row r="73" spans="1:9" x14ac:dyDescent="0.35">
      <c r="A73" s="2"/>
      <c r="B73" s="15" t="s">
        <v>166</v>
      </c>
      <c r="C73" s="3">
        <v>322.03548699999999</v>
      </c>
      <c r="D73" s="3">
        <v>329.67839199999997</v>
      </c>
      <c r="E73" s="3">
        <v>376.07691299999999</v>
      </c>
      <c r="F73" s="3">
        <v>354.87354699999997</v>
      </c>
      <c r="G73" s="3">
        <v>389.81822</v>
      </c>
      <c r="H73" s="3">
        <v>410.20916099999999</v>
      </c>
      <c r="I73" s="3">
        <v>462.35875700000003</v>
      </c>
    </row>
    <row r="74" spans="1:9" x14ac:dyDescent="0.35">
      <c r="A74" s="2"/>
      <c r="B74" s="15" t="s">
        <v>39</v>
      </c>
      <c r="C74" s="206">
        <v>18.343374995812187</v>
      </c>
      <c r="D74" s="206">
        <v>18.211218101306443</v>
      </c>
      <c r="E74" s="206">
        <v>18.309303129171344</v>
      </c>
      <c r="F74" s="206">
        <v>17.905801809454118</v>
      </c>
      <c r="G74" s="206">
        <v>18.131035281008671</v>
      </c>
      <c r="H74" s="206">
        <v>18.217422745466184</v>
      </c>
      <c r="I74" s="206">
        <v>18.173509580570137</v>
      </c>
    </row>
    <row r="75" spans="1:9" x14ac:dyDescent="0.35">
      <c r="A75" s="2" t="s">
        <v>167</v>
      </c>
      <c r="B75" s="15" t="s">
        <v>36</v>
      </c>
      <c r="C75" s="206"/>
      <c r="D75" s="207">
        <f>+(D72/C72-1)*100</f>
        <v>1.6357514638405846</v>
      </c>
      <c r="E75" s="207">
        <f t="shared" ref="E75:I75" si="39">+(E72/D72-1)*100</f>
        <v>14.688272020875415</v>
      </c>
      <c r="F75" s="207">
        <f t="shared" si="39"/>
        <v>-7.7175932949332005</v>
      </c>
      <c r="G75" s="207">
        <f t="shared" si="39"/>
        <v>11.228821688082036</v>
      </c>
      <c r="H75" s="207">
        <f t="shared" si="39"/>
        <v>5.7322695485257924</v>
      </c>
      <c r="I75" s="207">
        <f t="shared" si="39"/>
        <v>12.441233243556704</v>
      </c>
    </row>
    <row r="76" spans="1:9" x14ac:dyDescent="0.35">
      <c r="A76" s="2"/>
      <c r="B76" s="15" t="s">
        <v>166</v>
      </c>
      <c r="C76" s="206"/>
      <c r="D76" s="207">
        <f t="shared" ref="D76:I76" si="40">+(D73/C73-1)*100</f>
        <v>2.3733114232842301</v>
      </c>
      <c r="E76" s="207">
        <f t="shared" si="40"/>
        <v>14.073873849760844</v>
      </c>
      <c r="F76" s="207">
        <f t="shared" si="40"/>
        <v>-5.6380397910785973</v>
      </c>
      <c r="G76" s="207">
        <f t="shared" si="40"/>
        <v>9.8470774436168362</v>
      </c>
      <c r="H76" s="207">
        <f t="shared" si="40"/>
        <v>5.2308845389525294</v>
      </c>
      <c r="I76" s="207">
        <f t="shared" si="40"/>
        <v>12.71292817373233</v>
      </c>
    </row>
    <row r="77" spans="1:9" x14ac:dyDescent="0.35">
      <c r="A77" s="2"/>
      <c r="B77" s="15" t="s">
        <v>39</v>
      </c>
      <c r="C77" s="206"/>
      <c r="D77" s="207">
        <f t="shared" ref="D77:I77" si="41">+(D74/C74-1)*100</f>
        <v>-0.72046117214479288</v>
      </c>
      <c r="E77" s="207">
        <f t="shared" si="41"/>
        <v>0.53859674470575492</v>
      </c>
      <c r="F77" s="207">
        <f t="shared" si="41"/>
        <v>-2.2038049010961291</v>
      </c>
      <c r="G77" s="207">
        <f t="shared" si="41"/>
        <v>1.2578798422510751</v>
      </c>
      <c r="H77" s="207">
        <f t="shared" si="41"/>
        <v>0.47646184080838427</v>
      </c>
      <c r="I77" s="207">
        <f t="shared" si="41"/>
        <v>-0.24105036980038852</v>
      </c>
    </row>
    <row r="78" spans="1:9" x14ac:dyDescent="0.35">
      <c r="A78" t="s">
        <v>169</v>
      </c>
      <c r="C78" s="2">
        <f>+C71</f>
        <v>2014</v>
      </c>
      <c r="D78" s="2">
        <f t="shared" ref="D78:I78" si="42">+D71</f>
        <v>2015</v>
      </c>
      <c r="E78" s="2">
        <f t="shared" si="42"/>
        <v>2016</v>
      </c>
      <c r="F78" s="2">
        <f t="shared" si="42"/>
        <v>2017</v>
      </c>
      <c r="G78" s="2">
        <f t="shared" si="42"/>
        <v>2018</v>
      </c>
      <c r="H78" s="2">
        <f t="shared" si="42"/>
        <v>2019</v>
      </c>
      <c r="I78" s="2">
        <f t="shared" si="42"/>
        <v>2020</v>
      </c>
    </row>
    <row r="79" spans="1:9" x14ac:dyDescent="0.35">
      <c r="B79" s="15" t="s">
        <v>36</v>
      </c>
      <c r="C79" s="208">
        <f>+C72/$C72*100</f>
        <v>100</v>
      </c>
      <c r="D79" s="208">
        <f>+D72/$C72*100</f>
        <v>101.63575146384059</v>
      </c>
      <c r="E79" s="208">
        <f t="shared" ref="E79:I79" si="43">+E72/$C72*100</f>
        <v>116.56428710931036</v>
      </c>
      <c r="F79" s="208">
        <f t="shared" si="43"/>
        <v>107.56832950307553</v>
      </c>
      <c r="G79" s="208">
        <f t="shared" si="43"/>
        <v>119.64698541582443</v>
      </c>
      <c r="H79" s="208">
        <f t="shared" si="43"/>
        <v>126.50547312654481</v>
      </c>
      <c r="I79" s="208">
        <f t="shared" si="43"/>
        <v>142.2443141040832</v>
      </c>
    </row>
    <row r="80" spans="1:9" x14ac:dyDescent="0.35">
      <c r="B80" s="15" t="s">
        <v>166</v>
      </c>
      <c r="C80" s="208">
        <f t="shared" ref="C80:I80" si="44">+C73/$C73*100</f>
        <v>100</v>
      </c>
      <c r="D80" s="208">
        <f t="shared" si="44"/>
        <v>102.37331142328424</v>
      </c>
      <c r="E80" s="208">
        <f t="shared" si="44"/>
        <v>116.78120212882004</v>
      </c>
      <c r="F80" s="208">
        <f t="shared" si="44"/>
        <v>110.19703148429724</v>
      </c>
      <c r="G80" s="208">
        <f t="shared" si="44"/>
        <v>121.04821851512284</v>
      </c>
      <c r="H80" s="208">
        <f t="shared" si="44"/>
        <v>127.38011106210789</v>
      </c>
      <c r="I80" s="208">
        <f t="shared" si="44"/>
        <v>143.57385308905415</v>
      </c>
    </row>
    <row r="81" spans="1:9" x14ac:dyDescent="0.35">
      <c r="B81" s="15" t="s">
        <v>39</v>
      </c>
      <c r="C81" s="208">
        <f t="shared" ref="C81:I81" si="45">+C74/$C74*100</f>
        <v>100</v>
      </c>
      <c r="D81" s="208">
        <f t="shared" si="45"/>
        <v>99.279538827855205</v>
      </c>
      <c r="E81" s="208">
        <f t="shared" si="45"/>
        <v>99.814255192140905</v>
      </c>
      <c r="F81" s="208">
        <f t="shared" si="45"/>
        <v>97.614543744223909</v>
      </c>
      <c r="G81" s="208">
        <f t="shared" si="45"/>
        <v>98.842417413087873</v>
      </c>
      <c r="H81" s="208">
        <f t="shared" si="45"/>
        <v>99.313363814593785</v>
      </c>
      <c r="I81" s="208">
        <f t="shared" si="45"/>
        <v>99.073968583857493</v>
      </c>
    </row>
    <row r="83" spans="1:9" s="99" customFormat="1" x14ac:dyDescent="0.35"/>
    <row r="85" spans="1:9" ht="15.5" x14ac:dyDescent="0.35">
      <c r="A85" s="14" t="s">
        <v>171</v>
      </c>
      <c r="C85" s="16"/>
      <c r="D85" s="16"/>
      <c r="E85" s="16"/>
      <c r="F85" s="16"/>
      <c r="G85" s="16"/>
      <c r="H85" s="16"/>
      <c r="I85" s="16"/>
    </row>
    <row r="86" spans="1:9" x14ac:dyDescent="0.35">
      <c r="A86" s="2" t="s">
        <v>0</v>
      </c>
      <c r="C86" s="2">
        <v>2014</v>
      </c>
      <c r="D86" s="2">
        <v>2015</v>
      </c>
      <c r="E86" s="2">
        <v>2016</v>
      </c>
      <c r="F86" s="2">
        <v>2017</v>
      </c>
      <c r="G86" s="2">
        <v>2018</v>
      </c>
      <c r="H86" s="2">
        <v>2019</v>
      </c>
      <c r="I86" s="2">
        <v>2020</v>
      </c>
    </row>
    <row r="87" spans="1:9" x14ac:dyDescent="0.35">
      <c r="A87" s="15" t="s">
        <v>40</v>
      </c>
      <c r="B87" s="15" t="s">
        <v>36</v>
      </c>
      <c r="C87" s="3">
        <v>15683.774307</v>
      </c>
      <c r="D87" s="3">
        <v>16262.603502</v>
      </c>
      <c r="E87" s="3">
        <v>16733.971801</v>
      </c>
      <c r="F87" s="3">
        <v>17092.294889000001</v>
      </c>
      <c r="G87" s="3">
        <v>17526.557037999999</v>
      </c>
      <c r="H87" s="3">
        <v>18357.670091</v>
      </c>
      <c r="I87" s="3">
        <v>18775.357625000001</v>
      </c>
    </row>
    <row r="88" spans="1:9" ht="14.5" customHeight="1" x14ac:dyDescent="0.35">
      <c r="A88" s="2"/>
      <c r="B88" s="15" t="s">
        <v>166</v>
      </c>
      <c r="C88" s="3">
        <v>83258.667608000003</v>
      </c>
      <c r="D88" s="3">
        <v>85330.781487999993</v>
      </c>
      <c r="E88" s="3">
        <v>86870.941365000006</v>
      </c>
      <c r="F88" s="3">
        <v>88373.029939999993</v>
      </c>
      <c r="G88" s="3">
        <v>90299.279731999995</v>
      </c>
      <c r="H88" s="3">
        <v>92742.39228</v>
      </c>
      <c r="I88" s="3">
        <v>94811.636094999994</v>
      </c>
    </row>
    <row r="89" spans="1:9" x14ac:dyDescent="0.35">
      <c r="A89" s="2"/>
      <c r="B89" s="15" t="s">
        <v>39</v>
      </c>
      <c r="C89" s="206">
        <v>18.837407272528832</v>
      </c>
      <c r="D89" s="206">
        <v>19.05830840689886</v>
      </c>
      <c r="E89" s="206">
        <v>19.263025746077684</v>
      </c>
      <c r="F89" s="206">
        <v>19.341076005433614</v>
      </c>
      <c r="G89" s="206">
        <v>19.409409565632437</v>
      </c>
      <c r="H89" s="206">
        <v>19.794259819798558</v>
      </c>
      <c r="I89" s="206">
        <v>19.802798895050543</v>
      </c>
    </row>
    <row r="90" spans="1:9" x14ac:dyDescent="0.35">
      <c r="A90" s="2" t="s">
        <v>167</v>
      </c>
      <c r="B90" s="15" t="s">
        <v>36</v>
      </c>
      <c r="C90" s="206"/>
      <c r="D90" s="207">
        <f>+(D87/C87-1)*100</f>
        <v>3.6906243590973942</v>
      </c>
      <c r="E90" s="207">
        <f t="shared" ref="E90:I90" si="46">+(E87/D87-1)*100</f>
        <v>2.8984799324538013</v>
      </c>
      <c r="F90" s="207">
        <f t="shared" si="46"/>
        <v>2.141291333947315</v>
      </c>
      <c r="G90" s="207">
        <f t="shared" si="46"/>
        <v>2.5406895435643007</v>
      </c>
      <c r="H90" s="207">
        <f t="shared" si="46"/>
        <v>4.7420212149940966</v>
      </c>
      <c r="I90" s="207">
        <f t="shared" si="46"/>
        <v>2.2752753041616947</v>
      </c>
    </row>
    <row r="91" spans="1:9" x14ac:dyDescent="0.35">
      <c r="A91" s="2"/>
      <c r="B91" s="15" t="s">
        <v>166</v>
      </c>
      <c r="C91" s="206"/>
      <c r="D91" s="207">
        <f t="shared" ref="D91:I91" si="47">+(D88/C88-1)*100</f>
        <v>2.4887665627270739</v>
      </c>
      <c r="E91" s="207">
        <f t="shared" si="47"/>
        <v>1.8049288312408152</v>
      </c>
      <c r="F91" s="207">
        <f t="shared" si="47"/>
        <v>1.7291036005800287</v>
      </c>
      <c r="G91" s="207">
        <f t="shared" si="47"/>
        <v>2.1796806031294969</v>
      </c>
      <c r="H91" s="207">
        <f t="shared" si="47"/>
        <v>2.7055725751644388</v>
      </c>
      <c r="I91" s="207">
        <f t="shared" si="47"/>
        <v>2.2311736457613751</v>
      </c>
    </row>
    <row r="92" spans="1:9" x14ac:dyDescent="0.35">
      <c r="A92" s="2"/>
      <c r="B92" s="15" t="s">
        <v>39</v>
      </c>
      <c r="C92" s="206"/>
      <c r="D92" s="207">
        <f t="shared" ref="D92:I92" si="48">+(D89/C89-1)*100</f>
        <v>1.1726727100717982</v>
      </c>
      <c r="E92" s="207">
        <f t="shared" si="48"/>
        <v>1.0741632195684137</v>
      </c>
      <c r="F92" s="207">
        <f t="shared" si="48"/>
        <v>0.40518172162968824</v>
      </c>
      <c r="G92" s="207">
        <f t="shared" si="48"/>
        <v>0.35330795546031357</v>
      </c>
      <c r="H92" s="207">
        <f t="shared" si="48"/>
        <v>1.9828024797187149</v>
      </c>
      <c r="I92" s="207">
        <f t="shared" si="48"/>
        <v>4.3139149075144267E-2</v>
      </c>
    </row>
    <row r="93" spans="1:9" x14ac:dyDescent="0.35">
      <c r="A93" t="s">
        <v>169</v>
      </c>
      <c r="C93" s="2">
        <f>+C86</f>
        <v>2014</v>
      </c>
      <c r="D93" s="2">
        <f t="shared" ref="D93:I93" si="49">+D86</f>
        <v>2015</v>
      </c>
      <c r="E93" s="2">
        <f t="shared" si="49"/>
        <v>2016</v>
      </c>
      <c r="F93" s="2">
        <f t="shared" si="49"/>
        <v>2017</v>
      </c>
      <c r="G93" s="2">
        <f t="shared" si="49"/>
        <v>2018</v>
      </c>
      <c r="H93" s="2">
        <f t="shared" si="49"/>
        <v>2019</v>
      </c>
      <c r="I93" s="2">
        <f t="shared" si="49"/>
        <v>2020</v>
      </c>
    </row>
    <row r="94" spans="1:9" x14ac:dyDescent="0.35">
      <c r="B94" s="15" t="s">
        <v>36</v>
      </c>
      <c r="C94" s="208">
        <f>+C87/$C87*100</f>
        <v>100</v>
      </c>
      <c r="D94" s="208">
        <f>+D87/$C87*100</f>
        <v>103.6906243590974</v>
      </c>
      <c r="E94" s="208">
        <f t="shared" ref="E94:I94" si="50">+E87/$C87*100</f>
        <v>106.69607629798188</v>
      </c>
      <c r="F94" s="208">
        <f t="shared" si="50"/>
        <v>108.9807501334124</v>
      </c>
      <c r="G94" s="208">
        <f t="shared" si="50"/>
        <v>111.74961265654994</v>
      </c>
      <c r="H94" s="208">
        <f t="shared" si="50"/>
        <v>117.04880299639726</v>
      </c>
      <c r="I94" s="208">
        <f t="shared" si="50"/>
        <v>119.71198550479116</v>
      </c>
    </row>
    <row r="95" spans="1:9" ht="15" customHeight="1" x14ac:dyDescent="0.35">
      <c r="B95" s="15" t="s">
        <v>166</v>
      </c>
      <c r="C95" s="208">
        <f t="shared" ref="C95:I95" si="51">+C88/$C88*100</f>
        <v>100</v>
      </c>
      <c r="D95" s="208">
        <f t="shared" si="51"/>
        <v>102.48876656272708</v>
      </c>
      <c r="E95" s="208">
        <f t="shared" si="51"/>
        <v>104.33861585920083</v>
      </c>
      <c r="F95" s="208">
        <f t="shared" si="51"/>
        <v>106.14273862281766</v>
      </c>
      <c r="G95" s="208">
        <f t="shared" si="51"/>
        <v>108.45631130820965</v>
      </c>
      <c r="H95" s="208">
        <f t="shared" si="51"/>
        <v>111.39067552299953</v>
      </c>
      <c r="I95" s="208">
        <f t="shared" si="51"/>
        <v>113.87599491910427</v>
      </c>
    </row>
    <row r="96" spans="1:9" x14ac:dyDescent="0.35">
      <c r="B96" s="15" t="s">
        <v>39</v>
      </c>
      <c r="C96" s="208">
        <f t="shared" ref="C96:I96" si="52">+C89/$C89*100</f>
        <v>100</v>
      </c>
      <c r="D96" s="208">
        <f t="shared" si="52"/>
        <v>101.17267271007179</v>
      </c>
      <c r="E96" s="208">
        <f t="shared" si="52"/>
        <v>102.25943234857773</v>
      </c>
      <c r="F96" s="208">
        <f t="shared" si="52"/>
        <v>102.67376887709648</v>
      </c>
      <c r="G96" s="208">
        <f t="shared" si="52"/>
        <v>103.03652347071018</v>
      </c>
      <c r="H96" s="208">
        <f t="shared" si="52"/>
        <v>105.07953421310339</v>
      </c>
      <c r="I96" s="208">
        <f t="shared" si="52"/>
        <v>105.12486463001505</v>
      </c>
    </row>
    <row r="98" spans="1:9" x14ac:dyDescent="0.35">
      <c r="A98" t="str">
        <f>+A85</f>
        <v>Taxe foncière (bâti) (FB)</v>
      </c>
      <c r="C98" s="16"/>
      <c r="D98" s="16"/>
      <c r="E98" s="16"/>
      <c r="F98" s="16"/>
      <c r="G98" s="16"/>
      <c r="H98" s="16"/>
      <c r="I98" s="16"/>
    </row>
    <row r="99" spans="1:9" x14ac:dyDescent="0.35">
      <c r="A99" s="2" t="s">
        <v>1</v>
      </c>
      <c r="C99" s="2">
        <f>+C$4</f>
        <v>2014</v>
      </c>
      <c r="D99" s="2">
        <f t="shared" ref="D99:I99" si="53">+D$4</f>
        <v>2015</v>
      </c>
      <c r="E99" s="2">
        <f t="shared" si="53"/>
        <v>2016</v>
      </c>
      <c r="F99" s="2">
        <f t="shared" si="53"/>
        <v>2017</v>
      </c>
      <c r="G99" s="2">
        <f t="shared" si="53"/>
        <v>2018</v>
      </c>
      <c r="H99" s="2">
        <f t="shared" si="53"/>
        <v>2019</v>
      </c>
      <c r="I99" s="2">
        <f t="shared" si="53"/>
        <v>2020</v>
      </c>
    </row>
    <row r="100" spans="1:9" x14ac:dyDescent="0.35">
      <c r="A100" s="15" t="s">
        <v>40</v>
      </c>
      <c r="B100" s="15" t="s">
        <v>36</v>
      </c>
      <c r="C100" s="3">
        <v>1025.1413130000001</v>
      </c>
      <c r="D100" s="3">
        <v>1382.571074</v>
      </c>
      <c r="E100" s="3">
        <v>1521.6794319999999</v>
      </c>
      <c r="F100" s="3">
        <v>1616.5041000000001</v>
      </c>
      <c r="G100" s="3">
        <v>1772.5712109999999</v>
      </c>
      <c r="H100" s="3">
        <v>1839.1752650000001</v>
      </c>
      <c r="I100" s="3">
        <v>1907.2912160000001</v>
      </c>
    </row>
    <row r="101" spans="1:9" ht="15" customHeight="1" x14ac:dyDescent="0.35">
      <c r="A101" s="2"/>
      <c r="B101" s="15" t="s">
        <v>166</v>
      </c>
      <c r="C101" s="3">
        <v>38488.350334000002</v>
      </c>
      <c r="D101" s="3">
        <v>44036.681823999999</v>
      </c>
      <c r="E101" s="3">
        <v>46389.856095000003</v>
      </c>
      <c r="F101" s="3">
        <v>52067.958477</v>
      </c>
      <c r="G101" s="3">
        <v>55044.468201999996</v>
      </c>
      <c r="H101" s="3">
        <v>57134.895961000002</v>
      </c>
      <c r="I101" s="3">
        <v>58656.358822000002</v>
      </c>
    </row>
    <row r="102" spans="1:9" x14ac:dyDescent="0.35">
      <c r="A102" s="2"/>
      <c r="B102" s="15" t="s">
        <v>39</v>
      </c>
      <c r="C102" s="206">
        <v>2.6635106573908063</v>
      </c>
      <c r="D102" s="206">
        <v>3.1395895801724518</v>
      </c>
      <c r="E102" s="206">
        <v>3.2801986470572602</v>
      </c>
      <c r="F102" s="206">
        <v>3.1046043426382064</v>
      </c>
      <c r="G102" s="206">
        <v>3.2202531315137581</v>
      </c>
      <c r="H102" s="206">
        <v>3.2190051877497279</v>
      </c>
      <c r="I102" s="206">
        <v>3.2516358913240966</v>
      </c>
    </row>
    <row r="103" spans="1:9" x14ac:dyDescent="0.35">
      <c r="A103" s="2" t="s">
        <v>167</v>
      </c>
      <c r="B103" s="15" t="s">
        <v>36</v>
      </c>
      <c r="C103" s="206"/>
      <c r="D103" s="207">
        <f>+(D100/C100-1)*100</f>
        <v>34.866389293589982</v>
      </c>
      <c r="E103" s="207">
        <f t="shared" ref="E103:I103" si="54">+(E100/D100-1)*100</f>
        <v>10.061570114984185</v>
      </c>
      <c r="F103" s="207">
        <f t="shared" si="54"/>
        <v>6.2315797930822203</v>
      </c>
      <c r="G103" s="207">
        <f t="shared" si="54"/>
        <v>9.6546065673449135</v>
      </c>
      <c r="H103" s="207">
        <f t="shared" si="54"/>
        <v>3.757482553404734</v>
      </c>
      <c r="I103" s="207">
        <f t="shared" si="54"/>
        <v>3.7036139130546708</v>
      </c>
    </row>
    <row r="104" spans="1:9" x14ac:dyDescent="0.35">
      <c r="A104" s="2"/>
      <c r="B104" s="15" t="s">
        <v>166</v>
      </c>
      <c r="C104" s="206"/>
      <c r="D104" s="207">
        <f t="shared" ref="D104:I104" si="55">+(D101/C101-1)*100</f>
        <v>14.415612625253749</v>
      </c>
      <c r="E104" s="207">
        <f t="shared" si="55"/>
        <v>5.3436684453312289</v>
      </c>
      <c r="F104" s="207">
        <f t="shared" si="55"/>
        <v>12.239965501018224</v>
      </c>
      <c r="G104" s="207">
        <f t="shared" si="55"/>
        <v>5.7165861924753703</v>
      </c>
      <c r="H104" s="207">
        <f t="shared" si="55"/>
        <v>3.7977072488531327</v>
      </c>
      <c r="I104" s="207">
        <f t="shared" si="55"/>
        <v>2.6629310081154989</v>
      </c>
    </row>
    <row r="105" spans="1:9" x14ac:dyDescent="0.35">
      <c r="A105" s="2"/>
      <c r="B105" s="15" t="s">
        <v>39</v>
      </c>
      <c r="C105" s="206"/>
      <c r="D105" s="207">
        <f t="shared" ref="D105:I105" si="56">+(D102/C102-1)*100</f>
        <v>17.874113680026184</v>
      </c>
      <c r="E105" s="207">
        <f t="shared" si="56"/>
        <v>4.4785811423506239</v>
      </c>
      <c r="F105" s="207">
        <f t="shared" si="56"/>
        <v>-5.3531606866731529</v>
      </c>
      <c r="G105" s="207">
        <f t="shared" si="56"/>
        <v>3.7250733462956154</v>
      </c>
      <c r="H105" s="207">
        <f t="shared" si="56"/>
        <v>-3.8752971057387509E-2</v>
      </c>
      <c r="I105" s="207">
        <f t="shared" si="56"/>
        <v>1.0136890645143559</v>
      </c>
    </row>
    <row r="106" spans="1:9" x14ac:dyDescent="0.35">
      <c r="A106" t="s">
        <v>169</v>
      </c>
      <c r="C106" s="2">
        <f>+C99</f>
        <v>2014</v>
      </c>
      <c r="D106" s="2">
        <f t="shared" ref="D106:I106" si="57">+D99</f>
        <v>2015</v>
      </c>
      <c r="E106" s="2">
        <f t="shared" si="57"/>
        <v>2016</v>
      </c>
      <c r="F106" s="2">
        <f t="shared" si="57"/>
        <v>2017</v>
      </c>
      <c r="G106" s="2">
        <f t="shared" si="57"/>
        <v>2018</v>
      </c>
      <c r="H106" s="2">
        <f t="shared" si="57"/>
        <v>2019</v>
      </c>
      <c r="I106" s="2">
        <f t="shared" si="57"/>
        <v>2020</v>
      </c>
    </row>
    <row r="107" spans="1:9" x14ac:dyDescent="0.35">
      <c r="B107" s="15" t="s">
        <v>36</v>
      </c>
      <c r="C107" s="208">
        <f>+C100/$C100*100</f>
        <v>100</v>
      </c>
      <c r="D107" s="208">
        <f>+D100/$C100*100</f>
        <v>134.86638929358998</v>
      </c>
      <c r="E107" s="208">
        <f t="shared" ref="E107:I107" si="58">+E100/$C100*100</f>
        <v>148.43606561391206</v>
      </c>
      <c r="F107" s="208">
        <f t="shared" si="58"/>
        <v>157.68597748435488</v>
      </c>
      <c r="G107" s="208">
        <f t="shared" si="58"/>
        <v>172.90993822234145</v>
      </c>
      <c r="H107" s="208">
        <f t="shared" si="58"/>
        <v>179.40699898414883</v>
      </c>
      <c r="I107" s="208">
        <f t="shared" si="58"/>
        <v>186.05154155951959</v>
      </c>
    </row>
    <row r="108" spans="1:9" ht="15" customHeight="1" x14ac:dyDescent="0.35">
      <c r="B108" s="15" t="s">
        <v>166</v>
      </c>
      <c r="C108" s="208">
        <f t="shared" ref="C108:I108" si="59">+C101/$C101*100</f>
        <v>100</v>
      </c>
      <c r="D108" s="208">
        <f t="shared" si="59"/>
        <v>114.41561262525374</v>
      </c>
      <c r="E108" s="208">
        <f t="shared" si="59"/>
        <v>120.52960361364184</v>
      </c>
      <c r="F108" s="208">
        <f t="shared" si="59"/>
        <v>135.28238551446563</v>
      </c>
      <c r="G108" s="208">
        <f t="shared" si="59"/>
        <v>143.01591968563687</v>
      </c>
      <c r="H108" s="208">
        <f t="shared" si="59"/>
        <v>148.44724563455227</v>
      </c>
      <c r="I108" s="208">
        <f t="shared" si="59"/>
        <v>152.40029336924815</v>
      </c>
    </row>
    <row r="109" spans="1:9" x14ac:dyDescent="0.35">
      <c r="B109" s="15" t="s">
        <v>39</v>
      </c>
      <c r="C109" s="208">
        <f t="shared" ref="C109:I109" si="60">+C102/$C102*100</f>
        <v>100</v>
      </c>
      <c r="D109" s="208">
        <f t="shared" si="60"/>
        <v>117.87411368002618</v>
      </c>
      <c r="E109" s="208">
        <f t="shared" si="60"/>
        <v>123.15320150701277</v>
      </c>
      <c r="F109" s="208">
        <f t="shared" si="60"/>
        <v>116.56061273956</v>
      </c>
      <c r="G109" s="208">
        <f t="shared" si="60"/>
        <v>120.90258105700018</v>
      </c>
      <c r="H109" s="208">
        <f t="shared" si="60"/>
        <v>120.85572771475552</v>
      </c>
      <c r="I109" s="208">
        <f t="shared" si="60"/>
        <v>122.08082901043925</v>
      </c>
    </row>
    <row r="111" spans="1:9" x14ac:dyDescent="0.35">
      <c r="A111" t="str">
        <f>+A85</f>
        <v>Taxe foncière (bâti) (FB)</v>
      </c>
      <c r="C111" s="16"/>
      <c r="D111" s="16"/>
      <c r="E111" s="16"/>
      <c r="F111" s="16"/>
      <c r="G111" s="16"/>
      <c r="H111" s="16"/>
      <c r="I111" s="16"/>
    </row>
    <row r="112" spans="1:9" x14ac:dyDescent="0.35">
      <c r="A112" s="2" t="s">
        <v>41</v>
      </c>
      <c r="C112" s="2">
        <f>+C$4</f>
        <v>2014</v>
      </c>
      <c r="D112" s="2">
        <f t="shared" ref="D112:I112" si="61">+D$4</f>
        <v>2015</v>
      </c>
      <c r="E112" s="2">
        <f t="shared" si="61"/>
        <v>2016</v>
      </c>
      <c r="F112" s="2">
        <f t="shared" si="61"/>
        <v>2017</v>
      </c>
      <c r="G112" s="2">
        <f t="shared" si="61"/>
        <v>2018</v>
      </c>
      <c r="H112" s="2">
        <f t="shared" si="61"/>
        <v>2019</v>
      </c>
      <c r="I112" s="2">
        <f t="shared" si="61"/>
        <v>2020</v>
      </c>
    </row>
    <row r="113" spans="1:9" x14ac:dyDescent="0.35">
      <c r="A113" s="15" t="s">
        <v>40</v>
      </c>
      <c r="B113" s="15" t="s">
        <v>36</v>
      </c>
      <c r="C113" s="3">
        <v>16819.552209000001</v>
      </c>
      <c r="D113" s="3">
        <v>17750.898494000001</v>
      </c>
      <c r="E113" s="3">
        <v>18360.303865000002</v>
      </c>
      <c r="F113" s="3">
        <v>18811.811192000001</v>
      </c>
      <c r="G113" s="3">
        <v>19394.280241</v>
      </c>
      <c r="H113" s="3">
        <v>20292.696252000002</v>
      </c>
      <c r="I113" s="3">
        <v>20770.488697000001</v>
      </c>
    </row>
    <row r="114" spans="1:9" x14ac:dyDescent="0.35">
      <c r="A114" s="2"/>
      <c r="B114" s="15" t="s">
        <v>166</v>
      </c>
      <c r="C114" s="3">
        <v>83258.667608000003</v>
      </c>
      <c r="D114" s="3">
        <v>85330.781487999993</v>
      </c>
      <c r="E114" s="3">
        <v>86870.941365000006</v>
      </c>
      <c r="F114" s="3">
        <v>88373.029939999993</v>
      </c>
      <c r="G114" s="3">
        <v>90299.279731999995</v>
      </c>
      <c r="H114" s="3">
        <v>92742.39228</v>
      </c>
      <c r="I114" s="3">
        <v>94811.636094999994</v>
      </c>
    </row>
    <row r="115" spans="1:9" x14ac:dyDescent="0.35">
      <c r="A115" s="2"/>
      <c r="B115" s="15" t="s">
        <v>39</v>
      </c>
      <c r="C115" s="206">
        <v>20.201563023071817</v>
      </c>
      <c r="D115" s="206">
        <v>20.802456258409279</v>
      </c>
      <c r="E115" s="206">
        <v>21.135150116374017</v>
      </c>
      <c r="F115" s="206">
        <v>21.286823824838976</v>
      </c>
      <c r="G115" s="206">
        <v>21.477779555452102</v>
      </c>
      <c r="H115" s="206">
        <v>21.880712534063179</v>
      </c>
      <c r="I115" s="206">
        <v>21.907109245734617</v>
      </c>
    </row>
    <row r="116" spans="1:9" ht="15" customHeight="1" x14ac:dyDescent="0.35">
      <c r="A116" s="2" t="s">
        <v>167</v>
      </c>
      <c r="B116" s="15" t="s">
        <v>36</v>
      </c>
      <c r="C116" s="206"/>
      <c r="D116" s="207">
        <f>+(D113/C113-1)*100</f>
        <v>5.5372834747743349</v>
      </c>
      <c r="E116" s="207">
        <f t="shared" ref="E116:I116" si="62">+(E113/D113-1)*100</f>
        <v>3.4330959145870033</v>
      </c>
      <c r="F116" s="207">
        <f t="shared" si="62"/>
        <v>2.4591495343424086</v>
      </c>
      <c r="G116" s="207">
        <f t="shared" si="62"/>
        <v>3.0962943602565129</v>
      </c>
      <c r="H116" s="207">
        <f t="shared" si="62"/>
        <v>4.6323761430482335</v>
      </c>
      <c r="I116" s="207">
        <f t="shared" si="62"/>
        <v>2.3545044929793812</v>
      </c>
    </row>
    <row r="117" spans="1:9" x14ac:dyDescent="0.35">
      <c r="A117" s="2"/>
      <c r="B117" s="15" t="s">
        <v>166</v>
      </c>
      <c r="C117" s="206"/>
      <c r="D117" s="207">
        <f t="shared" ref="D117:I117" si="63">+(D114/C114-1)*100</f>
        <v>2.4887665627270739</v>
      </c>
      <c r="E117" s="207">
        <f t="shared" si="63"/>
        <v>1.8049288312408152</v>
      </c>
      <c r="F117" s="207">
        <f t="shared" si="63"/>
        <v>1.7291036005800287</v>
      </c>
      <c r="G117" s="207">
        <f t="shared" si="63"/>
        <v>2.1796806031294969</v>
      </c>
      <c r="H117" s="207">
        <f t="shared" si="63"/>
        <v>2.7055725751644388</v>
      </c>
      <c r="I117" s="207">
        <f t="shared" si="63"/>
        <v>2.2311736457613751</v>
      </c>
    </row>
    <row r="118" spans="1:9" x14ac:dyDescent="0.35">
      <c r="A118" s="2"/>
      <c r="B118" s="15" t="s">
        <v>39</v>
      </c>
      <c r="C118" s="206"/>
      <c r="D118" s="207">
        <f t="shared" ref="D118:I118" si="64">+(D115/C115-1)*100</f>
        <v>2.9744888286673321</v>
      </c>
      <c r="E118" s="207">
        <f t="shared" si="64"/>
        <v>1.5993008413621723</v>
      </c>
      <c r="F118" s="207">
        <f t="shared" si="64"/>
        <v>0.71763724236550974</v>
      </c>
      <c r="G118" s="207">
        <f t="shared" si="64"/>
        <v>0.89706069907107278</v>
      </c>
      <c r="H118" s="207">
        <f t="shared" si="64"/>
        <v>1.8760457875581116</v>
      </c>
      <c r="I118" s="207">
        <f t="shared" si="64"/>
        <v>0.12063917767917154</v>
      </c>
    </row>
    <row r="119" spans="1:9" x14ac:dyDescent="0.35">
      <c r="A119" t="s">
        <v>169</v>
      </c>
      <c r="C119" s="2">
        <f>+C112</f>
        <v>2014</v>
      </c>
      <c r="D119" s="2">
        <f t="shared" ref="D119:I119" si="65">+D112</f>
        <v>2015</v>
      </c>
      <c r="E119" s="2">
        <f t="shared" si="65"/>
        <v>2016</v>
      </c>
      <c r="F119" s="2">
        <f t="shared" si="65"/>
        <v>2017</v>
      </c>
      <c r="G119" s="2">
        <f t="shared" si="65"/>
        <v>2018</v>
      </c>
      <c r="H119" s="2">
        <f t="shared" si="65"/>
        <v>2019</v>
      </c>
      <c r="I119" s="2">
        <f t="shared" si="65"/>
        <v>2020</v>
      </c>
    </row>
    <row r="120" spans="1:9" x14ac:dyDescent="0.35">
      <c r="B120" s="15" t="s">
        <v>36</v>
      </c>
      <c r="C120" s="208">
        <f>+C113/$C113*100</f>
        <v>100</v>
      </c>
      <c r="D120" s="208">
        <f>+D113/$C113*100</f>
        <v>105.53728347477434</v>
      </c>
      <c r="E120" s="208">
        <f t="shared" ref="E120:I120" si="66">+E113/$C113*100</f>
        <v>109.16047964211293</v>
      </c>
      <c r="F120" s="208">
        <f t="shared" si="66"/>
        <v>111.84489906891788</v>
      </c>
      <c r="G120" s="208">
        <f t="shared" si="66"/>
        <v>115.30794637102338</v>
      </c>
      <c r="H120" s="208">
        <f t="shared" si="66"/>
        <v>120.64944416975352</v>
      </c>
      <c r="I120" s="208">
        <f t="shared" si="66"/>
        <v>123.49014075348501</v>
      </c>
    </row>
    <row r="121" spans="1:9" x14ac:dyDescent="0.35">
      <c r="B121" s="15" t="s">
        <v>166</v>
      </c>
      <c r="C121" s="208">
        <f t="shared" ref="C121:I121" si="67">+C114/$C114*100</f>
        <v>100</v>
      </c>
      <c r="D121" s="208">
        <f t="shared" si="67"/>
        <v>102.48876656272708</v>
      </c>
      <c r="E121" s="208">
        <f t="shared" si="67"/>
        <v>104.33861585920083</v>
      </c>
      <c r="F121" s="208">
        <f t="shared" si="67"/>
        <v>106.14273862281766</v>
      </c>
      <c r="G121" s="208">
        <f t="shared" si="67"/>
        <v>108.45631130820965</v>
      </c>
      <c r="H121" s="208">
        <f t="shared" si="67"/>
        <v>111.39067552299953</v>
      </c>
      <c r="I121" s="208">
        <f t="shared" si="67"/>
        <v>113.87599491910427</v>
      </c>
    </row>
    <row r="122" spans="1:9" x14ac:dyDescent="0.35">
      <c r="B122" s="15" t="s">
        <v>39</v>
      </c>
      <c r="C122" s="208">
        <f t="shared" ref="C122:I122" si="68">+C115/$C115*100</f>
        <v>100</v>
      </c>
      <c r="D122" s="208">
        <f t="shared" si="68"/>
        <v>102.97448882866733</v>
      </c>
      <c r="E122" s="208">
        <f t="shared" si="68"/>
        <v>104.6213606948926</v>
      </c>
      <c r="F122" s="208">
        <f t="shared" si="68"/>
        <v>105.37216254270871</v>
      </c>
      <c r="G122" s="208">
        <f t="shared" si="68"/>
        <v>106.31741480064063</v>
      </c>
      <c r="H122" s="208">
        <f t="shared" si="68"/>
        <v>108.31197818244873</v>
      </c>
      <c r="I122" s="208">
        <f t="shared" si="68"/>
        <v>108.4426448622561</v>
      </c>
    </row>
    <row r="124" spans="1:9" x14ac:dyDescent="0.35">
      <c r="A124" t="str">
        <f>+A111</f>
        <v>Taxe foncière (bâti) (FB)</v>
      </c>
      <c r="C124" s="16"/>
      <c r="D124" s="16"/>
      <c r="E124" s="16"/>
      <c r="F124" s="16"/>
      <c r="G124" s="16"/>
      <c r="H124" s="16"/>
      <c r="I124" s="16"/>
    </row>
    <row r="125" spans="1:9" x14ac:dyDescent="0.35">
      <c r="A125" s="2" t="s">
        <v>3</v>
      </c>
      <c r="C125" s="2">
        <f>+C$4</f>
        <v>2014</v>
      </c>
      <c r="D125" s="2">
        <f t="shared" ref="D125:I125" si="69">+D$4</f>
        <v>2015</v>
      </c>
      <c r="E125" s="2">
        <f t="shared" si="69"/>
        <v>2016</v>
      </c>
      <c r="F125" s="2">
        <f t="shared" si="69"/>
        <v>2017</v>
      </c>
      <c r="G125" s="2">
        <f t="shared" si="69"/>
        <v>2018</v>
      </c>
      <c r="H125" s="2">
        <f t="shared" si="69"/>
        <v>2019</v>
      </c>
      <c r="I125" s="2">
        <f t="shared" si="69"/>
        <v>2020</v>
      </c>
    </row>
    <row r="126" spans="1:9" x14ac:dyDescent="0.35">
      <c r="A126" s="15" t="s">
        <v>40</v>
      </c>
      <c r="B126" s="15" t="s">
        <v>36</v>
      </c>
      <c r="C126" s="3">
        <v>12492.376342</v>
      </c>
      <c r="D126" s="3">
        <v>12677.763088</v>
      </c>
      <c r="E126" s="3">
        <v>13469.241679999999</v>
      </c>
      <c r="F126" s="3">
        <v>13798.537721999999</v>
      </c>
      <c r="G126" s="3">
        <v>14064.988536999999</v>
      </c>
      <c r="H126" s="3">
        <v>14059.184319</v>
      </c>
      <c r="I126" s="3">
        <v>14314.335784000001</v>
      </c>
    </row>
    <row r="127" spans="1:9" ht="15" customHeight="1" x14ac:dyDescent="0.35">
      <c r="A127" s="2"/>
      <c r="B127" s="15" t="s">
        <v>166</v>
      </c>
      <c r="C127" s="3">
        <v>82107.151222999993</v>
      </c>
      <c r="D127" s="3">
        <v>82117.053811000005</v>
      </c>
      <c r="E127" s="3">
        <v>83109.100747000004</v>
      </c>
      <c r="F127" s="3">
        <v>84547.384795000005</v>
      </c>
      <c r="G127" s="3">
        <v>85974.518410000004</v>
      </c>
      <c r="H127" s="3">
        <v>80599.062336000003</v>
      </c>
      <c r="I127" s="3">
        <v>82428.890664000006</v>
      </c>
    </row>
    <row r="128" spans="1:9" x14ac:dyDescent="0.35">
      <c r="A128" s="2"/>
      <c r="B128" s="15" t="s">
        <v>39</v>
      </c>
      <c r="C128" s="206">
        <v>15.214723877182349</v>
      </c>
      <c r="D128" s="206">
        <v>15.438648246171915</v>
      </c>
      <c r="E128" s="206">
        <v>16.206698856004888</v>
      </c>
      <c r="F128" s="206">
        <v>16.320478457680245</v>
      </c>
      <c r="G128" s="206">
        <v>16.359485109211207</v>
      </c>
      <c r="H128" s="206">
        <v>17.443359651493601</v>
      </c>
      <c r="I128" s="206">
        <v>17.365678063470096</v>
      </c>
    </row>
    <row r="129" spans="1:9" x14ac:dyDescent="0.35">
      <c r="A129" s="2" t="s">
        <v>167</v>
      </c>
      <c r="B129" s="15" t="s">
        <v>36</v>
      </c>
      <c r="C129" s="206"/>
      <c r="D129" s="207">
        <f>+(D126/C126-1)*100</f>
        <v>1.4839990480971954</v>
      </c>
      <c r="E129" s="207">
        <f t="shared" ref="E129:I129" si="70">+(E126/D126-1)*100</f>
        <v>6.2430460839670188</v>
      </c>
      <c r="F129" s="207">
        <f t="shared" si="70"/>
        <v>2.4448001589351565</v>
      </c>
      <c r="G129" s="207">
        <f t="shared" si="70"/>
        <v>1.9310076210117488</v>
      </c>
      <c r="H129" s="207">
        <f t="shared" si="70"/>
        <v>-4.1267136370071178E-2</v>
      </c>
      <c r="I129" s="207">
        <f t="shared" si="70"/>
        <v>1.8148383235518262</v>
      </c>
    </row>
    <row r="130" spans="1:9" x14ac:dyDescent="0.35">
      <c r="A130" s="2"/>
      <c r="B130" s="15" t="s">
        <v>166</v>
      </c>
      <c r="C130" s="206"/>
      <c r="D130" s="207">
        <f t="shared" ref="D130:I130" si="71">+(D127/C127-1)*100</f>
        <v>1.2060567018234991E-2</v>
      </c>
      <c r="E130" s="207">
        <f t="shared" si="71"/>
        <v>1.2080888073301876</v>
      </c>
      <c r="F130" s="207">
        <f t="shared" si="71"/>
        <v>1.7305975339312329</v>
      </c>
      <c r="G130" s="207">
        <f t="shared" si="71"/>
        <v>1.6879689637477657</v>
      </c>
      <c r="H130" s="207">
        <f t="shared" si="71"/>
        <v>-6.2523828843858542</v>
      </c>
      <c r="I130" s="207">
        <f t="shared" si="71"/>
        <v>2.2702848829330602</v>
      </c>
    </row>
    <row r="131" spans="1:9" x14ac:dyDescent="0.35">
      <c r="A131" s="2"/>
      <c r="B131" s="15" t="s">
        <v>39</v>
      </c>
      <c r="C131" s="206"/>
      <c r="D131" s="207">
        <f t="shared" ref="D131:I131" si="72">+(D128/C128-1)*100</f>
        <v>1.4717609783598373</v>
      </c>
      <c r="E131" s="207">
        <f t="shared" si="72"/>
        <v>4.9748565909804476</v>
      </c>
      <c r="F131" s="207">
        <f t="shared" si="72"/>
        <v>0.70205291457736685</v>
      </c>
      <c r="G131" s="207">
        <f t="shared" si="72"/>
        <v>0.23900433821293365</v>
      </c>
      <c r="H131" s="207">
        <f t="shared" si="72"/>
        <v>6.6253585308263752</v>
      </c>
      <c r="I131" s="207">
        <f t="shared" si="72"/>
        <v>-0.44533615986559472</v>
      </c>
    </row>
    <row r="132" spans="1:9" x14ac:dyDescent="0.35">
      <c r="A132" t="s">
        <v>169</v>
      </c>
      <c r="C132" s="2">
        <f>+C125</f>
        <v>2014</v>
      </c>
      <c r="D132" s="2">
        <f t="shared" ref="D132:I132" si="73">+D125</f>
        <v>2015</v>
      </c>
      <c r="E132" s="2">
        <f t="shared" si="73"/>
        <v>2016</v>
      </c>
      <c r="F132" s="2">
        <f t="shared" si="73"/>
        <v>2017</v>
      </c>
      <c r="G132" s="2">
        <f t="shared" si="73"/>
        <v>2018</v>
      </c>
      <c r="H132" s="2">
        <f t="shared" si="73"/>
        <v>2019</v>
      </c>
      <c r="I132" s="2">
        <f t="shared" si="73"/>
        <v>2020</v>
      </c>
    </row>
    <row r="133" spans="1:9" x14ac:dyDescent="0.35">
      <c r="B133" s="15" t="s">
        <v>36</v>
      </c>
      <c r="C133" s="208">
        <f>+C126/$C126*100</f>
        <v>100</v>
      </c>
      <c r="D133" s="208">
        <f>+D126/$C126*100</f>
        <v>101.48399904809719</v>
      </c>
      <c r="E133" s="208">
        <f t="shared" ref="E133:I133" si="74">+E126/$C126*100</f>
        <v>107.81969187652255</v>
      </c>
      <c r="F133" s="208">
        <f t="shared" si="74"/>
        <v>110.45566787488316</v>
      </c>
      <c r="G133" s="208">
        <f t="shared" si="74"/>
        <v>112.58857523938659</v>
      </c>
      <c r="H133" s="208">
        <f t="shared" si="74"/>
        <v>112.54211315850542</v>
      </c>
      <c r="I133" s="208">
        <f t="shared" si="74"/>
        <v>114.58457055824105</v>
      </c>
    </row>
    <row r="134" spans="1:9" ht="15" customHeight="1" x14ac:dyDescent="0.35">
      <c r="B134" s="15" t="s">
        <v>166</v>
      </c>
      <c r="C134" s="208">
        <f t="shared" ref="C134:I134" si="75">+C127/$C127*100</f>
        <v>100</v>
      </c>
      <c r="D134" s="208">
        <f t="shared" si="75"/>
        <v>100.01206056701824</v>
      </c>
      <c r="E134" s="208">
        <f t="shared" si="75"/>
        <v>101.22029507670867</v>
      </c>
      <c r="F134" s="208">
        <f t="shared" si="75"/>
        <v>102.9720110071441</v>
      </c>
      <c r="G134" s="208">
        <f t="shared" si="75"/>
        <v>104.71014659429163</v>
      </c>
      <c r="H134" s="208">
        <f t="shared" si="75"/>
        <v>98.16326731041481</v>
      </c>
      <c r="I134" s="208">
        <f t="shared" si="75"/>
        <v>100.39185312875631</v>
      </c>
    </row>
    <row r="135" spans="1:9" x14ac:dyDescent="0.35">
      <c r="B135" s="15" t="s">
        <v>39</v>
      </c>
      <c r="C135" s="208">
        <f t="shared" ref="C135:I135" si="76">+C128/$C128*100</f>
        <v>100</v>
      </c>
      <c r="D135" s="208">
        <f t="shared" si="76"/>
        <v>101.47176097835984</v>
      </c>
      <c r="E135" s="208">
        <f t="shared" si="76"/>
        <v>106.51983556737569</v>
      </c>
      <c r="F135" s="208">
        <f t="shared" si="76"/>
        <v>107.26766117757947</v>
      </c>
      <c r="G135" s="208">
        <f t="shared" si="76"/>
        <v>107.52403554129342</v>
      </c>
      <c r="H135" s="208">
        <f t="shared" si="76"/>
        <v>114.64788840271729</v>
      </c>
      <c r="I135" s="208">
        <f t="shared" si="76"/>
        <v>114.13731989913765</v>
      </c>
    </row>
    <row r="136" spans="1:9" x14ac:dyDescent="0.35">
      <c r="B136" s="15"/>
      <c r="C136" s="208"/>
      <c r="D136" s="208"/>
      <c r="E136" s="208"/>
      <c r="F136" s="208"/>
      <c r="G136" s="208"/>
      <c r="H136" s="208"/>
      <c r="I136" s="208"/>
    </row>
    <row r="137" spans="1:9" x14ac:dyDescent="0.35">
      <c r="A137" t="str">
        <f>+A124</f>
        <v>Taxe foncière (bâti) (FB)</v>
      </c>
      <c r="C137" s="16"/>
      <c r="D137" s="16"/>
      <c r="E137" s="16"/>
      <c r="F137" s="16"/>
      <c r="G137" s="16"/>
      <c r="H137" s="16"/>
      <c r="I137" s="16"/>
    </row>
    <row r="138" spans="1:9" x14ac:dyDescent="0.35">
      <c r="A138" s="2" t="s">
        <v>34</v>
      </c>
      <c r="C138" s="2">
        <f>+C$4</f>
        <v>2014</v>
      </c>
      <c r="D138" s="2">
        <f t="shared" ref="D138:I138" si="77">+D$4</f>
        <v>2015</v>
      </c>
      <c r="E138" s="2">
        <f t="shared" si="77"/>
        <v>2016</v>
      </c>
      <c r="F138" s="2">
        <f t="shared" si="77"/>
        <v>2017</v>
      </c>
      <c r="G138" s="2">
        <f t="shared" si="77"/>
        <v>2018</v>
      </c>
      <c r="H138" s="2">
        <f t="shared" si="77"/>
        <v>2019</v>
      </c>
      <c r="I138" s="2">
        <f t="shared" si="77"/>
        <v>2020</v>
      </c>
    </row>
    <row r="139" spans="1:9" x14ac:dyDescent="0.35">
      <c r="A139" s="15" t="s">
        <v>40</v>
      </c>
      <c r="B139" s="15" t="s">
        <v>36</v>
      </c>
      <c r="C139" s="3">
        <v>29311.928551000001</v>
      </c>
      <c r="D139" s="3">
        <v>30428.661582000001</v>
      </c>
      <c r="E139" s="3">
        <v>31940.119030000002</v>
      </c>
      <c r="F139" s="3">
        <v>32722.913383999999</v>
      </c>
      <c r="G139" s="3">
        <v>33627.877290999997</v>
      </c>
      <c r="H139" s="3">
        <v>34525.962735000001</v>
      </c>
      <c r="I139" s="3">
        <v>35263.726094999998</v>
      </c>
    </row>
    <row r="140" spans="1:9" x14ac:dyDescent="0.35">
      <c r="A140" s="2"/>
      <c r="B140" s="15" t="s">
        <v>166</v>
      </c>
      <c r="C140" s="3">
        <v>83258.667608000003</v>
      </c>
      <c r="D140" s="3">
        <v>85330.781487999993</v>
      </c>
      <c r="E140" s="3">
        <v>86870.941365000006</v>
      </c>
      <c r="F140" s="3">
        <v>88373.029939999993</v>
      </c>
      <c r="G140" s="3">
        <v>90299.279731999995</v>
      </c>
      <c r="H140" s="3">
        <v>92742.39228</v>
      </c>
      <c r="I140" s="3">
        <v>94811.636094999994</v>
      </c>
    </row>
    <row r="141" spans="1:9" x14ac:dyDescent="0.35">
      <c r="A141" s="2"/>
      <c r="B141" s="15" t="s">
        <v>39</v>
      </c>
      <c r="C141" s="206">
        <v>35.205858312562682</v>
      </c>
      <c r="D141" s="206">
        <v>35.659654173305746</v>
      </c>
      <c r="E141" s="206">
        <v>36.767322338317108</v>
      </c>
      <c r="F141" s="206">
        <v>37.028167311018869</v>
      </c>
      <c r="G141" s="206">
        <v>37.240471231669247</v>
      </c>
      <c r="H141" s="206">
        <v>37.22781123734886</v>
      </c>
      <c r="I141" s="206">
        <v>37.193458047350028</v>
      </c>
    </row>
    <row r="142" spans="1:9" x14ac:dyDescent="0.35">
      <c r="A142" s="2" t="s">
        <v>167</v>
      </c>
      <c r="B142" s="15" t="s">
        <v>36</v>
      </c>
      <c r="C142" s="206"/>
      <c r="D142" s="207">
        <f>+(D139/C139-1)*100</f>
        <v>3.8098244851306529</v>
      </c>
      <c r="E142" s="207">
        <f t="shared" ref="E142:I142" si="78">+(E139/D139-1)*100</f>
        <v>4.9672163329526731</v>
      </c>
      <c r="F142" s="207">
        <f t="shared" si="78"/>
        <v>2.4508185247047898</v>
      </c>
      <c r="G142" s="207">
        <f t="shared" si="78"/>
        <v>2.7655358689501197</v>
      </c>
      <c r="H142" s="207">
        <f t="shared" si="78"/>
        <v>2.6706575506636687</v>
      </c>
      <c r="I142" s="207">
        <f t="shared" si="78"/>
        <v>2.1368364603258527</v>
      </c>
    </row>
    <row r="143" spans="1:9" x14ac:dyDescent="0.35">
      <c r="A143" s="2"/>
      <c r="B143" s="15" t="s">
        <v>166</v>
      </c>
      <c r="C143" s="206"/>
      <c r="D143" s="207">
        <f t="shared" ref="D143:I143" si="79">+(D140/C140-1)*100</f>
        <v>2.4887665627270739</v>
      </c>
      <c r="E143" s="207">
        <f t="shared" si="79"/>
        <v>1.8049288312408152</v>
      </c>
      <c r="F143" s="207">
        <f t="shared" si="79"/>
        <v>1.7291036005800287</v>
      </c>
      <c r="G143" s="207">
        <f t="shared" si="79"/>
        <v>2.1796806031294969</v>
      </c>
      <c r="H143" s="207">
        <f t="shared" si="79"/>
        <v>2.7055725751644388</v>
      </c>
      <c r="I143" s="207">
        <f t="shared" si="79"/>
        <v>2.2311736457613751</v>
      </c>
    </row>
    <row r="144" spans="1:9" x14ac:dyDescent="0.35">
      <c r="A144" s="2"/>
      <c r="B144" s="15" t="s">
        <v>39</v>
      </c>
      <c r="C144" s="206"/>
      <c r="D144" s="207">
        <f t="shared" ref="D144:I144" si="80">+(D141/C141-1)*100</f>
        <v>1.2889782624079249</v>
      </c>
      <c r="E144" s="207">
        <f t="shared" si="80"/>
        <v>3.1062223980863557</v>
      </c>
      <c r="F144" s="207">
        <f t="shared" si="80"/>
        <v>0.70944783604740547</v>
      </c>
      <c r="G144" s="207">
        <f t="shared" si="80"/>
        <v>0.57335789499686207</v>
      </c>
      <c r="H144" s="207">
        <f t="shared" si="80"/>
        <v>-3.3995258120200766E-2</v>
      </c>
      <c r="I144" s="207">
        <f t="shared" si="80"/>
        <v>-9.227829640536811E-2</v>
      </c>
    </row>
    <row r="145" spans="1:9" x14ac:dyDescent="0.35">
      <c r="A145" t="s">
        <v>169</v>
      </c>
      <c r="C145" s="2">
        <f>+C138</f>
        <v>2014</v>
      </c>
      <c r="D145" s="2">
        <f t="shared" ref="D145:I145" si="81">+D138</f>
        <v>2015</v>
      </c>
      <c r="E145" s="2">
        <f t="shared" si="81"/>
        <v>2016</v>
      </c>
      <c r="F145" s="2">
        <f t="shared" si="81"/>
        <v>2017</v>
      </c>
      <c r="G145" s="2">
        <f t="shared" si="81"/>
        <v>2018</v>
      </c>
      <c r="H145" s="2">
        <f t="shared" si="81"/>
        <v>2019</v>
      </c>
      <c r="I145" s="2">
        <f t="shared" si="81"/>
        <v>2020</v>
      </c>
    </row>
    <row r="146" spans="1:9" x14ac:dyDescent="0.35">
      <c r="B146" s="15" t="s">
        <v>36</v>
      </c>
      <c r="C146" s="208">
        <f>+C139/$C139*100</f>
        <v>100</v>
      </c>
      <c r="D146" s="208">
        <f>+D139/$C139*100</f>
        <v>103.80982448513065</v>
      </c>
      <c r="E146" s="208">
        <f t="shared" ref="E146:I146" si="82">+E139/$C139*100</f>
        <v>108.96628304216559</v>
      </c>
      <c r="F146" s="208">
        <f t="shared" si="82"/>
        <v>111.6368488926452</v>
      </c>
      <c r="G146" s="208">
        <f t="shared" si="82"/>
        <v>114.72420599173697</v>
      </c>
      <c r="H146" s="208">
        <f t="shared" si="82"/>
        <v>117.78809666149421</v>
      </c>
      <c r="I146" s="208">
        <f t="shared" si="82"/>
        <v>120.30503565688089</v>
      </c>
    </row>
    <row r="147" spans="1:9" x14ac:dyDescent="0.35">
      <c r="B147" s="15" t="s">
        <v>166</v>
      </c>
      <c r="C147" s="208">
        <f t="shared" ref="C147:I147" si="83">+C140/$C140*100</f>
        <v>100</v>
      </c>
      <c r="D147" s="208">
        <f t="shared" si="83"/>
        <v>102.48876656272708</v>
      </c>
      <c r="E147" s="208">
        <f t="shared" si="83"/>
        <v>104.33861585920083</v>
      </c>
      <c r="F147" s="208">
        <f t="shared" si="83"/>
        <v>106.14273862281766</v>
      </c>
      <c r="G147" s="208">
        <f t="shared" si="83"/>
        <v>108.45631130820965</v>
      </c>
      <c r="H147" s="208">
        <f t="shared" si="83"/>
        <v>111.39067552299953</v>
      </c>
      <c r="I147" s="208">
        <f t="shared" si="83"/>
        <v>113.87599491910427</v>
      </c>
    </row>
    <row r="148" spans="1:9" x14ac:dyDescent="0.35">
      <c r="B148" s="15" t="s">
        <v>39</v>
      </c>
      <c r="C148" s="208">
        <f t="shared" ref="C148:I148" si="84">+C141/$C141*100</f>
        <v>100</v>
      </c>
      <c r="D148" s="208">
        <f t="shared" si="84"/>
        <v>101.28897826240792</v>
      </c>
      <c r="E148" s="208">
        <f t="shared" si="84"/>
        <v>104.43523919198765</v>
      </c>
      <c r="F148" s="208">
        <f t="shared" si="84"/>
        <v>105.17615273650614</v>
      </c>
      <c r="G148" s="208">
        <f t="shared" si="84"/>
        <v>105.77918851187486</v>
      </c>
      <c r="H148" s="208">
        <f t="shared" si="84"/>
        <v>105.7432286037028</v>
      </c>
      <c r="I148" s="208">
        <f t="shared" si="84"/>
        <v>105.64565055378326</v>
      </c>
    </row>
    <row r="149" spans="1:9" x14ac:dyDescent="0.35">
      <c r="B149" s="15"/>
      <c r="C149" s="208"/>
      <c r="D149" s="208"/>
      <c r="E149" s="208"/>
      <c r="F149" s="208"/>
      <c r="G149" s="208"/>
      <c r="H149" s="208"/>
      <c r="I149" s="208"/>
    </row>
    <row r="150" spans="1:9" x14ac:dyDescent="0.35">
      <c r="B150" s="15"/>
      <c r="C150" s="208"/>
      <c r="D150" s="208"/>
      <c r="E150" s="208"/>
      <c r="F150" s="208"/>
      <c r="G150" s="208"/>
      <c r="H150" s="208"/>
      <c r="I150" s="208"/>
    </row>
    <row r="151" spans="1:9" x14ac:dyDescent="0.35">
      <c r="B151" s="15"/>
      <c r="C151" s="208"/>
      <c r="D151" s="208"/>
      <c r="E151" s="208"/>
      <c r="F151" s="208"/>
      <c r="G151" s="208"/>
      <c r="H151" s="208"/>
      <c r="I151" s="208"/>
    </row>
    <row r="152" spans="1:9" x14ac:dyDescent="0.35">
      <c r="B152" s="15"/>
      <c r="C152" s="208"/>
      <c r="D152" s="208"/>
      <c r="E152" s="208"/>
      <c r="F152" s="208"/>
      <c r="G152" s="208"/>
      <c r="H152" s="208"/>
      <c r="I152" s="208"/>
    </row>
    <row r="153" spans="1:9" x14ac:dyDescent="0.35">
      <c r="B153" s="15"/>
      <c r="C153" s="208"/>
      <c r="D153" s="208"/>
      <c r="E153" s="208"/>
      <c r="F153" s="208"/>
      <c r="G153" s="208"/>
      <c r="H153" s="208"/>
      <c r="I153" s="208"/>
    </row>
    <row r="155" spans="1:9" s="99" customFormat="1" x14ac:dyDescent="0.35"/>
    <row r="158" spans="1:9" ht="15.5" x14ac:dyDescent="0.35">
      <c r="A158" s="14" t="s">
        <v>172</v>
      </c>
      <c r="C158" s="16"/>
      <c r="D158" s="16"/>
      <c r="E158" s="16"/>
      <c r="F158" s="16"/>
      <c r="G158" s="16"/>
      <c r="H158" s="16"/>
      <c r="I158" s="16"/>
    </row>
    <row r="159" spans="1:9" x14ac:dyDescent="0.35">
      <c r="A159" s="2" t="s">
        <v>0</v>
      </c>
      <c r="C159" s="2">
        <v>2014</v>
      </c>
      <c r="D159" s="2">
        <v>2015</v>
      </c>
      <c r="E159" s="2">
        <v>2016</v>
      </c>
      <c r="F159" s="2">
        <v>2017</v>
      </c>
      <c r="G159" s="2">
        <v>2018</v>
      </c>
      <c r="H159" s="2">
        <v>2019</v>
      </c>
      <c r="I159" s="2">
        <v>2020</v>
      </c>
    </row>
    <row r="160" spans="1:9" x14ac:dyDescent="0.35">
      <c r="A160" s="15" t="s">
        <v>40</v>
      </c>
      <c r="B160" s="15" t="s">
        <v>36</v>
      </c>
      <c r="C160" s="3">
        <v>810.61212899999998</v>
      </c>
      <c r="D160" s="3">
        <v>830.025395</v>
      </c>
      <c r="E160" s="3">
        <v>830.11433599999998</v>
      </c>
      <c r="F160" s="3">
        <v>830.926378</v>
      </c>
      <c r="G160" s="3">
        <v>839.75005499999997</v>
      </c>
      <c r="H160" s="3">
        <v>857.68085299999996</v>
      </c>
      <c r="I160" s="3">
        <v>868.57515100000001</v>
      </c>
    </row>
    <row r="161" spans="1:9" ht="15" customHeight="1" x14ac:dyDescent="0.35">
      <c r="A161" s="2"/>
      <c r="B161" s="15" t="s">
        <v>166</v>
      </c>
      <c r="C161" s="3">
        <v>1929.60383</v>
      </c>
      <c r="D161" s="3">
        <v>1955.265586</v>
      </c>
      <c r="E161" s="3">
        <v>1960.5020030000001</v>
      </c>
      <c r="F161" s="3">
        <v>1968.8958029999999</v>
      </c>
      <c r="G161" s="3">
        <v>1985.384123</v>
      </c>
      <c r="H161" s="3">
        <v>2026.816503</v>
      </c>
      <c r="I161" s="3">
        <v>2051.2465569999999</v>
      </c>
    </row>
    <row r="162" spans="1:9" x14ac:dyDescent="0.35">
      <c r="A162" s="2"/>
      <c r="B162" s="15" t="s">
        <v>39</v>
      </c>
      <c r="C162" s="206">
        <v>42.009251660741157</v>
      </c>
      <c r="D162" s="206">
        <v>42.450775022232712</v>
      </c>
      <c r="E162" s="206">
        <v>42.341927461932812</v>
      </c>
      <c r="F162" s="206">
        <v>42.202658806724067</v>
      </c>
      <c r="G162" s="206">
        <v>42.296603728809004</v>
      </c>
      <c r="H162" s="206">
        <v>42.316650359344344</v>
      </c>
      <c r="I162" s="206">
        <v>42.343771305108888</v>
      </c>
    </row>
    <row r="163" spans="1:9" x14ac:dyDescent="0.35">
      <c r="A163" s="2" t="s">
        <v>167</v>
      </c>
      <c r="B163" s="15" t="s">
        <v>36</v>
      </c>
      <c r="C163" s="206"/>
      <c r="D163" s="207">
        <f>+(D160/C160-1)*100</f>
        <v>2.3948896525825436</v>
      </c>
      <c r="E163" s="207">
        <f t="shared" ref="E163:I163" si="85">+(E160/D160-1)*100</f>
        <v>1.0715455278331731E-2</v>
      </c>
      <c r="F163" s="207">
        <f t="shared" si="85"/>
        <v>9.7822910023803722E-2</v>
      </c>
      <c r="G163" s="207">
        <f t="shared" si="85"/>
        <v>1.0619083993022471</v>
      </c>
      <c r="H163" s="207">
        <f t="shared" si="85"/>
        <v>2.1352541620256238</v>
      </c>
      <c r="I163" s="207">
        <f t="shared" si="85"/>
        <v>1.2702041746523784</v>
      </c>
    </row>
    <row r="164" spans="1:9" x14ac:dyDescent="0.35">
      <c r="A164" s="2"/>
      <c r="B164" s="15" t="s">
        <v>166</v>
      </c>
      <c r="C164" s="206"/>
      <c r="D164" s="207">
        <f t="shared" ref="D164:I164" si="86">+(D161/C161-1)*100</f>
        <v>1.3298976505451865</v>
      </c>
      <c r="E164" s="207">
        <f t="shared" si="86"/>
        <v>0.26781103485344904</v>
      </c>
      <c r="F164" s="207">
        <f t="shared" si="86"/>
        <v>0.42814544372591357</v>
      </c>
      <c r="G164" s="207">
        <f t="shared" si="86"/>
        <v>0.8374399485679751</v>
      </c>
      <c r="H164" s="207">
        <f t="shared" si="86"/>
        <v>2.086869715538664</v>
      </c>
      <c r="I164" s="207">
        <f t="shared" si="86"/>
        <v>1.2053411822846138</v>
      </c>
    </row>
    <row r="165" spans="1:9" x14ac:dyDescent="0.35">
      <c r="A165" s="2"/>
      <c r="B165" s="15" t="s">
        <v>39</v>
      </c>
      <c r="C165" s="206"/>
      <c r="D165" s="207">
        <f t="shared" ref="D165:I165" si="87">+(D162/C162-1)*100</f>
        <v>1.0510145837807627</v>
      </c>
      <c r="E165" s="207">
        <f t="shared" si="87"/>
        <v>-0.25640888827799246</v>
      </c>
      <c r="F165" s="207">
        <f t="shared" si="87"/>
        <v>-0.32891430210387762</v>
      </c>
      <c r="G165" s="207">
        <f t="shared" si="87"/>
        <v>0.22260427361977531</v>
      </c>
      <c r="H165" s="207">
        <f t="shared" si="87"/>
        <v>4.7395366927971416E-2</v>
      </c>
      <c r="I165" s="207">
        <f t="shared" si="87"/>
        <v>6.4090483377676755E-2</v>
      </c>
    </row>
    <row r="166" spans="1:9" x14ac:dyDescent="0.35">
      <c r="A166" t="s">
        <v>169</v>
      </c>
      <c r="C166" s="2">
        <f>+C159</f>
        <v>2014</v>
      </c>
      <c r="D166" s="2">
        <f t="shared" ref="D166:I166" si="88">+D159</f>
        <v>2015</v>
      </c>
      <c r="E166" s="2">
        <f t="shared" si="88"/>
        <v>2016</v>
      </c>
      <c r="F166" s="2">
        <f t="shared" si="88"/>
        <v>2017</v>
      </c>
      <c r="G166" s="2">
        <f t="shared" si="88"/>
        <v>2018</v>
      </c>
      <c r="H166" s="2">
        <f t="shared" si="88"/>
        <v>2019</v>
      </c>
      <c r="I166" s="2">
        <f t="shared" si="88"/>
        <v>2020</v>
      </c>
    </row>
    <row r="167" spans="1:9" x14ac:dyDescent="0.35">
      <c r="B167" s="15" t="s">
        <v>36</v>
      </c>
      <c r="C167" s="208">
        <f>+C160/$C160*100</f>
        <v>100</v>
      </c>
      <c r="D167" s="208">
        <f>+D160/$C160*100</f>
        <v>102.39488965258255</v>
      </c>
      <c r="E167" s="208">
        <f t="shared" ref="E167:I167" si="89">+E160/$C160*100</f>
        <v>102.40586173119056</v>
      </c>
      <c r="F167" s="208">
        <f t="shared" si="89"/>
        <v>102.50603812517096</v>
      </c>
      <c r="G167" s="208">
        <f t="shared" si="89"/>
        <v>103.59455835381412</v>
      </c>
      <c r="H167" s="208">
        <f t="shared" si="89"/>
        <v>105.80656547269601</v>
      </c>
      <c r="I167" s="208">
        <f t="shared" si="89"/>
        <v>107.15052488438647</v>
      </c>
    </row>
    <row r="168" spans="1:9" ht="15" customHeight="1" x14ac:dyDescent="0.35">
      <c r="B168" s="15" t="s">
        <v>166</v>
      </c>
      <c r="C168" s="208">
        <f t="shared" ref="C168:I168" si="90">+C161/$C161*100</f>
        <v>100</v>
      </c>
      <c r="D168" s="208">
        <f t="shared" si="90"/>
        <v>101.32989765054519</v>
      </c>
      <c r="E168" s="208">
        <f t="shared" si="90"/>
        <v>101.60127029805905</v>
      </c>
      <c r="F168" s="208">
        <f t="shared" si="90"/>
        <v>102.03627150760785</v>
      </c>
      <c r="G168" s="208">
        <f t="shared" si="90"/>
        <v>102.89076400724184</v>
      </c>
      <c r="H168" s="208">
        <f t="shared" si="90"/>
        <v>105.03796020139534</v>
      </c>
      <c r="I168" s="208">
        <f t="shared" si="90"/>
        <v>106.30402599273448</v>
      </c>
    </row>
    <row r="169" spans="1:9" x14ac:dyDescent="0.35">
      <c r="B169" s="15" t="s">
        <v>39</v>
      </c>
      <c r="C169" s="208">
        <f t="shared" ref="C169:I169" si="91">+C162/$C162*100</f>
        <v>100</v>
      </c>
      <c r="D169" s="208">
        <f t="shared" si="91"/>
        <v>101.05101458378076</v>
      </c>
      <c r="E169" s="208">
        <f t="shared" si="91"/>
        <v>100.79191080069288</v>
      </c>
      <c r="F169" s="208">
        <f t="shared" si="91"/>
        <v>100.4603917907056</v>
      </c>
      <c r="G169" s="208">
        <f t="shared" si="91"/>
        <v>100.68402091612687</v>
      </c>
      <c r="H169" s="208">
        <f t="shared" si="91"/>
        <v>100.73174047727791</v>
      </c>
      <c r="I169" s="208">
        <f t="shared" si="91"/>
        <v>100.79629993666455</v>
      </c>
    </row>
    <row r="171" spans="1:9" x14ac:dyDescent="0.35">
      <c r="A171" t="str">
        <f>+A158</f>
        <v>Taxe foncière (non bâti) (FNB)</v>
      </c>
      <c r="C171" s="16"/>
      <c r="D171" s="16"/>
      <c r="E171" s="16"/>
      <c r="F171" s="16"/>
      <c r="G171" s="16"/>
      <c r="H171" s="16"/>
      <c r="I171" s="16"/>
    </row>
    <row r="172" spans="1:9" x14ac:dyDescent="0.35">
      <c r="A172" s="2" t="s">
        <v>1</v>
      </c>
      <c r="C172" s="2">
        <f>+C$4</f>
        <v>2014</v>
      </c>
      <c r="D172" s="2">
        <f t="shared" ref="D172:I172" si="92">+D$4</f>
        <v>2015</v>
      </c>
      <c r="E172" s="2">
        <f t="shared" si="92"/>
        <v>2016</v>
      </c>
      <c r="F172" s="2">
        <f t="shared" si="92"/>
        <v>2017</v>
      </c>
      <c r="G172" s="2">
        <f t="shared" si="92"/>
        <v>2018</v>
      </c>
      <c r="H172" s="2">
        <f t="shared" si="92"/>
        <v>2019</v>
      </c>
      <c r="I172" s="2">
        <f t="shared" si="92"/>
        <v>2020</v>
      </c>
    </row>
    <row r="173" spans="1:9" x14ac:dyDescent="0.35">
      <c r="A173" s="15" t="s">
        <v>40</v>
      </c>
      <c r="B173" s="15" t="s">
        <v>36</v>
      </c>
      <c r="C173" s="3">
        <v>198.060416</v>
      </c>
      <c r="D173" s="3">
        <v>204.72949199999999</v>
      </c>
      <c r="E173" s="3">
        <v>210.563998</v>
      </c>
      <c r="F173" s="3">
        <v>217.756574</v>
      </c>
      <c r="G173" s="3">
        <v>223.10904199999999</v>
      </c>
      <c r="H173" s="3">
        <v>229.86738199999999</v>
      </c>
      <c r="I173" s="3">
        <v>233.292284</v>
      </c>
    </row>
    <row r="174" spans="1:9" x14ac:dyDescent="0.35">
      <c r="A174" s="2"/>
      <c r="B174" s="15" t="s">
        <v>166</v>
      </c>
      <c r="C174" s="3">
        <v>1879.788149</v>
      </c>
      <c r="D174" s="3">
        <v>1911.555668</v>
      </c>
      <c r="E174" s="3">
        <v>1933.006948</v>
      </c>
      <c r="F174" s="3">
        <v>1934.7368570000001</v>
      </c>
      <c r="G174" s="3">
        <v>1954.01045</v>
      </c>
      <c r="H174" s="3">
        <v>1992.7553579999999</v>
      </c>
      <c r="I174" s="3">
        <v>2017.2207000000001</v>
      </c>
    </row>
    <row r="175" spans="1:9" x14ac:dyDescent="0.35">
      <c r="A175" s="2"/>
      <c r="B175" s="15" t="s">
        <v>39</v>
      </c>
      <c r="C175" s="206">
        <v>10.536315813319877</v>
      </c>
      <c r="D175" s="206">
        <v>10.710098346976311</v>
      </c>
      <c r="E175" s="206">
        <v>10.893080245669143</v>
      </c>
      <c r="F175" s="206">
        <v>11.255100310522486</v>
      </c>
      <c r="G175" s="206">
        <v>11.418006592544067</v>
      </c>
      <c r="H175" s="206">
        <v>11.53515312741164</v>
      </c>
      <c r="I175" s="206">
        <v>11.565035199172801</v>
      </c>
    </row>
    <row r="176" spans="1:9" ht="15" customHeight="1" x14ac:dyDescent="0.35">
      <c r="A176" s="2" t="s">
        <v>167</v>
      </c>
      <c r="B176" s="15" t="s">
        <v>36</v>
      </c>
      <c r="C176" s="206"/>
      <c r="D176" s="207">
        <f>+(D173/C173-1)*100</f>
        <v>3.3671927660699152</v>
      </c>
      <c r="E176" s="207">
        <f t="shared" ref="E176:I176" si="93">+(E173/D173-1)*100</f>
        <v>2.8498610253963719</v>
      </c>
      <c r="F176" s="207">
        <f t="shared" si="93"/>
        <v>3.4158621931181132</v>
      </c>
      <c r="G176" s="207">
        <f t="shared" si="93"/>
        <v>2.4580052402918495</v>
      </c>
      <c r="H176" s="207">
        <f t="shared" si="93"/>
        <v>3.0291645463656369</v>
      </c>
      <c r="I176" s="207">
        <f t="shared" si="93"/>
        <v>1.4899469294864964</v>
      </c>
    </row>
    <row r="177" spans="1:9" x14ac:dyDescent="0.35">
      <c r="A177" s="2"/>
      <c r="B177" s="15" t="s">
        <v>166</v>
      </c>
      <c r="C177" s="206"/>
      <c r="D177" s="207">
        <f t="shared" ref="D177:I177" si="94">+(D174/C174-1)*100</f>
        <v>1.6899520840632842</v>
      </c>
      <c r="E177" s="207">
        <f t="shared" si="94"/>
        <v>1.1221896573089918</v>
      </c>
      <c r="F177" s="207">
        <f t="shared" si="94"/>
        <v>8.949315995940843E-2</v>
      </c>
      <c r="G177" s="207">
        <f t="shared" si="94"/>
        <v>0.99618679048092407</v>
      </c>
      <c r="H177" s="207">
        <f t="shared" si="94"/>
        <v>1.982840368125971</v>
      </c>
      <c r="I177" s="207">
        <f t="shared" si="94"/>
        <v>1.227714275201075</v>
      </c>
    </row>
    <row r="178" spans="1:9" x14ac:dyDescent="0.35">
      <c r="A178" s="2"/>
      <c r="B178" s="15" t="s">
        <v>39</v>
      </c>
      <c r="C178" s="206"/>
      <c r="D178" s="207">
        <f t="shared" ref="D178:I178" si="95">+(D175/C175-1)*100</f>
        <v>1.6493671671908405</v>
      </c>
      <c r="E178" s="207">
        <f t="shared" si="95"/>
        <v>1.7084987715775046</v>
      </c>
      <c r="F178" s="207">
        <f t="shared" si="95"/>
        <v>3.3233948221144782</v>
      </c>
      <c r="G178" s="207">
        <f t="shared" si="95"/>
        <v>1.4473996457346372</v>
      </c>
      <c r="H178" s="207">
        <f t="shared" si="95"/>
        <v>1.025980620330591</v>
      </c>
      <c r="I178" s="207">
        <f t="shared" si="95"/>
        <v>0.2590522330401468</v>
      </c>
    </row>
    <row r="179" spans="1:9" x14ac:dyDescent="0.35">
      <c r="A179" t="s">
        <v>169</v>
      </c>
      <c r="C179" s="2">
        <f>+C172</f>
        <v>2014</v>
      </c>
      <c r="D179" s="2">
        <f t="shared" ref="D179:I179" si="96">+D172</f>
        <v>2015</v>
      </c>
      <c r="E179" s="2">
        <f t="shared" si="96"/>
        <v>2016</v>
      </c>
      <c r="F179" s="2">
        <f t="shared" si="96"/>
        <v>2017</v>
      </c>
      <c r="G179" s="2">
        <f t="shared" si="96"/>
        <v>2018</v>
      </c>
      <c r="H179" s="2">
        <f t="shared" si="96"/>
        <v>2019</v>
      </c>
      <c r="I179" s="2">
        <f t="shared" si="96"/>
        <v>2020</v>
      </c>
    </row>
    <row r="180" spans="1:9" x14ac:dyDescent="0.35">
      <c r="B180" s="15" t="s">
        <v>36</v>
      </c>
      <c r="C180" s="208">
        <f>+C173/$C173*100</f>
        <v>100</v>
      </c>
      <c r="D180" s="208">
        <f>+D173/$C173*100</f>
        <v>103.36719276606992</v>
      </c>
      <c r="E180" s="208">
        <f t="shared" ref="E180:I180" si="97">+E173/$C173*100</f>
        <v>106.31301410575648</v>
      </c>
      <c r="F180" s="208">
        <f t="shared" si="97"/>
        <v>109.94452016095937</v>
      </c>
      <c r="G180" s="208">
        <f t="shared" si="97"/>
        <v>112.64696222792946</v>
      </c>
      <c r="H180" s="208">
        <f t="shared" si="97"/>
        <v>116.05922407029581</v>
      </c>
      <c r="I180" s="208">
        <f t="shared" si="97"/>
        <v>117.78844491571702</v>
      </c>
    </row>
    <row r="181" spans="1:9" x14ac:dyDescent="0.35">
      <c r="B181" s="15" t="s">
        <v>166</v>
      </c>
      <c r="C181" s="208">
        <f t="shared" ref="C181:I181" si="98">+C174/$C174*100</f>
        <v>100</v>
      </c>
      <c r="D181" s="208">
        <f t="shared" si="98"/>
        <v>101.68995208406328</v>
      </c>
      <c r="E181" s="208">
        <f t="shared" si="98"/>
        <v>102.83110620887312</v>
      </c>
      <c r="F181" s="208">
        <f t="shared" si="98"/>
        <v>102.92313301524065</v>
      </c>
      <c r="G181" s="208">
        <f t="shared" si="98"/>
        <v>103.94843967068759</v>
      </c>
      <c r="H181" s="208">
        <f t="shared" si="98"/>
        <v>106.00957129451504</v>
      </c>
      <c r="I181" s="208">
        <f t="shared" si="98"/>
        <v>107.31106593437727</v>
      </c>
    </row>
    <row r="182" spans="1:9" x14ac:dyDescent="0.35">
      <c r="B182" s="15" t="s">
        <v>39</v>
      </c>
      <c r="C182" s="208">
        <f t="shared" ref="C182:I182" si="99">+C175/$C175*100</f>
        <v>100</v>
      </c>
      <c r="D182" s="208">
        <f t="shared" si="99"/>
        <v>101.64936716719085</v>
      </c>
      <c r="E182" s="208">
        <f t="shared" si="99"/>
        <v>103.38604535655858</v>
      </c>
      <c r="F182" s="208">
        <f t="shared" si="99"/>
        <v>106.82197183472739</v>
      </c>
      <c r="G182" s="208">
        <f t="shared" si="99"/>
        <v>108.36811267662998</v>
      </c>
      <c r="H182" s="208">
        <f t="shared" si="99"/>
        <v>109.47994851131024</v>
      </c>
      <c r="I182" s="208">
        <f t="shared" si="99"/>
        <v>109.76355876266</v>
      </c>
    </row>
    <row r="183" spans="1:9" ht="15" customHeight="1" x14ac:dyDescent="0.35"/>
    <row r="184" spans="1:9" x14ac:dyDescent="0.35">
      <c r="A184" t="str">
        <f>+A158</f>
        <v>Taxe foncière (non bâti) (FNB)</v>
      </c>
      <c r="C184" s="16"/>
      <c r="D184" s="16"/>
      <c r="E184" s="16"/>
      <c r="F184" s="16"/>
      <c r="G184" s="16"/>
      <c r="H184" s="16"/>
      <c r="I184" s="16"/>
    </row>
    <row r="185" spans="1:9" x14ac:dyDescent="0.35">
      <c r="A185" s="2" t="s">
        <v>41</v>
      </c>
      <c r="C185" s="2">
        <f>+C$4</f>
        <v>2014</v>
      </c>
      <c r="D185" s="2">
        <f t="shared" ref="D185:I185" si="100">+D$4</f>
        <v>2015</v>
      </c>
      <c r="E185" s="2">
        <f t="shared" si="100"/>
        <v>2016</v>
      </c>
      <c r="F185" s="2">
        <f t="shared" si="100"/>
        <v>2017</v>
      </c>
      <c r="G185" s="2">
        <f t="shared" si="100"/>
        <v>2018</v>
      </c>
      <c r="H185" s="2">
        <f t="shared" si="100"/>
        <v>2019</v>
      </c>
      <c r="I185" s="2">
        <f t="shared" si="100"/>
        <v>2020</v>
      </c>
    </row>
    <row r="186" spans="1:9" x14ac:dyDescent="0.35">
      <c r="A186" s="15" t="s">
        <v>40</v>
      </c>
      <c r="B186" s="15" t="s">
        <v>36</v>
      </c>
      <c r="C186" s="3">
        <v>1013.852848</v>
      </c>
      <c r="D186" s="3">
        <v>1039.921374</v>
      </c>
      <c r="E186" s="3">
        <v>1045.686391</v>
      </c>
      <c r="F186" s="3">
        <v>1053.6099650000001</v>
      </c>
      <c r="G186" s="3">
        <v>1067.0455400000001</v>
      </c>
      <c r="H186" s="3">
        <v>1091.6584809999999</v>
      </c>
      <c r="I186" s="3">
        <v>1105.946551</v>
      </c>
    </row>
    <row r="187" spans="1:9" x14ac:dyDescent="0.35">
      <c r="A187" s="2"/>
      <c r="B187" s="15" t="s">
        <v>166</v>
      </c>
      <c r="C187" s="3">
        <v>1929.60383</v>
      </c>
      <c r="D187" s="3">
        <v>1955.265586</v>
      </c>
      <c r="E187" s="3">
        <v>1960.5020030000001</v>
      </c>
      <c r="F187" s="3">
        <v>1968.8958029999999</v>
      </c>
      <c r="G187" s="3">
        <v>1985.384123</v>
      </c>
      <c r="H187" s="3">
        <v>2026.816503</v>
      </c>
      <c r="I187" s="3">
        <v>2051.2465569999999</v>
      </c>
    </row>
    <row r="188" spans="1:9" x14ac:dyDescent="0.35">
      <c r="A188" s="2"/>
      <c r="B188" s="15" t="s">
        <v>39</v>
      </c>
      <c r="C188" s="206">
        <v>52.542020918356073</v>
      </c>
      <c r="D188" s="206">
        <v>53.185683901255963</v>
      </c>
      <c r="E188" s="206">
        <v>53.337685419340019</v>
      </c>
      <c r="F188" s="206">
        <v>53.512733553224002</v>
      </c>
      <c r="G188" s="206">
        <v>53.745042465014215</v>
      </c>
      <c r="H188" s="206">
        <v>53.860745626660211</v>
      </c>
      <c r="I188" s="206">
        <v>53.9158272917457</v>
      </c>
    </row>
    <row r="189" spans="1:9" x14ac:dyDescent="0.35">
      <c r="A189" s="2" t="s">
        <v>167</v>
      </c>
      <c r="B189" s="15" t="s">
        <v>36</v>
      </c>
      <c r="C189" s="206"/>
      <c r="D189" s="207">
        <f>+(D186/C186-1)*100</f>
        <v>2.5712336905128419</v>
      </c>
      <c r="E189" s="207">
        <f t="shared" ref="E189:I189" si="101">+(E186/D186-1)*100</f>
        <v>0.55437046916586574</v>
      </c>
      <c r="F189" s="207">
        <f t="shared" si="101"/>
        <v>0.75773903803248999</v>
      </c>
      <c r="G189" s="207">
        <f t="shared" si="101"/>
        <v>1.2751943742293603</v>
      </c>
      <c r="H189" s="207">
        <f t="shared" si="101"/>
        <v>2.3066439132485295</v>
      </c>
      <c r="I189" s="207">
        <f t="shared" si="101"/>
        <v>1.3088406538015018</v>
      </c>
    </row>
    <row r="190" spans="1:9" x14ac:dyDescent="0.35">
      <c r="A190" s="2"/>
      <c r="B190" s="15" t="s">
        <v>166</v>
      </c>
      <c r="C190" s="206"/>
      <c r="D190" s="207">
        <f t="shared" ref="D190:I190" si="102">+(D187/C187-1)*100</f>
        <v>1.3298976505451865</v>
      </c>
      <c r="E190" s="207">
        <f t="shared" si="102"/>
        <v>0.26781103485344904</v>
      </c>
      <c r="F190" s="207">
        <f t="shared" si="102"/>
        <v>0.42814544372591357</v>
      </c>
      <c r="G190" s="207">
        <f t="shared" si="102"/>
        <v>0.8374399485679751</v>
      </c>
      <c r="H190" s="207">
        <f t="shared" si="102"/>
        <v>2.086869715538664</v>
      </c>
      <c r="I190" s="207">
        <f t="shared" si="102"/>
        <v>1.2053411822846138</v>
      </c>
    </row>
    <row r="191" spans="1:9" ht="15" customHeight="1" x14ac:dyDescent="0.35">
      <c r="A191" s="2"/>
      <c r="B191" s="15" t="s">
        <v>39</v>
      </c>
      <c r="C191" s="206"/>
      <c r="D191" s="207">
        <f t="shared" ref="D191:I191" si="103">+(D188/C188-1)*100</f>
        <v>1.2250442058558519</v>
      </c>
      <c r="E191" s="207">
        <f t="shared" si="103"/>
        <v>0.28579404631940974</v>
      </c>
      <c r="F191" s="207">
        <f t="shared" si="103"/>
        <v>0.32818847032405341</v>
      </c>
      <c r="G191" s="207">
        <f t="shared" si="103"/>
        <v>0.43411894023159814</v>
      </c>
      <c r="H191" s="207">
        <f t="shared" si="103"/>
        <v>0.21528155219396883</v>
      </c>
      <c r="I191" s="207">
        <f t="shared" si="103"/>
        <v>0.10226680756946216</v>
      </c>
    </row>
    <row r="192" spans="1:9" x14ac:dyDescent="0.35">
      <c r="A192" t="s">
        <v>169</v>
      </c>
      <c r="C192" s="2">
        <f>+C185</f>
        <v>2014</v>
      </c>
      <c r="D192" s="2">
        <f t="shared" ref="D192:I192" si="104">+D185</f>
        <v>2015</v>
      </c>
      <c r="E192" s="2">
        <f t="shared" si="104"/>
        <v>2016</v>
      </c>
      <c r="F192" s="2">
        <f t="shared" si="104"/>
        <v>2017</v>
      </c>
      <c r="G192" s="2">
        <f t="shared" si="104"/>
        <v>2018</v>
      </c>
      <c r="H192" s="2">
        <f t="shared" si="104"/>
        <v>2019</v>
      </c>
      <c r="I192" s="2">
        <f t="shared" si="104"/>
        <v>2020</v>
      </c>
    </row>
    <row r="193" spans="1:9" x14ac:dyDescent="0.35">
      <c r="B193" s="15" t="s">
        <v>36</v>
      </c>
      <c r="C193" s="208">
        <f>+C186/$C186*100</f>
        <v>100</v>
      </c>
      <c r="D193" s="208">
        <f>+D186/$C186*100</f>
        <v>102.57123369051284</v>
      </c>
      <c r="E193" s="208">
        <f t="shared" ref="E193:I193" si="105">+E186/$C186*100</f>
        <v>103.13985831995215</v>
      </c>
      <c r="F193" s="208">
        <f t="shared" si="105"/>
        <v>103.92138929021387</v>
      </c>
      <c r="G193" s="208">
        <f t="shared" si="105"/>
        <v>105.24658900006365</v>
      </c>
      <c r="H193" s="208">
        <f t="shared" si="105"/>
        <v>107.67425303913531</v>
      </c>
      <c r="I193" s="208">
        <f t="shared" si="105"/>
        <v>109.08353743658863</v>
      </c>
    </row>
    <row r="194" spans="1:9" x14ac:dyDescent="0.35">
      <c r="B194" s="15" t="s">
        <v>166</v>
      </c>
      <c r="C194" s="208">
        <f t="shared" ref="C194:I194" si="106">+C187/$C187*100</f>
        <v>100</v>
      </c>
      <c r="D194" s="208">
        <f t="shared" si="106"/>
        <v>101.32989765054519</v>
      </c>
      <c r="E194" s="208">
        <f t="shared" si="106"/>
        <v>101.60127029805905</v>
      </c>
      <c r="F194" s="208">
        <f t="shared" si="106"/>
        <v>102.03627150760785</v>
      </c>
      <c r="G194" s="208">
        <f t="shared" si="106"/>
        <v>102.89076400724184</v>
      </c>
      <c r="H194" s="208">
        <f t="shared" si="106"/>
        <v>105.03796020139534</v>
      </c>
      <c r="I194" s="208">
        <f t="shared" si="106"/>
        <v>106.30402599273448</v>
      </c>
    </row>
    <row r="195" spans="1:9" x14ac:dyDescent="0.35">
      <c r="B195" s="15" t="s">
        <v>39</v>
      </c>
      <c r="C195" s="208">
        <f t="shared" ref="C195:I195" si="107">+C188/$C188*100</f>
        <v>100</v>
      </c>
      <c r="D195" s="208">
        <f t="shared" si="107"/>
        <v>101.22504420585585</v>
      </c>
      <c r="E195" s="208">
        <f t="shared" si="107"/>
        <v>101.51433935558039</v>
      </c>
      <c r="F195" s="208">
        <f t="shared" si="107"/>
        <v>101.84749771307102</v>
      </c>
      <c r="G195" s="208">
        <f t="shared" si="107"/>
        <v>102.2896369907954</v>
      </c>
      <c r="H195" s="208">
        <f t="shared" si="107"/>
        <v>102.50984770904279</v>
      </c>
      <c r="I195" s="208">
        <f t="shared" si="107"/>
        <v>102.61468125773912</v>
      </c>
    </row>
    <row r="198" spans="1:9" s="99" customFormat="1" x14ac:dyDescent="0.35"/>
    <row r="200" spans="1:9" ht="15.5" x14ac:dyDescent="0.35">
      <c r="A200" s="14" t="s">
        <v>27</v>
      </c>
      <c r="C200" s="16"/>
      <c r="D200" s="16"/>
      <c r="E200" s="16"/>
      <c r="F200" s="16"/>
      <c r="G200" s="16"/>
      <c r="H200" s="16"/>
    </row>
    <row r="201" spans="1:9" x14ac:dyDescent="0.35">
      <c r="A201" s="2" t="s">
        <v>0</v>
      </c>
      <c r="C201" s="2">
        <v>2014</v>
      </c>
      <c r="D201" s="2">
        <v>2015</v>
      </c>
      <c r="E201" s="2">
        <v>2016</v>
      </c>
      <c r="F201" s="2">
        <v>2017</v>
      </c>
      <c r="G201" s="2">
        <v>2018</v>
      </c>
      <c r="H201" s="2">
        <v>2019</v>
      </c>
      <c r="I201" s="2">
        <v>2020</v>
      </c>
    </row>
    <row r="202" spans="1:9" x14ac:dyDescent="0.35">
      <c r="A202" s="15" t="s">
        <v>40</v>
      </c>
      <c r="B202" s="15" t="s">
        <v>36</v>
      </c>
      <c r="C202" s="3">
        <v>1175.1149539999999</v>
      </c>
      <c r="D202" s="3">
        <v>1181.4289759999999</v>
      </c>
      <c r="E202" s="3">
        <v>865.99026000000003</v>
      </c>
      <c r="F202" s="3">
        <v>658.16786100000002</v>
      </c>
      <c r="G202" s="3">
        <v>640.824929</v>
      </c>
      <c r="H202" s="3">
        <v>618.48001699999998</v>
      </c>
      <c r="I202" s="3">
        <v>628.83641699999998</v>
      </c>
    </row>
    <row r="203" spans="1:9" ht="14.5" customHeight="1" x14ac:dyDescent="0.35">
      <c r="A203" s="2"/>
      <c r="B203" s="15" t="s">
        <v>166</v>
      </c>
      <c r="C203" s="3">
        <v>6026.9201160000002</v>
      </c>
      <c r="D203" s="3">
        <v>6025.1269069999998</v>
      </c>
      <c r="E203" s="3">
        <v>4751.7558129999998</v>
      </c>
      <c r="F203" s="3">
        <v>3716.6116480000001</v>
      </c>
      <c r="G203" s="3">
        <v>3592.865468</v>
      </c>
      <c r="H203" s="3">
        <v>3481.1326140000001</v>
      </c>
      <c r="I203" s="3">
        <v>3548.5201010000001</v>
      </c>
    </row>
    <row r="204" spans="1:9" x14ac:dyDescent="0.35">
      <c r="A204" s="2"/>
      <c r="B204" s="15" t="s">
        <v>39</v>
      </c>
      <c r="C204" s="206">
        <v>19.497768866727746</v>
      </c>
      <c r="D204" s="206">
        <v>19.60836666572806</v>
      </c>
      <c r="E204" s="206">
        <v>18.224637251577558</v>
      </c>
      <c r="F204" s="206">
        <v>17.708814461531816</v>
      </c>
      <c r="G204" s="206">
        <v>17.836040194311</v>
      </c>
      <c r="H204" s="206">
        <v>17.766631886204838</v>
      </c>
      <c r="I204" s="206">
        <v>17.721089330247533</v>
      </c>
    </row>
    <row r="205" spans="1:9" x14ac:dyDescent="0.35">
      <c r="A205" s="2" t="s">
        <v>167</v>
      </c>
      <c r="B205" s="15" t="s">
        <v>36</v>
      </c>
      <c r="C205" s="206"/>
      <c r="D205" s="207">
        <f>+(D202/C202-1)*100</f>
        <v>0.53731100761738038</v>
      </c>
      <c r="E205" s="207">
        <f t="shared" ref="E205:I205" si="108">+(E202/D202-1)*100</f>
        <v>-26.699761255897947</v>
      </c>
      <c r="F205" s="207">
        <f t="shared" si="108"/>
        <v>-23.998237462855531</v>
      </c>
      <c r="G205" s="207">
        <f t="shared" si="108"/>
        <v>-2.6350317339484897</v>
      </c>
      <c r="H205" s="207">
        <f t="shared" si="108"/>
        <v>-3.4868980573007691</v>
      </c>
      <c r="I205" s="207">
        <f t="shared" si="108"/>
        <v>1.6744922576859889</v>
      </c>
    </row>
    <row r="206" spans="1:9" x14ac:dyDescent="0.35">
      <c r="A206" s="2"/>
      <c r="B206" s="15" t="s">
        <v>166</v>
      </c>
      <c r="C206" s="206"/>
      <c r="D206" s="207">
        <f t="shared" ref="D206:I206" si="109">+(D203/C203-1)*100</f>
        <v>-2.9753322849590536E-2</v>
      </c>
      <c r="E206" s="207">
        <f t="shared" si="109"/>
        <v>-21.134344780698243</v>
      </c>
      <c r="F206" s="207">
        <f t="shared" si="109"/>
        <v>-21.784456224960479</v>
      </c>
      <c r="G206" s="207">
        <f t="shared" si="109"/>
        <v>-3.3295429202723104</v>
      </c>
      <c r="H206" s="207">
        <f t="shared" si="109"/>
        <v>-3.10985354155765</v>
      </c>
      <c r="I206" s="207">
        <f t="shared" si="109"/>
        <v>1.9357920100196546</v>
      </c>
    </row>
    <row r="207" spans="1:9" x14ac:dyDescent="0.35">
      <c r="A207" s="2"/>
      <c r="B207" s="15" t="s">
        <v>39</v>
      </c>
      <c r="C207" s="206"/>
      <c r="D207" s="207">
        <f t="shared" ref="D207:I207" si="110">+(D204/C204-1)*100</f>
        <v>0.5672331011628895</v>
      </c>
      <c r="E207" s="207">
        <f t="shared" si="110"/>
        <v>-7.0568315951017757</v>
      </c>
      <c r="F207" s="207">
        <f t="shared" si="110"/>
        <v>-2.830359709909136</v>
      </c>
      <c r="G207" s="207">
        <f t="shared" si="110"/>
        <v>0.71843167737486446</v>
      </c>
      <c r="H207" s="207">
        <f t="shared" si="110"/>
        <v>-0.38914639880830437</v>
      </c>
      <c r="I207" s="207">
        <f t="shared" si="110"/>
        <v>-0.25633758975254217</v>
      </c>
    </row>
    <row r="208" spans="1:9" x14ac:dyDescent="0.35">
      <c r="A208" t="s">
        <v>169</v>
      </c>
      <c r="C208" s="2">
        <f>+C201</f>
        <v>2014</v>
      </c>
      <c r="D208" s="2">
        <f t="shared" ref="D208:I208" si="111">+D201</f>
        <v>2015</v>
      </c>
      <c r="E208" s="2">
        <f t="shared" si="111"/>
        <v>2016</v>
      </c>
      <c r="F208" s="2">
        <f t="shared" si="111"/>
        <v>2017</v>
      </c>
      <c r="G208" s="2">
        <f t="shared" si="111"/>
        <v>2018</v>
      </c>
      <c r="H208" s="2">
        <f t="shared" si="111"/>
        <v>2019</v>
      </c>
      <c r="I208" s="2">
        <f t="shared" si="111"/>
        <v>2020</v>
      </c>
    </row>
    <row r="209" spans="1:9" x14ac:dyDescent="0.35">
      <c r="B209" s="15" t="s">
        <v>36</v>
      </c>
      <c r="C209" s="208">
        <f>+C202/$C202*100</f>
        <v>100</v>
      </c>
      <c r="D209" s="208">
        <f>+D202/$C202*100</f>
        <v>100.53731100761738</v>
      </c>
      <c r="E209" s="208">
        <f t="shared" ref="E209:I209" si="112">+E202/$C202*100</f>
        <v>73.694088995483924</v>
      </c>
      <c r="F209" s="208">
        <f t="shared" si="112"/>
        <v>56.008806522259611</v>
      </c>
      <c r="G209" s="208">
        <f t="shared" si="112"/>
        <v>54.532956696592258</v>
      </c>
      <c r="H209" s="208">
        <f t="shared" si="112"/>
        <v>52.631448088950116</v>
      </c>
      <c r="I209" s="208">
        <f t="shared" si="112"/>
        <v>53.512757612307603</v>
      </c>
    </row>
    <row r="210" spans="1:9" ht="14.5" customHeight="1" x14ac:dyDescent="0.35">
      <c r="B210" s="15" t="s">
        <v>166</v>
      </c>
      <c r="C210" s="208">
        <f t="shared" ref="C210:I210" si="113">+C203/$C203*100</f>
        <v>100</v>
      </c>
      <c r="D210" s="208">
        <f t="shared" si="113"/>
        <v>99.970246677150413</v>
      </c>
      <c r="E210" s="208">
        <f t="shared" si="113"/>
        <v>78.842190066286904</v>
      </c>
      <c r="F210" s="208">
        <f t="shared" si="113"/>
        <v>61.666847684496503</v>
      </c>
      <c r="G210" s="208">
        <f t="shared" si="113"/>
        <v>59.613623523262241</v>
      </c>
      <c r="H210" s="208">
        <f t="shared" si="113"/>
        <v>57.759727140873217</v>
      </c>
      <c r="I210" s="208">
        <f t="shared" si="113"/>
        <v>58.877835323875395</v>
      </c>
    </row>
    <row r="211" spans="1:9" x14ac:dyDescent="0.35">
      <c r="B211" s="15" t="s">
        <v>39</v>
      </c>
      <c r="C211" s="208">
        <f t="shared" ref="C211:I211" si="114">+C204/$C204*100</f>
        <v>100</v>
      </c>
      <c r="D211" s="208">
        <f t="shared" si="114"/>
        <v>100.56723310116288</v>
      </c>
      <c r="E211" s="208">
        <f t="shared" si="114"/>
        <v>93.470372821360385</v>
      </c>
      <c r="F211" s="208">
        <f t="shared" si="114"/>
        <v>90.824825048322737</v>
      </c>
      <c r="G211" s="208">
        <f t="shared" si="114"/>
        <v>91.477339362390182</v>
      </c>
      <c r="H211" s="208">
        <f t="shared" si="114"/>
        <v>91.121358590535792</v>
      </c>
      <c r="I211" s="208">
        <f t="shared" si="114"/>
        <v>90.887780296175052</v>
      </c>
    </row>
    <row r="213" spans="1:9" x14ac:dyDescent="0.35">
      <c r="A213" t="str">
        <f>+A200</f>
        <v>CFE</v>
      </c>
      <c r="C213" s="16"/>
      <c r="D213" s="16"/>
      <c r="E213" s="16"/>
      <c r="F213" s="16"/>
      <c r="G213" s="16"/>
      <c r="H213" s="16"/>
      <c r="I213" s="16"/>
    </row>
    <row r="214" spans="1:9" x14ac:dyDescent="0.35">
      <c r="A214" s="2" t="s">
        <v>1</v>
      </c>
      <c r="C214" s="2">
        <f>+C$4</f>
        <v>2014</v>
      </c>
      <c r="D214" s="2">
        <f t="shared" ref="D214:I214" si="115">+D$4</f>
        <v>2015</v>
      </c>
      <c r="E214" s="2">
        <f t="shared" si="115"/>
        <v>2016</v>
      </c>
      <c r="F214" s="2">
        <f t="shared" si="115"/>
        <v>2017</v>
      </c>
      <c r="G214" s="2">
        <f t="shared" si="115"/>
        <v>2018</v>
      </c>
      <c r="H214" s="2">
        <f t="shared" si="115"/>
        <v>2019</v>
      </c>
      <c r="I214" s="2">
        <f t="shared" si="115"/>
        <v>2020</v>
      </c>
    </row>
    <row r="215" spans="1:9" x14ac:dyDescent="0.35">
      <c r="A215" s="15" t="s">
        <v>40</v>
      </c>
      <c r="B215" s="15" t="s">
        <v>36</v>
      </c>
      <c r="C215" s="3">
        <v>5781.2595190000002</v>
      </c>
      <c r="D215" s="3">
        <v>6037.118993</v>
      </c>
      <c r="E215" s="3">
        <v>6553.731264</v>
      </c>
      <c r="F215" s="3">
        <v>7001.2334689999998</v>
      </c>
      <c r="G215" s="3">
        <v>7310.8597589999999</v>
      </c>
      <c r="H215" s="3">
        <v>7385.0427689999997</v>
      </c>
      <c r="I215" s="3">
        <v>7633.6127930000002</v>
      </c>
    </row>
    <row r="216" spans="1:9" x14ac:dyDescent="0.35">
      <c r="A216" s="2"/>
      <c r="B216" s="15" t="s">
        <v>166</v>
      </c>
      <c r="C216" s="3">
        <v>24319.411759999999</v>
      </c>
      <c r="D216" s="3">
        <v>25021.428188000002</v>
      </c>
      <c r="E216" s="3">
        <v>26465.976362000001</v>
      </c>
      <c r="F216" s="3">
        <v>27177.619386999999</v>
      </c>
      <c r="G216" s="3">
        <v>28072.030376999999</v>
      </c>
      <c r="H216" s="3">
        <v>28304.458865000001</v>
      </c>
      <c r="I216" s="3">
        <v>29210.299073999999</v>
      </c>
    </row>
    <row r="217" spans="1:9" x14ac:dyDescent="0.35">
      <c r="A217" s="2"/>
      <c r="B217" s="15" t="s">
        <v>39</v>
      </c>
      <c r="C217" s="206">
        <v>23.77220130179662</v>
      </c>
      <c r="D217" s="206">
        <v>24.12779537458751</v>
      </c>
      <c r="E217" s="206">
        <v>24.762854671818886</v>
      </c>
      <c r="F217" s="206">
        <v>25.761025530988686</v>
      </c>
      <c r="G217" s="206">
        <v>26.043216898874334</v>
      </c>
      <c r="H217" s="206">
        <v>26.091446595829488</v>
      </c>
      <c r="I217" s="206">
        <v>26.133292143505155</v>
      </c>
    </row>
    <row r="218" spans="1:9" ht="14.5" customHeight="1" x14ac:dyDescent="0.35">
      <c r="A218" s="2" t="s">
        <v>167</v>
      </c>
      <c r="B218" s="15" t="s">
        <v>36</v>
      </c>
      <c r="C218" s="206"/>
      <c r="D218" s="207">
        <f>+(D215/C215-1)*100</f>
        <v>4.4256701011107014</v>
      </c>
      <c r="E218" s="207">
        <f t="shared" ref="E218:I218" si="116">+(E215/D215-1)*100</f>
        <v>8.5572650066862757</v>
      </c>
      <c r="F218" s="207">
        <f t="shared" si="116"/>
        <v>6.8282049869538231</v>
      </c>
      <c r="G218" s="207">
        <f t="shared" si="116"/>
        <v>4.4224534343978217</v>
      </c>
      <c r="H218" s="207">
        <f t="shared" si="116"/>
        <v>1.014696115715763</v>
      </c>
      <c r="I218" s="207">
        <f t="shared" si="116"/>
        <v>3.3658576094293791</v>
      </c>
    </row>
    <row r="219" spans="1:9" x14ac:dyDescent="0.35">
      <c r="A219" s="2"/>
      <c r="B219" s="15" t="s">
        <v>166</v>
      </c>
      <c r="C219" s="206"/>
      <c r="D219" s="207">
        <f t="shared" ref="D219:I219" si="117">+(D216/C216-1)*100</f>
        <v>2.8866505280964905</v>
      </c>
      <c r="E219" s="207">
        <f t="shared" si="117"/>
        <v>5.7732442894398384</v>
      </c>
      <c r="F219" s="207">
        <f t="shared" si="117"/>
        <v>2.6888976823155497</v>
      </c>
      <c r="G219" s="207">
        <f t="shared" si="117"/>
        <v>3.2909835746240068</v>
      </c>
      <c r="H219" s="207">
        <f t="shared" si="117"/>
        <v>0.82797177431965796</v>
      </c>
      <c r="I219" s="207">
        <f t="shared" si="117"/>
        <v>3.2003445581505918</v>
      </c>
    </row>
    <row r="220" spans="1:9" x14ac:dyDescent="0.35">
      <c r="A220" s="2"/>
      <c r="B220" s="15" t="s">
        <v>39</v>
      </c>
      <c r="C220" s="206"/>
      <c r="D220" s="207">
        <f t="shared" ref="D220:I220" si="118">+(D217/C217-1)*100</f>
        <v>1.4958399025672753</v>
      </c>
      <c r="E220" s="207">
        <f t="shared" si="118"/>
        <v>2.632065165391162</v>
      </c>
      <c r="F220" s="207">
        <f t="shared" si="118"/>
        <v>4.0309199904393855</v>
      </c>
      <c r="G220" s="207">
        <f t="shared" si="118"/>
        <v>1.0954197749083905</v>
      </c>
      <c r="H220" s="207">
        <f t="shared" si="118"/>
        <v>0.18519101208744893</v>
      </c>
      <c r="I220" s="207">
        <f t="shared" si="118"/>
        <v>0.16038032817373704</v>
      </c>
    </row>
    <row r="221" spans="1:9" x14ac:dyDescent="0.35">
      <c r="A221" t="s">
        <v>169</v>
      </c>
      <c r="C221" s="2">
        <f>+C214</f>
        <v>2014</v>
      </c>
      <c r="D221" s="2">
        <f t="shared" ref="D221:I221" si="119">+D214</f>
        <v>2015</v>
      </c>
      <c r="E221" s="2">
        <f t="shared" si="119"/>
        <v>2016</v>
      </c>
      <c r="F221" s="2">
        <f t="shared" si="119"/>
        <v>2017</v>
      </c>
      <c r="G221" s="2">
        <f t="shared" si="119"/>
        <v>2018</v>
      </c>
      <c r="H221" s="2">
        <f t="shared" si="119"/>
        <v>2019</v>
      </c>
      <c r="I221" s="2">
        <f t="shared" si="119"/>
        <v>2020</v>
      </c>
    </row>
    <row r="222" spans="1:9" x14ac:dyDescent="0.35">
      <c r="B222" s="15" t="s">
        <v>36</v>
      </c>
      <c r="C222" s="208">
        <f>+C215/$C215*100</f>
        <v>100</v>
      </c>
      <c r="D222" s="208">
        <f>+D215/$C215*100</f>
        <v>104.4256701011107</v>
      </c>
      <c r="E222" s="208">
        <f t="shared" ref="E222:I222" si="120">+E215/$C215*100</f>
        <v>113.36165142667072</v>
      </c>
      <c r="F222" s="208">
        <f t="shared" si="120"/>
        <v>121.10221736267985</v>
      </c>
      <c r="G222" s="208">
        <f t="shared" si="120"/>
        <v>126.45790653356758</v>
      </c>
      <c r="H222" s="208">
        <f t="shared" si="120"/>
        <v>127.74106999917917</v>
      </c>
      <c r="I222" s="208">
        <f t="shared" si="120"/>
        <v>132.04065252411306</v>
      </c>
    </row>
    <row r="223" spans="1:9" x14ac:dyDescent="0.35">
      <c r="B223" s="15" t="s">
        <v>166</v>
      </c>
      <c r="C223" s="208">
        <f t="shared" ref="C223:I223" si="121">+C216/$C216*100</f>
        <v>100</v>
      </c>
      <c r="D223" s="208">
        <f t="shared" si="121"/>
        <v>102.8866505280965</v>
      </c>
      <c r="E223" s="208">
        <f t="shared" si="121"/>
        <v>108.82654820430575</v>
      </c>
      <c r="F223" s="208">
        <f t="shared" si="121"/>
        <v>111.75278273671535</v>
      </c>
      <c r="G223" s="208">
        <f t="shared" si="121"/>
        <v>115.43054846076591</v>
      </c>
      <c r="H223" s="208">
        <f t="shared" si="121"/>
        <v>116.38628082096341</v>
      </c>
      <c r="I223" s="208">
        <f t="shared" si="121"/>
        <v>120.11104282565097</v>
      </c>
    </row>
    <row r="224" spans="1:9" x14ac:dyDescent="0.35">
      <c r="B224" s="15" t="s">
        <v>39</v>
      </c>
      <c r="C224" s="208">
        <f t="shared" ref="C224:I224" si="122">+C217/$C217*100</f>
        <v>100</v>
      </c>
      <c r="D224" s="208">
        <f t="shared" si="122"/>
        <v>101.49583990256727</v>
      </c>
      <c r="E224" s="208">
        <f t="shared" si="122"/>
        <v>104.16727654896391</v>
      </c>
      <c r="F224" s="208">
        <f t="shared" si="122"/>
        <v>108.36617612287239</v>
      </c>
      <c r="G224" s="208">
        <f t="shared" si="122"/>
        <v>109.55324064543437</v>
      </c>
      <c r="H224" s="208">
        <f t="shared" si="122"/>
        <v>109.75612340056024</v>
      </c>
      <c r="I224" s="208">
        <f t="shared" si="122"/>
        <v>109.93215063146084</v>
      </c>
    </row>
    <row r="225" spans="1:9" ht="14.5" customHeight="1" x14ac:dyDescent="0.35"/>
    <row r="226" spans="1:9" x14ac:dyDescent="0.35">
      <c r="A226" t="str">
        <f>+A200</f>
        <v>CFE</v>
      </c>
      <c r="C226" s="16"/>
      <c r="D226" s="16"/>
      <c r="E226" s="16"/>
      <c r="F226" s="16"/>
      <c r="G226" s="16"/>
      <c r="H226" s="16"/>
      <c r="I226" s="16"/>
    </row>
    <row r="227" spans="1:9" x14ac:dyDescent="0.35">
      <c r="A227" s="2" t="s">
        <v>41</v>
      </c>
      <c r="C227" s="2">
        <f>+C$4</f>
        <v>2014</v>
      </c>
      <c r="D227" s="2">
        <f t="shared" ref="D227:I227" si="123">+D$4</f>
        <v>2015</v>
      </c>
      <c r="E227" s="2">
        <f t="shared" si="123"/>
        <v>2016</v>
      </c>
      <c r="F227" s="2">
        <f t="shared" si="123"/>
        <v>2017</v>
      </c>
      <c r="G227" s="2">
        <f t="shared" si="123"/>
        <v>2018</v>
      </c>
      <c r="H227" s="2">
        <f t="shared" si="123"/>
        <v>2019</v>
      </c>
      <c r="I227" s="2">
        <f t="shared" si="123"/>
        <v>2020</v>
      </c>
    </row>
    <row r="228" spans="1:9" x14ac:dyDescent="0.35">
      <c r="A228" s="15" t="s">
        <v>40</v>
      </c>
      <c r="B228" s="15" t="s">
        <v>36</v>
      </c>
      <c r="C228" s="3">
        <v>6973.8587420000003</v>
      </c>
      <c r="D228" s="3">
        <v>7234.1384529999996</v>
      </c>
      <c r="E228" s="3">
        <v>7426.2889160000004</v>
      </c>
      <c r="F228" s="3">
        <v>7663.2360589999998</v>
      </c>
      <c r="G228" s="3">
        <v>7954.0907079999997</v>
      </c>
      <c r="H228" s="3">
        <v>8005.7612419999996</v>
      </c>
      <c r="I228" s="3">
        <v>8264.7013979999992</v>
      </c>
    </row>
    <row r="229" spans="1:9" x14ac:dyDescent="0.35">
      <c r="A229" s="2"/>
      <c r="B229" s="15" t="s">
        <v>166</v>
      </c>
      <c r="C229" s="3">
        <v>27068.661520000001</v>
      </c>
      <c r="D229" s="3">
        <v>27876.773455999999</v>
      </c>
      <c r="E229" s="3">
        <v>28418.226001999999</v>
      </c>
      <c r="F229" s="3">
        <v>29149.488907999999</v>
      </c>
      <c r="G229" s="3">
        <v>30091.298094000002</v>
      </c>
      <c r="H229" s="3">
        <v>30271.226868000002</v>
      </c>
      <c r="I229" s="3">
        <v>31274.040291000001</v>
      </c>
    </row>
    <row r="230" spans="1:9" x14ac:dyDescent="0.35">
      <c r="A230" s="2"/>
      <c r="B230" s="15" t="s">
        <v>39</v>
      </c>
      <c r="C230" s="206">
        <v>25.763589148459676</v>
      </c>
      <c r="D230" s="206">
        <v>25.950415188537452</v>
      </c>
      <c r="E230" s="206">
        <v>26.132134058886571</v>
      </c>
      <c r="F230" s="206">
        <v>26.289435410638863</v>
      </c>
      <c r="G230" s="206">
        <v>26.433192357314724</v>
      </c>
      <c r="H230" s="206">
        <v>26.446768335190818</v>
      </c>
      <c r="I230" s="206">
        <v>26.426714684441983</v>
      </c>
    </row>
    <row r="231" spans="1:9" x14ac:dyDescent="0.35">
      <c r="A231" s="2" t="s">
        <v>167</v>
      </c>
      <c r="B231" s="15" t="s">
        <v>36</v>
      </c>
      <c r="C231" s="206"/>
      <c r="D231" s="207">
        <f>+(D228/C228-1)*100</f>
        <v>3.7322194301480094</v>
      </c>
      <c r="E231" s="207">
        <f t="shared" ref="E231:I231" si="124">+(E228/D228-1)*100</f>
        <v>2.6561623647155308</v>
      </c>
      <c r="F231" s="207">
        <f t="shared" si="124"/>
        <v>3.1906534431954903</v>
      </c>
      <c r="G231" s="207">
        <f t="shared" si="124"/>
        <v>3.795454645539853</v>
      </c>
      <c r="H231" s="207">
        <f t="shared" si="124"/>
        <v>0.64960956439723549</v>
      </c>
      <c r="I231" s="207">
        <f t="shared" si="124"/>
        <v>3.2344226635381279</v>
      </c>
    </row>
    <row r="232" spans="1:9" x14ac:dyDescent="0.35">
      <c r="A232" s="2"/>
      <c r="B232" s="15" t="s">
        <v>166</v>
      </c>
      <c r="C232" s="206"/>
      <c r="D232" s="207">
        <f t="shared" ref="D232:I232" si="125">+(D229/C229-1)*100</f>
        <v>2.9854152020147628</v>
      </c>
      <c r="E232" s="207">
        <f t="shared" si="125"/>
        <v>1.9423070853397562</v>
      </c>
      <c r="F232" s="207">
        <f t="shared" si="125"/>
        <v>2.5732179973110725</v>
      </c>
      <c r="G232" s="207">
        <f t="shared" si="125"/>
        <v>3.2309629474893686</v>
      </c>
      <c r="H232" s="207">
        <f t="shared" si="125"/>
        <v>0.59794287849574967</v>
      </c>
      <c r="I232" s="207">
        <f t="shared" si="125"/>
        <v>3.3127610829017495</v>
      </c>
    </row>
    <row r="233" spans="1:9" ht="14.5" customHeight="1" x14ac:dyDescent="0.35">
      <c r="A233" s="2"/>
      <c r="B233" s="15" t="s">
        <v>39</v>
      </c>
      <c r="C233" s="206"/>
      <c r="D233" s="207">
        <f t="shared" ref="D233:I233" si="126">+(D230/C230-1)*100</f>
        <v>0.72515533065371507</v>
      </c>
      <c r="E233" s="207">
        <f t="shared" si="126"/>
        <v>0.70025419257795374</v>
      </c>
      <c r="F233" s="207">
        <f t="shared" si="126"/>
        <v>0.60194606149588381</v>
      </c>
      <c r="G233" s="207">
        <f t="shared" si="126"/>
        <v>0.54682401668346703</v>
      </c>
      <c r="H233" s="207">
        <f t="shared" si="126"/>
        <v>5.1359584921040202E-2</v>
      </c>
      <c r="I233" s="207">
        <f t="shared" si="126"/>
        <v>-7.5826469588535783E-2</v>
      </c>
    </row>
    <row r="234" spans="1:9" x14ac:dyDescent="0.35">
      <c r="A234" t="s">
        <v>169</v>
      </c>
      <c r="C234" s="2">
        <f>+C227</f>
        <v>2014</v>
      </c>
      <c r="D234" s="2">
        <f t="shared" ref="D234:I234" si="127">+D227</f>
        <v>2015</v>
      </c>
      <c r="E234" s="2">
        <f t="shared" si="127"/>
        <v>2016</v>
      </c>
      <c r="F234" s="2">
        <f t="shared" si="127"/>
        <v>2017</v>
      </c>
      <c r="G234" s="2">
        <f t="shared" si="127"/>
        <v>2018</v>
      </c>
      <c r="H234" s="2">
        <f t="shared" si="127"/>
        <v>2019</v>
      </c>
      <c r="I234" s="2">
        <f t="shared" si="127"/>
        <v>2020</v>
      </c>
    </row>
    <row r="235" spans="1:9" x14ac:dyDescent="0.35">
      <c r="B235" s="15" t="s">
        <v>36</v>
      </c>
      <c r="C235" s="208">
        <f>+C228/$C228*100</f>
        <v>100</v>
      </c>
      <c r="D235" s="208">
        <f>+D228/$C228*100</f>
        <v>103.73221943014801</v>
      </c>
      <c r="E235" s="208">
        <f t="shared" ref="E235:I235" si="128">+E228/$C228*100</f>
        <v>106.48751560273573</v>
      </c>
      <c r="F235" s="208">
        <f t="shared" si="128"/>
        <v>109.88516318588776</v>
      </c>
      <c r="G235" s="208">
        <f t="shared" si="128"/>
        <v>114.05580471678559</v>
      </c>
      <c r="H235" s="208">
        <f t="shared" si="128"/>
        <v>114.79672213297604</v>
      </c>
      <c r="I235" s="208">
        <f t="shared" si="128"/>
        <v>118.50973333064391</v>
      </c>
    </row>
    <row r="236" spans="1:9" x14ac:dyDescent="0.35">
      <c r="B236" s="15" t="s">
        <v>166</v>
      </c>
      <c r="C236" s="208">
        <f t="shared" ref="C236:I236" si="129">+C229/$C229*100</f>
        <v>100</v>
      </c>
      <c r="D236" s="208">
        <f t="shared" si="129"/>
        <v>102.98541520201476</v>
      </c>
      <c r="E236" s="208">
        <f t="shared" si="129"/>
        <v>104.98570821835006</v>
      </c>
      <c r="F236" s="208">
        <f t="shared" si="129"/>
        <v>107.68721935682912</v>
      </c>
      <c r="G236" s="208">
        <f t="shared" si="129"/>
        <v>111.16655351342988</v>
      </c>
      <c r="H236" s="208">
        <f t="shared" si="129"/>
        <v>111.83126600343259</v>
      </c>
      <c r="I236" s="208">
        <f t="shared" si="129"/>
        <v>115.53596866211062</v>
      </c>
    </row>
    <row r="237" spans="1:9" x14ac:dyDescent="0.35">
      <c r="B237" s="15" t="s">
        <v>39</v>
      </c>
      <c r="C237" s="208">
        <f t="shared" ref="C237:I237" si="130">+C230/$C230*100</f>
        <v>100</v>
      </c>
      <c r="D237" s="208">
        <f t="shared" si="130"/>
        <v>100.72515533065372</v>
      </c>
      <c r="E237" s="208">
        <f t="shared" si="130"/>
        <v>101.43048745383727</v>
      </c>
      <c r="F237" s="208">
        <f t="shared" si="130"/>
        <v>102.04104427822172</v>
      </c>
      <c r="G237" s="208">
        <f t="shared" si="130"/>
        <v>102.59902921520964</v>
      </c>
      <c r="H237" s="208">
        <f t="shared" si="130"/>
        <v>102.65172365074757</v>
      </c>
      <c r="I237" s="208">
        <f t="shared" si="130"/>
        <v>102.57388647273143</v>
      </c>
    </row>
    <row r="240" spans="1:9" s="99" customFormat="1" x14ac:dyDescent="0.35"/>
    <row r="241" spans="1:9" ht="15.5" x14ac:dyDescent="0.35">
      <c r="A241" s="14" t="s">
        <v>11</v>
      </c>
      <c r="C241" s="16"/>
      <c r="D241" s="16"/>
      <c r="E241" s="16"/>
      <c r="F241" s="16"/>
      <c r="G241" s="16"/>
      <c r="H241" s="16"/>
      <c r="I241" s="16"/>
    </row>
    <row r="242" spans="1:9" x14ac:dyDescent="0.35">
      <c r="A242" s="2" t="s">
        <v>0</v>
      </c>
      <c r="C242" s="2">
        <v>2014</v>
      </c>
      <c r="D242" s="2">
        <v>2015</v>
      </c>
      <c r="E242" s="2">
        <v>2016</v>
      </c>
      <c r="F242" s="2">
        <v>2017</v>
      </c>
      <c r="G242" s="2">
        <v>2018</v>
      </c>
      <c r="H242" s="2">
        <v>2019</v>
      </c>
      <c r="I242" s="2">
        <v>2020</v>
      </c>
    </row>
    <row r="243" spans="1:9" x14ac:dyDescent="0.35">
      <c r="A243" s="15" t="s">
        <v>40</v>
      </c>
      <c r="B243" s="15" t="s">
        <v>36</v>
      </c>
      <c r="C243" s="3">
        <v>938.61060299999997</v>
      </c>
      <c r="D243" s="3">
        <v>960.56824700000004</v>
      </c>
      <c r="E243" s="3">
        <v>888.80222800000001</v>
      </c>
      <c r="F243" s="3">
        <v>791.17849999999999</v>
      </c>
      <c r="G243" s="3">
        <v>619.47005100000001</v>
      </c>
      <c r="H243" s="3">
        <v>625.79391999999996</v>
      </c>
      <c r="I243" s="3">
        <v>636.99069508599655</v>
      </c>
    </row>
    <row r="244" spans="1:9" ht="14.5" customHeight="1" x14ac:dyDescent="0.35">
      <c r="A244" s="2"/>
      <c r="B244" s="15" t="s">
        <v>166</v>
      </c>
      <c r="C244" s="3">
        <v>14052.641776</v>
      </c>
      <c r="D244" s="3">
        <v>14293.146914000001</v>
      </c>
      <c r="E244" s="3">
        <v>13659.398513</v>
      </c>
      <c r="F244" s="3">
        <v>12511.005080000001</v>
      </c>
      <c r="G244" s="3">
        <v>10690.49274</v>
      </c>
      <c r="H244" s="3">
        <v>10866.568912999999</v>
      </c>
      <c r="I244" s="3">
        <v>10993.778953999999</v>
      </c>
    </row>
    <row r="245" spans="1:9" x14ac:dyDescent="0.35">
      <c r="A245" s="2"/>
      <c r="B245" s="15" t="s">
        <v>39</v>
      </c>
      <c r="C245" s="206">
        <v>6.6792466353409727</v>
      </c>
      <c r="D245" s="206">
        <v>6.7204811703091965</v>
      </c>
      <c r="E245" s="206">
        <v>6.5068914063390419</v>
      </c>
      <c r="F245" s="206">
        <v>6.3238604328022525</v>
      </c>
      <c r="G245" s="206">
        <v>5.794588388635864</v>
      </c>
      <c r="H245" s="206">
        <v>5.7588915600704844</v>
      </c>
      <c r="I245" s="206">
        <v>5.7941013526948577</v>
      </c>
    </row>
    <row r="246" spans="1:9" x14ac:dyDescent="0.35">
      <c r="A246" s="2" t="s">
        <v>167</v>
      </c>
      <c r="B246" s="15" t="s">
        <v>36</v>
      </c>
      <c r="C246" s="206"/>
      <c r="D246" s="207">
        <f>+(D243/C243-1)*100</f>
        <v>2.3393773658446637</v>
      </c>
      <c r="E246" s="207">
        <f t="shared" ref="E246:I246" si="131">+(E243/D243-1)*100</f>
        <v>-7.4712045941697669</v>
      </c>
      <c r="F246" s="207">
        <f t="shared" si="131"/>
        <v>-10.983740243279417</v>
      </c>
      <c r="G246" s="207">
        <f t="shared" si="131"/>
        <v>-21.702870970330967</v>
      </c>
      <c r="H246" s="207">
        <f t="shared" si="131"/>
        <v>1.0208514503310395</v>
      </c>
      <c r="I246" s="207">
        <f t="shared" si="131"/>
        <v>1.7892112288333761</v>
      </c>
    </row>
    <row r="247" spans="1:9" x14ac:dyDescent="0.35">
      <c r="A247" s="2"/>
      <c r="B247" s="15" t="s">
        <v>166</v>
      </c>
      <c r="C247" s="206"/>
      <c r="D247" s="207">
        <f t="shared" ref="D247:I247" si="132">+(D244/C244-1)*100</f>
        <v>1.7114585416298844</v>
      </c>
      <c r="E247" s="207">
        <f t="shared" si="132"/>
        <v>-4.433931903262323</v>
      </c>
      <c r="F247" s="207">
        <f t="shared" si="132"/>
        <v>-8.4073499422909759</v>
      </c>
      <c r="G247" s="207">
        <f t="shared" si="132"/>
        <v>-14.551287673204282</v>
      </c>
      <c r="H247" s="207">
        <f t="shared" si="132"/>
        <v>1.6470351487278601</v>
      </c>
      <c r="I247" s="207">
        <f t="shared" si="132"/>
        <v>1.1706550799840398</v>
      </c>
    </row>
    <row r="248" spans="1:9" x14ac:dyDescent="0.35">
      <c r="A248" s="2"/>
      <c r="B248" s="15" t="s">
        <v>39</v>
      </c>
      <c r="C248" s="206"/>
      <c r="D248" s="207">
        <f t="shared" ref="D248:I248" si="133">+(D245/C245-1)*100</f>
        <v>0.61735308215817852</v>
      </c>
      <c r="E248" s="207">
        <f t="shared" si="133"/>
        <v>-3.1781915395252547</v>
      </c>
      <c r="F248" s="207">
        <f t="shared" si="133"/>
        <v>-2.8128788711377584</v>
      </c>
      <c r="G248" s="207">
        <f t="shared" si="133"/>
        <v>-8.369445369493322</v>
      </c>
      <c r="H248" s="207">
        <f t="shared" si="133"/>
        <v>-0.61603734676628497</v>
      </c>
      <c r="I248" s="207">
        <f t="shared" si="133"/>
        <v>0.61139877799578635</v>
      </c>
    </row>
    <row r="249" spans="1:9" x14ac:dyDescent="0.35">
      <c r="A249" t="s">
        <v>169</v>
      </c>
      <c r="C249" s="2">
        <f>+C242</f>
        <v>2014</v>
      </c>
      <c r="D249" s="2">
        <f t="shared" ref="D249:I249" si="134">+D242</f>
        <v>2015</v>
      </c>
      <c r="E249" s="2">
        <f t="shared" si="134"/>
        <v>2016</v>
      </c>
      <c r="F249" s="2">
        <f t="shared" si="134"/>
        <v>2017</v>
      </c>
      <c r="G249" s="2">
        <f t="shared" si="134"/>
        <v>2018</v>
      </c>
      <c r="H249" s="2">
        <f t="shared" si="134"/>
        <v>2019</v>
      </c>
      <c r="I249" s="2">
        <f t="shared" si="134"/>
        <v>2020</v>
      </c>
    </row>
    <row r="250" spans="1:9" x14ac:dyDescent="0.35">
      <c r="B250" s="15" t="s">
        <v>36</v>
      </c>
      <c r="C250" s="208">
        <f>+C243/$C243*100</f>
        <v>100</v>
      </c>
      <c r="D250" s="208">
        <f>+D243/$C243*100</f>
        <v>102.33937736584467</v>
      </c>
      <c r="E250" s="208">
        <f t="shared" ref="E250:I250" si="135">+E243/$C243*100</f>
        <v>94.69339310244294</v>
      </c>
      <c r="F250" s="208">
        <f t="shared" si="135"/>
        <v>84.292516776523144</v>
      </c>
      <c r="G250" s="208">
        <f t="shared" si="135"/>
        <v>65.998620622869737</v>
      </c>
      <c r="H250" s="208">
        <f t="shared" si="135"/>
        <v>66.672368498696784</v>
      </c>
      <c r="I250" s="208">
        <f t="shared" si="135"/>
        <v>67.865278002404636</v>
      </c>
    </row>
    <row r="251" spans="1:9" ht="14.5" customHeight="1" x14ac:dyDescent="0.35">
      <c r="B251" s="15" t="s">
        <v>166</v>
      </c>
      <c r="C251" s="208">
        <f t="shared" ref="C251:I251" si="136">+C244/$C244*100</f>
        <v>100</v>
      </c>
      <c r="D251" s="208">
        <f t="shared" si="136"/>
        <v>101.71145854162988</v>
      </c>
      <c r="E251" s="208">
        <f t="shared" si="136"/>
        <v>97.201641732079111</v>
      </c>
      <c r="F251" s="208">
        <f t="shared" si="136"/>
        <v>89.029559562011286</v>
      </c>
      <c r="G251" s="208">
        <f t="shared" si="136"/>
        <v>76.07461223595628</v>
      </c>
      <c r="H251" s="208">
        <f t="shared" si="136"/>
        <v>77.327587838740897</v>
      </c>
      <c r="I251" s="208">
        <f t="shared" si="136"/>
        <v>78.232827174004242</v>
      </c>
    </row>
    <row r="252" spans="1:9" x14ac:dyDescent="0.35">
      <c r="B252" s="15" t="s">
        <v>39</v>
      </c>
      <c r="C252" s="208">
        <f t="shared" ref="C252:I252" si="137">+C245/$C245*100</f>
        <v>100</v>
      </c>
      <c r="D252" s="208">
        <f t="shared" si="137"/>
        <v>100.61735308215817</v>
      </c>
      <c r="E252" s="208">
        <f t="shared" si="137"/>
        <v>97.419540879206778</v>
      </c>
      <c r="F252" s="208">
        <f t="shared" si="137"/>
        <v>94.679247197456149</v>
      </c>
      <c r="G252" s="208">
        <f t="shared" si="137"/>
        <v>86.755119327017525</v>
      </c>
      <c r="H252" s="208">
        <f t="shared" si="137"/>
        <v>86.220675391731433</v>
      </c>
      <c r="I252" s="208">
        <f t="shared" si="137"/>
        <v>86.747827547456197</v>
      </c>
    </row>
    <row r="254" spans="1:9" x14ac:dyDescent="0.35">
      <c r="A254" t="str">
        <f>+A241</f>
        <v>TEOM</v>
      </c>
      <c r="C254" s="16"/>
      <c r="D254" s="16"/>
      <c r="E254" s="16"/>
      <c r="F254" s="16"/>
      <c r="G254" s="16"/>
      <c r="H254" s="16"/>
      <c r="I254" s="16"/>
    </row>
    <row r="255" spans="1:9" x14ac:dyDescent="0.35">
      <c r="A255" s="2" t="s">
        <v>170</v>
      </c>
      <c r="C255" s="2">
        <f>+C$4</f>
        <v>2014</v>
      </c>
      <c r="D255" s="2">
        <f t="shared" ref="D255:I255" si="138">+D$4</f>
        <v>2015</v>
      </c>
      <c r="E255" s="2">
        <f t="shared" si="138"/>
        <v>2016</v>
      </c>
      <c r="F255" s="2">
        <f t="shared" si="138"/>
        <v>2017</v>
      </c>
      <c r="G255" s="2">
        <f t="shared" si="138"/>
        <v>2018</v>
      </c>
      <c r="H255" s="2">
        <f t="shared" si="138"/>
        <v>2019</v>
      </c>
      <c r="I255" s="2">
        <f t="shared" si="138"/>
        <v>2020</v>
      </c>
    </row>
    <row r="256" spans="1:9" x14ac:dyDescent="0.35">
      <c r="A256" s="15" t="s">
        <v>40</v>
      </c>
      <c r="B256" s="15" t="s">
        <v>36</v>
      </c>
      <c r="C256" s="3">
        <v>5417.0332900000003</v>
      </c>
      <c r="D256" s="3">
        <v>5592.9018960000003</v>
      </c>
      <c r="E256" s="3">
        <v>5799.0730149999999</v>
      </c>
      <c r="F256" s="3">
        <v>6000.587982</v>
      </c>
      <c r="G256" s="3">
        <v>6304.0808930000003</v>
      </c>
      <c r="H256" s="3">
        <v>6386.0490630000004</v>
      </c>
      <c r="I256" s="3">
        <v>6500.3089699140037</v>
      </c>
    </row>
    <row r="257" spans="1:9" x14ac:dyDescent="0.35">
      <c r="A257" s="2"/>
      <c r="B257" s="15" t="s">
        <v>166</v>
      </c>
      <c r="C257" s="3">
        <v>54823.642011000004</v>
      </c>
      <c r="D257" s="3">
        <v>56251.152644000002</v>
      </c>
      <c r="E257" s="3">
        <v>58629.172399000003</v>
      </c>
      <c r="F257" s="3">
        <v>61106.657831999997</v>
      </c>
      <c r="G257" s="3">
        <v>64876.043028</v>
      </c>
      <c r="H257" s="3">
        <v>66834.931003999998</v>
      </c>
      <c r="I257" s="3">
        <v>68194.580275</v>
      </c>
    </row>
    <row r="258" spans="1:9" x14ac:dyDescent="0.35">
      <c r="A258" s="2"/>
      <c r="B258" s="15" t="s">
        <v>39</v>
      </c>
      <c r="C258" s="206">
        <v>9.8808344197802622</v>
      </c>
      <c r="D258" s="206">
        <v>9.9427329629956738</v>
      </c>
      <c r="E258" s="206">
        <v>9.891105021122403</v>
      </c>
      <c r="F258" s="206">
        <v>9.8198595617802642</v>
      </c>
      <c r="G258" s="206">
        <v>9.7171168258199838</v>
      </c>
      <c r="H258" s="206">
        <v>9.5549572163361738</v>
      </c>
      <c r="I258" s="206">
        <v>9.5320023141149886</v>
      </c>
    </row>
    <row r="259" spans="1:9" x14ac:dyDescent="0.35">
      <c r="A259" s="2" t="s">
        <v>167</v>
      </c>
      <c r="B259" s="15" t="s">
        <v>36</v>
      </c>
      <c r="C259" s="206"/>
      <c r="D259" s="207">
        <f>+(D256/C256-1)*100</f>
        <v>3.2465852909683734</v>
      </c>
      <c r="E259" s="207">
        <f t="shared" ref="E259:I259" si="139">+(E256/D256-1)*100</f>
        <v>3.6862995781751895</v>
      </c>
      <c r="F259" s="207">
        <f t="shared" si="139"/>
        <v>3.4749513668608234</v>
      </c>
      <c r="G259" s="207">
        <f t="shared" si="139"/>
        <v>5.0577195419913901</v>
      </c>
      <c r="H259" s="207">
        <f t="shared" si="139"/>
        <v>1.3002398191148901</v>
      </c>
      <c r="I259" s="207">
        <f t="shared" si="139"/>
        <v>1.7892112288333539</v>
      </c>
    </row>
    <row r="260" spans="1:9" x14ac:dyDescent="0.35">
      <c r="A260" s="2"/>
      <c r="B260" s="15" t="s">
        <v>166</v>
      </c>
      <c r="C260" s="206"/>
      <c r="D260" s="207">
        <f t="shared" ref="D260:I260" si="140">+(D257/C257-1)*100</f>
        <v>2.6038230599739753</v>
      </c>
      <c r="E260" s="207">
        <f t="shared" si="140"/>
        <v>4.2275040478724435</v>
      </c>
      <c r="F260" s="207">
        <f t="shared" si="140"/>
        <v>4.2256871990951961</v>
      </c>
      <c r="G260" s="207">
        <f t="shared" si="140"/>
        <v>6.1685343786320956</v>
      </c>
      <c r="H260" s="207">
        <f t="shared" si="140"/>
        <v>3.0194319575787887</v>
      </c>
      <c r="I260" s="207">
        <f t="shared" si="140"/>
        <v>2.0343393051735603</v>
      </c>
    </row>
    <row r="261" spans="1:9" x14ac:dyDescent="0.35">
      <c r="A261" s="2"/>
      <c r="B261" s="15" t="s">
        <v>39</v>
      </c>
      <c r="C261" s="206"/>
      <c r="D261" s="207">
        <f t="shared" ref="D261:I261" si="141">+(D258/C258-1)*100</f>
        <v>0.62645056667984811</v>
      </c>
      <c r="E261" s="207">
        <f t="shared" si="141"/>
        <v>-0.51925302696368414</v>
      </c>
      <c r="F261" s="207">
        <f t="shared" si="141"/>
        <v>-0.72029828002022622</v>
      </c>
      <c r="G261" s="207">
        <f t="shared" si="141"/>
        <v>-1.0462750033632284</v>
      </c>
      <c r="H261" s="207">
        <f t="shared" si="141"/>
        <v>-1.6688037448816639</v>
      </c>
      <c r="I261" s="207">
        <f t="shared" si="141"/>
        <v>-0.24024076405009254</v>
      </c>
    </row>
    <row r="262" spans="1:9" x14ac:dyDescent="0.35">
      <c r="A262" t="s">
        <v>169</v>
      </c>
      <c r="C262" s="2">
        <f>+C255</f>
        <v>2014</v>
      </c>
      <c r="D262" s="2">
        <f t="shared" ref="D262:I262" si="142">+D255</f>
        <v>2015</v>
      </c>
      <c r="E262" s="2">
        <f t="shared" si="142"/>
        <v>2016</v>
      </c>
      <c r="F262" s="2">
        <f t="shared" si="142"/>
        <v>2017</v>
      </c>
      <c r="G262" s="2">
        <f t="shared" si="142"/>
        <v>2018</v>
      </c>
      <c r="H262" s="2">
        <f t="shared" si="142"/>
        <v>2019</v>
      </c>
      <c r="I262" s="2">
        <f t="shared" si="142"/>
        <v>2020</v>
      </c>
    </row>
    <row r="263" spans="1:9" x14ac:dyDescent="0.35">
      <c r="B263" s="15" t="s">
        <v>36</v>
      </c>
      <c r="C263" s="208">
        <f>+C256/$C256*100</f>
        <v>100</v>
      </c>
      <c r="D263" s="208">
        <f>+D256/$C256*100</f>
        <v>103.24658529096837</v>
      </c>
      <c r="E263" s="208">
        <f t="shared" ref="E263:I263" si="143">+E256/$C256*100</f>
        <v>107.0525637290296</v>
      </c>
      <c r="F263" s="208">
        <f t="shared" si="143"/>
        <v>110.77258825559109</v>
      </c>
      <c r="G263" s="208">
        <f t="shared" si="143"/>
        <v>116.37515509896377</v>
      </c>
      <c r="H263" s="208">
        <f t="shared" si="143"/>
        <v>117.88831120511722</v>
      </c>
      <c r="I263" s="208">
        <f t="shared" si="143"/>
        <v>119.99758210668119</v>
      </c>
    </row>
    <row r="264" spans="1:9" x14ac:dyDescent="0.35">
      <c r="B264" s="15" t="s">
        <v>166</v>
      </c>
      <c r="C264" s="208">
        <f t="shared" ref="C264:I264" si="144">+C257/$C257*100</f>
        <v>100</v>
      </c>
      <c r="D264" s="208">
        <f t="shared" si="144"/>
        <v>102.60382305997398</v>
      </c>
      <c r="E264" s="208">
        <f t="shared" si="144"/>
        <v>106.94140383310624</v>
      </c>
      <c r="F264" s="208">
        <f t="shared" si="144"/>
        <v>111.46041304541453</v>
      </c>
      <c r="G264" s="208">
        <f t="shared" si="144"/>
        <v>118.33588694268624</v>
      </c>
      <c r="H264" s="208">
        <f t="shared" si="144"/>
        <v>121.908958530318</v>
      </c>
      <c r="I264" s="208">
        <f t="shared" si="144"/>
        <v>124.38900039022801</v>
      </c>
    </row>
    <row r="265" spans="1:9" x14ac:dyDescent="0.35">
      <c r="B265" s="15" t="s">
        <v>39</v>
      </c>
      <c r="C265" s="208">
        <f t="shared" ref="C265:I265" si="145">+C258/$C258*100</f>
        <v>100</v>
      </c>
      <c r="D265" s="208">
        <f t="shared" si="145"/>
        <v>100.62645056667985</v>
      </c>
      <c r="E265" s="208">
        <f t="shared" si="145"/>
        <v>100.10394467618626</v>
      </c>
      <c r="F265" s="208">
        <f t="shared" si="145"/>
        <v>99.382897684451294</v>
      </c>
      <c r="G265" s="208">
        <f t="shared" si="145"/>
        <v>98.343079268360825</v>
      </c>
      <c r="H265" s="208">
        <f t="shared" si="145"/>
        <v>96.70192627869848</v>
      </c>
      <c r="I265" s="208">
        <f t="shared" si="145"/>
        <v>96.469608832155387</v>
      </c>
    </row>
    <row r="267" spans="1:9" x14ac:dyDescent="0.35">
      <c r="A267" t="str">
        <f>+A241</f>
        <v>TEOM</v>
      </c>
      <c r="C267" s="16"/>
      <c r="D267" s="16"/>
      <c r="E267" s="16"/>
      <c r="F267" s="16"/>
      <c r="G267" s="16"/>
      <c r="H267" s="16"/>
      <c r="I267" s="16"/>
    </row>
    <row r="268" spans="1:9" x14ac:dyDescent="0.35">
      <c r="A268" s="2" t="s">
        <v>41</v>
      </c>
      <c r="C268" s="2">
        <f>+C$4</f>
        <v>2014</v>
      </c>
      <c r="D268" s="2">
        <f t="shared" ref="D268:I268" si="146">+D$4</f>
        <v>2015</v>
      </c>
      <c r="E268" s="2">
        <f t="shared" si="146"/>
        <v>2016</v>
      </c>
      <c r="F268" s="2">
        <f t="shared" si="146"/>
        <v>2017</v>
      </c>
      <c r="G268" s="2">
        <f t="shared" si="146"/>
        <v>2018</v>
      </c>
      <c r="H268" s="2">
        <f t="shared" si="146"/>
        <v>2019</v>
      </c>
      <c r="I268" s="2">
        <f t="shared" si="146"/>
        <v>2020</v>
      </c>
    </row>
    <row r="269" spans="1:9" x14ac:dyDescent="0.35">
      <c r="A269" s="15" t="s">
        <v>40</v>
      </c>
      <c r="B269" s="15" t="s">
        <v>36</v>
      </c>
      <c r="C269" s="3">
        <v>6355.6438930000004</v>
      </c>
      <c r="D269" s="3">
        <v>6553.4701429999996</v>
      </c>
      <c r="E269" s="3">
        <v>6687.8752430000004</v>
      </c>
      <c r="F269" s="3">
        <v>6791.766482</v>
      </c>
      <c r="G269" s="3">
        <v>6923.5509439999996</v>
      </c>
      <c r="H269" s="3">
        <v>7011.8429829999995</v>
      </c>
      <c r="I269" s="3">
        <v>7137.2996649999995</v>
      </c>
    </row>
    <row r="270" spans="1:9" x14ac:dyDescent="0.35">
      <c r="A270" s="2"/>
      <c r="B270" s="15" t="s">
        <v>166</v>
      </c>
      <c r="C270" s="3">
        <v>68876.283786999993</v>
      </c>
      <c r="D270" s="3">
        <v>70544.299557999999</v>
      </c>
      <c r="E270" s="3">
        <v>72288.570911999996</v>
      </c>
      <c r="F270" s="3">
        <v>73617.662912</v>
      </c>
      <c r="G270" s="3">
        <v>75566.535768000002</v>
      </c>
      <c r="H270" s="3">
        <v>77701.499916999994</v>
      </c>
      <c r="I270" s="3">
        <v>79188.359228999994</v>
      </c>
    </row>
    <row r="271" spans="1:9" x14ac:dyDescent="0.35">
      <c r="A271" s="2"/>
      <c r="B271" s="15" t="s">
        <v>39</v>
      </c>
      <c r="C271" s="206">
        <v>9.2276231288186779</v>
      </c>
      <c r="D271" s="206">
        <v>9.2898649275153389</v>
      </c>
      <c r="E271" s="206">
        <v>9.2516357131218427</v>
      </c>
      <c r="F271" s="206">
        <v>9.2257295509620327</v>
      </c>
      <c r="G271" s="206">
        <v>9.1621918004237806</v>
      </c>
      <c r="H271" s="206">
        <v>9.0240767430358275</v>
      </c>
      <c r="I271" s="206">
        <v>9.0130667366905239</v>
      </c>
    </row>
    <row r="272" spans="1:9" x14ac:dyDescent="0.35">
      <c r="A272" s="2" t="s">
        <v>167</v>
      </c>
      <c r="B272" s="15" t="s">
        <v>36</v>
      </c>
      <c r="C272" s="206"/>
      <c r="D272" s="207">
        <f>+(D269/C269-1)*100</f>
        <v>3.1126075238085971</v>
      </c>
      <c r="E272" s="207">
        <f t="shared" ref="E272:I272" si="147">+(E269/D269-1)*100</f>
        <v>2.05089970759329</v>
      </c>
      <c r="F272" s="207">
        <f t="shared" si="147"/>
        <v>1.5534266897209159</v>
      </c>
      <c r="G272" s="207">
        <f t="shared" si="147"/>
        <v>1.9403561996612195</v>
      </c>
      <c r="H272" s="207">
        <f t="shared" si="147"/>
        <v>1.275242136789867</v>
      </c>
      <c r="I272" s="207">
        <f t="shared" si="147"/>
        <v>1.7892112288333539</v>
      </c>
    </row>
    <row r="273" spans="1:9" x14ac:dyDescent="0.35">
      <c r="A273" s="2"/>
      <c r="B273" s="15" t="s">
        <v>166</v>
      </c>
      <c r="C273" s="206"/>
      <c r="D273" s="207">
        <f t="shared" ref="D273:I273" si="148">+(D270/C270-1)*100</f>
        <v>2.4217563423693855</v>
      </c>
      <c r="E273" s="207">
        <f t="shared" si="148"/>
        <v>2.4725900815924851</v>
      </c>
      <c r="F273" s="207">
        <f t="shared" si="148"/>
        <v>1.8385921636463909</v>
      </c>
      <c r="G273" s="207">
        <f t="shared" si="148"/>
        <v>2.6472897656770522</v>
      </c>
      <c r="H273" s="207">
        <f t="shared" si="148"/>
        <v>2.825277257058123</v>
      </c>
      <c r="I273" s="207">
        <f t="shared" si="148"/>
        <v>1.9135529090020809</v>
      </c>
    </row>
    <row r="274" spans="1:9" x14ac:dyDescent="0.35">
      <c r="A274" s="2"/>
      <c r="B274" s="15" t="s">
        <v>39</v>
      </c>
      <c r="C274" s="206"/>
      <c r="D274" s="207">
        <f t="shared" ref="D274:I274" si="149">+(D271/C271-1)*100</f>
        <v>0.67451604630746065</v>
      </c>
      <c r="E274" s="207">
        <f t="shared" si="149"/>
        <v>-0.41151528780861701</v>
      </c>
      <c r="F274" s="207">
        <f t="shared" si="149"/>
        <v>-0.28001710144149872</v>
      </c>
      <c r="G274" s="207">
        <f t="shared" si="149"/>
        <v>-0.68870163803605999</v>
      </c>
      <c r="H274" s="207">
        <f t="shared" si="149"/>
        <v>-1.5074456024983585</v>
      </c>
      <c r="I274" s="207">
        <f t="shared" si="149"/>
        <v>-0.12200701145189674</v>
      </c>
    </row>
    <row r="275" spans="1:9" x14ac:dyDescent="0.35">
      <c r="A275" t="s">
        <v>169</v>
      </c>
      <c r="C275" s="2">
        <f>+C268</f>
        <v>2014</v>
      </c>
      <c r="D275" s="2">
        <f t="shared" ref="D275:I275" si="150">+D268</f>
        <v>2015</v>
      </c>
      <c r="E275" s="2">
        <f t="shared" si="150"/>
        <v>2016</v>
      </c>
      <c r="F275" s="2">
        <f t="shared" si="150"/>
        <v>2017</v>
      </c>
      <c r="G275" s="2">
        <f t="shared" si="150"/>
        <v>2018</v>
      </c>
      <c r="H275" s="2">
        <f t="shared" si="150"/>
        <v>2019</v>
      </c>
      <c r="I275" s="2">
        <f t="shared" si="150"/>
        <v>2020</v>
      </c>
    </row>
    <row r="276" spans="1:9" x14ac:dyDescent="0.35">
      <c r="B276" s="15" t="s">
        <v>36</v>
      </c>
      <c r="C276" s="208">
        <f>+C269/$C269*100</f>
        <v>100</v>
      </c>
      <c r="D276" s="208">
        <f>+D269/$C269*100</f>
        <v>103.11260752380859</v>
      </c>
      <c r="E276" s="208">
        <f t="shared" ref="E276:I276" si="151">+E269/$C269*100</f>
        <v>105.22734369000619</v>
      </c>
      <c r="F276" s="208">
        <f t="shared" si="151"/>
        <v>106.86197333177113</v>
      </c>
      <c r="G276" s="208">
        <f t="shared" si="151"/>
        <v>108.93547625639445</v>
      </c>
      <c r="H276" s="208">
        <f t="shared" si="151"/>
        <v>110.3246673515287</v>
      </c>
      <c r="I276" s="208">
        <f t="shared" si="151"/>
        <v>112.29860868795531</v>
      </c>
    </row>
    <row r="277" spans="1:9" x14ac:dyDescent="0.35">
      <c r="B277" s="15" t="s">
        <v>166</v>
      </c>
      <c r="C277" s="208">
        <f t="shared" ref="C277:I277" si="152">+C270/$C270*100</f>
        <v>100</v>
      </c>
      <c r="D277" s="208">
        <f t="shared" si="152"/>
        <v>102.42175634236939</v>
      </c>
      <c r="E277" s="208">
        <f t="shared" si="152"/>
        <v>104.95422653108362</v>
      </c>
      <c r="F277" s="208">
        <f t="shared" si="152"/>
        <v>106.8839067154998</v>
      </c>
      <c r="G277" s="208">
        <f t="shared" si="152"/>
        <v>109.71343343913504</v>
      </c>
      <c r="H277" s="208">
        <f t="shared" si="152"/>
        <v>112.81314212202854</v>
      </c>
      <c r="I277" s="208">
        <f t="shared" si="152"/>
        <v>114.97188128484126</v>
      </c>
    </row>
    <row r="278" spans="1:9" x14ac:dyDescent="0.35">
      <c r="B278" s="15" t="s">
        <v>39</v>
      </c>
      <c r="C278" s="208">
        <f t="shared" ref="C278:I278" si="153">+C271/$C271*100</f>
        <v>100</v>
      </c>
      <c r="D278" s="208">
        <f t="shared" si="153"/>
        <v>100.67451604630746</v>
      </c>
      <c r="E278" s="208">
        <f t="shared" si="153"/>
        <v>100.26022502184956</v>
      </c>
      <c r="F278" s="208">
        <f t="shared" si="153"/>
        <v>99.979479245844672</v>
      </c>
      <c r="G278" s="208">
        <f t="shared" si="153"/>
        <v>99.290918934578627</v>
      </c>
      <c r="H278" s="208">
        <f t="shared" si="153"/>
        <v>97.794162343419117</v>
      </c>
      <c r="I278" s="208">
        <f t="shared" si="153"/>
        <v>97.674846608569482</v>
      </c>
    </row>
  </sheetData>
  <pageMargins left="0.25" right="0.25" top="0.75" bottom="0.75" header="0.3" footer="0.3"/>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90" zoomScaleNormal="90" workbookViewId="0">
      <selection activeCell="F10" sqref="F10"/>
    </sheetView>
  </sheetViews>
  <sheetFormatPr baseColWidth="10" defaultRowHeight="14.5" x14ac:dyDescent="0.35"/>
  <cols>
    <col min="1" max="1" width="22.1796875" customWidth="1"/>
    <col min="2" max="5" width="21" customWidth="1"/>
  </cols>
  <sheetData>
    <row r="1" spans="1:12" x14ac:dyDescent="0.35">
      <c r="A1" t="s">
        <v>111</v>
      </c>
    </row>
    <row r="2" spans="1:12" x14ac:dyDescent="0.35">
      <c r="A2" t="s">
        <v>73</v>
      </c>
    </row>
    <row r="3" spans="1:12" x14ac:dyDescent="0.35">
      <c r="A3" s="33"/>
      <c r="B3" s="33" t="s">
        <v>0</v>
      </c>
      <c r="C3" s="33" t="s">
        <v>72</v>
      </c>
      <c r="D3" s="33" t="s">
        <v>3</v>
      </c>
      <c r="E3" s="33" t="s">
        <v>100</v>
      </c>
      <c r="G3" s="35" t="s">
        <v>34</v>
      </c>
    </row>
    <row r="4" spans="1:12" x14ac:dyDescent="0.35">
      <c r="A4" s="34" t="s">
        <v>20</v>
      </c>
      <c r="B4" s="39">
        <f>('Tab 1'!B8)/1000</f>
        <v>35.943584879999996</v>
      </c>
      <c r="C4" s="43">
        <f>('Tab 1'!D8+'Tab 1'!C8)/1000</f>
        <v>9.8103211930000001</v>
      </c>
      <c r="D4" s="39">
        <f>('Tab 1'!F8)/1000</f>
        <v>14.314335784000001</v>
      </c>
      <c r="E4" s="39"/>
      <c r="G4" s="1">
        <f>+SUM(B4:E4)</f>
        <v>60.068241856999997</v>
      </c>
      <c r="I4" s="278">
        <f>+B4/1000</f>
        <v>3.5943584879999997E-2</v>
      </c>
      <c r="J4" s="278">
        <f t="shared" ref="J4:L4" si="0">+C4/1000</f>
        <v>9.810321193E-3</v>
      </c>
      <c r="K4" s="278">
        <f t="shared" si="0"/>
        <v>1.4314335784000001E-2</v>
      </c>
      <c r="L4" s="278">
        <f t="shared" si="0"/>
        <v>0</v>
      </c>
    </row>
    <row r="5" spans="1:12" ht="29" x14ac:dyDescent="0.35">
      <c r="A5" s="125" t="s">
        <v>117</v>
      </c>
      <c r="B5" s="40">
        <f>('Tab 1'!B13)/1000</f>
        <v>1.3811010129999999</v>
      </c>
      <c r="C5" s="44">
        <f>('Tab 1'!D13+'Tab 1'!C13)/1000</f>
        <v>14.182005269000003</v>
      </c>
      <c r="D5" s="40">
        <f>('Tab 1'!F13)/1000</f>
        <v>4.1673752939999993</v>
      </c>
      <c r="E5" s="40">
        <f>('Tab 1'!G13)/1000</f>
        <v>10.440313561</v>
      </c>
      <c r="G5" s="1">
        <f t="shared" ref="G5:G7" si="1">+SUM(B5:E5)</f>
        <v>30.170795137000002</v>
      </c>
      <c r="I5" s="278">
        <f t="shared" ref="I5:I7" si="2">+B5/1000</f>
        <v>1.381101013E-3</v>
      </c>
      <c r="J5" s="278">
        <f t="shared" ref="J5:J7" si="3">+C5/1000</f>
        <v>1.4182005269000002E-2</v>
      </c>
      <c r="K5" s="278">
        <f t="shared" ref="K5:K7" si="4">+D5/1000</f>
        <v>4.1673752939999989E-3</v>
      </c>
      <c r="L5" s="278">
        <f t="shared" ref="L5:L7" si="5">+E5/1000</f>
        <v>1.0440313561E-2</v>
      </c>
    </row>
    <row r="6" spans="1:12" x14ac:dyDescent="0.35">
      <c r="A6" s="23" t="s">
        <v>11</v>
      </c>
      <c r="B6" s="40">
        <f>('Tab 1'!B15)/1000</f>
        <v>0.62398067200000007</v>
      </c>
      <c r="C6" s="44">
        <f>('Tab 1'!D15+'Tab 1'!C15)/1000</f>
        <v>6.5133848049999994</v>
      </c>
      <c r="D6" s="40"/>
      <c r="E6" s="40"/>
      <c r="G6" s="1">
        <f t="shared" si="1"/>
        <v>7.1373654769999995</v>
      </c>
      <c r="I6" s="278">
        <f t="shared" si="2"/>
        <v>6.2398067200000002E-4</v>
      </c>
      <c r="J6" s="278">
        <f t="shared" si="3"/>
        <v>6.5133848049999995E-3</v>
      </c>
      <c r="K6" s="278">
        <f t="shared" si="4"/>
        <v>0</v>
      </c>
      <c r="L6" s="278">
        <f t="shared" si="5"/>
        <v>0</v>
      </c>
    </row>
    <row r="7" spans="1:12" ht="29" x14ac:dyDescent="0.35">
      <c r="A7" s="124" t="s">
        <v>116</v>
      </c>
      <c r="B7" s="41"/>
      <c r="C7" s="120">
        <f>('Tab 1'!E17)/1000</f>
        <v>0.20432835600000002</v>
      </c>
      <c r="D7" s="41"/>
      <c r="E7" s="41">
        <f>('Tab 1'!G17)/1000</f>
        <v>8.0098015000000009E-2</v>
      </c>
      <c r="G7" s="1">
        <f t="shared" si="1"/>
        <v>0.28442637100000001</v>
      </c>
      <c r="I7" s="278">
        <f t="shared" si="2"/>
        <v>0</v>
      </c>
      <c r="J7" s="278">
        <f t="shared" si="3"/>
        <v>2.0432835600000003E-4</v>
      </c>
      <c r="K7" s="278">
        <f t="shared" si="4"/>
        <v>0</v>
      </c>
      <c r="L7" s="278">
        <f t="shared" si="5"/>
        <v>8.0098015000000012E-5</v>
      </c>
    </row>
    <row r="9" spans="1:12" x14ac:dyDescent="0.35">
      <c r="A9" t="s">
        <v>74</v>
      </c>
    </row>
    <row r="10" spans="1:12" x14ac:dyDescent="0.35">
      <c r="A10" s="33"/>
      <c r="B10" s="33" t="s">
        <v>0</v>
      </c>
      <c r="C10" s="33" t="s">
        <v>72</v>
      </c>
      <c r="D10" s="33" t="s">
        <v>3</v>
      </c>
      <c r="E10" s="33" t="s">
        <v>4</v>
      </c>
    </row>
    <row r="11" spans="1:12" x14ac:dyDescent="0.35">
      <c r="A11" s="34" t="s">
        <v>20</v>
      </c>
      <c r="B11" s="36">
        <f>+B4/$G4</f>
        <v>0.59837917290085196</v>
      </c>
      <c r="C11" s="36">
        <f t="shared" ref="C11:E11" si="6">+C4/$G4</f>
        <v>0.16331959933761175</v>
      </c>
      <c r="D11" s="36">
        <f t="shared" si="6"/>
        <v>0.23830122776153623</v>
      </c>
      <c r="E11" s="36">
        <f t="shared" si="6"/>
        <v>0</v>
      </c>
    </row>
    <row r="12" spans="1:12" ht="29" x14ac:dyDescent="0.35">
      <c r="A12" s="125" t="s">
        <v>117</v>
      </c>
      <c r="B12" s="37">
        <f t="shared" ref="B12:E12" si="7">+B5/$G5</f>
        <v>4.5776089318451021E-2</v>
      </c>
      <c r="C12" s="37">
        <f t="shared" si="7"/>
        <v>0.47005739174596289</v>
      </c>
      <c r="D12" s="37">
        <f t="shared" si="7"/>
        <v>0.13812613406695842</v>
      </c>
      <c r="E12" s="37">
        <f t="shared" si="7"/>
        <v>0.34604038486862765</v>
      </c>
    </row>
    <row r="13" spans="1:12" x14ac:dyDescent="0.35">
      <c r="A13" s="23" t="s">
        <v>11</v>
      </c>
      <c r="B13" s="37">
        <f t="shared" ref="B13:E13" si="8">+B6/$G6</f>
        <v>8.7424508946720436E-2</v>
      </c>
      <c r="C13" s="37">
        <f t="shared" si="8"/>
        <v>0.91257549105327951</v>
      </c>
      <c r="D13" s="37">
        <f t="shared" si="8"/>
        <v>0</v>
      </c>
      <c r="E13" s="37">
        <f t="shared" si="8"/>
        <v>0</v>
      </c>
    </row>
    <row r="14" spans="1:12" ht="29" x14ac:dyDescent="0.35">
      <c r="A14" s="124" t="s">
        <v>116</v>
      </c>
      <c r="B14" s="38">
        <f t="shared" ref="B14:E14" si="9">+B7/$G7</f>
        <v>0</v>
      </c>
      <c r="C14" s="38">
        <f t="shared" si="9"/>
        <v>0.71838752251281235</v>
      </c>
      <c r="D14" s="38">
        <f t="shared" si="9"/>
        <v>0</v>
      </c>
      <c r="E14" s="38">
        <f t="shared" si="9"/>
        <v>0.28161247748718771</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zoomScaleNormal="100" workbookViewId="0">
      <selection activeCell="N11" sqref="N11"/>
    </sheetView>
  </sheetViews>
  <sheetFormatPr baseColWidth="10" defaultColWidth="11.453125" defaultRowHeight="14.5" x14ac:dyDescent="0.35"/>
  <cols>
    <col min="1" max="1" width="15" style="214" customWidth="1"/>
    <col min="2" max="2" width="12.26953125" style="214" customWidth="1"/>
    <col min="3" max="3" width="7.453125" style="273" customWidth="1"/>
    <col min="4" max="4" width="10.26953125" style="273" customWidth="1"/>
    <col min="5" max="5" width="10.54296875" style="273" customWidth="1"/>
    <col min="6" max="6" width="8.7265625" style="214" customWidth="1"/>
    <col min="7" max="8" width="8.26953125" style="214" customWidth="1"/>
    <col min="9" max="9" width="8.81640625" style="214" customWidth="1"/>
    <col min="10" max="10" width="10.7265625" style="214" customWidth="1"/>
    <col min="11" max="11" width="8.1796875" style="214" customWidth="1"/>
    <col min="12" max="12" width="8.90625" style="214" customWidth="1"/>
    <col min="13" max="16384" width="11.453125" style="214"/>
  </cols>
  <sheetData>
    <row r="1" spans="1:13" ht="18" customHeight="1" x14ac:dyDescent="0.35">
      <c r="A1" s="209" t="s">
        <v>173</v>
      </c>
      <c r="B1" s="209"/>
      <c r="C1" s="210"/>
      <c r="D1" s="211"/>
      <c r="E1" s="211"/>
      <c r="F1" s="212"/>
      <c r="G1" s="209"/>
      <c r="H1" s="213"/>
    </row>
    <row r="2" spans="1:13" ht="14.5" customHeight="1" x14ac:dyDescent="0.35">
      <c r="A2" s="215"/>
      <c r="B2" s="215"/>
      <c r="C2" s="216"/>
      <c r="D2" s="217"/>
      <c r="E2" s="217"/>
      <c r="F2" s="217"/>
      <c r="G2" s="215"/>
      <c r="H2" s="215"/>
      <c r="I2" s="215"/>
      <c r="J2" s="215"/>
      <c r="K2" s="215"/>
      <c r="L2" s="215"/>
      <c r="M2" s="215"/>
    </row>
    <row r="3" spans="1:13" ht="13" customHeight="1" x14ac:dyDescent="0.35">
      <c r="A3" s="218"/>
      <c r="B3" s="219"/>
      <c r="C3" s="303" t="s">
        <v>0</v>
      </c>
      <c r="D3" s="304"/>
      <c r="E3" s="305"/>
      <c r="F3" s="301" t="s">
        <v>155</v>
      </c>
      <c r="G3" s="306"/>
      <c r="H3" s="307"/>
      <c r="I3" s="297" t="s">
        <v>156</v>
      </c>
      <c r="J3" s="308" t="s">
        <v>3</v>
      </c>
      <c r="K3" s="295" t="s">
        <v>158</v>
      </c>
      <c r="L3" s="297" t="s">
        <v>159</v>
      </c>
      <c r="M3" s="220"/>
    </row>
    <row r="4" spans="1:13" ht="23" x14ac:dyDescent="0.35">
      <c r="A4" s="299" t="s">
        <v>174</v>
      </c>
      <c r="B4" s="300"/>
      <c r="C4" s="221" t="s">
        <v>34</v>
      </c>
      <c r="D4" s="276" t="s">
        <v>175</v>
      </c>
      <c r="E4" s="277" t="s">
        <v>176</v>
      </c>
      <c r="F4" s="222" t="s">
        <v>34</v>
      </c>
      <c r="G4" s="223" t="s">
        <v>177</v>
      </c>
      <c r="H4" s="224" t="s">
        <v>178</v>
      </c>
      <c r="I4" s="298"/>
      <c r="J4" s="309"/>
      <c r="K4" s="296"/>
      <c r="L4" s="298"/>
      <c r="M4" s="220"/>
    </row>
    <row r="5" spans="1:13" ht="14.5" customHeight="1" x14ac:dyDescent="0.35">
      <c r="A5" s="301" t="s">
        <v>179</v>
      </c>
      <c r="B5" s="225" t="s">
        <v>152</v>
      </c>
      <c r="C5" s="226">
        <v>1.5069999999999999</v>
      </c>
      <c r="D5" s="227">
        <v>1.629</v>
      </c>
      <c r="E5" s="228">
        <v>1.5860000000000001</v>
      </c>
      <c r="F5" s="226">
        <v>1.605</v>
      </c>
      <c r="G5" s="227">
        <v>1.39</v>
      </c>
      <c r="H5" s="228">
        <v>1.613</v>
      </c>
      <c r="I5" s="229">
        <v>1.494</v>
      </c>
      <c r="J5" s="230"/>
      <c r="K5" s="230"/>
      <c r="L5" s="230"/>
      <c r="M5" s="220"/>
    </row>
    <row r="6" spans="1:13" ht="14.5" customHeight="1" x14ac:dyDescent="0.35">
      <c r="A6" s="302"/>
      <c r="B6" s="231" t="s">
        <v>153</v>
      </c>
      <c r="C6" s="232">
        <v>1.506</v>
      </c>
      <c r="D6" s="233">
        <v>1.6240000000000001</v>
      </c>
      <c r="E6" s="234">
        <v>1.571</v>
      </c>
      <c r="F6" s="232">
        <v>1.6040000000000001</v>
      </c>
      <c r="G6" s="233">
        <v>1.385</v>
      </c>
      <c r="H6" s="234">
        <v>1.611</v>
      </c>
      <c r="I6" s="235">
        <v>1.532</v>
      </c>
      <c r="J6" s="236"/>
      <c r="K6" s="236"/>
      <c r="L6" s="236"/>
      <c r="M6" s="220"/>
    </row>
    <row r="7" spans="1:13" ht="14.5" customHeight="1" x14ac:dyDescent="0.35">
      <c r="A7" s="299"/>
      <c r="B7" s="237" t="s">
        <v>154</v>
      </c>
      <c r="C7" s="238">
        <v>1E-3</v>
      </c>
      <c r="D7" s="239">
        <v>5.0000000000000001E-3</v>
      </c>
      <c r="E7" s="240">
        <v>1.4999999999999999E-2</v>
      </c>
      <c r="F7" s="238">
        <v>2E-3</v>
      </c>
      <c r="G7" s="239">
        <v>5.0000000000000001E-3</v>
      </c>
      <c r="H7" s="240">
        <v>2E-3</v>
      </c>
      <c r="I7" s="241">
        <v>-3.7999999999999999E-2</v>
      </c>
      <c r="J7" s="242"/>
      <c r="K7" s="242"/>
      <c r="L7" s="242"/>
      <c r="M7" s="220"/>
    </row>
    <row r="8" spans="1:13" ht="14.5" customHeight="1" x14ac:dyDescent="0.35">
      <c r="A8" s="301" t="s">
        <v>157</v>
      </c>
      <c r="B8" s="225" t="s">
        <v>152</v>
      </c>
      <c r="C8" s="226">
        <v>12.571</v>
      </c>
      <c r="D8" s="227">
        <v>6.6539999999999999</v>
      </c>
      <c r="E8" s="228">
        <v>12.840999999999999</v>
      </c>
      <c r="F8" s="226">
        <v>9.9949999999999992</v>
      </c>
      <c r="G8" s="243" t="s">
        <v>184</v>
      </c>
      <c r="H8" s="228">
        <v>9.9949999999999992</v>
      </c>
      <c r="I8" s="229">
        <v>12.441000000000001</v>
      </c>
      <c r="J8" s="230"/>
      <c r="K8" s="230"/>
      <c r="L8" s="230"/>
      <c r="M8" s="220"/>
    </row>
    <row r="9" spans="1:13" ht="14.5" customHeight="1" x14ac:dyDescent="0.35">
      <c r="A9" s="302"/>
      <c r="B9" s="231" t="s">
        <v>153</v>
      </c>
      <c r="C9" s="232">
        <v>12.57</v>
      </c>
      <c r="D9" s="233">
        <v>6.6550000000000002</v>
      </c>
      <c r="E9" s="234">
        <v>12.84</v>
      </c>
      <c r="F9" s="232">
        <v>9.6489999999999991</v>
      </c>
      <c r="G9" s="244" t="s">
        <v>184</v>
      </c>
      <c r="H9" s="234">
        <v>9.6489999999999991</v>
      </c>
      <c r="I9" s="235">
        <v>12.458</v>
      </c>
      <c r="J9" s="236"/>
      <c r="K9" s="236"/>
      <c r="L9" s="236"/>
      <c r="M9" s="220"/>
    </row>
    <row r="10" spans="1:13" ht="14.5" customHeight="1" x14ac:dyDescent="0.35">
      <c r="A10" s="299"/>
      <c r="B10" s="237" t="s">
        <v>154</v>
      </c>
      <c r="C10" s="238">
        <v>1E-3</v>
      </c>
      <c r="D10" s="239">
        <v>-1E-3</v>
      </c>
      <c r="E10" s="240">
        <v>1E-3</v>
      </c>
      <c r="F10" s="238">
        <v>0.316</v>
      </c>
      <c r="G10" s="245" t="s">
        <v>184</v>
      </c>
      <c r="H10" s="240">
        <v>0.316</v>
      </c>
      <c r="I10" s="241">
        <v>-1.4999999999999999E-2</v>
      </c>
      <c r="J10" s="242"/>
      <c r="K10" s="242"/>
      <c r="L10" s="242"/>
      <c r="M10" s="220"/>
    </row>
    <row r="11" spans="1:13" ht="14.5" customHeight="1" x14ac:dyDescent="0.35">
      <c r="A11" s="301" t="s">
        <v>42</v>
      </c>
      <c r="B11" s="225" t="s">
        <v>152</v>
      </c>
      <c r="C11" s="226">
        <v>2.2749999999999999</v>
      </c>
      <c r="D11" s="227">
        <v>2.4249999999999998</v>
      </c>
      <c r="E11" s="228">
        <v>2.323</v>
      </c>
      <c r="F11" s="226">
        <v>3.7040000000000002</v>
      </c>
      <c r="G11" s="227">
        <v>3.0310000000000001</v>
      </c>
      <c r="H11" s="228">
        <v>3.7970000000000002</v>
      </c>
      <c r="I11" s="229">
        <v>2.355</v>
      </c>
      <c r="J11" s="246">
        <v>1.8149999999999999</v>
      </c>
      <c r="K11" s="246">
        <v>2.7679999999999998</v>
      </c>
      <c r="L11" s="229">
        <v>2.137</v>
      </c>
      <c r="M11" s="220"/>
    </row>
    <row r="12" spans="1:13" ht="14.5" customHeight="1" x14ac:dyDescent="0.35">
      <c r="A12" s="302"/>
      <c r="B12" s="231" t="s">
        <v>153</v>
      </c>
      <c r="C12" s="232">
        <v>2.2050000000000001</v>
      </c>
      <c r="D12" s="233">
        <v>2.246</v>
      </c>
      <c r="E12" s="234">
        <v>2.25</v>
      </c>
      <c r="F12" s="232">
        <v>2.3260000000000001</v>
      </c>
      <c r="G12" s="233">
        <v>2.1970000000000001</v>
      </c>
      <c r="H12" s="234">
        <v>2.3439999999999999</v>
      </c>
      <c r="I12" s="235">
        <v>2.2130000000000001</v>
      </c>
      <c r="J12" s="247">
        <v>2.2559999999999998</v>
      </c>
      <c r="K12" s="247">
        <v>2.7490000000000001</v>
      </c>
      <c r="L12" s="235">
        <v>2.2440000000000002</v>
      </c>
      <c r="M12" s="220"/>
    </row>
    <row r="13" spans="1:13" ht="14.5" customHeight="1" x14ac:dyDescent="0.35">
      <c r="A13" s="299"/>
      <c r="B13" s="237" t="s">
        <v>154</v>
      </c>
      <c r="C13" s="238">
        <v>6.9000000000000006E-2</v>
      </c>
      <c r="D13" s="239">
        <v>0.17399999999999999</v>
      </c>
      <c r="E13" s="240">
        <v>7.0999999999999994E-2</v>
      </c>
      <c r="F13" s="238">
        <v>1.3460000000000001</v>
      </c>
      <c r="G13" s="239">
        <v>0.81599999999999995</v>
      </c>
      <c r="H13" s="240">
        <v>1.42</v>
      </c>
      <c r="I13" s="241">
        <v>0.13800000000000001</v>
      </c>
      <c r="J13" s="248">
        <v>-0.43099999999999999</v>
      </c>
      <c r="K13" s="248">
        <v>1.9E-2</v>
      </c>
      <c r="L13" s="241">
        <v>-0.105</v>
      </c>
      <c r="M13" s="220"/>
    </row>
    <row r="14" spans="1:13" ht="14.5" customHeight="1" x14ac:dyDescent="0.35">
      <c r="A14" s="301" t="s">
        <v>180</v>
      </c>
      <c r="B14" s="225" t="s">
        <v>152</v>
      </c>
      <c r="C14" s="226">
        <v>1.27</v>
      </c>
      <c r="D14" s="227">
        <v>1.409</v>
      </c>
      <c r="E14" s="228">
        <v>1.2709999999999999</v>
      </c>
      <c r="F14" s="226">
        <v>1.49</v>
      </c>
      <c r="G14" s="227">
        <v>1.9490000000000001</v>
      </c>
      <c r="H14" s="228">
        <v>1.4259999999999999</v>
      </c>
      <c r="I14" s="229">
        <v>1.3089999999999999</v>
      </c>
      <c r="J14" s="249"/>
      <c r="K14" s="249"/>
      <c r="L14" s="250"/>
      <c r="M14" s="220"/>
    </row>
    <row r="15" spans="1:13" ht="14.5" customHeight="1" x14ac:dyDescent="0.35">
      <c r="A15" s="302"/>
      <c r="B15" s="231" t="s">
        <v>153</v>
      </c>
      <c r="C15" s="232">
        <v>1.1479999999999999</v>
      </c>
      <c r="D15" s="233">
        <v>1.288</v>
      </c>
      <c r="E15" s="234">
        <v>1.149</v>
      </c>
      <c r="F15" s="232">
        <v>1.0980000000000001</v>
      </c>
      <c r="G15" s="233">
        <v>1.2649999999999999</v>
      </c>
      <c r="H15" s="234">
        <v>1.079</v>
      </c>
      <c r="I15" s="235">
        <v>1.135</v>
      </c>
      <c r="J15" s="251"/>
      <c r="K15" s="251"/>
      <c r="L15" s="252"/>
      <c r="M15" s="220"/>
    </row>
    <row r="16" spans="1:13" ht="14.5" customHeight="1" x14ac:dyDescent="0.35">
      <c r="A16" s="299"/>
      <c r="B16" s="237" t="s">
        <v>154</v>
      </c>
      <c r="C16" s="238">
        <v>0.121</v>
      </c>
      <c r="D16" s="239">
        <v>0.12</v>
      </c>
      <c r="E16" s="240">
        <v>0.121</v>
      </c>
      <c r="F16" s="238">
        <v>0.38800000000000001</v>
      </c>
      <c r="G16" s="239">
        <v>0.67500000000000004</v>
      </c>
      <c r="H16" s="240">
        <v>0.34300000000000003</v>
      </c>
      <c r="I16" s="241">
        <v>0.17199999999999999</v>
      </c>
      <c r="J16" s="248"/>
      <c r="K16" s="248"/>
      <c r="L16" s="241"/>
      <c r="M16" s="220"/>
    </row>
    <row r="17" spans="1:13" ht="14.5" customHeight="1" x14ac:dyDescent="0.35">
      <c r="A17" s="301" t="s">
        <v>181</v>
      </c>
      <c r="B17" s="225" t="s">
        <v>152</v>
      </c>
      <c r="C17" s="253">
        <v>1.9239999999999999</v>
      </c>
      <c r="D17" s="227">
        <v>1.9670000000000001</v>
      </c>
      <c r="E17" s="228">
        <v>1.9870000000000001</v>
      </c>
      <c r="F17" s="226">
        <v>2.0129999999999999</v>
      </c>
      <c r="G17" s="227">
        <v>2.1709999999999998</v>
      </c>
      <c r="H17" s="228">
        <v>2.004</v>
      </c>
      <c r="I17" s="229">
        <v>1.897</v>
      </c>
      <c r="J17" s="246">
        <v>1.8149999999999999</v>
      </c>
      <c r="K17" s="246">
        <v>2.7679999999999998</v>
      </c>
      <c r="L17" s="229">
        <v>1.88</v>
      </c>
      <c r="M17" s="220"/>
    </row>
    <row r="18" spans="1:13" ht="14.5" customHeight="1" x14ac:dyDescent="0.35">
      <c r="A18" s="302"/>
      <c r="B18" s="231" t="s">
        <v>153</v>
      </c>
      <c r="C18" s="232">
        <v>1.8839999999999999</v>
      </c>
      <c r="D18" s="233">
        <v>1.8819999999999999</v>
      </c>
      <c r="E18" s="234">
        <v>1.94</v>
      </c>
      <c r="F18" s="232">
        <v>1.734</v>
      </c>
      <c r="G18" s="233">
        <v>1.7470000000000001</v>
      </c>
      <c r="H18" s="234">
        <v>1.7330000000000001</v>
      </c>
      <c r="I18" s="235">
        <v>1.8480000000000001</v>
      </c>
      <c r="J18" s="247">
        <v>2.2559999999999998</v>
      </c>
      <c r="K18" s="247">
        <v>2.7490000000000001</v>
      </c>
      <c r="L18" s="235">
        <v>1.954</v>
      </c>
      <c r="M18" s="220"/>
    </row>
    <row r="19" spans="1:13" ht="14.5" customHeight="1" x14ac:dyDescent="0.35">
      <c r="A19" s="299"/>
      <c r="B19" s="237" t="s">
        <v>154</v>
      </c>
      <c r="C19" s="238">
        <v>3.9E-2</v>
      </c>
      <c r="D19" s="239">
        <v>8.4000000000000005E-2</v>
      </c>
      <c r="E19" s="240">
        <v>4.7E-2</v>
      </c>
      <c r="F19" s="238">
        <v>0.27400000000000002</v>
      </c>
      <c r="G19" s="239">
        <v>0.41699999999999998</v>
      </c>
      <c r="H19" s="240">
        <v>0.26700000000000002</v>
      </c>
      <c r="I19" s="241">
        <v>4.7E-2</v>
      </c>
      <c r="J19" s="248">
        <v>-0.43099999999999999</v>
      </c>
      <c r="K19" s="248">
        <v>1.9E-2</v>
      </c>
      <c r="L19" s="241">
        <v>-7.2999999999999995E-2</v>
      </c>
      <c r="M19" s="220"/>
    </row>
    <row r="20" spans="1:13" ht="14.5" customHeight="1" x14ac:dyDescent="0.35">
      <c r="A20" s="301" t="s">
        <v>160</v>
      </c>
      <c r="B20" s="225" t="s">
        <v>152</v>
      </c>
      <c r="C20" s="226">
        <v>1.6739999999999999</v>
      </c>
      <c r="D20" s="254"/>
      <c r="E20" s="255"/>
      <c r="F20" s="226">
        <v>3.3660000000000001</v>
      </c>
      <c r="G20" s="227">
        <v>3.1030000000000002</v>
      </c>
      <c r="H20" s="228">
        <v>3.37</v>
      </c>
      <c r="I20" s="229">
        <v>3.234</v>
      </c>
      <c r="J20" s="230"/>
      <c r="K20" s="230"/>
      <c r="L20" s="230"/>
      <c r="M20" s="220"/>
    </row>
    <row r="21" spans="1:13" ht="14.5" customHeight="1" x14ac:dyDescent="0.35">
      <c r="A21" s="302"/>
      <c r="B21" s="231" t="s">
        <v>153</v>
      </c>
      <c r="C21" s="232">
        <v>1.7410000000000001</v>
      </c>
      <c r="D21" s="256"/>
      <c r="E21" s="257"/>
      <c r="F21" s="232">
        <v>3.2509999999999999</v>
      </c>
      <c r="G21" s="233">
        <v>2.5219999999999998</v>
      </c>
      <c r="H21" s="234">
        <v>3.262</v>
      </c>
      <c r="I21" s="235">
        <v>3.508</v>
      </c>
      <c r="J21" s="236"/>
      <c r="K21" s="236"/>
      <c r="L21" s="236"/>
      <c r="M21" s="220"/>
    </row>
    <row r="22" spans="1:13" ht="14.5" customHeight="1" x14ac:dyDescent="0.35">
      <c r="A22" s="299"/>
      <c r="B22" s="237" t="s">
        <v>154</v>
      </c>
      <c r="C22" s="238">
        <v>-6.5000000000000002E-2</v>
      </c>
      <c r="D22" s="258"/>
      <c r="E22" s="259"/>
      <c r="F22" s="238">
        <v>0.111</v>
      </c>
      <c r="G22" s="239">
        <v>0.56599999999999995</v>
      </c>
      <c r="H22" s="240">
        <v>0.104</v>
      </c>
      <c r="I22" s="241">
        <v>-0.26400000000000001</v>
      </c>
      <c r="J22" s="242"/>
      <c r="K22" s="242"/>
      <c r="L22" s="242"/>
      <c r="M22" s="220"/>
    </row>
    <row r="23" spans="1:13" ht="14.5" customHeight="1" x14ac:dyDescent="0.35">
      <c r="A23" s="301" t="s">
        <v>182</v>
      </c>
      <c r="B23" s="225" t="s">
        <v>152</v>
      </c>
      <c r="C23" s="260"/>
      <c r="D23" s="254"/>
      <c r="E23" s="255"/>
      <c r="F23" s="261"/>
      <c r="G23" s="254"/>
      <c r="H23" s="262"/>
      <c r="I23" s="263">
        <v>1.79</v>
      </c>
      <c r="J23" s="230"/>
      <c r="K23" s="230"/>
      <c r="L23" s="263">
        <v>1.79</v>
      </c>
      <c r="M23" s="220"/>
    </row>
    <row r="24" spans="1:13" ht="14.5" customHeight="1" x14ac:dyDescent="0.35">
      <c r="A24" s="302"/>
      <c r="B24" s="231" t="s">
        <v>153</v>
      </c>
      <c r="C24" s="264"/>
      <c r="D24" s="256"/>
      <c r="E24" s="257"/>
      <c r="F24" s="265"/>
      <c r="G24" s="256"/>
      <c r="H24" s="257"/>
      <c r="I24" s="266">
        <v>1.8420000000000001</v>
      </c>
      <c r="J24" s="236"/>
      <c r="K24" s="236"/>
      <c r="L24" s="266">
        <v>1.8420000000000001</v>
      </c>
      <c r="M24" s="220"/>
    </row>
    <row r="25" spans="1:13" ht="14.5" customHeight="1" x14ac:dyDescent="0.35">
      <c r="A25" s="299"/>
      <c r="B25" s="237" t="s">
        <v>154</v>
      </c>
      <c r="C25" s="267"/>
      <c r="D25" s="258"/>
      <c r="E25" s="259"/>
      <c r="F25" s="268"/>
      <c r="G25" s="258"/>
      <c r="H25" s="259"/>
      <c r="I25" s="269">
        <v>-5.0999999999999997E-2</v>
      </c>
      <c r="J25" s="242"/>
      <c r="K25" s="242"/>
      <c r="L25" s="269">
        <v>-5.0999999999999997E-2</v>
      </c>
      <c r="M25" s="220"/>
    </row>
    <row r="26" spans="1:13" s="270" customFormat="1" ht="37.5" customHeight="1" x14ac:dyDescent="0.3">
      <c r="A26" s="310" t="s">
        <v>161</v>
      </c>
      <c r="B26" s="310"/>
      <c r="C26" s="310"/>
      <c r="D26" s="310"/>
      <c r="E26" s="310"/>
      <c r="F26" s="310"/>
      <c r="G26" s="310"/>
      <c r="H26" s="310"/>
      <c r="I26" s="310"/>
      <c r="J26" s="310"/>
      <c r="K26" s="310"/>
      <c r="L26" s="310"/>
    </row>
    <row r="27" spans="1:13" x14ac:dyDescent="0.35">
      <c r="A27" s="271" t="s">
        <v>162</v>
      </c>
      <c r="B27" s="272"/>
    </row>
    <row r="28" spans="1:13" x14ac:dyDescent="0.35">
      <c r="A28" s="271" t="s">
        <v>163</v>
      </c>
      <c r="B28" s="272"/>
    </row>
    <row r="29" spans="1:13" x14ac:dyDescent="0.35">
      <c r="A29" s="271" t="s">
        <v>106</v>
      </c>
      <c r="B29" s="272"/>
    </row>
    <row r="30" spans="1:13" ht="21" x14ac:dyDescent="0.35">
      <c r="A30" s="274" t="s">
        <v>164</v>
      </c>
      <c r="B30" s="275"/>
    </row>
    <row r="31" spans="1:13" x14ac:dyDescent="0.35">
      <c r="A31" s="271" t="s">
        <v>183</v>
      </c>
      <c r="B31" s="272"/>
    </row>
    <row r="33" ht="13" customHeight="1" x14ac:dyDescent="0.35"/>
    <row r="34" ht="13" customHeight="1" x14ac:dyDescent="0.35"/>
    <row r="35" ht="13" customHeight="1" x14ac:dyDescent="0.35"/>
    <row r="36" ht="13" customHeight="1" x14ac:dyDescent="0.35"/>
    <row r="37" ht="13" customHeight="1" x14ac:dyDescent="0.35"/>
    <row r="38" ht="13" customHeight="1" x14ac:dyDescent="0.35"/>
    <row r="39" ht="13" customHeight="1" x14ac:dyDescent="0.35"/>
    <row r="40" ht="13" customHeight="1" x14ac:dyDescent="0.35"/>
    <row r="41" ht="13" customHeight="1" x14ac:dyDescent="0.35"/>
    <row r="42" ht="13" customHeight="1" x14ac:dyDescent="0.35"/>
    <row r="43" ht="13" customHeight="1" x14ac:dyDescent="0.35"/>
    <row r="44" ht="13" customHeight="1" x14ac:dyDescent="0.35"/>
    <row r="45" ht="13" customHeight="1" x14ac:dyDescent="0.35"/>
    <row r="46" ht="13" customHeight="1" x14ac:dyDescent="0.35"/>
    <row r="47" ht="13" customHeight="1" x14ac:dyDescent="0.35"/>
    <row r="48" ht="13" customHeight="1" x14ac:dyDescent="0.35"/>
    <row r="49" ht="13" customHeight="1" x14ac:dyDescent="0.35"/>
    <row r="51" ht="29.5" customHeight="1" x14ac:dyDescent="0.35"/>
  </sheetData>
  <mergeCells count="15">
    <mergeCell ref="A26:L26"/>
    <mergeCell ref="A11:A13"/>
    <mergeCell ref="A14:A16"/>
    <mergeCell ref="A17:A19"/>
    <mergeCell ref="A20:A22"/>
    <mergeCell ref="A23:A25"/>
    <mergeCell ref="K3:K4"/>
    <mergeCell ref="L3:L4"/>
    <mergeCell ref="A4:B4"/>
    <mergeCell ref="A5:A7"/>
    <mergeCell ref="A8:A10"/>
    <mergeCell ref="C3:E3"/>
    <mergeCell ref="F3:H3"/>
    <mergeCell ref="I3:I4"/>
    <mergeCell ref="J3:J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Tab 1</vt:lpstr>
      <vt:lpstr>Tab 2</vt:lpstr>
      <vt:lpstr>G1 evol ctype</vt:lpstr>
      <vt:lpstr>G2+GB Enc 1 struct par taxe</vt:lpstr>
      <vt:lpstr>G2 evol taxes</vt:lpstr>
      <vt:lpstr>G3 cycle elect</vt:lpstr>
      <vt:lpstr>G4 Evol</vt:lpstr>
      <vt:lpstr>GA Enc 1 Structures par niveaux</vt:lpstr>
      <vt:lpstr>Tab-Encadré 2 Effet base taux</vt:lpstr>
      <vt:lpstr>Carte</vt:lpstr>
      <vt:lpstr>'G4 Evol'!Zone_d_impression</vt:lpstr>
    </vt:vector>
  </TitlesOfParts>
  <Company>MININT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NIEL Xavier</cp:lastModifiedBy>
  <cp:lastPrinted>2021-03-17T18:20:18Z</cp:lastPrinted>
  <dcterms:created xsi:type="dcterms:W3CDTF">2018-11-07T09:21:03Z</dcterms:created>
  <dcterms:modified xsi:type="dcterms:W3CDTF">2021-04-20T14:43:48Z</dcterms:modified>
</cp:coreProperties>
</file>