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BIS\du BIS 176 au BIS 200\BIS_183_Effectifs_FPT_2022\"/>
    </mc:Choice>
  </mc:AlternateContent>
  <bookViews>
    <workbookView xWindow="450" yWindow="-180" windowWidth="25575" windowHeight="10905" tabRatio="901" activeTab="6"/>
  </bookViews>
  <sheets>
    <sheet name="Figure 1" sheetId="8" r:id="rId1"/>
    <sheet name="Fig1 source" sheetId="11" state="hidden" r:id="rId2"/>
    <sheet name="Figure 2" sheetId="1" r:id="rId3"/>
    <sheet name="Fig2 source" sheetId="12" state="hidden" r:id="rId4"/>
    <sheet name="Figure 3" sheetId="2" r:id="rId5"/>
    <sheet name="Fig3 source" sheetId="13" state="hidden" r:id="rId6"/>
    <sheet name="Figures 4a et 4b" sheetId="22" r:id="rId7"/>
    <sheet name="Fig4 source" sheetId="21" state="hidden" r:id="rId8"/>
    <sheet name="Figure 5" sheetId="3" r:id="rId9"/>
    <sheet name="Fig5 source" sheetId="15" state="hidden" r:id="rId10"/>
    <sheet name="Annexe 1" sheetId="5" r:id="rId11"/>
    <sheet name="An1 source" sheetId="16" state="hidden" r:id="rId12"/>
    <sheet name="Annexe 2" sheetId="4" r:id="rId13"/>
    <sheet name="An2 source" sheetId="18" state="hidden" r:id="rId14"/>
    <sheet name="Annexe 3" sheetId="10" r:id="rId15"/>
    <sheet name="An3 source" sheetId="17" state="hidden" r:id="rId16"/>
  </sheets>
  <definedNames>
    <definedName name="Entr__es_sorties_2021mod_2022" localSheetId="7">#REF!</definedName>
    <definedName name="Entr__es_sorties_2021mod_2022" localSheetId="6">#REF!</definedName>
    <definedName name="Entr__es_sorties_2021mod_2022">#REF!</definedName>
    <definedName name="PPnopstat_2021mod_2022" localSheetId="7">#REF!</definedName>
    <definedName name="PPnopstat_2021mod_2022" localSheetId="6">#REF!</definedName>
    <definedName name="PPnopstat_2021mod_2022">#REF!</definedName>
    <definedName name="PPstat_2021mod_2022" localSheetId="7">#REF!</definedName>
    <definedName name="PPstat_2021mod_2022" localSheetId="6">#REF!</definedName>
    <definedName name="PPstat_2021mod_2022">#REF!</definedName>
    <definedName name="_xlnm.Print_Area" localSheetId="13">'An2 source'!#REF!</definedName>
    <definedName name="_xlnm.Print_Area" localSheetId="12">'Annexe 2'!$B$2:$I$35</definedName>
  </definedNames>
  <calcPr calcId="162913"/>
</workbook>
</file>

<file path=xl/calcChain.xml><?xml version="1.0" encoding="utf-8"?>
<calcChain xmlns="http://schemas.openxmlformats.org/spreadsheetml/2006/main">
  <c r="L30" i="22" l="1"/>
  <c r="L31" i="22"/>
  <c r="K31" i="22"/>
  <c r="K30" i="22"/>
  <c r="L12" i="22"/>
  <c r="L13" i="22"/>
  <c r="K13" i="22"/>
  <c r="K12" i="22"/>
  <c r="N31" i="22"/>
  <c r="D31" i="21"/>
  <c r="N30" i="22"/>
  <c r="D29" i="21"/>
  <c r="M30" i="22" s="1"/>
  <c r="D12" i="21"/>
  <c r="M13" i="22" s="1"/>
  <c r="N12" i="22"/>
  <c r="D9" i="21"/>
  <c r="M12" i="22" s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6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6" i="5"/>
  <c r="E6" i="3"/>
  <c r="F6" i="3"/>
  <c r="F7" i="3"/>
  <c r="E9" i="3"/>
  <c r="E10" i="3"/>
  <c r="H7" i="15"/>
  <c r="D11" i="3"/>
  <c r="E11" i="3"/>
  <c r="D12" i="3"/>
  <c r="I9" i="15"/>
  <c r="H12" i="3" s="1"/>
  <c r="D13" i="3"/>
  <c r="E13" i="3"/>
  <c r="I10" i="15"/>
  <c r="H13" i="3" s="1"/>
  <c r="F11" i="15"/>
  <c r="G14" i="3" s="1"/>
  <c r="E14" i="3"/>
  <c r="F14" i="3"/>
  <c r="D15" i="3"/>
  <c r="F15" i="3"/>
  <c r="F14" i="15"/>
  <c r="G17" i="3" s="1"/>
  <c r="E17" i="3"/>
  <c r="H14" i="15"/>
  <c r="C7" i="3"/>
  <c r="C8" i="3"/>
  <c r="C9" i="3"/>
  <c r="C10" i="3"/>
  <c r="C11" i="3"/>
  <c r="C12" i="3"/>
  <c r="C13" i="3"/>
  <c r="C14" i="3"/>
  <c r="C15" i="3"/>
  <c r="C16" i="3"/>
  <c r="C17" i="3"/>
  <c r="H6" i="15" l="1"/>
  <c r="L13" i="15"/>
  <c r="F13" i="15"/>
  <c r="G16" i="3" s="1"/>
  <c r="F5" i="15"/>
  <c r="G8" i="3" s="1"/>
  <c r="F17" i="3"/>
  <c r="L5" i="15"/>
  <c r="M13" i="15"/>
  <c r="K11" i="15"/>
  <c r="M5" i="15"/>
  <c r="K3" i="15"/>
  <c r="G12" i="15"/>
  <c r="K7" i="15"/>
  <c r="L4" i="15"/>
  <c r="G7" i="15"/>
  <c r="F9" i="3"/>
  <c r="F8" i="15"/>
  <c r="G11" i="3" s="1"/>
  <c r="L9" i="15"/>
  <c r="F4" i="15"/>
  <c r="G7" i="3" s="1"/>
  <c r="H12" i="15"/>
  <c r="E8" i="3"/>
  <c r="E16" i="3"/>
  <c r="F12" i="15"/>
  <c r="G15" i="3" s="1"/>
  <c r="H4" i="15"/>
  <c r="D7" i="3"/>
  <c r="K14" i="15"/>
  <c r="H8" i="15"/>
  <c r="K6" i="15"/>
  <c r="I7" i="15"/>
  <c r="H10" i="3" s="1"/>
  <c r="D10" i="21"/>
  <c r="D11" i="21"/>
  <c r="N13" i="22"/>
  <c r="D32" i="21"/>
  <c r="M31" i="22" s="1"/>
  <c r="D30" i="21"/>
  <c r="L7" i="15"/>
  <c r="G4" i="15"/>
  <c r="G8" i="15"/>
  <c r="H13" i="15"/>
  <c r="H5" i="15"/>
  <c r="I8" i="15"/>
  <c r="H11" i="3" s="1"/>
  <c r="K13" i="15"/>
  <c r="K5" i="15"/>
  <c r="L8" i="15"/>
  <c r="M12" i="15"/>
  <c r="M4" i="15"/>
  <c r="F16" i="3"/>
  <c r="E15" i="3"/>
  <c r="D14" i="3"/>
  <c r="F8" i="3"/>
  <c r="E7" i="3"/>
  <c r="D6" i="3"/>
  <c r="F10" i="15"/>
  <c r="G13" i="3" s="1"/>
  <c r="G14" i="15"/>
  <c r="G6" i="15"/>
  <c r="H11" i="15"/>
  <c r="I14" i="15"/>
  <c r="H17" i="3" s="1"/>
  <c r="I6" i="15"/>
  <c r="H9" i="3" s="1"/>
  <c r="L14" i="15"/>
  <c r="L6" i="15"/>
  <c r="M10" i="15"/>
  <c r="D16" i="3"/>
  <c r="F10" i="3"/>
  <c r="D8" i="3"/>
  <c r="M11" i="15"/>
  <c r="F9" i="15"/>
  <c r="G12" i="3" s="1"/>
  <c r="G13" i="15"/>
  <c r="G5" i="15"/>
  <c r="H10" i="15"/>
  <c r="I13" i="15"/>
  <c r="H16" i="3" s="1"/>
  <c r="I5" i="15"/>
  <c r="H8" i="3" s="1"/>
  <c r="K10" i="15"/>
  <c r="M9" i="15"/>
  <c r="D17" i="3"/>
  <c r="F11" i="3"/>
  <c r="D9" i="3"/>
  <c r="I12" i="15"/>
  <c r="H15" i="3" s="1"/>
  <c r="I4" i="15"/>
  <c r="H7" i="3" s="1"/>
  <c r="K9" i="15"/>
  <c r="L12" i="15"/>
  <c r="M8" i="15"/>
  <c r="F12" i="3"/>
  <c r="D10" i="3"/>
  <c r="K4" i="15"/>
  <c r="H9" i="15"/>
  <c r="F7" i="15"/>
  <c r="G10" i="3" s="1"/>
  <c r="G11" i="15"/>
  <c r="G3" i="15"/>
  <c r="I11" i="15"/>
  <c r="H14" i="3" s="1"/>
  <c r="I3" i="15"/>
  <c r="H6" i="3" s="1"/>
  <c r="K8" i="15"/>
  <c r="L11" i="15"/>
  <c r="L3" i="15"/>
  <c r="M7" i="15"/>
  <c r="F13" i="3"/>
  <c r="E12" i="3"/>
  <c r="K12" i="15"/>
  <c r="F3" i="15"/>
  <c r="G6" i="3" s="1"/>
  <c r="F6" i="15"/>
  <c r="G9" i="3" s="1"/>
  <c r="G10" i="15"/>
  <c r="H3" i="15"/>
  <c r="L10" i="15"/>
  <c r="M14" i="15"/>
  <c r="M6" i="15"/>
  <c r="M3" i="15"/>
  <c r="G9" i="15"/>
  <c r="D28" i="21"/>
  <c r="I19" i="2" l="1"/>
  <c r="I18" i="2"/>
  <c r="I17" i="2"/>
  <c r="I16" i="2"/>
  <c r="I7" i="2"/>
  <c r="I8" i="2"/>
  <c r="I9" i="2"/>
  <c r="I10" i="2"/>
  <c r="I11" i="2"/>
  <c r="I12" i="2"/>
  <c r="I13" i="2"/>
  <c r="I14" i="2"/>
  <c r="I15" i="2"/>
  <c r="I6" i="2"/>
  <c r="D6" i="2"/>
  <c r="F7" i="2"/>
  <c r="D8" i="2"/>
  <c r="E8" i="2"/>
  <c r="F8" i="2"/>
  <c r="D9" i="2"/>
  <c r="E9" i="2"/>
  <c r="F9" i="2"/>
  <c r="E10" i="2"/>
  <c r="F10" i="2"/>
  <c r="D11" i="2"/>
  <c r="F11" i="2"/>
  <c r="F12" i="2"/>
  <c r="D13" i="2"/>
  <c r="F13" i="2"/>
  <c r="D14" i="2"/>
  <c r="F14" i="2"/>
  <c r="F15" i="2"/>
  <c r="E16" i="2"/>
  <c r="F16" i="2"/>
  <c r="E17" i="2"/>
  <c r="F17" i="2"/>
  <c r="E18" i="2"/>
  <c r="F18" i="2"/>
  <c r="D19" i="2"/>
  <c r="F19" i="2"/>
  <c r="C19" i="2"/>
  <c r="C18" i="2"/>
  <c r="C17" i="2"/>
  <c r="C16" i="2"/>
  <c r="C7" i="2"/>
  <c r="C8" i="2"/>
  <c r="C9" i="2"/>
  <c r="C10" i="2"/>
  <c r="C11" i="2"/>
  <c r="C12" i="2"/>
  <c r="C13" i="2"/>
  <c r="C14" i="2"/>
  <c r="C15" i="2"/>
  <c r="H17" i="11"/>
  <c r="G17" i="11"/>
  <c r="H15" i="11"/>
  <c r="G16" i="11"/>
  <c r="G7" i="1"/>
  <c r="H7" i="1"/>
  <c r="G8" i="1"/>
  <c r="H8" i="1"/>
  <c r="G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H6" i="1"/>
  <c r="G6" i="1"/>
  <c r="D24" i="1"/>
  <c r="E24" i="1"/>
  <c r="F24" i="1"/>
  <c r="C24" i="1"/>
  <c r="D23" i="1"/>
  <c r="E23" i="1"/>
  <c r="F23" i="1"/>
  <c r="C23" i="1"/>
  <c r="D6" i="1"/>
  <c r="E6" i="1"/>
  <c r="F6" i="1"/>
  <c r="D7" i="1"/>
  <c r="E7" i="1"/>
  <c r="C8" i="1"/>
  <c r="D8" i="1"/>
  <c r="E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7" i="1"/>
  <c r="H9" i="1"/>
  <c r="C5" i="10"/>
  <c r="D5" i="10"/>
  <c r="E5" i="10"/>
  <c r="G5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6" i="10"/>
  <c r="E2" i="17"/>
  <c r="F5" i="10" s="1"/>
  <c r="G2" i="17"/>
  <c r="H2" i="17"/>
  <c r="I2" i="17"/>
  <c r="H5" i="10" s="1"/>
  <c r="F7" i="1" l="1"/>
  <c r="F8" i="1"/>
  <c r="F15" i="13"/>
  <c r="G18" i="2" s="1"/>
  <c r="G12" i="13"/>
  <c r="F7" i="13"/>
  <c r="G10" i="2" s="1"/>
  <c r="F6" i="2"/>
  <c r="G15" i="11"/>
  <c r="G5" i="18"/>
  <c r="I10" i="13"/>
  <c r="H13" i="2" s="1"/>
  <c r="F9" i="13"/>
  <c r="G12" i="2" s="1"/>
  <c r="I14" i="11"/>
  <c r="R5" i="8" s="1"/>
  <c r="H14" i="11"/>
  <c r="I3" i="13"/>
  <c r="H6" i="2" s="1"/>
  <c r="J16" i="11"/>
  <c r="S7" i="8" s="1"/>
  <c r="G4" i="13"/>
  <c r="I17" i="11"/>
  <c r="J17" i="11"/>
  <c r="F12" i="13"/>
  <c r="G15" i="2" s="1"/>
  <c r="G9" i="13"/>
  <c r="F4" i="13"/>
  <c r="G7" i="2" s="1"/>
  <c r="G11" i="13"/>
  <c r="J14" i="11"/>
  <c r="S5" i="8" s="1"/>
  <c r="G13" i="13"/>
  <c r="G6" i="13"/>
  <c r="D18" i="2"/>
  <c r="F14" i="13"/>
  <c r="G17" i="2" s="1"/>
  <c r="F6" i="13"/>
  <c r="G9" i="2" s="1"/>
  <c r="G3" i="13"/>
  <c r="G5" i="13"/>
  <c r="G16" i="13"/>
  <c r="F11" i="13"/>
  <c r="G14" i="2" s="1"/>
  <c r="G8" i="13"/>
  <c r="H16" i="13"/>
  <c r="D17" i="2"/>
  <c r="F3" i="13"/>
  <c r="G6" i="2" s="1"/>
  <c r="H9" i="13"/>
  <c r="D12" i="2"/>
  <c r="G14" i="13"/>
  <c r="F13" i="13"/>
  <c r="G16" i="2" s="1"/>
  <c r="G10" i="13"/>
  <c r="F5" i="13"/>
  <c r="G8" i="2" s="1"/>
  <c r="H8" i="13"/>
  <c r="D16" i="2"/>
  <c r="D10" i="2"/>
  <c r="H9" i="11"/>
  <c r="H20" i="11" s="1"/>
  <c r="F10" i="13"/>
  <c r="G13" i="2" s="1"/>
  <c r="F8" i="13"/>
  <c r="G11" i="2" s="1"/>
  <c r="I11" i="13"/>
  <c r="H14" i="2" s="1"/>
  <c r="F16" i="13"/>
  <c r="G19" i="2" s="1"/>
  <c r="G15" i="13"/>
  <c r="G7" i="13"/>
  <c r="H5" i="13"/>
  <c r="H10" i="13"/>
  <c r="I12" i="13"/>
  <c r="H15" i="2" s="1"/>
  <c r="I4" i="13"/>
  <c r="H7" i="2" s="1"/>
  <c r="E19" i="2"/>
  <c r="E15" i="2"/>
  <c r="E14" i="2"/>
  <c r="E13" i="2"/>
  <c r="E12" i="2"/>
  <c r="E11" i="2"/>
  <c r="E7" i="2"/>
  <c r="E6" i="2"/>
  <c r="D7" i="2"/>
  <c r="H15" i="13"/>
  <c r="H7" i="13"/>
  <c r="I9" i="13"/>
  <c r="H12" i="2" s="1"/>
  <c r="H14" i="13"/>
  <c r="I16" i="13"/>
  <c r="H19" i="2" s="1"/>
  <c r="I8" i="13"/>
  <c r="H11" i="2" s="1"/>
  <c r="D15" i="2"/>
  <c r="H13" i="13"/>
  <c r="I15" i="13"/>
  <c r="H18" i="2" s="1"/>
  <c r="I7" i="13"/>
  <c r="H10" i="2" s="1"/>
  <c r="H4" i="13"/>
  <c r="H3" i="13"/>
  <c r="H12" i="13"/>
  <c r="I14" i="13"/>
  <c r="H17" i="2" s="1"/>
  <c r="I6" i="13"/>
  <c r="H9" i="2" s="1"/>
  <c r="H6" i="13"/>
  <c r="H11" i="13"/>
  <c r="I13" i="13"/>
  <c r="H16" i="2" s="1"/>
  <c r="I5" i="13"/>
  <c r="H8" i="2" s="1"/>
  <c r="I9" i="11"/>
  <c r="I20" i="11" s="1"/>
  <c r="J10" i="11"/>
  <c r="J21" i="11" s="1"/>
  <c r="H10" i="11"/>
  <c r="H21" i="11" s="1"/>
  <c r="I10" i="11"/>
  <c r="I21" i="11" s="1"/>
  <c r="H16" i="11"/>
  <c r="J15" i="11"/>
  <c r="S6" i="8" s="1"/>
  <c r="I15" i="11"/>
  <c r="R6" i="8" s="1"/>
  <c r="I16" i="11"/>
  <c r="R7" i="8" s="1"/>
  <c r="J9" i="11"/>
  <c r="J20" i="11" s="1"/>
  <c r="J7" i="11"/>
  <c r="I7" i="11"/>
  <c r="H7" i="11"/>
  <c r="H27" i="11" s="1"/>
  <c r="F21" i="12"/>
  <c r="G24" i="1" s="1"/>
  <c r="H21" i="12"/>
  <c r="I21" i="12"/>
  <c r="H24" i="1" s="1"/>
  <c r="G21" i="12"/>
  <c r="F20" i="12"/>
  <c r="G23" i="1" s="1"/>
  <c r="G20" i="12"/>
  <c r="H20" i="12"/>
  <c r="I20" i="12"/>
  <c r="H23" i="1" s="1"/>
  <c r="H18" i="11" l="1"/>
  <c r="H8" i="11"/>
  <c r="H28" i="11" s="1"/>
  <c r="I8" i="11"/>
  <c r="I18" i="11"/>
  <c r="R8" i="8" s="1"/>
  <c r="J18" i="11"/>
  <c r="S8" i="8" s="1"/>
  <c r="J8" i="11"/>
  <c r="J19" i="11" s="1"/>
  <c r="S9" i="8" s="1"/>
  <c r="I19" i="11" l="1"/>
  <c r="R9" i="8" s="1"/>
  <c r="K5" i="18"/>
  <c r="R8" i="4" s="1"/>
  <c r="K4" i="18"/>
  <c r="R7" i="4" s="1"/>
  <c r="K7" i="18"/>
  <c r="R10" i="4" s="1"/>
  <c r="K6" i="18"/>
  <c r="R9" i="4" s="1"/>
  <c r="H19" i="11"/>
  <c r="J5" i="18"/>
  <c r="J6" i="18"/>
  <c r="J7" i="18"/>
  <c r="J4" i="18"/>
  <c r="J8" i="18"/>
  <c r="K8" i="18"/>
  <c r="R11" i="4" s="1"/>
  <c r="L7" i="4"/>
  <c r="L8" i="4"/>
  <c r="L9" i="4"/>
  <c r="L10" i="4"/>
  <c r="K8" i="4"/>
  <c r="K9" i="4"/>
  <c r="K10" i="4"/>
  <c r="K11" i="4"/>
  <c r="K7" i="4"/>
  <c r="C6" i="3"/>
  <c r="C6" i="2"/>
  <c r="C6" i="1"/>
  <c r="L9" i="8"/>
  <c r="L8" i="8"/>
  <c r="L7" i="8"/>
  <c r="L6" i="8"/>
  <c r="L5" i="8"/>
  <c r="F15" i="11"/>
  <c r="P6" i="8" s="1"/>
  <c r="Q6" i="8"/>
  <c r="C15" i="11"/>
  <c r="M6" i="8" s="1"/>
  <c r="D15" i="11"/>
  <c r="N6" i="8" s="1"/>
  <c r="E15" i="11"/>
  <c r="O6" i="8" s="1"/>
  <c r="C16" i="11"/>
  <c r="M7" i="8" s="1"/>
  <c r="D16" i="11"/>
  <c r="N7" i="8" s="1"/>
  <c r="E16" i="11"/>
  <c r="O7" i="8" s="1"/>
  <c r="C17" i="11"/>
  <c r="D17" i="11"/>
  <c r="E17" i="11"/>
  <c r="D14" i="11"/>
  <c r="N5" i="8" s="1"/>
  <c r="E14" i="11"/>
  <c r="O5" i="8" s="1"/>
  <c r="C14" i="11"/>
  <c r="M5" i="8" s="1"/>
  <c r="D10" i="11"/>
  <c r="E10" i="11"/>
  <c r="E21" i="11" s="1"/>
  <c r="C10" i="11"/>
  <c r="B10" i="11"/>
  <c r="D9" i="11"/>
  <c r="D20" i="11" s="1"/>
  <c r="E9" i="11"/>
  <c r="E20" i="11" s="1"/>
  <c r="C9" i="11"/>
  <c r="C20" i="11" s="1"/>
  <c r="B9" i="11"/>
  <c r="D7" i="11"/>
  <c r="E7" i="11"/>
  <c r="C7" i="11"/>
  <c r="C8" i="11" s="1"/>
  <c r="B7" i="11"/>
  <c r="B8" i="11" s="1"/>
  <c r="C21" i="11" l="1"/>
  <c r="D18" i="11"/>
  <c r="N8" i="8" s="1"/>
  <c r="E18" i="11"/>
  <c r="O8" i="8" s="1"/>
  <c r="D4" i="18"/>
  <c r="M7" i="4" s="1"/>
  <c r="C8" i="18"/>
  <c r="L11" i="4" s="1"/>
  <c r="C19" i="11"/>
  <c r="M9" i="8" s="1"/>
  <c r="D5" i="18"/>
  <c r="M8" i="4" s="1"/>
  <c r="D6" i="18"/>
  <c r="M9" i="4" s="1"/>
  <c r="D7" i="18"/>
  <c r="M10" i="4" s="1"/>
  <c r="C18" i="11"/>
  <c r="M8" i="8" s="1"/>
  <c r="E8" i="11"/>
  <c r="E19" i="11" s="1"/>
  <c r="O9" i="8" s="1"/>
  <c r="D21" i="11"/>
  <c r="D8" i="11"/>
  <c r="E7" i="18" s="1"/>
  <c r="N10" i="4" s="1"/>
  <c r="Q7" i="8"/>
  <c r="G9" i="11"/>
  <c r="G20" i="11" s="1"/>
  <c r="F5" i="18"/>
  <c r="O8" i="4" s="1"/>
  <c r="G14" i="11"/>
  <c r="Q5" i="8" s="1"/>
  <c r="F14" i="11"/>
  <c r="P5" i="8" s="1"/>
  <c r="F16" i="11"/>
  <c r="P7" i="8" s="1"/>
  <c r="F10" i="11"/>
  <c r="F21" i="11" s="1"/>
  <c r="G10" i="11"/>
  <c r="G21" i="11" s="1"/>
  <c r="F17" i="11"/>
  <c r="F9" i="11"/>
  <c r="F20" i="11" s="1"/>
  <c r="G7" i="11"/>
  <c r="G27" i="11" s="1"/>
  <c r="F7" i="11"/>
  <c r="F8" i="11" s="1"/>
  <c r="G7" i="18" s="1"/>
  <c r="P10" i="4" s="1"/>
  <c r="G8" i="11" l="1"/>
  <c r="G28" i="11" s="1"/>
  <c r="G18" i="11"/>
  <c r="Q8" i="8" s="1"/>
  <c r="F4" i="18"/>
  <c r="O7" i="4" s="1"/>
  <c r="F6" i="18"/>
  <c r="O9" i="4" s="1"/>
  <c r="D19" i="11"/>
  <c r="N9" i="8" s="1"/>
  <c r="E5" i="18"/>
  <c r="N8" i="4" s="1"/>
  <c r="F7" i="18"/>
  <c r="O10" i="4" s="1"/>
  <c r="E6" i="18"/>
  <c r="N9" i="4" s="1"/>
  <c r="D8" i="18"/>
  <c r="M11" i="4" s="1"/>
  <c r="E4" i="18"/>
  <c r="N7" i="4" s="1"/>
  <c r="E8" i="18"/>
  <c r="N11" i="4" s="1"/>
  <c r="H5" i="18"/>
  <c r="G6" i="18"/>
  <c r="P9" i="4" s="1"/>
  <c r="H6" i="18"/>
  <c r="P8" i="4"/>
  <c r="G8" i="18"/>
  <c r="P11" i="4" s="1"/>
  <c r="F19" i="11"/>
  <c r="P9" i="8" s="1"/>
  <c r="F8" i="18"/>
  <c r="O11" i="4" s="1"/>
  <c r="H8" i="18"/>
  <c r="G4" i="18"/>
  <c r="P7" i="4" s="1"/>
  <c r="F18" i="11"/>
  <c r="P8" i="8" s="1"/>
  <c r="I8" i="18" l="1"/>
  <c r="Q11" i="4" s="1"/>
  <c r="I5" i="18"/>
  <c r="Q8" i="4" s="1"/>
  <c r="I4" i="18"/>
  <c r="Q7" i="4" s="1"/>
  <c r="I7" i="18"/>
  <c r="Q10" i="4" s="1"/>
  <c r="H4" i="18"/>
  <c r="I6" i="18"/>
  <c r="Q9" i="4" s="1"/>
  <c r="H7" i="18"/>
  <c r="G19" i="11"/>
  <c r="Q9" i="8" s="1"/>
  <c r="C6" i="10" l="1"/>
  <c r="G7" i="10" l="1"/>
  <c r="H7" i="10"/>
  <c r="G8" i="10"/>
  <c r="H8" i="10"/>
  <c r="G9" i="10"/>
  <c r="H9" i="10"/>
  <c r="G10" i="10"/>
  <c r="H10" i="10"/>
  <c r="G11" i="10"/>
  <c r="H11" i="10"/>
  <c r="G12" i="10"/>
  <c r="H12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G21" i="10"/>
  <c r="H21" i="10"/>
  <c r="G22" i="10"/>
  <c r="H22" i="10"/>
  <c r="G6" i="10"/>
  <c r="H6" i="10"/>
  <c r="D6" i="10"/>
  <c r="E6" i="10"/>
  <c r="F6" i="10"/>
  <c r="D7" i="10"/>
  <c r="E7" i="10"/>
  <c r="F7" i="10"/>
  <c r="D8" i="10"/>
  <c r="E8" i="10"/>
  <c r="F8" i="10"/>
  <c r="D9" i="10"/>
  <c r="E9" i="10"/>
  <c r="F9" i="10"/>
  <c r="D10" i="10"/>
  <c r="E10" i="10"/>
  <c r="F10" i="10"/>
  <c r="D11" i="10"/>
  <c r="E11" i="10"/>
  <c r="F11" i="10"/>
  <c r="D12" i="10"/>
  <c r="E12" i="10"/>
  <c r="F12" i="10"/>
  <c r="D13" i="10"/>
  <c r="E13" i="10"/>
  <c r="F13" i="10"/>
  <c r="D14" i="10"/>
  <c r="E14" i="10"/>
  <c r="F14" i="10"/>
  <c r="D15" i="10"/>
  <c r="E15" i="10"/>
  <c r="F15" i="10"/>
  <c r="D16" i="10"/>
  <c r="E16" i="10"/>
  <c r="F16" i="10"/>
  <c r="D17" i="10"/>
  <c r="E17" i="10"/>
  <c r="F17" i="10"/>
  <c r="D18" i="10"/>
  <c r="E18" i="10"/>
  <c r="F18" i="10"/>
  <c r="D19" i="10"/>
  <c r="E19" i="10"/>
  <c r="F19" i="10"/>
  <c r="D20" i="10"/>
  <c r="E20" i="10"/>
  <c r="F20" i="10"/>
  <c r="D21" i="10"/>
  <c r="E21" i="10"/>
  <c r="F21" i="10"/>
  <c r="D22" i="10"/>
  <c r="E22" i="10"/>
  <c r="F22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</calcChain>
</file>

<file path=xl/comments1.xml><?xml version="1.0" encoding="utf-8"?>
<comments xmlns="http://schemas.openxmlformats.org/spreadsheetml/2006/main">
  <authors>
    <author>GUITON Melissa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GUITON Melissa:</t>
        </r>
        <r>
          <rPr>
            <sz val="9"/>
            <color indexed="81"/>
            <rFont val="Tahoma"/>
            <family val="2"/>
          </rPr>
          <t xml:space="preserve">
Prend en compte les effectifs qui n'ont pas de statut_agr (29)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GUITON Melissa:</t>
        </r>
        <r>
          <rPr>
            <sz val="9"/>
            <color indexed="81"/>
            <rFont val="Tahoma"/>
            <family val="2"/>
          </rPr>
          <t xml:space="preserve">
Prend en compte les effectifs qui n'ont pas de statut_agr, qui st dans CAID (29) </t>
        </r>
      </text>
    </comment>
  </commentList>
</comments>
</file>

<file path=xl/comments2.xml><?xml version="1.0" encoding="utf-8"?>
<comments xmlns="http://schemas.openxmlformats.org/spreadsheetml/2006/main">
  <authors>
    <author>GUITON Melissa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GUITON Melissa:</t>
        </r>
        <r>
          <rPr>
            <sz val="9"/>
            <color indexed="81"/>
            <rFont val="Tahoma"/>
            <family val="2"/>
          </rPr>
          <t xml:space="preserve">
Prend en compte les effectifs qui n'ont pas de statut_agr (29)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GUITON Melissa:</t>
        </r>
        <r>
          <rPr>
            <sz val="9"/>
            <color indexed="81"/>
            <rFont val="Tahoma"/>
            <family val="2"/>
          </rPr>
          <t xml:space="preserve">
Prend en compte les effectifs qui n'ont pas de statut_agr, qui st dans CAID (29) </t>
        </r>
      </text>
    </comment>
  </commentList>
</comments>
</file>

<file path=xl/sharedStrings.xml><?xml version="1.0" encoding="utf-8"?>
<sst xmlns="http://schemas.openxmlformats.org/spreadsheetml/2006/main" count="402" uniqueCount="149">
  <si>
    <t>en milliers</t>
  </si>
  <si>
    <t>en %</t>
  </si>
  <si>
    <t>Organismes communaux</t>
  </si>
  <si>
    <t xml:space="preserve">     Communes</t>
  </si>
  <si>
    <t xml:space="preserve">     Etablissements communaux</t>
  </si>
  <si>
    <t>Organismes intercommunaux</t>
  </si>
  <si>
    <t xml:space="preserve">     Autres groupements intercommunaux sans fiscalité propre</t>
  </si>
  <si>
    <t>Organismes départementaux</t>
  </si>
  <si>
    <t xml:space="preserve">     Départements</t>
  </si>
  <si>
    <t>Bénéficiaires de contrats aidés (2)</t>
  </si>
  <si>
    <t>Ensemble (1) + (2)</t>
  </si>
  <si>
    <t>(p) Chiffres provisoires.</t>
  </si>
  <si>
    <t>Source : Insee, SIASP.</t>
  </si>
  <si>
    <t>Fonctionnaires</t>
  </si>
  <si>
    <t>dont catégorie A</t>
  </si>
  <si>
    <t>Contractuels</t>
  </si>
  <si>
    <t>Autres statuts</t>
  </si>
  <si>
    <t>Contrats aidés (2)</t>
  </si>
  <si>
    <t>Administrative</t>
  </si>
  <si>
    <t>Technique</t>
  </si>
  <si>
    <t>Culturelle</t>
  </si>
  <si>
    <t>Sportive</t>
  </si>
  <si>
    <t>Sociale</t>
  </si>
  <si>
    <t>Médico-sociale</t>
  </si>
  <si>
    <t>Médico-technique</t>
  </si>
  <si>
    <t>Police municipale</t>
  </si>
  <si>
    <t>Incendie et secours</t>
  </si>
  <si>
    <t>Animation</t>
  </si>
  <si>
    <t>Autres cas</t>
  </si>
  <si>
    <t>Total</t>
  </si>
  <si>
    <t>en milliers (yc contrats aidés)</t>
  </si>
  <si>
    <t>yc contrats aidés</t>
  </si>
  <si>
    <t>hors contrats aidés</t>
  </si>
  <si>
    <t>Auvergne-Rhône-Alpes</t>
  </si>
  <si>
    <t>Bourgogne-Franche-Comté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</si>
  <si>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</si>
  <si>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</si>
  <si>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</si>
  <si>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</si>
  <si>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</si>
  <si>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</si>
  <si>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</si>
  <si>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Ile-de-France</t>
  </si>
  <si>
    <t>Martinique</t>
  </si>
  <si>
    <t>Normandie</t>
  </si>
  <si>
    <t>Nouvelle-Aquitaine</t>
  </si>
  <si>
    <t>Occitanie</t>
  </si>
  <si>
    <t>Pays de la Loire</t>
  </si>
  <si>
    <t>Provence-Alpes-Côte d'Azur</t>
  </si>
  <si>
    <t>La Réunion</t>
  </si>
  <si>
    <t>Ensemble hors bénéficiaires de contrats aidés (1)</t>
  </si>
  <si>
    <t>Total hors contrats aidés</t>
  </si>
  <si>
    <t>Figure 1 - Évolution des effectifs dans la fonction publique territoriale depuis 2015</t>
  </si>
  <si>
    <t>Figure 2 - Évolution des effectifs dans la fonction publique territoriale selon le type de collectivités</t>
  </si>
  <si>
    <t>Figure 3 - Évolution des effectifs dans la fonction publique territoriale selon le statut</t>
  </si>
  <si>
    <t>2015-2016</t>
  </si>
  <si>
    <t>2016-2017</t>
  </si>
  <si>
    <t>2017-2018</t>
  </si>
  <si>
    <t>2018-2019</t>
  </si>
  <si>
    <t>Entrées, sorties et changements de statuts des contractuels de la FPT</t>
  </si>
  <si>
    <t>Entrées</t>
  </si>
  <si>
    <t>Sorties</t>
  </si>
  <si>
    <t>Changement de statut</t>
  </si>
  <si>
    <t>Solde</t>
  </si>
  <si>
    <t>Entrées, sorties et changements de statuts des fonctionnaires de la FPT</t>
  </si>
  <si>
    <t>Figure 5 - Évolution des effectifs dans la fonction publique territoriale selon la filière d’emploi</t>
  </si>
  <si>
    <t>Annexe 1 - Évolution des effectifs dans la fonction publique territoriale selon la région</t>
  </si>
  <si>
    <t>Autres</t>
  </si>
  <si>
    <t>Contrats aidés</t>
  </si>
  <si>
    <t>Annexe 2 – Contribution des statuts à l’évolution des effectifs de la fonction publique territoriale depuis 2015</t>
  </si>
  <si>
    <t>Contribution des statuts à l’évolution des effectifs de la fonction publique territoriale depuis 2015</t>
  </si>
  <si>
    <t>Annexe 3 – Évolution des effectifs, y compris contrats aidés, dans la fonction publique territoriale selon le type de collectivités</t>
  </si>
  <si>
    <t>Source : Insee, SIASP</t>
  </si>
  <si>
    <t>(p) chiffres provisoires.</t>
  </si>
  <si>
    <t>indice 100 en 2015</t>
  </si>
  <si>
    <t>Autres, hors contrats aidés</t>
  </si>
  <si>
    <t xml:space="preserve">Total </t>
  </si>
  <si>
    <r>
      <t>SDIS</t>
    </r>
    <r>
      <rPr>
        <vertAlign val="superscript"/>
        <sz val="10"/>
        <color indexed="8"/>
        <rFont val="ARIALNARROW"/>
      </rPr>
      <t>(a)</t>
    </r>
  </si>
  <si>
    <r>
      <t>Centres de gestion et CNFPT</t>
    </r>
    <r>
      <rPr>
        <vertAlign val="superscript"/>
        <sz val="10"/>
        <color indexed="8"/>
        <rFont val="ARIALNARROW"/>
      </rPr>
      <t>(a)</t>
    </r>
  </si>
  <si>
    <r>
      <t>Régions</t>
    </r>
    <r>
      <rPr>
        <b/>
        <vertAlign val="superscript"/>
        <sz val="10"/>
        <color indexed="8"/>
        <rFont val="ARIALNARROW"/>
      </rPr>
      <t>(b)</t>
    </r>
  </si>
  <si>
    <t>(a) EPCI : établissement public de coopération intercommunale - SDIS : services départementaux d'incendie et secours - CNFPT : centre national de la fonction publique territoriale (délégations départementales et services centraux).</t>
  </si>
  <si>
    <t>(b) y compris les collectivités uniques de Guyane et Martinique et la collectivité de Corse.</t>
  </si>
  <si>
    <t>dont catégorie B</t>
  </si>
  <si>
    <t>dont catégorie C</t>
  </si>
  <si>
    <t>Figure 4a - Entrées, sorties et changements de statuts des fonctionnaires de la FPT</t>
  </si>
  <si>
    <t>Figure 4b - Entrées, sorties et changements de statuts des contractuels de la FPT</t>
  </si>
  <si>
    <t>2019-2020</t>
  </si>
  <si>
    <t>Ensemble (évolution en %)</t>
  </si>
  <si>
    <t>Total yc contrats aidés</t>
  </si>
  <si>
    <t>Autres + contrats aidés</t>
  </si>
  <si>
    <t>Contratuels + contrats aidés</t>
  </si>
  <si>
    <t>Evolution des effectifs en milliers</t>
  </si>
  <si>
    <t>Evolution des effectifs en base 100</t>
  </si>
  <si>
    <t>source</t>
  </si>
  <si>
    <t>Effectifs au 31/12/2020</t>
  </si>
  <si>
    <t>en milliers (hors contrats aidés)</t>
  </si>
  <si>
    <t>Ensemble</t>
  </si>
  <si>
    <t>Champ : France hors Mayotte et Collectivités d'outre-mer, emplois principaux au 31 décembre. Tous statuts, y compris assistants maternels et familiaux et apprentis.</t>
  </si>
  <si>
    <t>Champ : France hors Mayotte et Collectivités d'outre-mer, emplois principaux au 31 décembre. Agents fonctionnaires et contractuels, hors assistants maternels et apprentis.</t>
  </si>
  <si>
    <t>Champ : France hors Mayotte et Collectivités d'outre-mer, emplois principaux au 31 décembre, agents fonctionnaires et contractuels.</t>
  </si>
  <si>
    <r>
      <t xml:space="preserve">Effectifs au 31/12/2021 </t>
    </r>
    <r>
      <rPr>
        <b/>
        <vertAlign val="superscript"/>
        <sz val="9"/>
        <color theme="1"/>
        <rFont val="ARIALNARROW"/>
      </rPr>
      <t>(version classique)</t>
    </r>
  </si>
  <si>
    <r>
      <t xml:space="preserve">Effectifs au 31/12/2021 </t>
    </r>
    <r>
      <rPr>
        <b/>
        <vertAlign val="superscript"/>
        <sz val="9"/>
        <color theme="1"/>
        <rFont val="ARIALNARROW"/>
      </rPr>
      <t>(version moderne)</t>
    </r>
  </si>
  <si>
    <r>
      <t>Effectifs au 31/12/2022</t>
    </r>
    <r>
      <rPr>
        <b/>
        <vertAlign val="superscript"/>
        <sz val="9"/>
        <color theme="1"/>
        <rFont val="ARIALNARROW"/>
      </rPr>
      <t>(p)</t>
    </r>
  </si>
  <si>
    <r>
      <rPr>
        <b/>
        <sz val="9"/>
        <color theme="1"/>
        <rFont val="Calibri"/>
        <family val="2"/>
      </rPr>
      <t>É</t>
    </r>
    <r>
      <rPr>
        <b/>
        <sz val="9"/>
        <color theme="1"/>
        <rFont val="ARIALNARROW"/>
      </rPr>
      <t>volution 
2020-2021 moderne</t>
    </r>
  </si>
  <si>
    <r>
      <rPr>
        <b/>
        <sz val="9"/>
        <color theme="1"/>
        <rFont val="Calibri"/>
        <family val="2"/>
      </rPr>
      <t>É</t>
    </r>
    <r>
      <rPr>
        <b/>
        <sz val="9"/>
        <color theme="1"/>
        <rFont val="ARIALNARROW"/>
      </rPr>
      <t>volution 
2021-2022 classique</t>
    </r>
    <r>
      <rPr>
        <b/>
        <vertAlign val="superscript"/>
        <sz val="9"/>
        <color theme="1"/>
        <rFont val="ARIALNARROW"/>
      </rPr>
      <t xml:space="preserve">(p) </t>
    </r>
  </si>
  <si>
    <r>
      <t xml:space="preserve">     EPCI</t>
    </r>
    <r>
      <rPr>
        <b/>
        <vertAlign val="superscript"/>
        <sz val="10"/>
        <color indexed="8"/>
        <rFont val="ARIALNARROW"/>
      </rPr>
      <t>(a)</t>
    </r>
    <r>
      <rPr>
        <b/>
        <sz val="10"/>
        <color indexed="8"/>
        <rFont val="ARIALNARROW"/>
      </rPr>
      <t xml:space="preserve"> à fiscalité propre</t>
    </r>
  </si>
  <si>
    <t xml:space="preserve">     Syndicats intercommunaux à vocation multiple (SIVOM)</t>
  </si>
  <si>
    <t xml:space="preserve">     Syndicats intercommunaux à vocation unique (SIVU)</t>
  </si>
  <si>
    <t xml:space="preserve">     Syndicats mixtes</t>
  </si>
  <si>
    <t xml:space="preserve">     Total des groupements intercommunaux sans fiscalité propre</t>
  </si>
  <si>
    <r>
      <t>Autres</t>
    </r>
    <r>
      <rPr>
        <b/>
        <vertAlign val="superscript"/>
        <sz val="10"/>
        <color indexed="8"/>
        <rFont val="ARIALNARROW"/>
      </rPr>
      <t xml:space="preserve"> </t>
    </r>
    <r>
      <rPr>
        <i/>
        <sz val="8"/>
        <color indexed="8"/>
        <rFont val="ARIALNARROW"/>
      </rPr>
      <t>(Caisses de crédit municipal, régies, EPA locaux)</t>
    </r>
  </si>
  <si>
    <t xml:space="preserve">     Total des groupements intercommunaux sans fiscalité
     propre</t>
  </si>
  <si>
    <t>2021 classique</t>
  </si>
  <si>
    <t>2021 moderne</t>
  </si>
  <si>
    <t>Bis2021_effectifs_statut_CH_sex pour 2019</t>
  </si>
  <si>
    <r>
      <t>Part de femmes au 31/12/2022</t>
    </r>
    <r>
      <rPr>
        <b/>
        <vertAlign val="superscript"/>
        <sz val="9"/>
        <color theme="1"/>
        <rFont val="ARIALNARROW"/>
      </rPr>
      <t xml:space="preserve"> (p)</t>
    </r>
  </si>
  <si>
    <t>non determinée</t>
  </si>
  <si>
    <t>Répartition des filières</t>
  </si>
  <si>
    <t>Évolution 
2020-2021 moderne (en %)</t>
  </si>
  <si>
    <t>2020-2021old</t>
  </si>
  <si>
    <t>2020-2021new</t>
  </si>
  <si>
    <t>2021old-2022</t>
  </si>
  <si>
    <t>2021new-2022</t>
  </si>
  <si>
    <t>2022 classique</t>
  </si>
  <si>
    <t xml:space="preserve">     EPCI à fiscalité propre</t>
  </si>
  <si>
    <t>SDIS</t>
  </si>
  <si>
    <t>Centres de gestion et CNFPT</t>
  </si>
  <si>
    <t>Régions(a)</t>
  </si>
  <si>
    <t>Autres (Caisses de crédit municipal, régies, EPA locaux)</t>
  </si>
  <si>
    <t xml:space="preserve">     Total des groupements intercommunaux sans fiscalité 
     propre</t>
  </si>
  <si>
    <r>
      <t xml:space="preserve">Effectifs au 31/12/2021 
</t>
    </r>
    <r>
      <rPr>
        <b/>
        <vertAlign val="superscript"/>
        <sz val="9"/>
        <color theme="1"/>
        <rFont val="ARIALNARROW"/>
      </rPr>
      <t>(version classique)</t>
    </r>
  </si>
  <si>
    <r>
      <t xml:space="preserve">Effectifs au 31/12/2021 
</t>
    </r>
    <r>
      <rPr>
        <b/>
        <vertAlign val="superscript"/>
        <sz val="9"/>
        <color theme="1"/>
        <rFont val="ARIALNARROW"/>
      </rPr>
      <t>(version moderne)</t>
    </r>
  </si>
  <si>
    <t>2020-2021</t>
  </si>
  <si>
    <t>2021-2022</t>
  </si>
  <si>
    <t>Évolution 
2020-2021 (en %)</t>
  </si>
  <si>
    <r>
      <t>Évolution 
2021-2022</t>
    </r>
    <r>
      <rPr>
        <b/>
        <vertAlign val="superscript"/>
        <sz val="10"/>
        <color theme="1"/>
        <rFont val="ARIALNARROW"/>
      </rPr>
      <t xml:space="preserve">(p) </t>
    </r>
    <r>
      <rPr>
        <b/>
        <sz val="10"/>
        <color theme="1"/>
        <rFont val="ARIALNARROW"/>
      </rPr>
      <t>(en %)</t>
    </r>
  </si>
  <si>
    <r>
      <t>Effectifs au 31/12/2022</t>
    </r>
    <r>
      <rPr>
        <b/>
        <vertAlign val="superscript"/>
        <sz val="10"/>
        <color theme="1"/>
        <rFont val="ARIALNARROW"/>
      </rPr>
      <t>(p)</t>
    </r>
  </si>
  <si>
    <r>
      <t xml:space="preserve">Effectifs au 31/12/2021 
</t>
    </r>
    <r>
      <rPr>
        <b/>
        <vertAlign val="superscript"/>
        <sz val="10"/>
        <color theme="1"/>
        <rFont val="ARIALNARROW"/>
      </rPr>
      <t>(version classique)</t>
    </r>
  </si>
  <si>
    <r>
      <t xml:space="preserve">Effectifs au 31/12/2021 
</t>
    </r>
    <r>
      <rPr>
        <b/>
        <vertAlign val="superscript"/>
        <sz val="10"/>
        <color theme="1"/>
        <rFont val="ARIALNARROW"/>
      </rPr>
      <t>(version moderne)</t>
    </r>
  </si>
  <si>
    <r>
      <t>Évolution 
2021-2022 classique</t>
    </r>
    <r>
      <rPr>
        <b/>
        <vertAlign val="superscript"/>
        <sz val="10"/>
        <color theme="1"/>
        <rFont val="ARIALNARROW"/>
      </rPr>
      <t xml:space="preserve">(p) </t>
    </r>
    <r>
      <rPr>
        <b/>
        <sz val="10"/>
        <color theme="1"/>
        <rFont val="ARIALNARROW"/>
      </rPr>
      <t>(en %)</t>
    </r>
  </si>
  <si>
    <r>
      <t>Évolution 
2021-2022 classique</t>
    </r>
    <r>
      <rPr>
        <b/>
        <vertAlign val="superscript"/>
        <sz val="9"/>
        <color theme="1"/>
        <rFont val="ARIALNARROW"/>
      </rPr>
      <t xml:space="preserve">(p) </t>
    </r>
  </si>
  <si>
    <r>
      <t>Évolution 
2021-2022</t>
    </r>
    <r>
      <rPr>
        <b/>
        <vertAlign val="superscript"/>
        <sz val="10"/>
        <color theme="1"/>
        <rFont val="ARIALNARROW"/>
      </rPr>
      <t>(p)</t>
    </r>
  </si>
  <si>
    <t>Évolution 
2020-2021</t>
  </si>
  <si>
    <t>Bis2022_effectifs_statut_CH_sex pour 2020 | 2021 | 2022</t>
  </si>
  <si>
    <r>
      <t>Évolution 
2021-2022</t>
    </r>
    <r>
      <rPr>
        <b/>
        <vertAlign val="superscript"/>
        <sz val="9"/>
        <color theme="1"/>
        <rFont val="ARIALNARROW"/>
      </rPr>
      <t>(p)</t>
    </r>
  </si>
  <si>
    <r>
      <rPr>
        <b/>
        <sz val="9"/>
        <color theme="1"/>
        <rFont val="Calibri"/>
        <family val="2"/>
      </rPr>
      <t>É</t>
    </r>
    <r>
      <rPr>
        <b/>
        <sz val="9"/>
        <color theme="1"/>
        <rFont val="ARIALNARROW"/>
      </rPr>
      <t>volution 
2020-2021</t>
    </r>
  </si>
  <si>
    <r>
      <rPr>
        <b/>
        <sz val="9"/>
        <color theme="1"/>
        <rFont val="Calibri"/>
        <family val="2"/>
      </rPr>
      <t>É</t>
    </r>
    <r>
      <rPr>
        <b/>
        <sz val="9"/>
        <color theme="1"/>
        <rFont val="ARIALNARROW"/>
      </rPr>
      <t>volution 
2021-2022</t>
    </r>
    <r>
      <rPr>
        <b/>
        <vertAlign val="superscript"/>
        <sz val="9"/>
        <color theme="1"/>
        <rFont val="ARIALNARROW"/>
      </rPr>
      <t>(p)</t>
    </r>
  </si>
  <si>
    <t>Lecture de la figure 4a : entre fin 2021 et fin 2022, 34 000 fonctionnaires sont arrivés dans la FPT, 92 600 en sont partis et 43 000 fonctionnaires supplémentaires correspondent à un changement de statut au sein de la FPT.</t>
  </si>
  <si>
    <t>Au final, le nombre de fonctionnaires de la FPT a diminué de 15 600 agents.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</si>
</sst>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0.0%"/>
    <numFmt numFmtId="167" formatCode="0.000"/>
    <numFmt numFmtId="168" formatCode="#,##0.0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NARROW"/>
    </font>
    <font>
      <b/>
      <sz val="10"/>
      <color theme="1"/>
      <name val="ARIALNARROW"/>
    </font>
    <font>
      <b/>
      <sz val="10"/>
      <name val="ARIALNARROW"/>
    </font>
    <font>
      <sz val="10"/>
      <color theme="1"/>
      <name val="Calibri"/>
      <family val="2"/>
      <scheme val="minor"/>
    </font>
    <font>
      <b/>
      <sz val="10"/>
      <color indexed="8"/>
      <name val="ARIALNARROW"/>
    </font>
    <font>
      <sz val="10"/>
      <color indexed="8"/>
      <name val="ARIALNARROW"/>
    </font>
    <font>
      <vertAlign val="superscript"/>
      <sz val="10"/>
      <color indexed="8"/>
      <name val="ARIALNARROW"/>
    </font>
    <font>
      <b/>
      <vertAlign val="superscript"/>
      <sz val="10"/>
      <color indexed="8"/>
      <name val="ARIALNARROW"/>
    </font>
    <font>
      <sz val="10"/>
      <name val="ARIALNARROW"/>
    </font>
    <font>
      <sz val="9"/>
      <color theme="1"/>
      <name val="ARIALNARROW"/>
    </font>
    <font>
      <b/>
      <sz val="9"/>
      <color theme="1"/>
      <name val="ARIALNARROW"/>
    </font>
    <font>
      <b/>
      <vertAlign val="superscript"/>
      <sz val="9"/>
      <color theme="1"/>
      <name val="ARIALNARROW"/>
    </font>
    <font>
      <sz val="9"/>
      <color theme="1"/>
      <name val="Calibri"/>
      <family val="2"/>
      <scheme val="minor"/>
    </font>
    <font>
      <b/>
      <sz val="9"/>
      <name val="ARIALNARROW"/>
    </font>
    <font>
      <sz val="9"/>
      <color theme="1"/>
      <name val="ARRIALNARROW"/>
    </font>
    <font>
      <sz val="10"/>
      <color theme="1"/>
      <name val="Arial Narrow"/>
      <family val="2"/>
    </font>
    <font>
      <b/>
      <sz val="4"/>
      <color rgb="FF000080"/>
      <name val="Bookman Old Style"/>
      <family val="1"/>
    </font>
    <font>
      <b/>
      <sz val="10"/>
      <color theme="1"/>
      <name val="Bookman Old Style"/>
      <family val="1"/>
    </font>
    <font>
      <i/>
      <sz val="9"/>
      <color theme="1"/>
      <name val="Bookman Old Style"/>
      <family val="1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</font>
    <font>
      <i/>
      <sz val="8"/>
      <color indexed="8"/>
      <name val="ARIALNARROW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perscript"/>
      <sz val="10"/>
      <color theme="1"/>
      <name val="ARIALNARROW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27">
    <xf numFmtId="0" fontId="0" fillId="0" borderId="0" xfId="0"/>
    <xf numFmtId="0" fontId="5" fillId="2" borderId="13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165" fontId="0" fillId="0" borderId="0" xfId="0" applyNumberFormat="1"/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5" xfId="0" applyNumberFormat="1" applyFont="1" applyFill="1" applyBorder="1" applyAlignment="1" applyProtection="1">
      <alignment horizontal="left" vertical="center" wrapText="1"/>
    </xf>
    <xf numFmtId="0" fontId="7" fillId="2" borderId="9" xfId="0" applyNumberFormat="1" applyFont="1" applyFill="1" applyBorder="1" applyAlignment="1" applyProtection="1">
      <alignment horizontal="lef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7" fillId="0" borderId="0" xfId="0" applyFont="1"/>
    <xf numFmtId="0" fontId="1" fillId="0" borderId="29" xfId="0" applyFont="1" applyBorder="1"/>
    <xf numFmtId="0" fontId="1" fillId="0" borderId="20" xfId="0" applyFont="1" applyBorder="1"/>
    <xf numFmtId="0" fontId="8" fillId="3" borderId="5" xfId="0" applyNumberFormat="1" applyFont="1" applyFill="1" applyBorder="1" applyAlignment="1" applyProtection="1">
      <alignment horizontal="left" vertical="center" wrapText="1"/>
    </xf>
    <xf numFmtId="0" fontId="8" fillId="3" borderId="5" xfId="0" applyNumberFormat="1" applyFont="1" applyFill="1" applyBorder="1" applyAlignment="1" applyProtection="1">
      <alignment horizontal="left" wrapText="1"/>
    </xf>
    <xf numFmtId="0" fontId="12" fillId="3" borderId="1" xfId="0" applyFont="1" applyFill="1" applyBorder="1"/>
    <xf numFmtId="0" fontId="12" fillId="3" borderId="5" xfId="0" applyFont="1" applyFill="1" applyBorder="1"/>
    <xf numFmtId="2" fontId="13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/>
    </xf>
    <xf numFmtId="0" fontId="20" fillId="0" borderId="0" xfId="0" applyFont="1"/>
    <xf numFmtId="0" fontId="20" fillId="0" borderId="0" xfId="0" applyFont="1" applyAlignment="1">
      <alignment horizontal="left"/>
    </xf>
    <xf numFmtId="0" fontId="2" fillId="0" borderId="0" xfId="0" applyFont="1" applyFill="1"/>
    <xf numFmtId="0" fontId="1" fillId="0" borderId="21" xfId="0" applyFont="1" applyBorder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3" fontId="0" fillId="0" borderId="24" xfId="0" applyNumberFormat="1" applyBorder="1"/>
    <xf numFmtId="3" fontId="0" fillId="0" borderId="25" xfId="0" applyNumberFormat="1" applyBorder="1"/>
    <xf numFmtId="3" fontId="0" fillId="0" borderId="27" xfId="0" applyNumberFormat="1" applyBorder="1"/>
    <xf numFmtId="3" fontId="0" fillId="0" borderId="0" xfId="0" applyNumberFormat="1" applyBorder="1"/>
    <xf numFmtId="3" fontId="0" fillId="0" borderId="28" xfId="0" applyNumberFormat="1" applyBorder="1"/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wrapText="1"/>
    </xf>
    <xf numFmtId="0" fontId="21" fillId="0" borderId="0" xfId="0" applyFont="1" applyAlignment="1">
      <alignment horizontal="left"/>
    </xf>
    <xf numFmtId="0" fontId="22" fillId="0" borderId="0" xfId="0" applyFont="1"/>
    <xf numFmtId="0" fontId="1" fillId="0" borderId="22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7" xfId="0" applyFont="1" applyBorder="1"/>
    <xf numFmtId="0" fontId="1" fillId="0" borderId="23" xfId="0" applyFont="1" applyBorder="1"/>
    <xf numFmtId="0" fontId="0" fillId="0" borderId="22" xfId="0" applyBorder="1"/>
    <xf numFmtId="0" fontId="0" fillId="0" borderId="27" xfId="0" applyBorder="1"/>
    <xf numFmtId="0" fontId="0" fillId="0" borderId="23" xfId="0" applyBorder="1"/>
    <xf numFmtId="164" fontId="4" fillId="2" borderId="5" xfId="0" applyNumberFormat="1" applyFont="1" applyFill="1" applyBorder="1" applyAlignment="1">
      <alignment horizontal="right" vertical="center" indent="1"/>
    </xf>
    <xf numFmtId="164" fontId="3" fillId="3" borderId="5" xfId="0" applyNumberFormat="1" applyFont="1" applyFill="1" applyBorder="1" applyAlignment="1">
      <alignment horizontal="right" vertical="center" indent="1"/>
    </xf>
    <xf numFmtId="0" fontId="8" fillId="3" borderId="5" xfId="0" applyNumberFormat="1" applyFont="1" applyFill="1" applyBorder="1" applyAlignment="1" applyProtection="1">
      <alignment horizontal="left" wrapText="1" indent="2"/>
    </xf>
    <xf numFmtId="164" fontId="4" fillId="2" borderId="13" xfId="0" applyNumberFormat="1" applyFont="1" applyFill="1" applyBorder="1" applyAlignment="1">
      <alignment horizontal="right" vertical="center" indent="1"/>
    </xf>
    <xf numFmtId="0" fontId="11" fillId="3" borderId="5" xfId="0" applyNumberFormat="1" applyFont="1" applyFill="1" applyBorder="1" applyAlignment="1" applyProtection="1">
      <alignment horizontal="left" vertical="center" wrapText="1"/>
    </xf>
    <xf numFmtId="164" fontId="13" fillId="2" borderId="2" xfId="0" applyNumberFormat="1" applyFont="1" applyFill="1" applyBorder="1" applyAlignment="1">
      <alignment horizontal="right" vertical="center" indent="1"/>
    </xf>
    <xf numFmtId="164" fontId="13" fillId="2" borderId="3" xfId="0" applyNumberFormat="1" applyFont="1" applyFill="1" applyBorder="1" applyAlignment="1">
      <alignment horizontal="right" vertical="center" indent="1"/>
    </xf>
    <xf numFmtId="164" fontId="12" fillId="3" borderId="5" xfId="0" applyNumberFormat="1" applyFont="1" applyFill="1" applyBorder="1" applyAlignment="1">
      <alignment horizontal="right" vertical="center" indent="1"/>
    </xf>
    <xf numFmtId="164" fontId="12" fillId="3" borderId="0" xfId="0" applyNumberFormat="1" applyFont="1" applyFill="1" applyBorder="1" applyAlignment="1">
      <alignment horizontal="right" vertical="center" indent="1"/>
    </xf>
    <xf numFmtId="164" fontId="12" fillId="3" borderId="6" xfId="0" applyNumberFormat="1" applyFont="1" applyFill="1" applyBorder="1" applyAlignment="1">
      <alignment horizontal="right" vertical="center" indent="1"/>
    </xf>
    <xf numFmtId="164" fontId="13" fillId="2" borderId="0" xfId="0" applyNumberFormat="1" applyFont="1" applyFill="1" applyBorder="1" applyAlignment="1">
      <alignment horizontal="right" vertical="center" indent="1"/>
    </xf>
    <xf numFmtId="164" fontId="13" fillId="2" borderId="6" xfId="0" applyNumberFormat="1" applyFont="1" applyFill="1" applyBorder="1" applyAlignment="1">
      <alignment horizontal="right" vertical="center" indent="1"/>
    </xf>
    <xf numFmtId="164" fontId="13" fillId="2" borderId="14" xfId="0" applyNumberFormat="1" applyFont="1" applyFill="1" applyBorder="1" applyAlignment="1">
      <alignment horizontal="righ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2" fillId="3" borderId="14" xfId="0" applyNumberFormat="1" applyFont="1" applyFill="1" applyBorder="1" applyAlignment="1">
      <alignment horizontal="right" vertical="center" indent="1"/>
    </xf>
    <xf numFmtId="164" fontId="12" fillId="3" borderId="15" xfId="0" applyNumberFormat="1" applyFont="1" applyFill="1" applyBorder="1" applyAlignment="1">
      <alignment horizontal="right" vertical="center" indent="1"/>
    </xf>
    <xf numFmtId="3" fontId="0" fillId="0" borderId="0" xfId="0" applyNumberFormat="1"/>
    <xf numFmtId="3" fontId="0" fillId="0" borderId="0" xfId="0" applyNumberFormat="1" applyFill="1" applyBorder="1" applyAlignment="1">
      <alignment horizontal="right" vertical="center" wrapText="1"/>
    </xf>
    <xf numFmtId="3" fontId="0" fillId="0" borderId="0" xfId="0" applyNumberFormat="1" applyBorder="1" applyAlignment="1">
      <alignment horizontal="right"/>
    </xf>
    <xf numFmtId="3" fontId="1" fillId="0" borderId="16" xfId="0" applyNumberFormat="1" applyFont="1" applyBorder="1" applyAlignment="1">
      <alignment horizontal="center" vertical="center"/>
    </xf>
    <xf numFmtId="3" fontId="0" fillId="0" borderId="21" xfId="0" applyNumberFormat="1" applyBorder="1"/>
    <xf numFmtId="3" fontId="0" fillId="0" borderId="29" xfId="0" applyNumberFormat="1" applyBorder="1"/>
    <xf numFmtId="3" fontId="0" fillId="0" borderId="23" xfId="0" applyNumberFormat="1" applyBorder="1" applyAlignment="1">
      <alignment horizontal="right"/>
    </xf>
    <xf numFmtId="3" fontId="0" fillId="0" borderId="30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164" fontId="12" fillId="3" borderId="1" xfId="0" applyNumberFormat="1" applyFont="1" applyFill="1" applyBorder="1" applyAlignment="1">
      <alignment horizontal="right" vertical="center" indent="1"/>
    </xf>
    <xf numFmtId="164" fontId="12" fillId="3" borderId="2" xfId="0" applyNumberFormat="1" applyFont="1" applyFill="1" applyBorder="1" applyAlignment="1">
      <alignment horizontal="right" vertical="center" indent="1"/>
    </xf>
    <xf numFmtId="164" fontId="12" fillId="3" borderId="3" xfId="0" applyNumberFormat="1" applyFont="1" applyFill="1" applyBorder="1" applyAlignment="1">
      <alignment horizontal="right" vertical="center" indent="1"/>
    </xf>
    <xf numFmtId="0" fontId="18" fillId="3" borderId="8" xfId="0" applyFont="1" applyFill="1" applyBorder="1"/>
    <xf numFmtId="0" fontId="18" fillId="3" borderId="10" xfId="0" applyFont="1" applyFill="1" applyBorder="1"/>
    <xf numFmtId="0" fontId="4" fillId="3" borderId="1" xfId="0" applyFont="1" applyFill="1" applyBorder="1"/>
    <xf numFmtId="165" fontId="3" fillId="3" borderId="1" xfId="0" applyNumberFormat="1" applyFont="1" applyFill="1" applyBorder="1" applyAlignment="1">
      <alignment horizontal="right" indent="1"/>
    </xf>
    <xf numFmtId="165" fontId="3" fillId="3" borderId="2" xfId="0" applyNumberFormat="1" applyFont="1" applyFill="1" applyBorder="1" applyAlignment="1">
      <alignment horizontal="right" indent="1"/>
    </xf>
    <xf numFmtId="165" fontId="3" fillId="3" borderId="3" xfId="0" applyNumberFormat="1" applyFont="1" applyFill="1" applyBorder="1" applyAlignment="1">
      <alignment horizontal="right" indent="1"/>
    </xf>
    <xf numFmtId="0" fontId="4" fillId="3" borderId="5" xfId="0" applyFont="1" applyFill="1" applyBorder="1"/>
    <xf numFmtId="165" fontId="3" fillId="3" borderId="5" xfId="0" applyNumberFormat="1" applyFont="1" applyFill="1" applyBorder="1" applyAlignment="1">
      <alignment horizontal="right" indent="1"/>
    </xf>
    <xf numFmtId="165" fontId="3" fillId="3" borderId="0" xfId="0" applyNumberFormat="1" applyFont="1" applyFill="1" applyBorder="1" applyAlignment="1">
      <alignment horizontal="right" indent="1"/>
    </xf>
    <xf numFmtId="165" fontId="3" fillId="3" borderId="6" xfId="0" applyNumberFormat="1" applyFont="1" applyFill="1" applyBorder="1" applyAlignment="1">
      <alignment horizontal="right" indent="1"/>
    </xf>
    <xf numFmtId="0" fontId="4" fillId="3" borderId="4" xfId="0" applyFont="1" applyFill="1" applyBorder="1"/>
    <xf numFmtId="165" fontId="3" fillId="3" borderId="4" xfId="0" applyNumberFormat="1" applyFont="1" applyFill="1" applyBorder="1" applyAlignment="1">
      <alignment horizontal="right" indent="1"/>
    </xf>
    <xf numFmtId="165" fontId="3" fillId="3" borderId="11" xfId="0" applyNumberFormat="1" applyFont="1" applyFill="1" applyBorder="1" applyAlignment="1">
      <alignment horizontal="right" indent="1"/>
    </xf>
    <xf numFmtId="165" fontId="3" fillId="3" borderId="7" xfId="0" applyNumberFormat="1" applyFont="1" applyFill="1" applyBorder="1" applyAlignment="1">
      <alignment horizontal="right" indent="1"/>
    </xf>
    <xf numFmtId="0" fontId="4" fillId="2" borderId="13" xfId="0" applyFont="1" applyFill="1" applyBorder="1"/>
    <xf numFmtId="165" fontId="4" fillId="2" borderId="13" xfId="0" applyNumberFormat="1" applyFont="1" applyFill="1" applyBorder="1" applyAlignment="1">
      <alignment horizontal="right" indent="1"/>
    </xf>
    <xf numFmtId="165" fontId="4" fillId="2" borderId="14" xfId="0" applyNumberFormat="1" applyFont="1" applyFill="1" applyBorder="1" applyAlignment="1">
      <alignment horizontal="right" indent="1"/>
    </xf>
    <xf numFmtId="165" fontId="4" fillId="2" borderId="15" xfId="0" applyNumberFormat="1" applyFont="1" applyFill="1" applyBorder="1" applyAlignment="1">
      <alignment horizontal="right" indent="1"/>
    </xf>
    <xf numFmtId="164" fontId="12" fillId="3" borderId="4" xfId="0" applyNumberFormat="1" applyFont="1" applyFill="1" applyBorder="1" applyAlignment="1">
      <alignment horizontal="right" vertical="center" indent="1"/>
    </xf>
    <xf numFmtId="164" fontId="12" fillId="3" borderId="11" xfId="0" applyNumberFormat="1" applyFont="1" applyFill="1" applyBorder="1" applyAlignment="1">
      <alignment horizontal="right" vertical="center" indent="1"/>
    </xf>
    <xf numFmtId="164" fontId="12" fillId="3" borderId="7" xfId="0" applyNumberFormat="1" applyFont="1" applyFill="1" applyBorder="1" applyAlignment="1">
      <alignment horizontal="right" vertical="center" inden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Border="1" applyAlignment="1" applyProtection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 indent="1"/>
    </xf>
    <xf numFmtId="2" fontId="0" fillId="0" borderId="0" xfId="0" applyNumberFormat="1"/>
    <xf numFmtId="2" fontId="0" fillId="0" borderId="0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2" fontId="0" fillId="0" borderId="28" xfId="0" applyNumberFormat="1" applyBorder="1"/>
    <xf numFmtId="2" fontId="0" fillId="0" borderId="30" xfId="0" applyNumberFormat="1" applyBorder="1"/>
    <xf numFmtId="2" fontId="0" fillId="0" borderId="26" xfId="0" applyNumberFormat="1" applyBorder="1"/>
    <xf numFmtId="164" fontId="13" fillId="2" borderId="8" xfId="0" applyNumberFormat="1" applyFont="1" applyFill="1" applyBorder="1" applyAlignment="1">
      <alignment horizontal="right" vertical="center" indent="1"/>
    </xf>
    <xf numFmtId="164" fontId="12" fillId="3" borderId="9" xfId="0" applyNumberFormat="1" applyFont="1" applyFill="1" applyBorder="1" applyAlignment="1">
      <alignment horizontal="right" vertical="center" indent="1"/>
    </xf>
    <xf numFmtId="164" fontId="13" fillId="2" borderId="9" xfId="0" applyNumberFormat="1" applyFont="1" applyFill="1" applyBorder="1" applyAlignment="1">
      <alignment horizontal="right" vertical="center" indent="1"/>
    </xf>
    <xf numFmtId="164" fontId="13" fillId="2" borderId="12" xfId="0" applyNumberFormat="1" applyFont="1" applyFill="1" applyBorder="1" applyAlignment="1">
      <alignment horizontal="right" vertical="center" indent="1"/>
    </xf>
    <xf numFmtId="164" fontId="12" fillId="3" borderId="12" xfId="0" applyNumberFormat="1" applyFont="1" applyFill="1" applyBorder="1" applyAlignment="1">
      <alignment horizontal="right" vertical="center" indent="1"/>
    </xf>
    <xf numFmtId="3" fontId="0" fillId="3" borderId="0" xfId="0" applyNumberFormat="1" applyFill="1" applyBorder="1"/>
    <xf numFmtId="3" fontId="0" fillId="3" borderId="22" xfId="0" applyNumberFormat="1" applyFill="1" applyBorder="1"/>
    <xf numFmtId="3" fontId="0" fillId="3" borderId="24" xfId="0" applyNumberFormat="1" applyFill="1" applyBorder="1"/>
    <xf numFmtId="3" fontId="0" fillId="3" borderId="25" xfId="0" applyNumberFormat="1" applyFill="1" applyBorder="1"/>
    <xf numFmtId="3" fontId="0" fillId="3" borderId="27" xfId="0" applyNumberFormat="1" applyFill="1" applyBorder="1"/>
    <xf numFmtId="3" fontId="0" fillId="3" borderId="28" xfId="0" applyNumberFormat="1" applyFill="1" applyBorder="1"/>
    <xf numFmtId="3" fontId="0" fillId="3" borderId="23" xfId="0" applyNumberFormat="1" applyFill="1" applyBorder="1"/>
    <xf numFmtId="3" fontId="0" fillId="3" borderId="30" xfId="0" applyNumberFormat="1" applyFill="1" applyBorder="1"/>
    <xf numFmtId="3" fontId="0" fillId="3" borderId="26" xfId="0" applyNumberFormat="1" applyFill="1" applyBorder="1"/>
    <xf numFmtId="0" fontId="1" fillId="3" borderId="2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2" xfId="0" applyFont="1" applyFill="1" applyBorder="1"/>
    <xf numFmtId="0" fontId="1" fillId="3" borderId="27" xfId="0" applyFont="1" applyFill="1" applyBorder="1"/>
    <xf numFmtId="0" fontId="1" fillId="3" borderId="29" xfId="0" applyFont="1" applyFill="1" applyBorder="1"/>
    <xf numFmtId="0" fontId="1" fillId="3" borderId="20" xfId="0" applyFont="1" applyFill="1" applyBorder="1"/>
    <xf numFmtId="3" fontId="1" fillId="0" borderId="25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indent="1"/>
    </xf>
    <xf numFmtId="166" fontId="0" fillId="0" borderId="0" xfId="1" applyNumberFormat="1" applyFont="1"/>
    <xf numFmtId="0" fontId="1" fillId="0" borderId="19" xfId="0" applyFont="1" applyBorder="1" applyAlignment="1">
      <alignment horizontal="center"/>
    </xf>
    <xf numFmtId="0" fontId="1" fillId="3" borderId="21" xfId="0" applyFont="1" applyFill="1" applyBorder="1"/>
    <xf numFmtId="165" fontId="0" fillId="3" borderId="27" xfId="0" applyNumberFormat="1" applyFill="1" applyBorder="1" applyAlignment="1"/>
    <xf numFmtId="165" fontId="0" fillId="3" borderId="0" xfId="0" applyNumberFormat="1" applyFill="1" applyBorder="1" applyAlignment="1"/>
    <xf numFmtId="165" fontId="0" fillId="3" borderId="28" xfId="0" applyNumberFormat="1" applyFill="1" applyBorder="1" applyAlignment="1"/>
    <xf numFmtId="0" fontId="1" fillId="3" borderId="20" xfId="0" applyFont="1" applyFill="1" applyBorder="1" applyAlignment="1">
      <alignment wrapText="1"/>
    </xf>
    <xf numFmtId="165" fontId="0" fillId="3" borderId="17" xfId="0" applyNumberFormat="1" applyFill="1" applyBorder="1" applyAlignment="1">
      <alignment vertical="center"/>
    </xf>
    <xf numFmtId="165" fontId="0" fillId="3" borderId="18" xfId="0" applyNumberFormat="1" applyFill="1" applyBorder="1" applyAlignment="1">
      <alignment vertical="center"/>
    </xf>
    <xf numFmtId="165" fontId="0" fillId="3" borderId="19" xfId="0" applyNumberFormat="1" applyFill="1" applyBorder="1" applyAlignment="1">
      <alignment vertic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right" vertical="center" indent="1"/>
    </xf>
    <xf numFmtId="164" fontId="13" fillId="2" borderId="5" xfId="0" applyNumberFormat="1" applyFont="1" applyFill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164" fontId="12" fillId="3" borderId="13" xfId="0" applyNumberFormat="1" applyFont="1" applyFill="1" applyBorder="1" applyAlignment="1">
      <alignment horizontal="right" vertical="center" indent="1"/>
    </xf>
    <xf numFmtId="164" fontId="0" fillId="0" borderId="0" xfId="0" applyNumberFormat="1"/>
    <xf numFmtId="9" fontId="0" fillId="0" borderId="0" xfId="1" applyFont="1"/>
    <xf numFmtId="3" fontId="0" fillId="0" borderId="0" xfId="0" applyNumberFormat="1" applyAlignment="1">
      <alignment horizontal="center"/>
    </xf>
    <xf numFmtId="167" fontId="0" fillId="0" borderId="0" xfId="0" applyNumberFormat="1"/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right" vertical="center" indent="1"/>
    </xf>
    <xf numFmtId="164" fontId="4" fillId="2" borderId="3" xfId="0" applyNumberFormat="1" applyFont="1" applyFill="1" applyBorder="1" applyAlignment="1">
      <alignment horizontal="right" vertical="center" indent="1"/>
    </xf>
    <xf numFmtId="164" fontId="4" fillId="2" borderId="6" xfId="0" applyNumberFormat="1" applyFont="1" applyFill="1" applyBorder="1" applyAlignment="1">
      <alignment horizontal="right" vertical="center" indent="1"/>
    </xf>
    <xf numFmtId="164" fontId="3" fillId="3" borderId="0" xfId="0" applyNumberFormat="1" applyFont="1" applyFill="1" applyBorder="1" applyAlignment="1">
      <alignment horizontal="right" vertical="center" indent="1"/>
    </xf>
    <xf numFmtId="164" fontId="3" fillId="3" borderId="6" xfId="0" applyNumberFormat="1" applyFont="1" applyFill="1" applyBorder="1" applyAlignment="1">
      <alignment horizontal="right" vertical="center" indent="1"/>
    </xf>
    <xf numFmtId="164" fontId="4" fillId="2" borderId="0" xfId="0" applyNumberFormat="1" applyFont="1" applyFill="1" applyBorder="1" applyAlignment="1">
      <alignment horizontal="right" vertical="center" indent="1"/>
    </xf>
    <xf numFmtId="0" fontId="7" fillId="3" borderId="5" xfId="0" applyNumberFormat="1" applyFont="1" applyFill="1" applyBorder="1" applyAlignment="1" applyProtection="1">
      <alignment horizontal="left" wrapText="1"/>
    </xf>
    <xf numFmtId="164" fontId="4" fillId="2" borderId="4" xfId="0" applyNumberFormat="1" applyFont="1" applyFill="1" applyBorder="1" applyAlignment="1">
      <alignment horizontal="right" vertical="center" indent="1"/>
    </xf>
    <xf numFmtId="164" fontId="4" fillId="2" borderId="11" xfId="0" applyNumberFormat="1" applyFont="1" applyFill="1" applyBorder="1" applyAlignment="1">
      <alignment horizontal="right" vertical="center" indent="1"/>
    </xf>
    <xf numFmtId="164" fontId="4" fillId="2" borderId="7" xfId="0" applyNumberFormat="1" applyFont="1" applyFill="1" applyBorder="1" applyAlignment="1">
      <alignment horizontal="right" vertical="center" indent="1"/>
    </xf>
    <xf numFmtId="164" fontId="4" fillId="2" borderId="14" xfId="0" applyNumberFormat="1" applyFont="1" applyFill="1" applyBorder="1" applyAlignment="1">
      <alignment horizontal="right" vertical="center" indent="1"/>
    </xf>
    <xf numFmtId="164" fontId="4" fillId="2" borderId="15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164" fontId="3" fillId="3" borderId="2" xfId="0" applyNumberFormat="1" applyFont="1" applyFill="1" applyBorder="1" applyAlignment="1">
      <alignment horizontal="right" vertical="center" indent="1"/>
    </xf>
    <xf numFmtId="164" fontId="3" fillId="3" borderId="3" xfId="0" applyNumberFormat="1" applyFont="1" applyFill="1" applyBorder="1" applyAlignment="1">
      <alignment horizontal="right" vertical="center" indent="1"/>
    </xf>
    <xf numFmtId="168" fontId="0" fillId="0" borderId="0" xfId="0" applyNumberFormat="1"/>
    <xf numFmtId="0" fontId="1" fillId="0" borderId="18" xfId="0" applyFont="1" applyBorder="1" applyAlignment="1">
      <alignment horizontal="right"/>
    </xf>
    <xf numFmtId="0" fontId="13" fillId="2" borderId="8" xfId="0" applyFont="1" applyFill="1" applyBorder="1"/>
    <xf numFmtId="0" fontId="12" fillId="3" borderId="9" xfId="0" applyFont="1" applyFill="1" applyBorder="1" applyAlignment="1">
      <alignment horizontal="left" vertical="center" indent="3"/>
    </xf>
    <xf numFmtId="0" fontId="13" fillId="2" borderId="9" xfId="0" applyFont="1" applyFill="1" applyBorder="1"/>
    <xf numFmtId="0" fontId="13" fillId="2" borderId="10" xfId="0" applyFont="1" applyFill="1" applyBorder="1"/>
    <xf numFmtId="0" fontId="16" fillId="2" borderId="12" xfId="0" applyNumberFormat="1" applyFont="1" applyFill="1" applyBorder="1" applyAlignment="1" applyProtection="1">
      <alignment horizontal="left" vertical="center" wrapText="1"/>
    </xf>
    <xf numFmtId="0" fontId="12" fillId="0" borderId="9" xfId="0" applyFont="1" applyFill="1" applyBorder="1"/>
    <xf numFmtId="0" fontId="13" fillId="2" borderId="12" xfId="0" applyFont="1" applyFill="1" applyBorder="1"/>
    <xf numFmtId="2" fontId="13" fillId="3" borderId="13" xfId="0" applyNumberFormat="1" applyFont="1" applyFill="1" applyBorder="1" applyAlignment="1">
      <alignment horizontal="center" vertical="center" wrapText="1"/>
    </xf>
    <xf numFmtId="2" fontId="13" fillId="3" borderId="12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/>
    <xf numFmtId="165" fontId="0" fillId="3" borderId="24" xfId="0" applyNumberFormat="1" applyFill="1" applyBorder="1" applyAlignment="1"/>
    <xf numFmtId="165" fontId="0" fillId="3" borderId="25" xfId="0" applyNumberFormat="1" applyFill="1" applyBorder="1" applyAlignment="1"/>
    <xf numFmtId="0" fontId="0" fillId="4" borderId="0" xfId="0" applyFill="1"/>
    <xf numFmtId="3" fontId="25" fillId="0" borderId="0" xfId="0" applyNumberFormat="1" applyFont="1" applyBorder="1" applyAlignment="1">
      <alignment horizontal="right" vertical="center" wrapText="1"/>
    </xf>
    <xf numFmtId="168" fontId="0" fillId="4" borderId="0" xfId="0" applyNumberFormat="1" applyFill="1"/>
    <xf numFmtId="164" fontId="1" fillId="0" borderId="0" xfId="0" applyNumberFormat="1" applyFont="1"/>
    <xf numFmtId="164" fontId="13" fillId="4" borderId="0" xfId="0" applyNumberFormat="1" applyFont="1" applyFill="1" applyBorder="1" applyAlignment="1">
      <alignment horizontal="right" vertical="center" indent="1"/>
    </xf>
    <xf numFmtId="164" fontId="13" fillId="4" borderId="14" xfId="0" applyNumberFormat="1" applyFont="1" applyFill="1" applyBorder="1" applyAlignment="1">
      <alignment horizontal="right" vertical="center" indent="1"/>
    </xf>
    <xf numFmtId="2" fontId="4" fillId="3" borderId="13" xfId="0" applyNumberFormat="1" applyFont="1" applyFill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6" fillId="0" borderId="4" xfId="0" applyFont="1" applyBorder="1" applyAlignment="1"/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6" fillId="3" borderId="15" xfId="0" applyFont="1" applyFill="1" applyBorder="1" applyAlignment="1"/>
    <xf numFmtId="0" fontId="4" fillId="3" borderId="15" xfId="0" applyFont="1" applyFill="1" applyBorder="1" applyAlignment="1">
      <alignment horizontal="center"/>
    </xf>
    <xf numFmtId="0" fontId="12" fillId="0" borderId="1" xfId="0" applyFont="1" applyBorder="1" applyAlignment="1"/>
    <xf numFmtId="0" fontId="15" fillId="0" borderId="4" xfId="0" applyFont="1" applyBorder="1" applyAlignment="1"/>
    <xf numFmtId="0" fontId="13" fillId="3" borderId="1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2" fillId="0" borderId="8" xfId="0" applyFont="1" applyBorder="1" applyAlignment="1"/>
    <xf numFmtId="0" fontId="15" fillId="0" borderId="10" xfId="0" applyFont="1" applyBorder="1" applyAlignment="1"/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66FF99"/>
      <color rgb="FFFFFFCC"/>
      <color rgb="FFCCFFFF"/>
      <color rgb="FF66FF66"/>
      <color rgb="FF00FF00"/>
      <color rgb="FF00FFFF"/>
      <color rgb="FF339966"/>
      <color rgb="FFFF9966"/>
      <color rgb="FFE78E87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8.1300813008130079E-2"/>
          <c:w val="0.58846994125734287"/>
          <c:h val="0.81781045622164361"/>
        </c:manualLayout>
      </c:layout>
      <c:lineChart>
        <c:grouping val="standard"/>
        <c:varyColors val="0"/>
        <c:ser>
          <c:idx val="3"/>
          <c:order val="0"/>
          <c:tx>
            <c:strRef>
              <c:f>'Figure 1'!$K$6</c:f>
              <c:strCache>
                <c:ptCount val="1"/>
                <c:pt idx="0">
                  <c:v>Contractuels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1'!$L$4:$S$4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1'!$L$6:$S$6</c:f>
              <c:numCache>
                <c:formatCode>0.00</c:formatCode>
                <c:ptCount val="8"/>
                <c:pt idx="0" formatCode="General">
                  <c:v>100</c:v>
                </c:pt>
                <c:pt idx="1">
                  <c:v>100.22865682374884</c:v>
                </c:pt>
                <c:pt idx="2">
                  <c:v>105.65714959886741</c:v>
                </c:pt>
                <c:pt idx="3">
                  <c:v>109.87016562169936</c:v>
                </c:pt>
                <c:pt idx="4">
                  <c:v>114.52953998966268</c:v>
                </c:pt>
                <c:pt idx="5">
                  <c:v>117.95096519022898</c:v>
                </c:pt>
                <c:pt idx="6">
                  <c:v>122.73590417762196</c:v>
                </c:pt>
                <c:pt idx="7">
                  <c:v>127.40623384795163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DC-458C-BF61-C8E50E46AF15}"/>
            </c:ext>
          </c:extLst>
        </c:ser>
        <c:ser>
          <c:idx val="2"/>
          <c:order val="1"/>
          <c:tx>
            <c:strRef>
              <c:f>'Figure 1'!$K$8</c:f>
              <c:strCache>
                <c:ptCount val="1"/>
                <c:pt idx="0">
                  <c:v>Total hors contrats aidés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1'!$L$4:$S$4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1'!$L$8:$S$8</c:f>
              <c:numCache>
                <c:formatCode>0.00</c:formatCode>
                <c:ptCount val="8"/>
                <c:pt idx="0" formatCode="General">
                  <c:v>100</c:v>
                </c:pt>
                <c:pt idx="1">
                  <c:v>99.815548109791195</c:v>
                </c:pt>
                <c:pt idx="2">
                  <c:v>100.68370942904525</c:v>
                </c:pt>
                <c:pt idx="3">
                  <c:v>101.51326699834163</c:v>
                </c:pt>
                <c:pt idx="4">
                  <c:v>102.37867846143432</c:v>
                </c:pt>
                <c:pt idx="5">
                  <c:v>102.15943031441434</c:v>
                </c:pt>
                <c:pt idx="6">
                  <c:v>102.81098757911126</c:v>
                </c:pt>
                <c:pt idx="7">
                  <c:v>103.04467247097845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C-458C-BF61-C8E50E46AF15}"/>
            </c:ext>
          </c:extLst>
        </c:ser>
        <c:ser>
          <c:idx val="4"/>
          <c:order val="2"/>
          <c:tx>
            <c:strRef>
              <c:f>'Figure 1'!$K$5</c:f>
              <c:strCache>
                <c:ptCount val="1"/>
                <c:pt idx="0">
                  <c:v>Fonctionnaires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cat>
            <c:numRef>
              <c:f>'Figure 1'!$L$4:$S$4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1'!$L$5:$S$5</c:f>
              <c:numCache>
                <c:formatCode>0.00</c:formatCode>
                <c:ptCount val="8"/>
                <c:pt idx="0" formatCode="General">
                  <c:v>100</c:v>
                </c:pt>
                <c:pt idx="1">
                  <c:v>99.791457349500249</c:v>
                </c:pt>
                <c:pt idx="2">
                  <c:v>99.689763975037295</c:v>
                </c:pt>
                <c:pt idx="3">
                  <c:v>99.659778336936824</c:v>
                </c:pt>
                <c:pt idx="4">
                  <c:v>99.657064704529517</c:v>
                </c:pt>
                <c:pt idx="5">
                  <c:v>98.749897390774606</c:v>
                </c:pt>
                <c:pt idx="6">
                  <c:v>98.157714958695138</c:v>
                </c:pt>
                <c:pt idx="7">
                  <c:v>97.09777014041012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DC-458C-BF61-C8E50E46AF15}"/>
            </c:ext>
          </c:extLst>
        </c:ser>
        <c:ser>
          <c:idx val="0"/>
          <c:order val="3"/>
          <c:tx>
            <c:strRef>
              <c:f>'Figure 1'!$K$9</c:f>
              <c:strCache>
                <c:ptCount val="1"/>
                <c:pt idx="0">
                  <c:v>Total </c:v>
                </c:pt>
              </c:strCache>
            </c:strRef>
          </c:tx>
          <c:spPr>
            <a:ln w="31750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1'!$L$4:$S$4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1'!$L$9:$S$9</c:f>
              <c:numCache>
                <c:formatCode>0.00</c:formatCode>
                <c:ptCount val="8"/>
                <c:pt idx="0" formatCode="General">
                  <c:v>100</c:v>
                </c:pt>
                <c:pt idx="1">
                  <c:v>99.645055092243382</c:v>
                </c:pt>
                <c:pt idx="2">
                  <c:v>99.282607447750252</c:v>
                </c:pt>
                <c:pt idx="3">
                  <c:v>98.604088135504469</c:v>
                </c:pt>
                <c:pt idx="4">
                  <c:v>99.122179801827031</c:v>
                </c:pt>
                <c:pt idx="5">
                  <c:v>98.710687421888466</c:v>
                </c:pt>
                <c:pt idx="6">
                  <c:v>99.564085960214356</c:v>
                </c:pt>
                <c:pt idx="7">
                  <c:v>99.346103763352602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DC-458C-BF61-C8E50E46AF15}"/>
            </c:ext>
          </c:extLst>
        </c:ser>
        <c:ser>
          <c:idx val="1"/>
          <c:order val="4"/>
          <c:tx>
            <c:strRef>
              <c:f>'Figure 1'!$K$7</c:f>
              <c:strCache>
                <c:ptCount val="1"/>
                <c:pt idx="0">
                  <c:v>Autres, hors contrats aidés</c:v>
                </c:pt>
              </c:strCache>
            </c:strRef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cat>
            <c:numRef>
              <c:f>'Figure 1'!$L$4:$S$4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1'!$L$7:$S$7</c:f>
              <c:numCache>
                <c:formatCode>0.00</c:formatCode>
                <c:ptCount val="8"/>
                <c:pt idx="0" formatCode="General">
                  <c:v>100</c:v>
                </c:pt>
                <c:pt idx="1">
                  <c:v>97.986125916329115</c:v>
                </c:pt>
                <c:pt idx="2">
                  <c:v>95.675418600455913</c:v>
                </c:pt>
                <c:pt idx="3">
                  <c:v>97.530216311068102</c:v>
                </c:pt>
                <c:pt idx="4">
                  <c:v>97.231743116256965</c:v>
                </c:pt>
                <c:pt idx="5">
                  <c:v>92.387293569706614</c:v>
                </c:pt>
                <c:pt idx="6">
                  <c:v>98.973383406858332</c:v>
                </c:pt>
                <c:pt idx="7">
                  <c:v>104.57713564130739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DC-458C-BF61-C8E50E46A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98907568"/>
        <c:axId val="-798907024"/>
      </c:lineChart>
      <c:catAx>
        <c:axId val="-798907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1" i="1" baseline="0">
                    <a:solidFill>
                      <a:schemeClr val="tx1"/>
                    </a:solidFill>
                  </a:rPr>
                  <a:t>Indice 100 en 2015</a:t>
                </a:r>
              </a:p>
            </c:rich>
          </c:tx>
          <c:layout>
            <c:manualLayout>
              <c:xMode val="edge"/>
              <c:yMode val="edge"/>
              <c:x val="6.2266270870539486E-2"/>
              <c:y val="3.2316239316239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98907024"/>
        <c:crosses val="autoZero"/>
        <c:auto val="1"/>
        <c:lblAlgn val="ctr"/>
        <c:lblOffset val="100"/>
        <c:noMultiLvlLbl val="0"/>
      </c:catAx>
      <c:valAx>
        <c:axId val="-798907024"/>
        <c:scaling>
          <c:orientation val="minMax"/>
          <c:max val="1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9890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755905511811"/>
          <c:y val="2.6872375328083991E-2"/>
          <c:w val="0.83889107611548552"/>
          <c:h val="0.84725393700787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4a et 4b'!$J$7</c:f>
              <c:strCache>
                <c:ptCount val="1"/>
                <c:pt idx="0">
                  <c:v>2015-2016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03-47DC-A062-519DDC88BD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03-47DC-A062-519DDC88BD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03-47DC-A062-519DDC88BDDF}"/>
                </c:ext>
              </c:extLst>
            </c:dLbl>
            <c:dLbl>
              <c:idx val="3"/>
              <c:layout>
                <c:manualLayout>
                  <c:x val="-1.0185067526415994E-16"/>
                  <c:y val="9.0976581296395492E-2"/>
                </c:manualLayout>
              </c:layout>
              <c:tx>
                <c:rich>
                  <a:bodyPr/>
                  <a:lstStyle/>
                  <a:p>
                    <a:r>
                      <a:rPr lang="en-US" sz="800" baseline="0"/>
                      <a:t>814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4b'!$K$7:$N$7</c:f>
              <c:numCache>
                <c:formatCode>#,##0</c:formatCode>
                <c:ptCount val="4"/>
                <c:pt idx="0">
                  <c:v>28555</c:v>
                </c:pt>
                <c:pt idx="1">
                  <c:v>-68555</c:v>
                </c:pt>
                <c:pt idx="2">
                  <c:v>36926</c:v>
                </c:pt>
                <c:pt idx="3">
                  <c:v>-3074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03-47DC-A062-519DDC88BDDF}"/>
            </c:ext>
          </c:extLst>
        </c:ser>
        <c:ser>
          <c:idx val="1"/>
          <c:order val="1"/>
          <c:tx>
            <c:strRef>
              <c:f>'Figures 4a et 4b'!$J$8</c:f>
              <c:strCache>
                <c:ptCount val="1"/>
                <c:pt idx="0">
                  <c:v>2016-2017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03-47DC-A062-519DDC88BD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03-47DC-A062-519DDC88BD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3-47DC-A062-519DDC88BDDF}"/>
                </c:ext>
              </c:extLst>
            </c:dLbl>
            <c:dLbl>
              <c:idx val="3"/>
              <c:layout>
                <c:manualLayout>
                  <c:x val="-1.0185067526415994E-16"/>
                  <c:y val="-2.5748949767245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4b'!$K$8:$N$8</c:f>
              <c:numCache>
                <c:formatCode>#,##0</c:formatCode>
                <c:ptCount val="4"/>
                <c:pt idx="0">
                  <c:v>34565</c:v>
                </c:pt>
                <c:pt idx="1">
                  <c:v>-74877</c:v>
                </c:pt>
                <c:pt idx="2">
                  <c:v>38812</c:v>
                </c:pt>
                <c:pt idx="3">
                  <c:v>-1500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03-47DC-A062-519DDC88BDDF}"/>
            </c:ext>
          </c:extLst>
        </c:ser>
        <c:ser>
          <c:idx val="2"/>
          <c:order val="2"/>
          <c:tx>
            <c:strRef>
              <c:f>'Figures 4a et 4b'!$J$9</c:f>
              <c:strCache>
                <c:ptCount val="1"/>
                <c:pt idx="0">
                  <c:v>2017-2018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03-47DC-A062-519DDC88BD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03-47DC-A062-519DDC88BD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03-47DC-A062-519DDC88BDDF}"/>
                </c:ext>
              </c:extLst>
            </c:dLbl>
            <c:dLbl>
              <c:idx val="3"/>
              <c:layout>
                <c:manualLayout>
                  <c:x val="-2.777777777777676E-3"/>
                  <c:y val="8.426443569553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4b'!$K$9:$N$9</c:f>
              <c:numCache>
                <c:formatCode>#,##0</c:formatCode>
                <c:ptCount val="4"/>
                <c:pt idx="0">
                  <c:v>35056</c:v>
                </c:pt>
                <c:pt idx="1">
                  <c:v>-79389</c:v>
                </c:pt>
                <c:pt idx="2">
                  <c:v>43844</c:v>
                </c:pt>
                <c:pt idx="3">
                  <c:v>-489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303-47DC-A062-519DDC88BDDF}"/>
            </c:ext>
          </c:extLst>
        </c:ser>
        <c:ser>
          <c:idx val="3"/>
          <c:order val="3"/>
          <c:tx>
            <c:strRef>
              <c:f>'Figures 4a et 4b'!$J$10</c:f>
              <c:strCache>
                <c:ptCount val="1"/>
                <c:pt idx="0">
                  <c:v>2018-2019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03-47DC-A062-519DDC88BD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03-47DC-A062-519DDC88BD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03-47DC-A062-519DDC88BDDF}"/>
                </c:ext>
              </c:extLst>
            </c:dLbl>
            <c:dLbl>
              <c:idx val="3"/>
              <c:layout>
                <c:manualLayout>
                  <c:x val="-5.5555555555555558E-3"/>
                  <c:y val="7.916666666666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4b'!$K$10:$N$10</c:f>
              <c:numCache>
                <c:formatCode>#,##0</c:formatCode>
                <c:ptCount val="4"/>
                <c:pt idx="0">
                  <c:v>35765</c:v>
                </c:pt>
                <c:pt idx="1">
                  <c:v>-82137</c:v>
                </c:pt>
                <c:pt idx="2">
                  <c:v>46469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303-47DC-A062-519DDC88BDDF}"/>
            </c:ext>
          </c:extLst>
        </c:ser>
        <c:ser>
          <c:idx val="5"/>
          <c:order val="4"/>
          <c:tx>
            <c:strRef>
              <c:f>'Figures 4a et 4b'!$J$11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03-47DC-A062-519DDC88BD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03-47DC-A062-519DDC88BD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303-47DC-A062-519DDC88BDDF}"/>
                </c:ext>
              </c:extLst>
            </c:dLbl>
            <c:dLbl>
              <c:idx val="3"/>
              <c:layout>
                <c:manualLayout>
                  <c:x val="8.3333333333331303E-3"/>
                  <c:y val="0.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4b'!$K$11:$N$11</c:f>
              <c:numCache>
                <c:formatCode>#,##0</c:formatCode>
                <c:ptCount val="4"/>
                <c:pt idx="0">
                  <c:v>41233</c:v>
                </c:pt>
                <c:pt idx="1">
                  <c:v>-93204</c:v>
                </c:pt>
                <c:pt idx="2">
                  <c:v>44991.000000000007</c:v>
                </c:pt>
                <c:pt idx="3">
                  <c:v>-6979.99999999999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303-47DC-A062-519DDC88BDDF}"/>
            </c:ext>
          </c:extLst>
        </c:ser>
        <c:ser>
          <c:idx val="4"/>
          <c:order val="5"/>
          <c:tx>
            <c:strRef>
              <c:f>'Figures 4a et 4b'!$J$12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-1.1318177642432897E-2"/>
                  <c:y val="3.2478541435240734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aseline="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4b'!$K$12:$N$12</c:f>
              <c:numCache>
                <c:formatCode>#,##0</c:formatCode>
                <c:ptCount val="4"/>
                <c:pt idx="0">
                  <c:v>47809</c:v>
                </c:pt>
                <c:pt idx="1">
                  <c:v>-97389</c:v>
                </c:pt>
                <c:pt idx="2">
                  <c:v>40759</c:v>
                </c:pt>
                <c:pt idx="3">
                  <c:v>-8821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303-47DC-A062-519DDC88BDDF}"/>
            </c:ext>
          </c:extLst>
        </c:ser>
        <c:ser>
          <c:idx val="8"/>
          <c:order val="8"/>
          <c:tx>
            <c:strRef>
              <c:f>'Figures 4a et 4b'!$J$13</c:f>
              <c:strCache>
                <c:ptCount val="1"/>
                <c:pt idx="0">
                  <c:v>2021-2022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1.9284367742263667E-2"/>
                  <c:y val="1.2374649069359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01-455D-99D2-9723F5C018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4b'!$K$13:$N$13</c:f>
              <c:numCache>
                <c:formatCode>#,##0</c:formatCode>
                <c:ptCount val="4"/>
                <c:pt idx="0">
                  <c:v>34018</c:v>
                </c:pt>
                <c:pt idx="1">
                  <c:v>-92649</c:v>
                </c:pt>
                <c:pt idx="2">
                  <c:v>43007</c:v>
                </c:pt>
                <c:pt idx="3">
                  <c:v>-15624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303-47DC-A062-519DDC88B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98910288"/>
        <c:axId val="-798909744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Lbls>
                  <c:dLbl>
                    <c:idx val="3"/>
                    <c:layout>
                      <c:manualLayout>
                        <c:x val="1.2053678872758608E-3"/>
                        <c:y val="-3.5059286329522085E-2"/>
                      </c:manualLayout>
                    </c:layout>
                    <c:tx>
                      <c:rich>
                        <a:bodyPr wrap="square" lIns="38100" tIns="19050" rIns="38100" bIns="19050" anchor="ctr">
                          <a:noAutofit/>
                        </a:bodyPr>
                        <a:lstStyle/>
                        <a:p>
                          <a:pPr>
                            <a:defRPr/>
                          </a:pPr>
                          <a:fld id="{E16C834D-51DA-4A79-BF9F-523FA81C00D3}" type="VALUE">
                            <a:rPr lang="en-US" sz="800"/>
                            <a:pPr>
                              <a:defRPr/>
                            </a:pPr>
                            <a:t>[VALEUR]</a:t>
                          </a:fld>
                          <a:endParaRPr lang="fr-FR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8.3404890485290331E-2"/>
                            <c:h val="4.2093488831928746E-2"/>
                          </c:manualLayout>
                        </c15:layout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0-4F01-455D-99D2-9723F5C0183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'Figures 4a et 4b'!$K$6:$N$6</c15:sqref>
                        </c15:formulaRef>
                      </c:ext>
                    </c:extLst>
                    <c:strCache>
                      <c:ptCount val="4"/>
                      <c:pt idx="0">
                        <c:v>Entrées</c:v>
                      </c:pt>
                      <c:pt idx="1">
                        <c:v>Sorties</c:v>
                      </c:pt>
                      <c:pt idx="2">
                        <c:v>Changement de statut</c:v>
                      </c:pt>
                      <c:pt idx="3">
                        <c:v>Solde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B-E303-47DC-A062-519DDC88BDD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Lbls>
                  <c:dLbl>
                    <c:idx val="3"/>
                    <c:layout>
                      <c:manualLayout>
                        <c:x val="-9.6421838711318337E-3"/>
                        <c:y val="0.11549369331682557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F01-455D-99D2-9723F5C0183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800"/>
                      </a:pPr>
                      <a:endParaRPr lang="fr-FR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4a et 4b'!$K$6:$N$6</c15:sqref>
                        </c15:formulaRef>
                      </c:ext>
                    </c:extLst>
                    <c:strCache>
                      <c:ptCount val="4"/>
                      <c:pt idx="0">
                        <c:v>Entrées</c:v>
                      </c:pt>
                      <c:pt idx="1">
                        <c:v>Sorties</c:v>
                      </c:pt>
                      <c:pt idx="2">
                        <c:v>Changement de statut</c:v>
                      </c:pt>
                      <c:pt idx="3">
                        <c:v>Solde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E303-47DC-A062-519DDC88BDDF}"/>
                  </c:ext>
                </c:extLst>
              </c15:ser>
            </c15:filteredBarSeries>
          </c:ext>
        </c:extLst>
      </c:barChart>
      <c:catAx>
        <c:axId val="-79891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txPr>
          <a:bodyPr/>
          <a:lstStyle/>
          <a:p>
            <a:pPr>
              <a:defRPr b="1" i="0" baseline="0"/>
            </a:pPr>
            <a:endParaRPr lang="fr-FR"/>
          </a:p>
        </c:txPr>
        <c:crossAx val="-798909744"/>
        <c:crosses val="autoZero"/>
        <c:auto val="1"/>
        <c:lblAlgn val="ctr"/>
        <c:lblOffset val="100"/>
        <c:noMultiLvlLbl val="0"/>
      </c:catAx>
      <c:valAx>
        <c:axId val="-798909744"/>
        <c:scaling>
          <c:orientation val="minMax"/>
          <c:max val="150000"/>
          <c:min val="-1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-798910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014069187297575E-3"/>
          <c:y val="0.89218700787401573"/>
          <c:w val="0.99419356364238254"/>
          <c:h val="0.10520931758530183"/>
        </c:manualLayout>
      </c:layout>
      <c:overlay val="1"/>
      <c:spPr>
        <a:solidFill>
          <a:sysClr val="window" lastClr="FFFFFF"/>
        </a:solidFill>
        <a:ln>
          <a:solidFill>
            <a:prstClr val="black">
              <a:lumMod val="50000"/>
              <a:lumOff val="50000"/>
            </a:prstClr>
          </a:solidFill>
        </a:ln>
      </c:spPr>
      <c:txPr>
        <a:bodyPr/>
        <a:lstStyle/>
        <a:p>
          <a:pPr>
            <a:defRPr sz="900" baseline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9745764976931"/>
          <c:y val="3.9316157987804391E-2"/>
          <c:w val="0.82018032279682906"/>
          <c:h val="0.845741366968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4a et 4b'!$J$25</c:f>
              <c:strCache>
                <c:ptCount val="1"/>
                <c:pt idx="0">
                  <c:v>2015-2016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21-4223-BC9D-2F56BD493E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21-4223-BC9D-2F56BD493E4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21-4223-BC9D-2F56BD493E4A}"/>
                </c:ext>
              </c:extLst>
            </c:dLbl>
            <c:dLbl>
              <c:idx val="3"/>
              <c:layout>
                <c:manualLayout>
                  <c:x val="-1.0923553089468704E-2"/>
                  <c:y val="2.3148454405581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4b'!$K$24:$N$24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4b'!$K$25:$N$25</c:f>
              <c:numCache>
                <c:formatCode>#,##0</c:formatCode>
                <c:ptCount val="4"/>
                <c:pt idx="0">
                  <c:v>106875</c:v>
                </c:pt>
                <c:pt idx="1">
                  <c:v>-80653</c:v>
                </c:pt>
                <c:pt idx="2">
                  <c:v>-25408</c:v>
                </c:pt>
                <c:pt idx="3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21-4223-BC9D-2F56BD493E4A}"/>
            </c:ext>
          </c:extLst>
        </c:ser>
        <c:ser>
          <c:idx val="1"/>
          <c:order val="1"/>
          <c:tx>
            <c:strRef>
              <c:f>'Figures 4a et 4b'!$J$26</c:f>
              <c:strCache>
                <c:ptCount val="1"/>
                <c:pt idx="0">
                  <c:v>2016-2017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21-4223-BC9D-2F56BD493E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21-4223-BC9D-2F56BD493E4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21-4223-BC9D-2F56BD493E4A}"/>
                </c:ext>
              </c:extLst>
            </c:dLbl>
            <c:dLbl>
              <c:idx val="3"/>
              <c:layout>
                <c:manualLayout>
                  <c:x val="-1.1107551932724969E-2"/>
                  <c:y val="6.50513541112827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4b'!$K$24:$N$24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4b'!$K$26:$N$26</c:f>
              <c:numCache>
                <c:formatCode>#,##0</c:formatCode>
                <c:ptCount val="4"/>
                <c:pt idx="0">
                  <c:v>122431</c:v>
                </c:pt>
                <c:pt idx="1">
                  <c:v>-80800</c:v>
                </c:pt>
                <c:pt idx="2">
                  <c:v>-22332</c:v>
                </c:pt>
                <c:pt idx="3">
                  <c:v>19299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21-4223-BC9D-2F56BD493E4A}"/>
            </c:ext>
          </c:extLst>
        </c:ser>
        <c:ser>
          <c:idx val="2"/>
          <c:order val="2"/>
          <c:tx>
            <c:strRef>
              <c:f>'Figures 4a et 4b'!$J$27</c:f>
              <c:strCache>
                <c:ptCount val="1"/>
                <c:pt idx="0">
                  <c:v>2017-2018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21-4223-BC9D-2F56BD493E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21-4223-BC9D-2F56BD493E4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21-4223-BC9D-2F56BD493E4A}"/>
                </c:ext>
              </c:extLst>
            </c:dLbl>
            <c:dLbl>
              <c:idx val="3"/>
              <c:layout>
                <c:manualLayout>
                  <c:x val="0"/>
                  <c:y val="0.125357706492476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4b'!$K$24:$N$24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4b'!$K$27:$N$27</c:f>
              <c:numCache>
                <c:formatCode>#,##0</c:formatCode>
                <c:ptCount val="4"/>
                <c:pt idx="0">
                  <c:v>131541</c:v>
                </c:pt>
                <c:pt idx="1">
                  <c:v>-89253</c:v>
                </c:pt>
                <c:pt idx="2">
                  <c:v>-27290</c:v>
                </c:pt>
                <c:pt idx="3">
                  <c:v>14998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21-4223-BC9D-2F56BD493E4A}"/>
            </c:ext>
          </c:extLst>
        </c:ser>
        <c:ser>
          <c:idx val="3"/>
          <c:order val="3"/>
          <c:tx>
            <c:strRef>
              <c:f>'Figures 4a et 4b'!$J$28</c:f>
              <c:strCache>
                <c:ptCount val="1"/>
                <c:pt idx="0">
                  <c:v>2018-2019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21-4223-BC9D-2F56BD493E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21-4223-BC9D-2F56BD493E4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21-4223-BC9D-2F56BD493E4A}"/>
                </c:ext>
              </c:extLst>
            </c:dLbl>
            <c:dLbl>
              <c:idx val="3"/>
              <c:layout>
                <c:manualLayout>
                  <c:x val="-1.0181804983917866E-16"/>
                  <c:y val="1.2861736334405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4b'!$K$24:$N$24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4b'!$K$28:$N$28</c:f>
              <c:numCache>
                <c:formatCode>#,##0</c:formatCode>
                <c:ptCount val="4"/>
                <c:pt idx="0">
                  <c:v>142570</c:v>
                </c:pt>
                <c:pt idx="1">
                  <c:v>-88369</c:v>
                </c:pt>
                <c:pt idx="2">
                  <c:v>-37606</c:v>
                </c:pt>
                <c:pt idx="3">
                  <c:v>16595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E21-4223-BC9D-2F56BD493E4A}"/>
            </c:ext>
          </c:extLst>
        </c:ser>
        <c:ser>
          <c:idx val="5"/>
          <c:order val="4"/>
          <c:tx>
            <c:strRef>
              <c:f>'Figures 4a et 4b'!$J$29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21-4223-BC9D-2F56BD493E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21-4223-BC9D-2F56BD493E4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21-4223-BC9D-2F56BD493E4A}"/>
                </c:ext>
              </c:extLst>
            </c:dLbl>
            <c:dLbl>
              <c:idx val="3"/>
              <c:layout>
                <c:manualLayout>
                  <c:x val="1.6293247007715481E-2"/>
                  <c:y val="0.106770311473113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4b'!$K$24:$N$24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4b'!$K$29:$N$29</c:f>
              <c:numCache>
                <c:formatCode>#,##0</c:formatCode>
                <c:ptCount val="4"/>
                <c:pt idx="0">
                  <c:v>139488</c:v>
                </c:pt>
                <c:pt idx="1">
                  <c:v>-95789</c:v>
                </c:pt>
                <c:pt idx="2">
                  <c:v>-31518.999999999993</c:v>
                </c:pt>
                <c:pt idx="3">
                  <c:v>12180.000000000007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21-4223-BC9D-2F56BD493E4A}"/>
            </c:ext>
          </c:extLst>
        </c:ser>
        <c:ser>
          <c:idx val="4"/>
          <c:order val="5"/>
          <c:tx>
            <c:strRef>
              <c:f>'Figures 4a et 4b'!$J$30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1.9438181225310176E-2"/>
                  <c:y val="1.1262557697529188E-2"/>
                </c:manualLayout>
              </c:layout>
              <c:tx>
                <c:rich>
                  <a:bodyPr/>
                  <a:lstStyle/>
                  <a:p>
                    <a:fld id="{DC7E8BD7-B2F8-47C3-93EA-CD14C83C3087}" type="VALUE">
                      <a:rPr lang="en-US" sz="800" baseline="0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4b'!$K$24:$N$24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4b'!$K$30:$N$30</c:f>
              <c:numCache>
                <c:formatCode>#,##0</c:formatCode>
                <c:ptCount val="4"/>
                <c:pt idx="0">
                  <c:v>158076</c:v>
                </c:pt>
                <c:pt idx="1">
                  <c:v>-104562</c:v>
                </c:pt>
                <c:pt idx="2">
                  <c:v>-36651</c:v>
                </c:pt>
                <c:pt idx="3">
                  <c:v>16863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E21-4223-BC9D-2F56BD493E4A}"/>
            </c:ext>
          </c:extLst>
        </c:ser>
        <c:ser>
          <c:idx val="8"/>
          <c:order val="8"/>
          <c:tx>
            <c:strRef>
              <c:f>'Figures 4a et 4b'!$J$31</c:f>
              <c:strCache>
                <c:ptCount val="1"/>
                <c:pt idx="0">
                  <c:v>2021-2022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E21-4223-BC9D-2F56BD493E4A}"/>
              </c:ext>
            </c:extLst>
          </c:dPt>
          <c:dLbls>
            <c:dLbl>
              <c:idx val="3"/>
              <c:layout>
                <c:manualLayout>
                  <c:x val="1.9241830223801801E-2"/>
                  <c:y val="0.102621287048708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75-492A-BB7F-46DA913D67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4b'!$K$24:$N$24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4b'!$K$31:$N$31</c:f>
              <c:numCache>
                <c:formatCode>#,##0</c:formatCode>
                <c:ptCount val="4"/>
                <c:pt idx="0">
                  <c:v>157488</c:v>
                </c:pt>
                <c:pt idx="1">
                  <c:v>-104002</c:v>
                </c:pt>
                <c:pt idx="2">
                  <c:v>-36860</c:v>
                </c:pt>
                <c:pt idx="3">
                  <c:v>16626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E21-4223-BC9D-2F56BD493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98905936"/>
        <c:axId val="-798901584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Lbls>
                  <c:dLbl>
                    <c:idx val="3"/>
                    <c:layout>
                      <c:manualLayout>
                        <c:x val="4.8104575559502743E-3"/>
                        <c:y val="0.15242681836301528"/>
                      </c:manualLayout>
                    </c:layout>
                    <c:tx>
                      <c:rich>
                        <a:bodyPr wrap="square" lIns="38100" tIns="19050" rIns="38100" bIns="19050" anchor="ctr">
                          <a:noAutofit/>
                        </a:bodyPr>
                        <a:lstStyle/>
                        <a:p>
                          <a:pPr>
                            <a:defRPr/>
                          </a:pPr>
                          <a:fld id="{BC634289-C54B-4807-839E-C84C292784F2}" type="VALUE">
                            <a:rPr lang="en-US" sz="800"/>
                            <a:pPr>
                              <a:defRPr/>
                            </a:pPr>
                            <a:t>[VALEUR]</a:t>
                          </a:fld>
                          <a:endParaRPr lang="fr-FR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6.7550944923480585E-2"/>
                            <c:h val="3.6824073176250041E-2"/>
                          </c:manualLayout>
                        </c15:layout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4-9775-492A-BB7F-46DA913D67C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'Figures 4a et 4b'!$K$24:$N$24</c15:sqref>
                        </c15:formulaRef>
                      </c:ext>
                    </c:extLst>
                    <c:strCache>
                      <c:ptCount val="4"/>
                      <c:pt idx="0">
                        <c:v>Entrées</c:v>
                      </c:pt>
                      <c:pt idx="1">
                        <c:v>Sorties</c:v>
                      </c:pt>
                      <c:pt idx="2">
                        <c:v>Changement de statut</c:v>
                      </c:pt>
                      <c:pt idx="3">
                        <c:v>Solde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B-AE21-4223-BC9D-2F56BD493E4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Lbls>
                  <c:dLbl>
                    <c:idx val="3"/>
                    <c:layout>
                      <c:manualLayout>
                        <c:x val="-2.4052287779752252E-3"/>
                        <c:y val="-2.0524257409741814E-2"/>
                      </c:manualLayout>
                    </c:layout>
                    <c:tx>
                      <c:rich>
                        <a:bodyPr/>
                        <a:lstStyle/>
                        <a:p>
                          <a:fld id="{85B37F62-D34C-4DCE-B2FB-694B019D2008}" type="VALUE">
                            <a:rPr lang="en-US" sz="800"/>
                            <a:pPr/>
                            <a:t>[VALEUR]</a:t>
                          </a:fld>
                          <a:endParaRPr lang="fr-FR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9775-492A-BB7F-46DA913D67C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4a et 4b'!$K$24:$N$24</c15:sqref>
                        </c15:formulaRef>
                      </c:ext>
                    </c:extLst>
                    <c:strCache>
                      <c:ptCount val="4"/>
                      <c:pt idx="0">
                        <c:v>Entrées</c:v>
                      </c:pt>
                      <c:pt idx="1">
                        <c:v>Sorties</c:v>
                      </c:pt>
                      <c:pt idx="2">
                        <c:v>Changement de statut</c:v>
                      </c:pt>
                      <c:pt idx="3">
                        <c:v>Solde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AE21-4223-BC9D-2F56BD493E4A}"/>
                  </c:ext>
                </c:extLst>
              </c15:ser>
            </c15:filteredBarSeries>
          </c:ext>
        </c:extLst>
      </c:barChart>
      <c:catAx>
        <c:axId val="-79890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txPr>
          <a:bodyPr/>
          <a:lstStyle/>
          <a:p>
            <a:pPr>
              <a:defRPr b="1" i="0" baseline="0">
                <a:solidFill>
                  <a:schemeClr val="tx1"/>
                </a:solidFill>
              </a:defRPr>
            </a:pPr>
            <a:endParaRPr lang="fr-FR"/>
          </a:p>
        </c:txPr>
        <c:crossAx val="-798901584"/>
        <c:crosses val="autoZero"/>
        <c:auto val="1"/>
        <c:lblAlgn val="ctr"/>
        <c:lblOffset val="100"/>
        <c:noMultiLvlLbl val="0"/>
      </c:catAx>
      <c:valAx>
        <c:axId val="-798901584"/>
        <c:scaling>
          <c:orientation val="minMax"/>
          <c:max val="170000"/>
          <c:min val="-11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-798905936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4.3544016457402286E-3"/>
          <c:y val="0.90125156909734105"/>
          <c:w val="0.99419356364238254"/>
          <c:h val="8.4239986306059569E-2"/>
        </c:manualLayout>
      </c:layout>
      <c:overlay val="0"/>
      <c:spPr>
        <a:solidFill>
          <a:sysClr val="window" lastClr="FFFFFF"/>
        </a:solidFill>
        <a:ln>
          <a:solidFill>
            <a:prstClr val="black">
              <a:lumMod val="50000"/>
              <a:lumOff val="50000"/>
            </a:prstClr>
          </a:solidFill>
        </a:ln>
      </c:spPr>
      <c:txPr>
        <a:bodyPr/>
        <a:lstStyle/>
        <a:p>
          <a:pPr>
            <a:defRPr sz="900" baseline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'Annexe 2'!$J$7</c:f>
              <c:strCache>
                <c:ptCount val="1"/>
                <c:pt idx="0">
                  <c:v>Fonctionnaires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2'!$K$6:$R$6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'Annexe 2'!$K$7:$R$7</c:f>
              <c:numCache>
                <c:formatCode>0.0</c:formatCode>
                <c:ptCount val="8"/>
                <c:pt idx="0">
                  <c:v>0.21778428816708528</c:v>
                </c:pt>
                <c:pt idx="1">
                  <c:v>-0.15478800488633815</c:v>
                </c:pt>
                <c:pt idx="2">
                  <c:v>-7.5749421520012628E-2</c:v>
                </c:pt>
                <c:pt idx="3">
                  <c:v>-2.2417260276057262E-2</c:v>
                </c:pt>
                <c:pt idx="4">
                  <c:v>-2.0426714056740809E-3</c:v>
                </c:pt>
                <c:pt idx="5">
                  <c:v>-0.67929585285105865</c:v>
                </c:pt>
                <c:pt idx="6">
                  <c:v>-0.44528058185914166</c:v>
                </c:pt>
                <c:pt idx="7">
                  <c:v>-0.79017440581403398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5-4CB3-A559-1A5A2E88E531}"/>
            </c:ext>
          </c:extLst>
        </c:ser>
        <c:ser>
          <c:idx val="0"/>
          <c:order val="1"/>
          <c:tx>
            <c:strRef>
              <c:f>'Annexe 2'!$J$8</c:f>
              <c:strCache>
                <c:ptCount val="1"/>
                <c:pt idx="0">
                  <c:v>Contractuels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2'!$K$6:$R$6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'Annexe 2'!$K$8:$R$8</c:f>
              <c:numCache>
                <c:formatCode>0.0</c:formatCode>
                <c:ptCount val="8"/>
                <c:pt idx="0">
                  <c:v>-0.49955752323948366</c:v>
                </c:pt>
                <c:pt idx="1">
                  <c:v>4.0988105392804251E-2</c:v>
                </c:pt>
                <c:pt idx="2">
                  <c:v>0.97655608463924237</c:v>
                </c:pt>
                <c:pt idx="3">
                  <c:v>0.7606653158830341</c:v>
                </c:pt>
                <c:pt idx="4">
                  <c:v>0.84704476514385452</c:v>
                </c:pt>
                <c:pt idx="5">
                  <c:v>0.61874240859452556</c:v>
                </c:pt>
                <c:pt idx="6">
                  <c:v>0.86893222950951754</c:v>
                </c:pt>
                <c:pt idx="7">
                  <c:v>0.84084995334511581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5-4CB3-A559-1A5A2E88E531}"/>
            </c:ext>
          </c:extLst>
        </c:ser>
        <c:ser>
          <c:idx val="4"/>
          <c:order val="2"/>
          <c:tx>
            <c:strRef>
              <c:f>'Annexe 2'!$J$9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3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2'!$K$6:$R$6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'Annexe 2'!$K$9:$R$9</c:f>
              <c:numCache>
                <c:formatCode>0.0</c:formatCode>
                <c:ptCount val="8"/>
                <c:pt idx="0">
                  <c:v>-0.15924120908350625</c:v>
                </c:pt>
                <c:pt idx="1">
                  <c:v>-6.1834635654011774E-2</c:v>
                </c:pt>
                <c:pt idx="2">
                  <c:v>-7.120142423061776E-2</c:v>
                </c:pt>
                <c:pt idx="3">
                  <c:v>5.7361813059321705E-2</c:v>
                </c:pt>
                <c:pt idx="4">
                  <c:v>-9.2941548957724378E-3</c:v>
                </c:pt>
                <c:pt idx="5">
                  <c:v>-0.15006281403844235</c:v>
                </c:pt>
                <c:pt idx="6">
                  <c:v>0.20486273533581242</c:v>
                </c:pt>
                <c:pt idx="7">
                  <c:v>0.17281272047276919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5-4CB3-A559-1A5A2E88E531}"/>
            </c:ext>
          </c:extLst>
        </c:ser>
        <c:ser>
          <c:idx val="2"/>
          <c:order val="3"/>
          <c:tx>
            <c:strRef>
              <c:f>'Annexe 2'!$J$10</c:f>
              <c:strCache>
                <c:ptCount val="1"/>
                <c:pt idx="0">
                  <c:v>Contrats aidés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2'!$K$6:$R$6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'Annexe 2'!$K$10:$R$10</c:f>
              <c:numCache>
                <c:formatCode>0.0</c:formatCode>
                <c:ptCount val="8"/>
                <c:pt idx="0">
                  <c:v>0.32438210830721714</c:v>
                </c:pt>
                <c:pt idx="1">
                  <c:v>-0.17931037260906879</c:v>
                </c:pt>
                <c:pt idx="2">
                  <c:v>-1.1933439554336696</c:v>
                </c:pt>
                <c:pt idx="3">
                  <c:v>-1.4790320003854549</c:v>
                </c:pt>
                <c:pt idx="4">
                  <c:v>-0.310281786520411</c:v>
                </c:pt>
                <c:pt idx="5">
                  <c:v>-0.20452027397385555</c:v>
                </c:pt>
                <c:pt idx="6">
                  <c:v>0.23603084571683353</c:v>
                </c:pt>
                <c:pt idx="7">
                  <c:v>-0.44242484012168198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F5-4CB3-A559-1A5A2E88E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5958304"/>
        <c:axId val="-1005649968"/>
      </c:barChart>
      <c:lineChart>
        <c:grouping val="standard"/>
        <c:varyColors val="0"/>
        <c:ser>
          <c:idx val="3"/>
          <c:order val="4"/>
          <c:tx>
            <c:strRef>
              <c:f>'Annexe 2'!$J$11</c:f>
              <c:strCache>
                <c:ptCount val="1"/>
                <c:pt idx="0">
                  <c:v>Ensemble (évolution en %)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'Annexe 2'!$K$6:$P$6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'Annexe 2'!$K$11:$R$11</c:f>
              <c:numCache>
                <c:formatCode>0.0</c:formatCode>
                <c:ptCount val="8"/>
                <c:pt idx="0">
                  <c:v>-0.11663233584868749</c:v>
                </c:pt>
                <c:pt idx="1">
                  <c:v>-0.3549449077566047</c:v>
                </c:pt>
                <c:pt idx="2">
                  <c:v>-0.36373871654505896</c:v>
                </c:pt>
                <c:pt idx="3">
                  <c:v>-0.6834221317191469</c:v>
                </c:pt>
                <c:pt idx="4">
                  <c:v>0.52542615232198386</c:v>
                </c:pt>
                <c:pt idx="5">
                  <c:v>-0.41513653226883385</c:v>
                </c:pt>
                <c:pt idx="6">
                  <c:v>0.62851438298619777</c:v>
                </c:pt>
                <c:pt idx="7">
                  <c:v>0.22348826800384711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F5-4CB3-A559-1A5A2E88E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5958304"/>
        <c:axId val="-1005649968"/>
      </c:lineChart>
      <c:catAx>
        <c:axId val="-53595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649968"/>
        <c:crosses val="autoZero"/>
        <c:auto val="1"/>
        <c:lblAlgn val="ctr"/>
        <c:lblOffset val="100"/>
        <c:noMultiLvlLbl val="0"/>
      </c:catAx>
      <c:valAx>
        <c:axId val="-100564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900" b="0" i="0" baseline="0">
                    <a:solidFill>
                      <a:sysClr val="windowText" lastClr="000000"/>
                    </a:solidFill>
                    <a:effectLst/>
                  </a:rPr>
                  <a:t>Evolution (en %) et contribution à l'évolution</a:t>
                </a:r>
                <a:endParaRPr lang="fr-FR" sz="9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595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</xdr:rowOff>
    </xdr:from>
    <xdr:to>
      <xdr:col>9</xdr:col>
      <xdr:colOff>633192</xdr:colOff>
      <xdr:row>15</xdr:row>
      <xdr:rowOff>180975</xdr:rowOff>
    </xdr:to>
    <xdr:graphicFrame macro="">
      <xdr:nvGraphicFramePr>
        <xdr:cNvPr id="5" name="Graphique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</xdr:row>
      <xdr:rowOff>19050</xdr:rowOff>
    </xdr:from>
    <xdr:to>
      <xdr:col>7</xdr:col>
      <xdr:colOff>733424</xdr:colOff>
      <xdr:row>16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18</xdr:row>
      <xdr:rowOff>47625</xdr:rowOff>
    </xdr:from>
    <xdr:to>
      <xdr:col>7</xdr:col>
      <xdr:colOff>723900</xdr:colOff>
      <xdr:row>36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0.16346</cdr:x>
      <cdr:y>0.59893</cdr:y>
    </cdr:from>
    <cdr:to>
      <cdr:x>0.35737</cdr:x>
      <cdr:y>0.73529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7346" y="1641231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Entrées dans la FPT</a:t>
          </a:r>
        </a:p>
      </cdr:txBody>
    </cdr:sp>
  </cdr:relSizeAnchor>
  <cdr:relSizeAnchor xmlns:cdr="http://schemas.openxmlformats.org/drawingml/2006/chartDrawing">
    <cdr:from>
      <cdr:x>0.35096</cdr:x>
      <cdr:y>0.43316</cdr:y>
    </cdr:from>
    <cdr:to>
      <cdr:x>0.54487</cdr:x>
      <cdr:y>0.56952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04596" y="1186962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Sorties de la FPT</a:t>
          </a:r>
        </a:p>
      </cdr:txBody>
    </cdr:sp>
  </cdr:relSizeAnchor>
  <cdr:relSizeAnchor xmlns:cdr="http://schemas.openxmlformats.org/drawingml/2006/chartDrawing">
    <cdr:from>
      <cdr:x>0.56299</cdr:x>
      <cdr:y>0.58968</cdr:y>
    </cdr:from>
    <cdr:to>
      <cdr:x>0.76908</cdr:x>
      <cdr:y>0.72604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573975" y="1797345"/>
          <a:ext cx="942244" cy="415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Changements de statuts</a:t>
          </a:r>
        </a:p>
      </cdr:txBody>
    </cdr:sp>
  </cdr:relSizeAnchor>
  <cdr:relSizeAnchor xmlns:cdr="http://schemas.openxmlformats.org/drawingml/2006/chartDrawing">
    <cdr:from>
      <cdr:x>0.75689</cdr:x>
      <cdr:y>0.63231</cdr:y>
    </cdr:from>
    <cdr:to>
      <cdr:x>0.96298</cdr:x>
      <cdr:y>0.70313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460501" y="1927282"/>
          <a:ext cx="942244" cy="215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Solde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0.16405</cdr:x>
      <cdr:y>0.59936</cdr:y>
    </cdr:from>
    <cdr:to>
      <cdr:x>0.3579</cdr:x>
      <cdr:y>0.73558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0278" y="1644161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Entrées dans la FPT</a:t>
          </a:r>
        </a:p>
      </cdr:txBody>
    </cdr:sp>
  </cdr:relSizeAnchor>
  <cdr:relSizeAnchor xmlns:cdr="http://schemas.openxmlformats.org/drawingml/2006/chartDrawing">
    <cdr:from>
      <cdr:x>0.35616</cdr:x>
      <cdr:y>0.37786</cdr:y>
    </cdr:from>
    <cdr:to>
      <cdr:x>0.55001</cdr:x>
      <cdr:y>0.51408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65680" y="1191295"/>
          <a:ext cx="906593" cy="42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Sorties de la FPT</a:t>
          </a:r>
        </a:p>
      </cdr:txBody>
    </cdr:sp>
  </cdr:relSizeAnchor>
  <cdr:relSizeAnchor xmlns:cdr="http://schemas.openxmlformats.org/drawingml/2006/chartDrawing">
    <cdr:from>
      <cdr:x>0.55564</cdr:x>
      <cdr:y>0.38318</cdr:y>
    </cdr:from>
    <cdr:to>
      <cdr:x>0.76166</cdr:x>
      <cdr:y>0.5194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598619" y="1208067"/>
          <a:ext cx="963509" cy="42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Changements de statuts</a:t>
          </a:r>
        </a:p>
      </cdr:txBody>
    </cdr:sp>
  </cdr:relSizeAnchor>
  <cdr:relSizeAnchor xmlns:cdr="http://schemas.openxmlformats.org/drawingml/2006/chartDrawing">
    <cdr:from>
      <cdr:x>0.78645</cdr:x>
      <cdr:y>0.61707</cdr:y>
    </cdr:from>
    <cdr:to>
      <cdr:x>0.99247</cdr:x>
      <cdr:y>0.75329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678034" y="1945492"/>
          <a:ext cx="963509" cy="42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Solde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3</xdr:row>
      <xdr:rowOff>0</xdr:rowOff>
    </xdr:from>
    <xdr:to>
      <xdr:col>7</xdr:col>
      <xdr:colOff>733424</xdr:colOff>
      <xdr:row>17</xdr:row>
      <xdr:rowOff>184425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0"/>
  <sheetViews>
    <sheetView zoomScaleNormal="100" workbookViewId="0">
      <selection activeCell="F28" sqref="F28"/>
    </sheetView>
  </sheetViews>
  <sheetFormatPr baseColWidth="10" defaultRowHeight="15"/>
  <cols>
    <col min="2" max="2" width="11.42578125" customWidth="1"/>
    <col min="10" max="10" width="25.28515625" customWidth="1"/>
    <col min="11" max="11" width="24.7109375" bestFit="1" customWidth="1"/>
    <col min="17" max="18" width="11.42578125" customWidth="1"/>
  </cols>
  <sheetData>
    <row r="2" spans="2:19">
      <c r="B2" s="16"/>
    </row>
    <row r="3" spans="2:19" ht="15.75" thickBot="1">
      <c r="B3" s="17" t="s">
        <v>52</v>
      </c>
      <c r="K3" s="36" t="s">
        <v>74</v>
      </c>
    </row>
    <row r="4" spans="2:19" ht="15.75" thickBot="1">
      <c r="L4" s="37">
        <v>2015</v>
      </c>
      <c r="M4" s="38">
        <v>2016</v>
      </c>
      <c r="N4" s="38">
        <v>2017</v>
      </c>
      <c r="O4" s="38">
        <v>2018</v>
      </c>
      <c r="P4" s="38">
        <v>2019</v>
      </c>
      <c r="Q4" s="38">
        <v>2020</v>
      </c>
      <c r="R4" s="174">
        <v>2021</v>
      </c>
      <c r="S4" s="39">
        <v>2022</v>
      </c>
    </row>
    <row r="5" spans="2:19">
      <c r="K5" s="37" t="s">
        <v>13</v>
      </c>
      <c r="L5" s="42">
        <f>'Fig1 source'!B14</f>
        <v>100</v>
      </c>
      <c r="M5" s="102">
        <f>'Fig1 source'!C14</f>
        <v>99.791457349500249</v>
      </c>
      <c r="N5" s="102">
        <f>'Fig1 source'!D14</f>
        <v>99.689763975037295</v>
      </c>
      <c r="O5" s="102">
        <f>'Fig1 source'!E14</f>
        <v>99.659778336936824</v>
      </c>
      <c r="P5" s="102">
        <f>'Fig1 source'!F14</f>
        <v>99.657064704529517</v>
      </c>
      <c r="Q5" s="102">
        <f>'Fig1 source'!G14</f>
        <v>98.749897390774606</v>
      </c>
      <c r="R5" s="102">
        <f>'Fig1 source'!I14</f>
        <v>98.157714958695138</v>
      </c>
      <c r="S5" s="103">
        <f>'Fig1 source'!J14</f>
        <v>97.09777014041012</v>
      </c>
    </row>
    <row r="6" spans="2:19">
      <c r="K6" s="40" t="s">
        <v>15</v>
      </c>
      <c r="L6" s="43">
        <f>'Fig1 source'!B15</f>
        <v>100</v>
      </c>
      <c r="M6" s="101">
        <f>'Fig1 source'!C15</f>
        <v>100.22865682374884</v>
      </c>
      <c r="N6" s="101">
        <f>'Fig1 source'!D15</f>
        <v>105.65714959886741</v>
      </c>
      <c r="O6" s="101">
        <f>'Fig1 source'!E15</f>
        <v>109.87016562169936</v>
      </c>
      <c r="P6" s="101">
        <f>'Fig1 source'!F15</f>
        <v>114.52953998966268</v>
      </c>
      <c r="Q6" s="101">
        <f>'Fig1 source'!G15</f>
        <v>117.95096519022898</v>
      </c>
      <c r="R6" s="101">
        <f>'Fig1 source'!I15</f>
        <v>122.73590417762196</v>
      </c>
      <c r="S6" s="104">
        <f>'Fig1 source'!J15</f>
        <v>127.40623384795163</v>
      </c>
    </row>
    <row r="7" spans="2:19" ht="15.75" thickBot="1">
      <c r="K7" s="41" t="s">
        <v>75</v>
      </c>
      <c r="L7" s="44">
        <f>'Fig1 source'!B16</f>
        <v>100</v>
      </c>
      <c r="M7" s="105">
        <f>'Fig1 source'!C16</f>
        <v>97.986125916329115</v>
      </c>
      <c r="N7" s="105">
        <f>'Fig1 source'!D16</f>
        <v>95.675418600455913</v>
      </c>
      <c r="O7" s="105">
        <f>'Fig1 source'!E16</f>
        <v>97.530216311068102</v>
      </c>
      <c r="P7" s="105">
        <f>'Fig1 source'!F16</f>
        <v>97.231743116256965</v>
      </c>
      <c r="Q7" s="105">
        <f>'Fig1 source'!G16</f>
        <v>92.387293569706614</v>
      </c>
      <c r="R7" s="105">
        <f>'Fig1 source'!I16</f>
        <v>98.973383406858332</v>
      </c>
      <c r="S7" s="106">
        <f>'Fig1 source'!J16</f>
        <v>104.57713564130739</v>
      </c>
    </row>
    <row r="8" spans="2:19">
      <c r="K8" s="37" t="s">
        <v>51</v>
      </c>
      <c r="L8" s="43">
        <f>'Fig1 source'!B18</f>
        <v>100</v>
      </c>
      <c r="M8" s="101">
        <f>'Fig1 source'!C18</f>
        <v>99.815548109791195</v>
      </c>
      <c r="N8" s="101">
        <f>'Fig1 source'!D18</f>
        <v>100.68370942904525</v>
      </c>
      <c r="O8" s="101">
        <f>'Fig1 source'!E18</f>
        <v>101.51326699834163</v>
      </c>
      <c r="P8" s="101">
        <f>'Fig1 source'!F18</f>
        <v>102.37867846143432</v>
      </c>
      <c r="Q8" s="101">
        <f>'Fig1 source'!G18</f>
        <v>102.15943031441434</v>
      </c>
      <c r="R8" s="101">
        <f>'Fig1 source'!I18</f>
        <v>102.81098757911126</v>
      </c>
      <c r="S8" s="104">
        <f>'Fig1 source'!J18</f>
        <v>103.04467247097845</v>
      </c>
    </row>
    <row r="9" spans="2:19" ht="15.75" thickBot="1">
      <c r="K9" s="41" t="s">
        <v>76</v>
      </c>
      <c r="L9" s="44">
        <f>'Fig1 source'!B19</f>
        <v>100</v>
      </c>
      <c r="M9" s="105">
        <f>'Fig1 source'!C19</f>
        <v>99.645055092243382</v>
      </c>
      <c r="N9" s="105">
        <f>'Fig1 source'!D19</f>
        <v>99.282607447750252</v>
      </c>
      <c r="O9" s="105">
        <f>'Fig1 source'!E19</f>
        <v>98.604088135504469</v>
      </c>
      <c r="P9" s="105">
        <f>'Fig1 source'!F19</f>
        <v>99.122179801827031</v>
      </c>
      <c r="Q9" s="105">
        <f>'Fig1 source'!G19</f>
        <v>98.710687421888466</v>
      </c>
      <c r="R9" s="105">
        <f>'Fig1 source'!I19</f>
        <v>99.564085960214356</v>
      </c>
      <c r="S9" s="106">
        <f>'Fig1 source'!J19</f>
        <v>99.346103763352602</v>
      </c>
    </row>
    <row r="10" spans="2:19">
      <c r="J10" s="2"/>
      <c r="K10" s="3"/>
      <c r="L10" s="3"/>
      <c r="M10" s="3"/>
      <c r="N10" s="3"/>
      <c r="O10" s="3"/>
      <c r="P10" s="3"/>
    </row>
    <row r="18" spans="2:2">
      <c r="B18" s="35" t="s">
        <v>97</v>
      </c>
    </row>
    <row r="19" spans="2:2" ht="15" customHeight="1">
      <c r="B19" s="35" t="s">
        <v>12</v>
      </c>
    </row>
    <row r="20" spans="2:2" ht="15" customHeight="1">
      <c r="B20" s="35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17"/>
  <sheetViews>
    <sheetView workbookViewId="0">
      <selection activeCell="J29" sqref="J29"/>
    </sheetView>
  </sheetViews>
  <sheetFormatPr baseColWidth="10" defaultRowHeight="15"/>
  <cols>
    <col min="1" max="1" width="19.28515625" bestFit="1" customWidth="1"/>
    <col min="2" max="6" width="14.7109375" customWidth="1"/>
    <col min="7" max="8" width="0" hidden="1" customWidth="1"/>
    <col min="11" max="12" width="13.5703125" bestFit="1" customWidth="1"/>
  </cols>
  <sheetData>
    <row r="1" spans="1:14" ht="37.5">
      <c r="A1" s="212"/>
      <c r="B1" s="15" t="s">
        <v>94</v>
      </c>
      <c r="C1" s="15" t="s">
        <v>130</v>
      </c>
      <c r="D1" s="15" t="s">
        <v>131</v>
      </c>
      <c r="E1" s="15" t="s">
        <v>102</v>
      </c>
      <c r="F1" s="7" t="s">
        <v>145</v>
      </c>
      <c r="G1" s="7" t="s">
        <v>103</v>
      </c>
      <c r="H1" s="154" t="s">
        <v>104</v>
      </c>
      <c r="I1" s="154" t="s">
        <v>146</v>
      </c>
      <c r="K1" s="216" t="s">
        <v>117</v>
      </c>
      <c r="L1" s="216"/>
      <c r="M1" s="216"/>
    </row>
    <row r="2" spans="1:14">
      <c r="A2" s="213"/>
      <c r="B2" s="206" t="s">
        <v>0</v>
      </c>
      <c r="C2" s="207"/>
      <c r="D2" s="207"/>
      <c r="E2" s="208"/>
      <c r="F2" s="214" t="s">
        <v>1</v>
      </c>
      <c r="G2" s="217"/>
      <c r="H2" s="217"/>
      <c r="I2" s="215"/>
      <c r="K2" t="s">
        <v>112</v>
      </c>
      <c r="L2" t="s">
        <v>113</v>
      </c>
      <c r="M2">
        <v>2022</v>
      </c>
    </row>
    <row r="3" spans="1:14">
      <c r="A3" s="13" t="s">
        <v>18</v>
      </c>
      <c r="B3" s="71">
        <v>431.37700000000001</v>
      </c>
      <c r="C3" s="72">
        <v>436.423</v>
      </c>
      <c r="D3" s="72">
        <v>436.62400000000002</v>
      </c>
      <c r="E3" s="73">
        <v>438.40699999999998</v>
      </c>
      <c r="F3" s="71">
        <f>(C3/$B3-1)*100</f>
        <v>1.1697424758390085</v>
      </c>
      <c r="G3" s="73">
        <f>(D3/$B3-1)*100</f>
        <v>1.2163374496090507</v>
      </c>
      <c r="H3" s="72">
        <f>(($E3/C3-1)*100)</f>
        <v>0.45460482146908454</v>
      </c>
      <c r="I3" s="73">
        <f>(($E3/D3-1)*100)</f>
        <v>0.40836051156143416</v>
      </c>
      <c r="K3" s="147">
        <f>C3/SUM(C$3:C$13)</f>
        <v>0.23170237052374501</v>
      </c>
      <c r="L3" s="147">
        <f>D3/SUM(D$3:D$13)</f>
        <v>0.23177881256781527</v>
      </c>
      <c r="M3" s="147">
        <f>E3/SUM(E$3:E$13)</f>
        <v>0.23259948589118831</v>
      </c>
      <c r="N3" s="147"/>
    </row>
    <row r="4" spans="1:14">
      <c r="A4" s="14" t="s">
        <v>19</v>
      </c>
      <c r="B4" s="52">
        <v>855.45299999999997</v>
      </c>
      <c r="C4" s="53">
        <v>858.96900000000005</v>
      </c>
      <c r="D4" s="53">
        <v>858.99599999999998</v>
      </c>
      <c r="E4" s="54">
        <v>857.14499999999998</v>
      </c>
      <c r="F4" s="52">
        <f t="shared" ref="F4:G13" si="0">(C4/$B4-1)*100</f>
        <v>0.41101030681991446</v>
      </c>
      <c r="G4" s="54">
        <f t="shared" si="0"/>
        <v>0.41416652931254294</v>
      </c>
      <c r="H4" s="53">
        <f t="shared" ref="H4:I14" si="1">(($E4/C4-1)*100)</f>
        <v>-0.2123475934521557</v>
      </c>
      <c r="I4" s="54">
        <f t="shared" si="1"/>
        <v>-0.21548412332537126</v>
      </c>
      <c r="K4" s="147">
        <f t="shared" ref="K4:M14" si="2">C4/SUM(C$3:C$13)</f>
        <v>0.45603727004857841</v>
      </c>
      <c r="L4" s="147">
        <f t="shared" si="2"/>
        <v>0.45599205009459631</v>
      </c>
      <c r="M4" s="147">
        <f t="shared" si="2"/>
        <v>0.45476346484933544</v>
      </c>
      <c r="N4" s="147"/>
    </row>
    <row r="5" spans="1:14">
      <c r="A5" s="14" t="s">
        <v>20</v>
      </c>
      <c r="B5" s="52">
        <v>78.724999999999994</v>
      </c>
      <c r="C5" s="53">
        <v>78.653999999999996</v>
      </c>
      <c r="D5" s="53">
        <v>78.387</v>
      </c>
      <c r="E5" s="54">
        <v>77.888999999999996</v>
      </c>
      <c r="F5" s="52">
        <f t="shared" si="0"/>
        <v>-9.0187361067006755E-2</v>
      </c>
      <c r="G5" s="54">
        <f t="shared" si="0"/>
        <v>-0.4293426484598184</v>
      </c>
      <c r="H5" s="53">
        <f t="shared" si="1"/>
        <v>-0.97261423449538364</v>
      </c>
      <c r="I5" s="54">
        <f t="shared" si="1"/>
        <v>-0.63530942630793952</v>
      </c>
      <c r="K5" s="147">
        <f t="shared" si="2"/>
        <v>4.1758381779087347E-2</v>
      </c>
      <c r="L5" s="147">
        <f t="shared" si="2"/>
        <v>4.161119356873038E-2</v>
      </c>
      <c r="M5" s="147">
        <f t="shared" si="2"/>
        <v>4.1324480121391227E-2</v>
      </c>
      <c r="N5" s="147"/>
    </row>
    <row r="6" spans="1:14">
      <c r="A6" s="14" t="s">
        <v>21</v>
      </c>
      <c r="B6" s="52">
        <v>17.666</v>
      </c>
      <c r="C6" s="53">
        <v>17.88</v>
      </c>
      <c r="D6" s="53">
        <v>17.789000000000001</v>
      </c>
      <c r="E6" s="54">
        <v>17.579999999999998</v>
      </c>
      <c r="F6" s="52">
        <f t="shared" si="0"/>
        <v>1.211366466659114</v>
      </c>
      <c r="G6" s="54">
        <f t="shared" si="0"/>
        <v>0.69625268878070745</v>
      </c>
      <c r="H6" s="53">
        <f t="shared" si="1"/>
        <v>-1.6778523489932917</v>
      </c>
      <c r="I6" s="54">
        <f t="shared" si="1"/>
        <v>-1.1748833548822502</v>
      </c>
      <c r="K6" s="147">
        <f t="shared" si="2"/>
        <v>9.4927132276817691E-3</v>
      </c>
      <c r="L6" s="147">
        <f t="shared" si="2"/>
        <v>9.4431668821889445E-3</v>
      </c>
      <c r="M6" s="147">
        <f t="shared" si="2"/>
        <v>9.327175346121503E-3</v>
      </c>
      <c r="N6" s="147"/>
    </row>
    <row r="7" spans="1:14">
      <c r="A7" s="14" t="s">
        <v>22</v>
      </c>
      <c r="B7" s="52">
        <v>171.142</v>
      </c>
      <c r="C7" s="53">
        <v>169.428</v>
      </c>
      <c r="D7" s="53">
        <v>169.44900000000001</v>
      </c>
      <c r="E7" s="54">
        <v>167.155</v>
      </c>
      <c r="F7" s="52">
        <f t="shared" si="0"/>
        <v>-1.0015075200710544</v>
      </c>
      <c r="G7" s="54">
        <f t="shared" si="0"/>
        <v>-0.98923700786480717</v>
      </c>
      <c r="H7" s="53">
        <f t="shared" si="1"/>
        <v>-1.3415728214934974</v>
      </c>
      <c r="I7" s="54">
        <f t="shared" si="1"/>
        <v>-1.353799668336797</v>
      </c>
      <c r="K7" s="147">
        <f t="shared" si="2"/>
        <v>8.9951421517878452E-2</v>
      </c>
      <c r="L7" s="147">
        <f t="shared" si="2"/>
        <v>8.9950822700547217E-2</v>
      </c>
      <c r="M7" s="147">
        <f t="shared" si="2"/>
        <v>8.8685096415298079E-2</v>
      </c>
      <c r="N7" s="147"/>
    </row>
    <row r="8" spans="1:14">
      <c r="A8" s="14" t="s">
        <v>23</v>
      </c>
      <c r="B8" s="52">
        <v>91.350999999999999</v>
      </c>
      <c r="C8" s="53">
        <v>89.718999999999994</v>
      </c>
      <c r="D8" s="53">
        <v>89.73</v>
      </c>
      <c r="E8" s="54">
        <v>87.503</v>
      </c>
      <c r="F8" s="52">
        <f t="shared" si="0"/>
        <v>-1.7865157469540649</v>
      </c>
      <c r="G8" s="54">
        <f t="shared" si="0"/>
        <v>-1.7744742805223757</v>
      </c>
      <c r="H8" s="53">
        <f t="shared" si="1"/>
        <v>-2.4699339047470348</v>
      </c>
      <c r="I8" s="54">
        <f t="shared" si="1"/>
        <v>-2.4818901147888206</v>
      </c>
      <c r="K8" s="147">
        <f t="shared" si="2"/>
        <v>4.7632927185368039E-2</v>
      </c>
      <c r="L8" s="147">
        <f t="shared" si="2"/>
        <v>4.7632546199269994E-2</v>
      </c>
      <c r="M8" s="147">
        <f t="shared" si="2"/>
        <v>4.6425245979048353E-2</v>
      </c>
      <c r="N8" s="147"/>
    </row>
    <row r="9" spans="1:14">
      <c r="A9" s="14" t="s">
        <v>24</v>
      </c>
      <c r="B9" s="52">
        <v>2.415</v>
      </c>
      <c r="C9" s="53">
        <v>2.3250000000000002</v>
      </c>
      <c r="D9" s="53">
        <v>2.331</v>
      </c>
      <c r="E9" s="54">
        <v>2.1760000000000002</v>
      </c>
      <c r="F9" s="52">
        <f t="shared" si="0"/>
        <v>-3.7267080745341574</v>
      </c>
      <c r="G9" s="54">
        <f t="shared" si="0"/>
        <v>-3.4782608695652195</v>
      </c>
      <c r="H9" s="53">
        <f t="shared" si="1"/>
        <v>-6.408602150537634</v>
      </c>
      <c r="I9" s="54">
        <f t="shared" si="1"/>
        <v>-6.6495066495066428</v>
      </c>
      <c r="K9" s="147">
        <f t="shared" si="2"/>
        <v>1.2343712670223777E-3</v>
      </c>
      <c r="L9" s="147">
        <f t="shared" si="2"/>
        <v>1.2373951319569637E-3</v>
      </c>
      <c r="M9" s="147">
        <f t="shared" si="2"/>
        <v>1.1544899632059383E-3</v>
      </c>
      <c r="N9" s="147"/>
    </row>
    <row r="10" spans="1:14">
      <c r="A10" s="14" t="s">
        <v>25</v>
      </c>
      <c r="B10" s="52">
        <v>24.13</v>
      </c>
      <c r="C10" s="53">
        <v>25.004000000000001</v>
      </c>
      <c r="D10" s="53">
        <v>24.943999999999999</v>
      </c>
      <c r="E10" s="54">
        <v>26.295000000000002</v>
      </c>
      <c r="F10" s="52">
        <f t="shared" si="0"/>
        <v>3.6220472440944951</v>
      </c>
      <c r="G10" s="54">
        <f t="shared" si="0"/>
        <v>3.3733941152092939</v>
      </c>
      <c r="H10" s="53">
        <f t="shared" si="1"/>
        <v>5.1631738921772419</v>
      </c>
      <c r="I10" s="54">
        <f t="shared" si="1"/>
        <v>5.4161321359846193</v>
      </c>
      <c r="K10" s="147">
        <f t="shared" si="2"/>
        <v>1.3274932972312917E-2</v>
      </c>
      <c r="L10" s="147">
        <f t="shared" si="2"/>
        <v>1.3241348850937152E-2</v>
      </c>
      <c r="M10" s="147">
        <f t="shared" si="2"/>
        <v>1.39509713154872E-2</v>
      </c>
      <c r="N10" s="147"/>
    </row>
    <row r="11" spans="1:14">
      <c r="A11" s="14" t="s">
        <v>26</v>
      </c>
      <c r="B11" s="52">
        <v>41.579000000000001</v>
      </c>
      <c r="C11" s="53">
        <v>42.152999999999999</v>
      </c>
      <c r="D11" s="53">
        <v>42.215000000000003</v>
      </c>
      <c r="E11" s="54">
        <v>43.177999999999997</v>
      </c>
      <c r="F11" s="52">
        <f t="shared" si="0"/>
        <v>1.3805045816397632</v>
      </c>
      <c r="G11" s="54">
        <f t="shared" si="0"/>
        <v>1.5296183169388522</v>
      </c>
      <c r="H11" s="53">
        <f t="shared" si="1"/>
        <v>2.4316181529191239</v>
      </c>
      <c r="I11" s="54">
        <f t="shared" si="1"/>
        <v>2.2811796754707903</v>
      </c>
      <c r="K11" s="147">
        <f t="shared" si="2"/>
        <v>2.2379549255395391E-2</v>
      </c>
      <c r="L11" s="147">
        <f t="shared" si="2"/>
        <v>2.2409539037135662E-2</v>
      </c>
      <c r="M11" s="147">
        <f t="shared" si="2"/>
        <v>2.2908349095269301E-2</v>
      </c>
      <c r="N11" s="147"/>
    </row>
    <row r="12" spans="1:14">
      <c r="A12" s="14" t="s">
        <v>27</v>
      </c>
      <c r="B12" s="52">
        <v>133.39699999999999</v>
      </c>
      <c r="C12" s="53">
        <v>136.738</v>
      </c>
      <c r="D12" s="53">
        <v>135.78299999999999</v>
      </c>
      <c r="E12" s="54">
        <v>139.584</v>
      </c>
      <c r="F12" s="52">
        <f t="shared" si="0"/>
        <v>2.5045540754289997</v>
      </c>
      <c r="G12" s="54">
        <f t="shared" si="0"/>
        <v>1.7886459215724404</v>
      </c>
      <c r="H12" s="53">
        <f t="shared" si="1"/>
        <v>2.0813526598312038</v>
      </c>
      <c r="I12" s="54">
        <f t="shared" si="1"/>
        <v>2.7993195024414108</v>
      </c>
      <c r="K12" s="147">
        <f t="shared" si="2"/>
        <v>7.2595896047357361E-2</v>
      </c>
      <c r="L12" s="147">
        <f t="shared" si="2"/>
        <v>7.2079460833338646E-2</v>
      </c>
      <c r="M12" s="147">
        <f t="shared" si="2"/>
        <v>7.4057135580945621E-2</v>
      </c>
      <c r="N12" s="147"/>
    </row>
    <row r="13" spans="1:14">
      <c r="A13" s="14" t="s">
        <v>28</v>
      </c>
      <c r="B13" s="92">
        <v>28.273</v>
      </c>
      <c r="C13" s="93">
        <v>26.257000000000001</v>
      </c>
      <c r="D13" s="93">
        <v>27.547999999999998</v>
      </c>
      <c r="E13" s="94">
        <v>27.902999999999999</v>
      </c>
      <c r="F13" s="52">
        <f t="shared" si="0"/>
        <v>-7.1304778410497534</v>
      </c>
      <c r="G13" s="54">
        <f t="shared" si="0"/>
        <v>-2.5642839458140276</v>
      </c>
      <c r="H13" s="53">
        <f t="shared" si="1"/>
        <v>6.2688045092737177</v>
      </c>
      <c r="I13" s="54">
        <f t="shared" si="1"/>
        <v>1.2886597938144284</v>
      </c>
      <c r="K13" s="147">
        <f t="shared" si="2"/>
        <v>1.394016617557272E-2</v>
      </c>
      <c r="L13" s="147">
        <f t="shared" si="2"/>
        <v>1.462366413348367E-2</v>
      </c>
      <c r="M13" s="147">
        <f t="shared" si="2"/>
        <v>1.4804105442709234E-2</v>
      </c>
      <c r="N13" s="147"/>
    </row>
    <row r="14" spans="1:14">
      <c r="A14" s="181" t="s">
        <v>96</v>
      </c>
      <c r="B14" s="57">
        <v>1875.508</v>
      </c>
      <c r="C14" s="57">
        <v>1883.55</v>
      </c>
      <c r="D14" s="57">
        <v>1883.796</v>
      </c>
      <c r="E14" s="57">
        <v>1884.8150000000001</v>
      </c>
      <c r="F14" s="144">
        <f>(C14/$B14-1)*100</f>
        <v>0.42879049302908534</v>
      </c>
      <c r="G14" s="58">
        <f>(D14/$B14-1)*100</f>
        <v>0.44190693934655911</v>
      </c>
      <c r="H14" s="57">
        <f t="shared" si="1"/>
        <v>6.7160415173472821E-2</v>
      </c>
      <c r="I14" s="58">
        <f t="shared" si="1"/>
        <v>5.4092906025915433E-2</v>
      </c>
      <c r="K14" s="147">
        <f t="shared" si="2"/>
        <v>0.99999999999999978</v>
      </c>
      <c r="L14" s="147">
        <f t="shared" si="2"/>
        <v>1.0000000000000002</v>
      </c>
      <c r="M14" s="147">
        <f t="shared" si="2"/>
        <v>1.0000000000000002</v>
      </c>
    </row>
    <row r="15" spans="1:14">
      <c r="A15" s="35"/>
    </row>
    <row r="16" spans="1:14">
      <c r="A16" s="35"/>
    </row>
    <row r="17" spans="1:1">
      <c r="A17" s="35"/>
    </row>
  </sheetData>
  <mergeCells count="4">
    <mergeCell ref="K1:M1"/>
    <mergeCell ref="A1:A2"/>
    <mergeCell ref="B2:E2"/>
    <mergeCell ref="F2:I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topLeftCell="B4" workbookViewId="0">
      <selection activeCell="M30" sqref="M30"/>
    </sheetView>
  </sheetViews>
  <sheetFormatPr baseColWidth="10" defaultRowHeight="15"/>
  <cols>
    <col min="2" max="2" width="30.140625" customWidth="1"/>
    <col min="3" max="6" width="13.28515625" customWidth="1"/>
    <col min="7" max="10" width="11.7109375" customWidth="1"/>
  </cols>
  <sheetData>
    <row r="2" spans="2:10">
      <c r="B2" s="17" t="s">
        <v>66</v>
      </c>
    </row>
    <row r="4" spans="2:10" ht="43.5" customHeight="1">
      <c r="B4" s="74"/>
      <c r="C4" s="193" t="s">
        <v>94</v>
      </c>
      <c r="D4" s="193" t="s">
        <v>137</v>
      </c>
      <c r="E4" s="193" t="s">
        <v>138</v>
      </c>
      <c r="F4" s="194" t="s">
        <v>136</v>
      </c>
      <c r="G4" s="223" t="s">
        <v>134</v>
      </c>
      <c r="H4" s="224"/>
      <c r="I4" s="218" t="s">
        <v>135</v>
      </c>
      <c r="J4" s="219"/>
    </row>
    <row r="5" spans="2:10" ht="38.25">
      <c r="B5" s="75"/>
      <c r="C5" s="220" t="s">
        <v>30</v>
      </c>
      <c r="D5" s="221"/>
      <c r="E5" s="221"/>
      <c r="F5" s="222"/>
      <c r="G5" s="155" t="s">
        <v>31</v>
      </c>
      <c r="H5" s="156" t="s">
        <v>32</v>
      </c>
      <c r="I5" s="157" t="s">
        <v>31</v>
      </c>
      <c r="J5" s="156" t="s">
        <v>32</v>
      </c>
    </row>
    <row r="6" spans="2:10">
      <c r="B6" s="76" t="s">
        <v>33</v>
      </c>
      <c r="C6" s="77">
        <f>'An1 source'!B3</f>
        <v>220.25899999999999</v>
      </c>
      <c r="D6" s="78">
        <f>'An1 source'!C3</f>
        <v>221.666</v>
      </c>
      <c r="E6" s="78">
        <f>'An1 source'!D3</f>
        <v>222.70099999999999</v>
      </c>
      <c r="F6" s="78">
        <f>'An1 source'!E3</f>
        <v>223.38800000000001</v>
      </c>
      <c r="G6" s="77">
        <f>'An1 source'!F3</f>
        <v>0.63879342047317156</v>
      </c>
      <c r="H6" s="79">
        <f>'An1 source'!G3</f>
        <v>0.51530586560859515</v>
      </c>
      <c r="I6" s="78">
        <f>'An1 source'!L3</f>
        <v>0.30848536827405848</v>
      </c>
      <c r="J6" s="79">
        <f>'An1 source'!M3</f>
        <v>0.59714476003207562</v>
      </c>
    </row>
    <row r="7" spans="2:10">
      <c r="B7" s="80" t="s">
        <v>34</v>
      </c>
      <c r="C7" s="81">
        <f>'An1 source'!B4</f>
        <v>72.527000000000001</v>
      </c>
      <c r="D7" s="82">
        <f>'An1 source'!C4</f>
        <v>73.402000000000001</v>
      </c>
      <c r="E7" s="82">
        <f>'An1 source'!D4</f>
        <v>73.494</v>
      </c>
      <c r="F7" s="82">
        <f>'An1 source'!E4</f>
        <v>73.888000000000005</v>
      </c>
      <c r="G7" s="81">
        <f>'An1 source'!F4</f>
        <v>1.2064472541260418</v>
      </c>
      <c r="H7" s="83">
        <f>'An1 source'!G4</f>
        <v>0.92657099066462134</v>
      </c>
      <c r="I7" s="82">
        <f>'An1 source'!L4</f>
        <v>0.53609818488584704</v>
      </c>
      <c r="J7" s="83">
        <f>'An1 source'!M4</f>
        <v>0.90558235699518264</v>
      </c>
    </row>
    <row r="8" spans="2:10">
      <c r="B8" s="80" t="s">
        <v>35</v>
      </c>
      <c r="C8" s="81">
        <f>'An1 source'!B5</f>
        <v>95.483999999999995</v>
      </c>
      <c r="D8" s="82">
        <f>'An1 source'!C5</f>
        <v>96.772000000000006</v>
      </c>
      <c r="E8" s="82">
        <f>'An1 source'!D5</f>
        <v>96.433999999999997</v>
      </c>
      <c r="F8" s="82">
        <f>'An1 source'!E5</f>
        <v>96.643000000000001</v>
      </c>
      <c r="G8" s="81">
        <f>'An1 source'!F5</f>
        <v>1.3489170960579777</v>
      </c>
      <c r="H8" s="83">
        <f>'An1 source'!G5</f>
        <v>1.0583741347290232</v>
      </c>
      <c r="I8" s="82">
        <f>'An1 source'!L5</f>
        <v>0.21672853972665163</v>
      </c>
      <c r="J8" s="83">
        <f>'An1 source'!M5</f>
        <v>0.67164726468769143</v>
      </c>
    </row>
    <row r="9" spans="2:10">
      <c r="B9" s="80" t="s">
        <v>36</v>
      </c>
      <c r="C9" s="81">
        <f>'An1 source'!B6</f>
        <v>68.063999999999993</v>
      </c>
      <c r="D9" s="82">
        <f>'An1 source'!C6</f>
        <v>69.134</v>
      </c>
      <c r="E9" s="82">
        <f>'An1 source'!D6</f>
        <v>69.037999999999997</v>
      </c>
      <c r="F9" s="82">
        <f>'An1 source'!E6</f>
        <v>69.152000000000001</v>
      </c>
      <c r="G9" s="81">
        <f>'An1 source'!F6</f>
        <v>1.5720498354489854</v>
      </c>
      <c r="H9" s="83">
        <f>'An1 source'!G6</f>
        <v>1.2417942296578444</v>
      </c>
      <c r="I9" s="82">
        <f>'An1 source'!L6</f>
        <v>0.16512645209885157</v>
      </c>
      <c r="J9" s="83">
        <f>'An1 source'!M6</f>
        <v>0.52749571409731466</v>
      </c>
    </row>
    <row r="10" spans="2:10">
      <c r="B10" s="80" t="s">
        <v>37</v>
      </c>
      <c r="C10" s="81">
        <f>'An1 source'!B7</f>
        <v>13.282</v>
      </c>
      <c r="D10" s="82">
        <f>'An1 source'!C7</f>
        <v>13.509</v>
      </c>
      <c r="E10" s="82">
        <f>'An1 source'!D7</f>
        <v>13.518000000000001</v>
      </c>
      <c r="F10" s="82">
        <f>'An1 source'!E7</f>
        <v>13.637</v>
      </c>
      <c r="G10" s="81">
        <f>'An1 source'!F7</f>
        <v>1.709079957837667</v>
      </c>
      <c r="H10" s="83">
        <f>'An1 source'!G7</f>
        <v>1.6265106027209875</v>
      </c>
      <c r="I10" s="82">
        <f>'An1 source'!L7</f>
        <v>0.880307737831032</v>
      </c>
      <c r="J10" s="83">
        <f>'An1 source'!M7</f>
        <v>1.3455931823278755</v>
      </c>
    </row>
    <row r="11" spans="2:10">
      <c r="B11" s="80" t="s">
        <v>38</v>
      </c>
      <c r="C11" s="81">
        <f>'An1 source'!B8</f>
        <v>129.95400000000001</v>
      </c>
      <c r="D11" s="82">
        <f>'An1 source'!C8</f>
        <v>133.25399999999999</v>
      </c>
      <c r="E11" s="82">
        <f>'An1 source'!D8</f>
        <v>133.41900000000001</v>
      </c>
      <c r="F11" s="82">
        <f>'An1 source'!E8</f>
        <v>133.13499999999999</v>
      </c>
      <c r="G11" s="81">
        <f>'An1 source'!F8</f>
        <v>2.5393600812595229</v>
      </c>
      <c r="H11" s="83">
        <f>'An1 source'!G8</f>
        <v>2.3555325620042034</v>
      </c>
      <c r="I11" s="82">
        <f>'An1 source'!L8</f>
        <v>-0.2128632353712745</v>
      </c>
      <c r="J11" s="83">
        <f>'An1 source'!M8</f>
        <v>0.22306593431777877</v>
      </c>
    </row>
    <row r="12" spans="2:10">
      <c r="B12" s="80" t="s">
        <v>41</v>
      </c>
      <c r="C12" s="81">
        <f>'An1 source'!B9</f>
        <v>166.797</v>
      </c>
      <c r="D12" s="82">
        <f>'An1 source'!C9</f>
        <v>168.459</v>
      </c>
      <c r="E12" s="82">
        <f>'An1 source'!D9</f>
        <v>168.13800000000001</v>
      </c>
      <c r="F12" s="82">
        <f>'An1 source'!E9</f>
        <v>165.11199999999999</v>
      </c>
      <c r="G12" s="81">
        <f>'An1 source'!F9</f>
        <v>0.99642079893522695</v>
      </c>
      <c r="H12" s="83">
        <f>'An1 source'!G9</f>
        <v>0.24772914946324942</v>
      </c>
      <c r="I12" s="82">
        <f>'An1 source'!L9</f>
        <v>-1.7997121412173356</v>
      </c>
      <c r="J12" s="83">
        <f>'An1 source'!M9</f>
        <v>-0.58781212147297479</v>
      </c>
    </row>
    <row r="13" spans="2:10">
      <c r="B13" s="80" t="s">
        <v>42</v>
      </c>
      <c r="C13" s="81">
        <f>'An1 source'!B10</f>
        <v>366.11700000000002</v>
      </c>
      <c r="D13" s="82">
        <f>'An1 source'!C10</f>
        <v>363.31200000000001</v>
      </c>
      <c r="E13" s="82">
        <f>'An1 source'!D10</f>
        <v>363.31200000000001</v>
      </c>
      <c r="F13" s="82">
        <f>'An1 source'!E10</f>
        <v>360.24900000000002</v>
      </c>
      <c r="G13" s="81">
        <f>'An1 source'!F10</f>
        <v>-0.76614852629077745</v>
      </c>
      <c r="H13" s="83">
        <f>'An1 source'!G10</f>
        <v>-0.8684730833673826</v>
      </c>
      <c r="I13" s="82">
        <f>'An1 source'!L10</f>
        <v>-0.8430770247060404</v>
      </c>
      <c r="J13" s="83">
        <f>'An1 source'!M10</f>
        <v>-0.81361089978559953</v>
      </c>
    </row>
    <row r="14" spans="2:10">
      <c r="B14" s="80" t="s">
        <v>44</v>
      </c>
      <c r="C14" s="81">
        <f>'An1 source'!B11</f>
        <v>95.051000000000002</v>
      </c>
      <c r="D14" s="82">
        <f>'An1 source'!C11</f>
        <v>96.614999999999995</v>
      </c>
      <c r="E14" s="82">
        <f>'An1 source'!D11</f>
        <v>96.534000000000006</v>
      </c>
      <c r="F14" s="82">
        <f>'An1 source'!E11</f>
        <v>96.704999999999998</v>
      </c>
      <c r="G14" s="81">
        <f>'An1 source'!F11</f>
        <v>1.6454324520520647</v>
      </c>
      <c r="H14" s="83">
        <f>'An1 source'!G11</f>
        <v>1.3047827845299231</v>
      </c>
      <c r="I14" s="82">
        <f>'An1 source'!L11</f>
        <v>0.17713966063770403</v>
      </c>
      <c r="J14" s="83">
        <f>'An1 source'!M11</f>
        <v>0.49589729042560649</v>
      </c>
    </row>
    <row r="15" spans="2:10">
      <c r="B15" s="80" t="s">
        <v>45</v>
      </c>
      <c r="C15" s="81">
        <f>'An1 source'!B12</f>
        <v>188.358</v>
      </c>
      <c r="D15" s="82">
        <f>'An1 source'!C12</f>
        <v>191.58</v>
      </c>
      <c r="E15" s="82">
        <f>'An1 source'!D12</f>
        <v>191.63499999999999</v>
      </c>
      <c r="F15" s="82">
        <f>'An1 source'!E12</f>
        <v>192.875</v>
      </c>
      <c r="G15" s="81">
        <f>'An1 source'!F12</f>
        <v>1.710572420603329</v>
      </c>
      <c r="H15" s="83">
        <f>'An1 source'!G12</f>
        <v>1.3143624161073841</v>
      </c>
      <c r="I15" s="82">
        <f>'An1 source'!L12</f>
        <v>0.6470634278706866</v>
      </c>
      <c r="J15" s="83">
        <f>'An1 source'!M12</f>
        <v>0.84463566497881004</v>
      </c>
    </row>
    <row r="16" spans="2:10">
      <c r="B16" s="80" t="s">
        <v>46</v>
      </c>
      <c r="C16" s="81">
        <f>'An1 source'!B13</f>
        <v>193.262</v>
      </c>
      <c r="D16" s="82">
        <f>'An1 source'!C13</f>
        <v>196.137</v>
      </c>
      <c r="E16" s="82">
        <f>'An1 source'!D13</f>
        <v>196.001</v>
      </c>
      <c r="F16" s="82">
        <f>'An1 source'!E13</f>
        <v>196.76300000000001</v>
      </c>
      <c r="G16" s="81">
        <f>'An1 source'!F13</f>
        <v>1.4876178452049471</v>
      </c>
      <c r="H16" s="83">
        <f>'An1 source'!G13</f>
        <v>1.0021519563953918</v>
      </c>
      <c r="I16" s="82">
        <f>'An1 source'!L13</f>
        <v>0.38877352666568665</v>
      </c>
      <c r="J16" s="83">
        <f>'An1 source'!M13</f>
        <v>1.2634995359737111</v>
      </c>
    </row>
    <row r="17" spans="2:10">
      <c r="B17" s="80" t="s">
        <v>47</v>
      </c>
      <c r="C17" s="81">
        <f>'An1 source'!B14</f>
        <v>101.31100000000001</v>
      </c>
      <c r="D17" s="82">
        <f>'An1 source'!C14</f>
        <v>102.94</v>
      </c>
      <c r="E17" s="82">
        <f>'An1 source'!D14</f>
        <v>103.068</v>
      </c>
      <c r="F17" s="82">
        <f>'An1 source'!E14</f>
        <v>104.242</v>
      </c>
      <c r="G17" s="81">
        <f>'An1 source'!F14</f>
        <v>1.6079201666156617</v>
      </c>
      <c r="H17" s="83">
        <f>'An1 source'!G14</f>
        <v>1.339888756456098</v>
      </c>
      <c r="I17" s="82">
        <f>'An1 source'!L14</f>
        <v>1.1390538285403817</v>
      </c>
      <c r="J17" s="83">
        <f>'An1 source'!M14</f>
        <v>1.5610013897316533</v>
      </c>
    </row>
    <row r="18" spans="2:10">
      <c r="B18" s="84" t="s">
        <v>48</v>
      </c>
      <c r="C18" s="81">
        <f>'An1 source'!B15</f>
        <v>168.85900000000001</v>
      </c>
      <c r="D18" s="82">
        <f>'An1 source'!C15</f>
        <v>169.35599999999999</v>
      </c>
      <c r="E18" s="82">
        <f>'An1 source'!D15</f>
        <v>169.34100000000001</v>
      </c>
      <c r="F18" s="82">
        <f>'An1 source'!E15</f>
        <v>167.62100000000001</v>
      </c>
      <c r="G18" s="85">
        <f>'An1 source'!F15</f>
        <v>0.29432840417151773</v>
      </c>
      <c r="H18" s="83">
        <f>'An1 source'!G15</f>
        <v>0.25386926628794271</v>
      </c>
      <c r="I18" s="86">
        <f>'An1 source'!L15</f>
        <v>-1.0157020449861554</v>
      </c>
      <c r="J18" s="83">
        <f>'An1 source'!M15</f>
        <v>-0.60712221686000101</v>
      </c>
    </row>
    <row r="19" spans="2:10">
      <c r="B19" s="76" t="s">
        <v>39</v>
      </c>
      <c r="C19" s="77">
        <f>'An1 source'!B16</f>
        <v>15.483000000000001</v>
      </c>
      <c r="D19" s="78">
        <f>'An1 source'!C16</f>
        <v>15.189</v>
      </c>
      <c r="E19" s="78">
        <f>'An1 source'!D16</f>
        <v>15.163</v>
      </c>
      <c r="F19" s="78">
        <f>'An1 source'!E16</f>
        <v>15.148</v>
      </c>
      <c r="G19" s="77">
        <f>'An1 source'!F16</f>
        <v>-1.8988568106956039</v>
      </c>
      <c r="H19" s="79">
        <f>'An1 source'!G16</f>
        <v>-2.1279348036996271</v>
      </c>
      <c r="I19" s="78">
        <f>'An1 source'!L16</f>
        <v>-9.8925014838757708E-2</v>
      </c>
      <c r="J19" s="79">
        <f>'An1 source'!M16</f>
        <v>-0.84728933606936785</v>
      </c>
    </row>
    <row r="20" spans="2:10">
      <c r="B20" s="80" t="s">
        <v>40</v>
      </c>
      <c r="C20" s="81">
        <f>'An1 source'!B17</f>
        <v>9.9109999999999996</v>
      </c>
      <c r="D20" s="82">
        <f>'An1 source'!C17</f>
        <v>9.9030000000000005</v>
      </c>
      <c r="E20" s="82">
        <f>'An1 source'!D17</f>
        <v>9.6069999999999993</v>
      </c>
      <c r="F20" s="82">
        <f>'An1 source'!E17</f>
        <v>9.7769999999999992</v>
      </c>
      <c r="G20" s="81">
        <f>'An1 source'!F17</f>
        <v>-8.0718393703960167E-2</v>
      </c>
      <c r="H20" s="83">
        <f>'An1 source'!G17</f>
        <v>-0.93779677113010607</v>
      </c>
      <c r="I20" s="82">
        <f>'An1 source'!L17</f>
        <v>1.7695430415322067</v>
      </c>
      <c r="J20" s="83">
        <f>'An1 source'!M17</f>
        <v>0.43657530924083865</v>
      </c>
    </row>
    <row r="21" spans="2:10">
      <c r="B21" s="80" t="s">
        <v>43</v>
      </c>
      <c r="C21" s="81">
        <f>'An1 source'!B18</f>
        <v>16.568000000000001</v>
      </c>
      <c r="D21" s="82">
        <f>'An1 source'!C18</f>
        <v>16.439</v>
      </c>
      <c r="E21" s="82">
        <f>'An1 source'!D18</f>
        <v>16.513000000000002</v>
      </c>
      <c r="F21" s="82">
        <f>'An1 source'!E18</f>
        <v>16.294</v>
      </c>
      <c r="G21" s="81">
        <f>'An1 source'!F18</f>
        <v>-0.77860936745534071</v>
      </c>
      <c r="H21" s="83">
        <f>'An1 source'!G18</f>
        <v>-0.56637829090683267</v>
      </c>
      <c r="I21" s="82">
        <f>'An1 source'!L18</f>
        <v>-1.3262278205050548</v>
      </c>
      <c r="J21" s="83">
        <f>'An1 source'!M18</f>
        <v>-1.7549318563694016</v>
      </c>
    </row>
    <row r="22" spans="2:10">
      <c r="B22" s="84" t="s">
        <v>49</v>
      </c>
      <c r="C22" s="85">
        <f>'An1 source'!B19</f>
        <v>39.049999999999997</v>
      </c>
      <c r="D22" s="86">
        <f>'An1 source'!C19</f>
        <v>39.555</v>
      </c>
      <c r="E22" s="86">
        <f>'An1 source'!D19</f>
        <v>39.351999999999997</v>
      </c>
      <c r="F22" s="86">
        <f>'An1 source'!E19</f>
        <v>38.326999999999998</v>
      </c>
      <c r="G22" s="85">
        <f>'An1 source'!F19</f>
        <v>1.2932138284250883</v>
      </c>
      <c r="H22" s="87">
        <f>'An1 source'!G19</f>
        <v>-0.89189272598215741</v>
      </c>
      <c r="I22" s="86">
        <f>'An1 source'!L19</f>
        <v>-2.6046960764382954</v>
      </c>
      <c r="J22" s="87">
        <f>'An1 source'!M19</f>
        <v>0.54809878234873821</v>
      </c>
    </row>
    <row r="23" spans="2:10">
      <c r="B23" s="88" t="s">
        <v>29</v>
      </c>
      <c r="C23" s="89">
        <f>'An1 source'!B20</f>
        <v>1960.337</v>
      </c>
      <c r="D23" s="90">
        <f>'An1 source'!C20</f>
        <v>1977.222</v>
      </c>
      <c r="E23" s="90">
        <f>'An1 source'!D20</f>
        <v>1977.268</v>
      </c>
      <c r="F23" s="91">
        <f>'An1 source'!E20</f>
        <v>1972.9559999999999</v>
      </c>
      <c r="G23" s="89">
        <f>'An1 source'!F20</f>
        <v>0.86133149555407407</v>
      </c>
      <c r="H23" s="91">
        <f>'An1 source'!G20</f>
        <v>0.55180467563875624</v>
      </c>
      <c r="I23" s="90">
        <f>'An1 source'!L20</f>
        <v>-0.21807868230305782</v>
      </c>
      <c r="J23" s="91">
        <f>'An1 source'!M20</f>
        <v>0.22817204666107926</v>
      </c>
    </row>
    <row r="25" spans="2:10">
      <c r="B25" s="35" t="s">
        <v>11</v>
      </c>
    </row>
    <row r="26" spans="2:10">
      <c r="B26" s="35" t="s">
        <v>97</v>
      </c>
    </row>
    <row r="27" spans="2:10">
      <c r="B27" s="35" t="s">
        <v>12</v>
      </c>
    </row>
  </sheetData>
  <mergeCells count="3">
    <mergeCell ref="I4:J4"/>
    <mergeCell ref="C5:F5"/>
    <mergeCell ref="G4:H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39"/>
  <sheetViews>
    <sheetView workbookViewId="0">
      <selection activeCell="L32" sqref="L32"/>
    </sheetView>
  </sheetViews>
  <sheetFormatPr baseColWidth="10" defaultRowHeight="15"/>
  <cols>
    <col min="1" max="1" width="30.140625" customWidth="1"/>
    <col min="2" max="3" width="11.28515625" customWidth="1"/>
    <col min="4" max="4" width="11.42578125" customWidth="1"/>
    <col min="5" max="7" width="11.7109375" customWidth="1"/>
    <col min="8" max="8" width="11.7109375" hidden="1" customWidth="1"/>
    <col min="9" max="11" width="0" hidden="1" customWidth="1"/>
  </cols>
  <sheetData>
    <row r="1" spans="1:13" ht="37.5" customHeight="1">
      <c r="A1" s="74"/>
      <c r="B1" s="182" t="s">
        <v>94</v>
      </c>
      <c r="C1" s="182" t="s">
        <v>100</v>
      </c>
      <c r="D1" s="182" t="s">
        <v>101</v>
      </c>
      <c r="E1" s="183" t="s">
        <v>102</v>
      </c>
      <c r="F1" s="223" t="s">
        <v>134</v>
      </c>
      <c r="G1" s="224"/>
      <c r="H1" s="223" t="s">
        <v>118</v>
      </c>
      <c r="I1" s="224"/>
      <c r="J1" s="223" t="s">
        <v>139</v>
      </c>
      <c r="K1" s="224"/>
      <c r="L1" s="223" t="s">
        <v>135</v>
      </c>
      <c r="M1" s="224"/>
    </row>
    <row r="2" spans="1:13" ht="38.25">
      <c r="A2" s="75"/>
      <c r="B2" s="220" t="s">
        <v>30</v>
      </c>
      <c r="C2" s="221"/>
      <c r="D2" s="221"/>
      <c r="E2" s="222"/>
      <c r="F2" s="155" t="s">
        <v>31</v>
      </c>
      <c r="G2" s="156" t="s">
        <v>32</v>
      </c>
      <c r="H2" s="155" t="s">
        <v>31</v>
      </c>
      <c r="I2" s="156" t="s">
        <v>32</v>
      </c>
      <c r="J2" s="157" t="s">
        <v>31</v>
      </c>
      <c r="K2" s="156" t="s">
        <v>32</v>
      </c>
      <c r="L2" s="157" t="s">
        <v>31</v>
      </c>
      <c r="M2" s="156" t="s">
        <v>32</v>
      </c>
    </row>
    <row r="3" spans="1:13">
      <c r="A3" s="76" t="s">
        <v>33</v>
      </c>
      <c r="B3" s="77">
        <v>220.25899999999999</v>
      </c>
      <c r="C3" s="78">
        <v>221.666</v>
      </c>
      <c r="D3" s="78">
        <v>222.70099999999999</v>
      </c>
      <c r="E3" s="78">
        <v>223.38800000000001</v>
      </c>
      <c r="F3" s="77">
        <v>0.63879342047317156</v>
      </c>
      <c r="G3" s="79">
        <v>0.51530586560859515</v>
      </c>
      <c r="H3" s="78">
        <v>1.1086947638915934</v>
      </c>
      <c r="I3" s="79">
        <v>1.0095601594427794</v>
      </c>
      <c r="J3" s="77">
        <v>0.77684444163741428</v>
      </c>
      <c r="K3" s="79">
        <v>1.09180147242951</v>
      </c>
      <c r="L3" s="78">
        <v>0.30848536827405848</v>
      </c>
      <c r="M3" s="79">
        <v>0.59714476003207562</v>
      </c>
    </row>
    <row r="4" spans="1:13">
      <c r="A4" s="80" t="s">
        <v>34</v>
      </c>
      <c r="B4" s="81">
        <v>72.527000000000001</v>
      </c>
      <c r="C4" s="82">
        <v>73.402000000000001</v>
      </c>
      <c r="D4" s="82">
        <v>73.494</v>
      </c>
      <c r="E4" s="82">
        <v>73.888000000000005</v>
      </c>
      <c r="F4" s="81">
        <v>1.2064472541260418</v>
      </c>
      <c r="G4" s="83">
        <v>0.92657099066462134</v>
      </c>
      <c r="H4" s="82">
        <v>1.3332965654170081</v>
      </c>
      <c r="I4" s="83">
        <v>1.0868050717570021</v>
      </c>
      <c r="J4" s="81">
        <v>0.66210729952862479</v>
      </c>
      <c r="K4" s="83">
        <v>1.065783115897001</v>
      </c>
      <c r="L4" s="82">
        <v>0.53609818488584704</v>
      </c>
      <c r="M4" s="83">
        <v>0.90558235699518264</v>
      </c>
    </row>
    <row r="5" spans="1:13">
      <c r="A5" s="80" t="s">
        <v>35</v>
      </c>
      <c r="B5" s="81">
        <v>95.483999999999995</v>
      </c>
      <c r="C5" s="82">
        <v>96.772000000000006</v>
      </c>
      <c r="D5" s="82">
        <v>96.433999999999997</v>
      </c>
      <c r="E5" s="82">
        <v>96.643000000000001</v>
      </c>
      <c r="F5" s="81">
        <v>1.3489170960579777</v>
      </c>
      <c r="G5" s="83">
        <v>1.0583741347290232</v>
      </c>
      <c r="H5" s="82">
        <v>0.99493108793096141</v>
      </c>
      <c r="I5" s="83">
        <v>0.70593449265574648</v>
      </c>
      <c r="J5" s="81">
        <v>-0.13330302153515827</v>
      </c>
      <c r="K5" s="83">
        <v>0.32055632707186366</v>
      </c>
      <c r="L5" s="82">
        <v>0.21672853972665163</v>
      </c>
      <c r="M5" s="83">
        <v>0.67164726468769143</v>
      </c>
    </row>
    <row r="6" spans="1:13">
      <c r="A6" s="80" t="s">
        <v>36</v>
      </c>
      <c r="B6" s="81">
        <v>68.063999999999993</v>
      </c>
      <c r="C6" s="82">
        <v>69.134</v>
      </c>
      <c r="D6" s="82">
        <v>69.037999999999997</v>
      </c>
      <c r="E6" s="82">
        <v>69.152000000000001</v>
      </c>
      <c r="F6" s="81">
        <v>1.5720498354489854</v>
      </c>
      <c r="G6" s="83">
        <v>1.2417942296578444</v>
      </c>
      <c r="H6" s="82">
        <v>1.4310061118946837</v>
      </c>
      <c r="I6" s="83">
        <v>1.1321369826474914</v>
      </c>
      <c r="J6" s="81">
        <v>2.6036393091666277E-2</v>
      </c>
      <c r="K6" s="83">
        <v>0.41861213975205036</v>
      </c>
      <c r="L6" s="82">
        <v>0.16512645209885157</v>
      </c>
      <c r="M6" s="83">
        <v>0.52749571409731466</v>
      </c>
    </row>
    <row r="7" spans="1:13">
      <c r="A7" s="80" t="s">
        <v>37</v>
      </c>
      <c r="B7" s="81">
        <v>13.282</v>
      </c>
      <c r="C7" s="82">
        <v>13.509</v>
      </c>
      <c r="D7" s="82">
        <v>13.518000000000001</v>
      </c>
      <c r="E7" s="82">
        <v>13.637</v>
      </c>
      <c r="F7" s="81">
        <v>1.709079957837667</v>
      </c>
      <c r="G7" s="83">
        <v>1.6265106027209875</v>
      </c>
      <c r="H7" s="82">
        <v>1.7768408372233147</v>
      </c>
      <c r="I7" s="83">
        <v>1.672113703731859</v>
      </c>
      <c r="J7" s="81">
        <v>0.94751647050115295</v>
      </c>
      <c r="K7" s="83">
        <v>1.3910702266098252</v>
      </c>
      <c r="L7" s="82">
        <v>0.880307737831032</v>
      </c>
      <c r="M7" s="83">
        <v>1.3455931823278755</v>
      </c>
    </row>
    <row r="8" spans="1:13">
      <c r="A8" s="80" t="s">
        <v>38</v>
      </c>
      <c r="B8" s="81">
        <v>129.95400000000001</v>
      </c>
      <c r="C8" s="82">
        <v>133.25399999999999</v>
      </c>
      <c r="D8" s="82">
        <v>133.41900000000001</v>
      </c>
      <c r="E8" s="82">
        <v>133.13499999999999</v>
      </c>
      <c r="F8" s="81">
        <v>2.5393600812595229</v>
      </c>
      <c r="G8" s="83">
        <v>2.3555325620042034</v>
      </c>
      <c r="H8" s="82">
        <v>2.6663280853225002</v>
      </c>
      <c r="I8" s="83">
        <v>2.6110745304612326</v>
      </c>
      <c r="J8" s="81">
        <v>-8.9303135365537134E-2</v>
      </c>
      <c r="K8" s="83">
        <v>0.47328396271930639</v>
      </c>
      <c r="L8" s="82">
        <v>-0.2128632353712745</v>
      </c>
      <c r="M8" s="83">
        <v>0.22306593431777877</v>
      </c>
    </row>
    <row r="9" spans="1:13">
      <c r="A9" s="80" t="s">
        <v>41</v>
      </c>
      <c r="B9" s="81">
        <v>166.797</v>
      </c>
      <c r="C9" s="82">
        <v>168.459</v>
      </c>
      <c r="D9" s="82">
        <v>168.13800000000001</v>
      </c>
      <c r="E9" s="82">
        <v>165.11199999999999</v>
      </c>
      <c r="F9" s="81">
        <v>0.99642079893522695</v>
      </c>
      <c r="G9" s="83">
        <v>0.24772914946324942</v>
      </c>
      <c r="H9" s="82">
        <v>0.80397129444773618</v>
      </c>
      <c r="I9" s="83">
        <v>0.22369572451532704</v>
      </c>
      <c r="J9" s="81">
        <v>-1.9868335915564028</v>
      </c>
      <c r="K9" s="83">
        <v>-0.61164523347021493</v>
      </c>
      <c r="L9" s="82">
        <v>-1.7997121412173356</v>
      </c>
      <c r="M9" s="83">
        <v>-0.58781212147297479</v>
      </c>
    </row>
    <row r="10" spans="1:13">
      <c r="A10" s="80" t="s">
        <v>42</v>
      </c>
      <c r="B10" s="81">
        <v>366.11700000000002</v>
      </c>
      <c r="C10" s="82">
        <v>363.31200000000001</v>
      </c>
      <c r="D10" s="82">
        <v>363.31200000000001</v>
      </c>
      <c r="E10" s="82">
        <v>360.24900000000002</v>
      </c>
      <c r="F10" s="81">
        <v>-0.76614852629077745</v>
      </c>
      <c r="G10" s="83">
        <v>-0.8684730833673826</v>
      </c>
      <c r="H10" s="82">
        <v>-0.76614852629077745</v>
      </c>
      <c r="I10" s="83">
        <v>-0.87423182500007135</v>
      </c>
      <c r="J10" s="81">
        <v>-0.8430770247060404</v>
      </c>
      <c r="K10" s="83">
        <v>-0.81937282846836768</v>
      </c>
      <c r="L10" s="82">
        <v>-0.8430770247060404</v>
      </c>
      <c r="M10" s="83">
        <v>-0.81361089978559953</v>
      </c>
    </row>
    <row r="11" spans="1:13">
      <c r="A11" s="80" t="s">
        <v>44</v>
      </c>
      <c r="B11" s="81">
        <v>95.051000000000002</v>
      </c>
      <c r="C11" s="82">
        <v>96.614999999999995</v>
      </c>
      <c r="D11" s="82">
        <v>96.534000000000006</v>
      </c>
      <c r="E11" s="82">
        <v>96.704999999999998</v>
      </c>
      <c r="F11" s="81">
        <v>1.6454324520520647</v>
      </c>
      <c r="G11" s="83">
        <v>1.3047827845299231</v>
      </c>
      <c r="H11" s="82">
        <v>1.5602150424508965</v>
      </c>
      <c r="I11" s="83">
        <v>1.2973329643898523</v>
      </c>
      <c r="J11" s="81">
        <v>9.3153237074994344E-2</v>
      </c>
      <c r="K11" s="83">
        <v>0.48850695465814109</v>
      </c>
      <c r="L11" s="82">
        <v>0.17713966063770403</v>
      </c>
      <c r="M11" s="83">
        <v>0.49589729042560649</v>
      </c>
    </row>
    <row r="12" spans="1:13">
      <c r="A12" s="80" t="s">
        <v>45</v>
      </c>
      <c r="B12" s="81">
        <v>188.358</v>
      </c>
      <c r="C12" s="82">
        <v>191.58</v>
      </c>
      <c r="D12" s="82">
        <v>191.63499999999999</v>
      </c>
      <c r="E12" s="82">
        <v>192.875</v>
      </c>
      <c r="F12" s="81">
        <v>1.710572420603329</v>
      </c>
      <c r="G12" s="83">
        <v>1.3143624161073841</v>
      </c>
      <c r="H12" s="82">
        <v>1.7397721360388196</v>
      </c>
      <c r="I12" s="83">
        <v>1.5806711409396046</v>
      </c>
      <c r="J12" s="81">
        <v>0.67595782440756924</v>
      </c>
      <c r="K12" s="83">
        <v>1.1097096948563312</v>
      </c>
      <c r="L12" s="82">
        <v>0.6470634278706866</v>
      </c>
      <c r="M12" s="83">
        <v>0.84463566497881004</v>
      </c>
    </row>
    <row r="13" spans="1:13">
      <c r="A13" s="80" t="s">
        <v>46</v>
      </c>
      <c r="B13" s="81">
        <v>193.262</v>
      </c>
      <c r="C13" s="82">
        <v>196.137</v>
      </c>
      <c r="D13" s="82">
        <v>196.001</v>
      </c>
      <c r="E13" s="82">
        <v>196.76300000000001</v>
      </c>
      <c r="F13" s="81">
        <v>1.4876178452049471</v>
      </c>
      <c r="G13" s="83">
        <v>1.0021519563953918</v>
      </c>
      <c r="H13" s="82">
        <v>1.4172470532230808</v>
      </c>
      <c r="I13" s="83">
        <v>0.98853860693548512</v>
      </c>
      <c r="J13" s="81">
        <v>0.31916466551440426</v>
      </c>
      <c r="K13" s="83">
        <v>1.2498509613640074</v>
      </c>
      <c r="L13" s="82">
        <v>0.38877352666568665</v>
      </c>
      <c r="M13" s="83">
        <v>1.2634995359737111</v>
      </c>
    </row>
    <row r="14" spans="1:13">
      <c r="A14" s="80" t="s">
        <v>47</v>
      </c>
      <c r="B14" s="81">
        <v>101.31100000000001</v>
      </c>
      <c r="C14" s="82">
        <v>102.94</v>
      </c>
      <c r="D14" s="82">
        <v>103.068</v>
      </c>
      <c r="E14" s="82">
        <v>104.242</v>
      </c>
      <c r="F14" s="81">
        <v>1.6079201666156617</v>
      </c>
      <c r="G14" s="83">
        <v>1.339888756456098</v>
      </c>
      <c r="H14" s="82">
        <v>1.7342638015615197</v>
      </c>
      <c r="I14" s="83">
        <v>1.4878823996821611</v>
      </c>
      <c r="J14" s="81">
        <v>1.2648144550223339</v>
      </c>
      <c r="K14" s="83">
        <v>1.7093179390173407</v>
      </c>
      <c r="L14" s="82">
        <v>1.1390538285403817</v>
      </c>
      <c r="M14" s="83">
        <v>1.5610013897316533</v>
      </c>
    </row>
    <row r="15" spans="1:13">
      <c r="A15" s="84" t="s">
        <v>48</v>
      </c>
      <c r="B15" s="81">
        <v>168.85900000000001</v>
      </c>
      <c r="C15" s="82">
        <v>169.35599999999999</v>
      </c>
      <c r="D15" s="82">
        <v>169.34100000000001</v>
      </c>
      <c r="E15" s="82">
        <v>167.62100000000001</v>
      </c>
      <c r="F15" s="85">
        <v>0.29432840417151773</v>
      </c>
      <c r="G15" s="83">
        <v>0.25386926628794271</v>
      </c>
      <c r="H15" s="86">
        <v>0.28544525314020408</v>
      </c>
      <c r="I15" s="83">
        <v>0.25805064243857867</v>
      </c>
      <c r="J15" s="85">
        <v>-1.0244691655447724</v>
      </c>
      <c r="K15" s="83">
        <v>-0.60297675083713642</v>
      </c>
      <c r="L15" s="86">
        <v>-1.0157020449861554</v>
      </c>
      <c r="M15" s="83">
        <v>-0.60712221686000101</v>
      </c>
    </row>
    <row r="16" spans="1:13">
      <c r="A16" s="76" t="s">
        <v>39</v>
      </c>
      <c r="B16" s="77">
        <v>15.483000000000001</v>
      </c>
      <c r="C16" s="78">
        <v>15.189</v>
      </c>
      <c r="D16" s="78">
        <v>15.163</v>
      </c>
      <c r="E16" s="78">
        <v>15.148</v>
      </c>
      <c r="F16" s="77">
        <v>-1.8988568106956039</v>
      </c>
      <c r="G16" s="79">
        <v>-2.1279348036996271</v>
      </c>
      <c r="H16" s="78">
        <v>-2.0667829232061008</v>
      </c>
      <c r="I16" s="79">
        <v>-2.289631977233042</v>
      </c>
      <c r="J16" s="77">
        <v>-0.26993218776746319</v>
      </c>
      <c r="K16" s="79">
        <v>-1.01110229976209</v>
      </c>
      <c r="L16" s="78">
        <v>-9.8925014838757708E-2</v>
      </c>
      <c r="M16" s="79">
        <v>-0.84728933606936785</v>
      </c>
    </row>
    <row r="17" spans="1:13">
      <c r="A17" s="80" t="s">
        <v>40</v>
      </c>
      <c r="B17" s="81">
        <v>9.9109999999999996</v>
      </c>
      <c r="C17" s="82">
        <v>9.9030000000000005</v>
      </c>
      <c r="D17" s="82">
        <v>9.6069999999999993</v>
      </c>
      <c r="E17" s="82">
        <v>9.7769999999999992</v>
      </c>
      <c r="F17" s="81">
        <v>-8.0718393703960167E-2</v>
      </c>
      <c r="G17" s="83">
        <v>-0.93779677113010607</v>
      </c>
      <c r="H17" s="82">
        <v>-3.0672989607506862</v>
      </c>
      <c r="I17" s="83">
        <v>-2.1130104463437771</v>
      </c>
      <c r="J17" s="81">
        <v>-1.2723417146319305</v>
      </c>
      <c r="K17" s="83">
        <v>-0.75494307968844154</v>
      </c>
      <c r="L17" s="82">
        <v>1.7695430415322067</v>
      </c>
      <c r="M17" s="83">
        <v>0.43657530924083865</v>
      </c>
    </row>
    <row r="18" spans="1:13">
      <c r="A18" s="80" t="s">
        <v>43</v>
      </c>
      <c r="B18" s="81">
        <v>16.568000000000001</v>
      </c>
      <c r="C18" s="82">
        <v>16.439</v>
      </c>
      <c r="D18" s="82">
        <v>16.513000000000002</v>
      </c>
      <c r="E18" s="82">
        <v>16.294</v>
      </c>
      <c r="F18" s="81">
        <v>-0.77860936745534071</v>
      </c>
      <c r="G18" s="83">
        <v>-0.56637829090683267</v>
      </c>
      <c r="H18" s="82">
        <v>-0.33196523418638213</v>
      </c>
      <c r="I18" s="83">
        <v>1.2447874525434166E-2</v>
      </c>
      <c r="J18" s="81">
        <v>-0.88204878642252904</v>
      </c>
      <c r="K18" s="83">
        <v>-1.1830245368052106</v>
      </c>
      <c r="L18" s="82">
        <v>-1.3262278205050548</v>
      </c>
      <c r="M18" s="83">
        <v>-1.7549318563694016</v>
      </c>
    </row>
    <row r="19" spans="1:13">
      <c r="A19" s="84" t="s">
        <v>49</v>
      </c>
      <c r="B19" s="85">
        <v>39.049999999999997</v>
      </c>
      <c r="C19" s="86">
        <v>39.555</v>
      </c>
      <c r="D19" s="86">
        <v>39.351999999999997</v>
      </c>
      <c r="E19" s="86">
        <v>38.326999999999998</v>
      </c>
      <c r="F19" s="85">
        <v>1.2932138284250883</v>
      </c>
      <c r="G19" s="87">
        <v>-0.89189272598215741</v>
      </c>
      <c r="H19" s="86">
        <v>0.77336747759282343</v>
      </c>
      <c r="I19" s="87">
        <v>-0.9011511279819806</v>
      </c>
      <c r="J19" s="85">
        <v>-3.1045379850840549</v>
      </c>
      <c r="K19" s="87">
        <v>0.53870586037241264</v>
      </c>
      <c r="L19" s="86">
        <v>-2.6046960764382954</v>
      </c>
      <c r="M19" s="87">
        <v>0.54809878234873821</v>
      </c>
    </row>
    <row r="20" spans="1:13">
      <c r="A20" s="88" t="s">
        <v>29</v>
      </c>
      <c r="B20" s="89">
        <v>1960.337</v>
      </c>
      <c r="C20" s="90">
        <v>1977.222</v>
      </c>
      <c r="D20" s="90">
        <v>1977.268</v>
      </c>
      <c r="E20" s="91">
        <v>1972.9559999999999</v>
      </c>
      <c r="F20" s="89">
        <v>0.86133149555407407</v>
      </c>
      <c r="G20" s="91">
        <v>0.55180467563875624</v>
      </c>
      <c r="H20" s="90">
        <v>0.86367803086917494</v>
      </c>
      <c r="I20" s="91">
        <v>0.63690475882356434</v>
      </c>
      <c r="J20" s="90">
        <v>-0.21575725942761803</v>
      </c>
      <c r="K20" s="91">
        <v>0.3129982296037559</v>
      </c>
      <c r="L20" s="90">
        <v>-0.21807868230305782</v>
      </c>
      <c r="M20" s="91">
        <v>0.22817204666107926</v>
      </c>
    </row>
    <row r="21" spans="1:13">
      <c r="A21" s="75"/>
      <c r="B21" s="225" t="s">
        <v>95</v>
      </c>
      <c r="C21" s="226"/>
      <c r="D21" s="226"/>
      <c r="E21" s="226"/>
    </row>
    <row r="22" spans="1:13">
      <c r="A22" s="76" t="s">
        <v>33</v>
      </c>
      <c r="B22" s="77">
        <v>218.511</v>
      </c>
      <c r="C22" s="78">
        <v>219.637</v>
      </c>
      <c r="D22" s="78">
        <v>220.71700000000001</v>
      </c>
      <c r="E22" s="79">
        <v>222.035</v>
      </c>
    </row>
    <row r="23" spans="1:13">
      <c r="A23" s="80" t="s">
        <v>34</v>
      </c>
      <c r="B23" s="81">
        <v>71.77</v>
      </c>
      <c r="C23" s="82">
        <v>72.435000000000002</v>
      </c>
      <c r="D23" s="82">
        <v>72.55</v>
      </c>
      <c r="E23" s="83">
        <v>73.206999999999994</v>
      </c>
    </row>
    <row r="24" spans="1:13">
      <c r="A24" s="80" t="s">
        <v>35</v>
      </c>
      <c r="B24" s="81">
        <v>94.768000000000001</v>
      </c>
      <c r="C24" s="82">
        <v>95.771000000000001</v>
      </c>
      <c r="D24" s="82">
        <v>95.436999999999998</v>
      </c>
      <c r="E24" s="83">
        <v>96.078000000000003</v>
      </c>
    </row>
    <row r="25" spans="1:13">
      <c r="A25" s="80" t="s">
        <v>36</v>
      </c>
      <c r="B25" s="81">
        <v>67.483000000000004</v>
      </c>
      <c r="C25" s="82">
        <v>68.320999999999998</v>
      </c>
      <c r="D25" s="82">
        <v>68.247</v>
      </c>
      <c r="E25" s="83">
        <v>68.606999999999999</v>
      </c>
    </row>
    <row r="26" spans="1:13">
      <c r="A26" s="80" t="s">
        <v>37</v>
      </c>
      <c r="B26" s="81">
        <v>13.157</v>
      </c>
      <c r="C26" s="82">
        <v>13.371</v>
      </c>
      <c r="D26" s="82">
        <v>13.377000000000001</v>
      </c>
      <c r="E26" s="83">
        <v>13.557</v>
      </c>
    </row>
    <row r="27" spans="1:13">
      <c r="A27" s="80" t="s">
        <v>38</v>
      </c>
      <c r="B27" s="81">
        <v>127.572</v>
      </c>
      <c r="C27" s="82">
        <v>130.577</v>
      </c>
      <c r="D27" s="82">
        <v>130.90299999999999</v>
      </c>
      <c r="E27" s="83">
        <v>131.19499999999999</v>
      </c>
    </row>
    <row r="28" spans="1:13">
      <c r="A28" s="80" t="s">
        <v>41</v>
      </c>
      <c r="B28" s="81">
        <v>162.274</v>
      </c>
      <c r="C28" s="82">
        <v>162.67599999999999</v>
      </c>
      <c r="D28" s="82">
        <v>162.637</v>
      </c>
      <c r="E28" s="83">
        <v>161.68100000000001</v>
      </c>
    </row>
    <row r="29" spans="1:13">
      <c r="A29" s="80" t="s">
        <v>42</v>
      </c>
      <c r="B29" s="81">
        <v>364.66300000000001</v>
      </c>
      <c r="C29" s="82">
        <v>361.49599999999998</v>
      </c>
      <c r="D29" s="82">
        <v>361.47500000000002</v>
      </c>
      <c r="E29" s="83">
        <v>358.53399999999999</v>
      </c>
    </row>
    <row r="30" spans="1:13">
      <c r="A30" s="80" t="s">
        <v>44</v>
      </c>
      <c r="B30" s="81">
        <v>93.962000000000003</v>
      </c>
      <c r="C30" s="82">
        <v>95.188000000000002</v>
      </c>
      <c r="D30" s="82">
        <v>95.180999999999997</v>
      </c>
      <c r="E30" s="83">
        <v>95.653000000000006</v>
      </c>
    </row>
    <row r="31" spans="1:13">
      <c r="A31" s="80" t="s">
        <v>45</v>
      </c>
      <c r="B31" s="81">
        <v>186.25</v>
      </c>
      <c r="C31" s="82">
        <v>188.69800000000001</v>
      </c>
      <c r="D31" s="82">
        <v>189.19399999999999</v>
      </c>
      <c r="E31" s="83">
        <v>190.792</v>
      </c>
    </row>
    <row r="32" spans="1:13">
      <c r="A32" s="80" t="s">
        <v>46</v>
      </c>
      <c r="B32" s="81">
        <v>190.989</v>
      </c>
      <c r="C32" s="82">
        <v>192.90299999999999</v>
      </c>
      <c r="D32" s="82">
        <v>192.87700000000001</v>
      </c>
      <c r="E32" s="83">
        <v>195.31399999999999</v>
      </c>
    </row>
    <row r="33" spans="1:5">
      <c r="A33" s="80" t="s">
        <v>47</v>
      </c>
      <c r="B33" s="81">
        <v>100.68</v>
      </c>
      <c r="C33" s="82">
        <v>102.029</v>
      </c>
      <c r="D33" s="82">
        <v>102.178</v>
      </c>
      <c r="E33" s="83">
        <v>103.773</v>
      </c>
    </row>
    <row r="34" spans="1:5">
      <c r="A34" s="84" t="s">
        <v>48</v>
      </c>
      <c r="B34" s="81">
        <v>167.40899999999999</v>
      </c>
      <c r="C34" s="82">
        <v>167.834</v>
      </c>
      <c r="D34" s="82">
        <v>167.84100000000001</v>
      </c>
      <c r="E34" s="83">
        <v>166.822</v>
      </c>
    </row>
    <row r="35" spans="1:5">
      <c r="A35" s="76" t="s">
        <v>39</v>
      </c>
      <c r="B35" s="77">
        <v>15.461</v>
      </c>
      <c r="C35" s="78">
        <v>15.132</v>
      </c>
      <c r="D35" s="78">
        <v>15.106999999999999</v>
      </c>
      <c r="E35" s="79">
        <v>14.978999999999999</v>
      </c>
    </row>
    <row r="36" spans="1:5">
      <c r="A36" s="80" t="s">
        <v>40</v>
      </c>
      <c r="B36" s="81">
        <v>8.4239999999999995</v>
      </c>
      <c r="C36" s="82">
        <v>8.3450000000000006</v>
      </c>
      <c r="D36" s="82">
        <v>8.2460000000000004</v>
      </c>
      <c r="E36" s="83">
        <v>8.282</v>
      </c>
    </row>
    <row r="37" spans="1:5">
      <c r="A37" s="80" t="s">
        <v>43</v>
      </c>
      <c r="B37" s="81">
        <v>16.067</v>
      </c>
      <c r="C37" s="82">
        <v>15.976000000000001</v>
      </c>
      <c r="D37" s="82">
        <v>16.068999999999999</v>
      </c>
      <c r="E37" s="83">
        <v>15.787000000000001</v>
      </c>
    </row>
    <row r="38" spans="1:5">
      <c r="A38" s="84" t="s">
        <v>49</v>
      </c>
      <c r="B38" s="85">
        <v>32.402999999999999</v>
      </c>
      <c r="C38" s="86">
        <v>32.113999999999997</v>
      </c>
      <c r="D38" s="86">
        <v>32.110999999999997</v>
      </c>
      <c r="E38" s="87">
        <v>32.286999999999999</v>
      </c>
    </row>
    <row r="39" spans="1:5">
      <c r="A39" s="88" t="s">
        <v>29</v>
      </c>
      <c r="B39" s="89">
        <v>1931.8430000000001</v>
      </c>
      <c r="C39" s="90">
        <v>1942.5029999999999</v>
      </c>
      <c r="D39" s="90">
        <v>1944.1469999999999</v>
      </c>
      <c r="E39" s="91">
        <v>1948.5830000000001</v>
      </c>
    </row>
  </sheetData>
  <mergeCells count="6">
    <mergeCell ref="J1:K1"/>
    <mergeCell ref="L1:M1"/>
    <mergeCell ref="B2:E2"/>
    <mergeCell ref="B21:E2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4"/>
  <sheetViews>
    <sheetView workbookViewId="0">
      <selection activeCell="M22" sqref="M22"/>
    </sheetView>
  </sheetViews>
  <sheetFormatPr baseColWidth="10" defaultRowHeight="15"/>
  <cols>
    <col min="2" max="2" width="11.42578125" customWidth="1"/>
    <col min="10" max="10" width="27.42578125" customWidth="1"/>
    <col min="17" max="18" width="13.5703125" bestFit="1" customWidth="1"/>
  </cols>
  <sheetData>
    <row r="2" spans="2:18">
      <c r="B2" s="17" t="s">
        <v>69</v>
      </c>
    </row>
    <row r="4" spans="2:18">
      <c r="F4" s="3"/>
      <c r="G4" s="3"/>
      <c r="J4" s="2" t="s">
        <v>70</v>
      </c>
    </row>
    <row r="5" spans="2:18" ht="15.75" thickBot="1">
      <c r="F5" s="3"/>
      <c r="G5" s="3"/>
    </row>
    <row r="6" spans="2:18" ht="15.75" thickBot="1">
      <c r="F6" s="3"/>
      <c r="G6" s="3"/>
      <c r="K6" s="140">
        <v>2015</v>
      </c>
      <c r="L6" s="141">
        <v>2016</v>
      </c>
      <c r="M6" s="141">
        <v>2017</v>
      </c>
      <c r="N6" s="141">
        <v>2018</v>
      </c>
      <c r="O6" s="141">
        <v>2019</v>
      </c>
      <c r="P6" s="141">
        <v>2020</v>
      </c>
      <c r="Q6" s="96">
        <v>2021</v>
      </c>
      <c r="R6" s="131">
        <v>2022</v>
      </c>
    </row>
    <row r="7" spans="2:18">
      <c r="F7" s="3"/>
      <c r="G7" s="3"/>
      <c r="J7" s="132" t="s">
        <v>13</v>
      </c>
      <c r="K7" s="133">
        <f>'An2 source'!B4</f>
        <v>0.21778428816708528</v>
      </c>
      <c r="L7" s="134">
        <f>'An2 source'!C4</f>
        <v>-0.15478800488633815</v>
      </c>
      <c r="M7" s="134">
        <f>'An2 source'!D4</f>
        <v>-7.5749421520012628E-2</v>
      </c>
      <c r="N7" s="134">
        <f>'An2 source'!E4</f>
        <v>-2.2417260276057262E-2</v>
      </c>
      <c r="O7" s="134">
        <f>'An2 source'!F4</f>
        <v>-2.0426714056740809E-3</v>
      </c>
      <c r="P7" s="134">
        <f>'An2 source'!G4</f>
        <v>-0.67929585285105865</v>
      </c>
      <c r="Q7" s="134">
        <f>'An2 source'!I4</f>
        <v>-0.44528058185914166</v>
      </c>
      <c r="R7" s="186">
        <f>'An2 source'!K4</f>
        <v>-0.79017440581403398</v>
      </c>
    </row>
    <row r="8" spans="2:18">
      <c r="F8" s="3"/>
      <c r="G8" s="3"/>
      <c r="J8" s="126" t="s">
        <v>15</v>
      </c>
      <c r="K8" s="133">
        <f>'An2 source'!B5</f>
        <v>-0.49955752323948366</v>
      </c>
      <c r="L8" s="134">
        <f>'An2 source'!C5</f>
        <v>4.0988105392804251E-2</v>
      </c>
      <c r="M8" s="134">
        <f>'An2 source'!D5</f>
        <v>0.97655608463924237</v>
      </c>
      <c r="N8" s="134">
        <f>'An2 source'!E5</f>
        <v>0.7606653158830341</v>
      </c>
      <c r="O8" s="134">
        <f>'An2 source'!F5</f>
        <v>0.84704476514385452</v>
      </c>
      <c r="P8" s="134">
        <f>'An2 source'!G5</f>
        <v>0.61874240859452556</v>
      </c>
      <c r="Q8" s="134">
        <f>'An2 source'!I5</f>
        <v>0.86893222950951754</v>
      </c>
      <c r="R8" s="135">
        <f>'An2 source'!K5</f>
        <v>0.84084995334511581</v>
      </c>
    </row>
    <row r="9" spans="2:18">
      <c r="F9" s="3"/>
      <c r="G9" s="3"/>
      <c r="J9" s="126" t="s">
        <v>67</v>
      </c>
      <c r="K9" s="133">
        <f>'An2 source'!B6</f>
        <v>-0.15924120908350625</v>
      </c>
      <c r="L9" s="134">
        <f>'An2 source'!C6</f>
        <v>-6.1834635654011774E-2</v>
      </c>
      <c r="M9" s="134">
        <f>'An2 source'!D6</f>
        <v>-7.120142423061776E-2</v>
      </c>
      <c r="N9" s="134">
        <f>'An2 source'!E6</f>
        <v>5.7361813059321705E-2</v>
      </c>
      <c r="O9" s="134">
        <f>'An2 source'!F6</f>
        <v>-9.2941548957724378E-3</v>
      </c>
      <c r="P9" s="134">
        <f>'An2 source'!G6</f>
        <v>-0.15006281403844235</v>
      </c>
      <c r="Q9" s="134">
        <f>'An2 source'!I6</f>
        <v>0.20486273533581242</v>
      </c>
      <c r="R9" s="135">
        <f>'An2 source'!K6</f>
        <v>0.17281272047276919</v>
      </c>
    </row>
    <row r="10" spans="2:18" ht="15.75" thickBot="1">
      <c r="F10" s="3"/>
      <c r="G10" s="3"/>
      <c r="J10" s="127" t="s">
        <v>68</v>
      </c>
      <c r="K10" s="133">
        <f>'An2 source'!B7</f>
        <v>0.32438210830721714</v>
      </c>
      <c r="L10" s="134">
        <f>'An2 source'!C7</f>
        <v>-0.17931037260906879</v>
      </c>
      <c r="M10" s="134">
        <f>'An2 source'!D7</f>
        <v>-1.1933439554336696</v>
      </c>
      <c r="N10" s="134">
        <f>'An2 source'!E7</f>
        <v>-1.4790320003854549</v>
      </c>
      <c r="O10" s="134">
        <f>'An2 source'!F7</f>
        <v>-0.310281786520411</v>
      </c>
      <c r="P10" s="134">
        <f>'An2 source'!G7</f>
        <v>-0.20452027397385555</v>
      </c>
      <c r="Q10" s="134">
        <f>'An2 source'!I7</f>
        <v>0.23603084571683353</v>
      </c>
      <c r="R10" s="135">
        <f>'An2 source'!K7</f>
        <v>-0.44242484012168198</v>
      </c>
    </row>
    <row r="11" spans="2:18" ht="15" customHeight="1" thickBot="1">
      <c r="F11" s="3"/>
      <c r="G11" s="3"/>
      <c r="J11" s="136" t="s">
        <v>87</v>
      </c>
      <c r="K11" s="137">
        <f>'An2 source'!B8</f>
        <v>-0.11663233584868749</v>
      </c>
      <c r="L11" s="138">
        <f>'An2 source'!C8</f>
        <v>-0.3549449077566047</v>
      </c>
      <c r="M11" s="138">
        <f>'An2 source'!D8</f>
        <v>-0.36373871654505896</v>
      </c>
      <c r="N11" s="138">
        <f>'An2 source'!E8</f>
        <v>-0.6834221317191469</v>
      </c>
      <c r="O11" s="138">
        <f>'An2 source'!F8</f>
        <v>0.52542615232198386</v>
      </c>
      <c r="P11" s="138">
        <f>'An2 source'!G8</f>
        <v>-0.41513653226883385</v>
      </c>
      <c r="Q11" s="138">
        <f>'An2 source'!I8</f>
        <v>0.62851438298619777</v>
      </c>
      <c r="R11" s="139">
        <f>'An2 source'!K8</f>
        <v>0.22348826800384711</v>
      </c>
    </row>
    <row r="12" spans="2:18">
      <c r="F12" s="3"/>
      <c r="G12" s="3"/>
    </row>
    <row r="13" spans="2:18">
      <c r="F13" s="3"/>
      <c r="G13" s="3"/>
      <c r="K13" s="3"/>
      <c r="L13" s="3"/>
      <c r="M13" s="3"/>
      <c r="N13" s="3"/>
      <c r="O13" s="3"/>
      <c r="P13" s="3"/>
    </row>
    <row r="14" spans="2:18">
      <c r="F14" s="3"/>
      <c r="G14" s="3"/>
    </row>
    <row r="15" spans="2:18">
      <c r="F15" s="3"/>
      <c r="G15" s="3"/>
    </row>
    <row r="16" spans="2:18">
      <c r="F16" s="3"/>
      <c r="G16" s="3"/>
    </row>
    <row r="17" spans="2:8">
      <c r="F17" s="3"/>
      <c r="G17" s="3"/>
    </row>
    <row r="21" spans="2:8">
      <c r="B21" s="35" t="s">
        <v>97</v>
      </c>
    </row>
    <row r="22" spans="2:8">
      <c r="B22" s="35" t="s">
        <v>12</v>
      </c>
    </row>
    <row r="23" spans="2:8">
      <c r="F23" s="3"/>
      <c r="G23" s="3"/>
      <c r="H23" s="3"/>
    </row>
    <row r="24" spans="2:8">
      <c r="F24" s="3"/>
      <c r="G24" s="3"/>
      <c r="H24" s="3"/>
    </row>
    <row r="25" spans="2:8">
      <c r="F25" s="3"/>
      <c r="G25" s="3"/>
      <c r="H25" s="3"/>
    </row>
    <row r="26" spans="2:8">
      <c r="F26" s="3"/>
      <c r="G26" s="3"/>
      <c r="H26" s="3"/>
    </row>
    <row r="27" spans="2:8">
      <c r="F27" s="3"/>
      <c r="G27" s="3"/>
      <c r="H27" s="3"/>
    </row>
    <row r="28" spans="2:8">
      <c r="F28" s="3"/>
      <c r="G28" s="3"/>
      <c r="H28" s="3"/>
    </row>
    <row r="29" spans="2:8">
      <c r="F29" s="3"/>
      <c r="G29" s="3"/>
      <c r="H29" s="3"/>
    </row>
    <row r="30" spans="2:8">
      <c r="F30" s="3"/>
      <c r="G30" s="3"/>
      <c r="H30" s="3"/>
    </row>
    <row r="31" spans="2:8">
      <c r="F31" s="3"/>
      <c r="G31" s="3"/>
      <c r="H31" s="3"/>
    </row>
    <row r="32" spans="2:8">
      <c r="F32" s="3"/>
      <c r="G32" s="3"/>
      <c r="H32" s="3"/>
    </row>
    <row r="33" spans="6:8">
      <c r="F33" s="3"/>
      <c r="G33" s="3"/>
      <c r="H33" s="3"/>
    </row>
    <row r="34" spans="6:8">
      <c r="F34" s="3"/>
      <c r="G34" s="3"/>
      <c r="H34" s="3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10"/>
  <sheetViews>
    <sheetView workbookViewId="0">
      <selection activeCell="K4" sqref="K4"/>
    </sheetView>
  </sheetViews>
  <sheetFormatPr baseColWidth="10" defaultRowHeight="15"/>
  <cols>
    <col min="1" max="1" width="27.42578125" customWidth="1"/>
    <col min="8" max="8" width="13.5703125" hidden="1" customWidth="1"/>
    <col min="9" max="9" width="13.5703125" bestFit="1" customWidth="1"/>
    <col min="10" max="10" width="13.5703125" hidden="1" customWidth="1"/>
    <col min="11" max="11" width="13.5703125" bestFit="1" customWidth="1"/>
  </cols>
  <sheetData>
    <row r="1" spans="1:11">
      <c r="A1" s="2" t="s">
        <v>70</v>
      </c>
    </row>
    <row r="2" spans="1:11" ht="15.75" thickBot="1"/>
    <row r="3" spans="1:11" ht="15.75" thickBot="1">
      <c r="B3" s="95">
        <v>2015</v>
      </c>
      <c r="C3" s="96">
        <v>2016</v>
      </c>
      <c r="D3" s="96">
        <v>2017</v>
      </c>
      <c r="E3" s="96">
        <v>2018</v>
      </c>
      <c r="F3" s="96">
        <v>2019</v>
      </c>
      <c r="G3" s="96">
        <v>2020</v>
      </c>
      <c r="H3" s="96" t="s">
        <v>112</v>
      </c>
      <c r="I3" s="96">
        <v>2021</v>
      </c>
      <c r="J3" s="96" t="s">
        <v>123</v>
      </c>
      <c r="K3" s="131">
        <v>2022</v>
      </c>
    </row>
    <row r="4" spans="1:11">
      <c r="A4" s="20" t="s">
        <v>13</v>
      </c>
      <c r="B4" s="133">
        <v>0.21778428816708528</v>
      </c>
      <c r="C4" s="134">
        <v>-0.15478800488633815</v>
      </c>
      <c r="D4" s="134">
        <f>100*('Fig1 source'!D3-'Fig1 source'!C3)/'Fig1 source'!C$8</f>
        <v>-7.5749421520012628E-2</v>
      </c>
      <c r="E4" s="134">
        <f>100*('Fig1 source'!E3-'Fig1 source'!D3)/'Fig1 source'!D$8</f>
        <v>-2.2417260276057262E-2</v>
      </c>
      <c r="F4" s="134">
        <f>100*('Fig1 source'!F3-'Fig1 source'!E3)/'Fig1 source'!E$8</f>
        <v>-2.0426714056740809E-3</v>
      </c>
      <c r="G4" s="134">
        <f>100*('Fig1 source'!G3-'Fig1 source'!F3)/'Fig1 source'!F$8</f>
        <v>-0.67929585285105865</v>
      </c>
      <c r="H4" s="134">
        <f>100*('Fig1 source'!H3-'Fig1 source'!G3)/'Fig1 source'!G$8</f>
        <v>-0.44997365248934956</v>
      </c>
      <c r="I4" s="134">
        <f>100*('Fig1 source'!I3-'Fig1 source'!G3)/'Fig1 source'!G$8</f>
        <v>-0.44528058185914166</v>
      </c>
      <c r="J4" s="185">
        <f>100*('Fig1 source'!J3-'Fig1 source'!H3)/'Fig1 source'!H$8</f>
        <v>-0.78554659011481387</v>
      </c>
      <c r="K4" s="186">
        <f>100*('Fig1 source'!J3-'Fig1 source'!I3)/'Fig1 source'!I$8</f>
        <v>-0.79017440581403398</v>
      </c>
    </row>
    <row r="5" spans="1:11">
      <c r="A5" s="9" t="s">
        <v>15</v>
      </c>
      <c r="B5" s="133">
        <v>-0.49955752323948366</v>
      </c>
      <c r="C5" s="134">
        <v>4.0988105392804251E-2</v>
      </c>
      <c r="D5" s="134">
        <f>100*('Fig1 source'!D4-'Fig1 source'!C4)/'Fig1 source'!C$8</f>
        <v>0.97655608463924237</v>
      </c>
      <c r="E5" s="134">
        <f>100*('Fig1 source'!E4-'Fig1 source'!D4)/'Fig1 source'!D$8</f>
        <v>0.7606653158830341</v>
      </c>
      <c r="F5" s="134">
        <f>100*('Fig1 source'!F4-'Fig1 source'!E4)/'Fig1 source'!E$8</f>
        <v>0.84704476514385452</v>
      </c>
      <c r="G5" s="134">
        <f>100*('Fig1 source'!G4-'Fig1 source'!F4)/'Fig1 source'!F$8</f>
        <v>0.61874240859452556</v>
      </c>
      <c r="H5" s="134">
        <f>100*('Fig1 source'!H4-'Fig1 source'!G4)/'Fig1 source'!G$8</f>
        <v>0.86020923953381478</v>
      </c>
      <c r="I5" s="134">
        <f>100*('Fig1 source'!I4-'Fig1 source'!G4)/'Fig1 source'!G$8</f>
        <v>0.86893222950951754</v>
      </c>
      <c r="J5" s="134">
        <f>100*('Fig1 source'!J4-'Fig1 source'!H4)/'Fig1 source'!H$8</f>
        <v>0.84952524299243937</v>
      </c>
      <c r="K5" s="135">
        <f>100*('Fig1 source'!J4-'Fig1 source'!I4)/'Fig1 source'!I$8</f>
        <v>0.84084995334511581</v>
      </c>
    </row>
    <row r="6" spans="1:11">
      <c r="A6" s="9" t="s">
        <v>67</v>
      </c>
      <c r="B6" s="133">
        <v>-0.15924120908350625</v>
      </c>
      <c r="C6" s="134">
        <v>-6.1834635654011774E-2</v>
      </c>
      <c r="D6" s="134">
        <f>100*('Fig1 source'!D5-'Fig1 source'!C5)/'Fig1 source'!C$8</f>
        <v>-7.120142423061776E-2</v>
      </c>
      <c r="E6" s="134">
        <f>100*('Fig1 source'!E5-'Fig1 source'!D5)/'Fig1 source'!D$8</f>
        <v>5.7361813059321705E-2</v>
      </c>
      <c r="F6" s="134">
        <f>100*('Fig1 source'!F5-'Fig1 source'!E5)/'Fig1 source'!E$8</f>
        <v>-9.2941548957724378E-3</v>
      </c>
      <c r="G6" s="134">
        <f>100*('Fig1 source'!G5-'Fig1 source'!F5)/'Fig1 source'!F$8</f>
        <v>-0.15006281403844235</v>
      </c>
      <c r="H6" s="134">
        <f>100*('Fig1 source'!H5-'Fig1 source'!G5)/'Fig1 source'!G$8</f>
        <v>0.13354846641164259</v>
      </c>
      <c r="I6" s="134">
        <f>100*('Fig1 source'!I5-'Fig1 source'!G5)/'Fig1 source'!G$8</f>
        <v>0.20486273533581242</v>
      </c>
      <c r="J6" s="134">
        <f>100*('Fig1 source'!J5-'Fig1 source'!H5)/'Fig1 source'!H$8</f>
        <v>0.24352348901640775</v>
      </c>
      <c r="K6" s="135">
        <f>100*('Fig1 source'!J5-'Fig1 source'!I5)/'Fig1 source'!I$8</f>
        <v>0.17281272047276919</v>
      </c>
    </row>
    <row r="7" spans="1:11" ht="15.75" thickBot="1">
      <c r="A7" s="10" t="s">
        <v>68</v>
      </c>
      <c r="B7" s="133">
        <v>0.32438210830721714</v>
      </c>
      <c r="C7" s="134">
        <v>-0.17931037260906879</v>
      </c>
      <c r="D7" s="134">
        <f>100*('Fig1 source'!D6-'Fig1 source'!C6)/'Fig1 source'!C$8</f>
        <v>-1.1933439554336696</v>
      </c>
      <c r="E7" s="134">
        <f>100*('Fig1 source'!E6-'Fig1 source'!D6)/'Fig1 source'!D$8</f>
        <v>-1.4790320003854549</v>
      </c>
      <c r="F7" s="134">
        <f>100*('Fig1 source'!F6-'Fig1 source'!E6)/'Fig1 source'!E$8</f>
        <v>-0.310281786520411</v>
      </c>
      <c r="G7" s="134">
        <f>100*('Fig1 source'!G6-'Fig1 source'!F6)/'Fig1 source'!F$8</f>
        <v>-0.20452027397385555</v>
      </c>
      <c r="H7" s="134">
        <f>100*('Fig1 source'!H6-'Fig1 source'!G6)/'Fig1 source'!G$8</f>
        <v>0.31754744209796587</v>
      </c>
      <c r="I7" s="134">
        <f>100*('Fig1 source'!I6-'Fig1 source'!G6)/'Fig1 source'!G$8</f>
        <v>0.23603084571683353</v>
      </c>
      <c r="J7" s="134">
        <f>100*('Fig1 source'!J6-'Fig1 source'!H6)/'Fig1 source'!H$8</f>
        <v>-0.52325940132165227</v>
      </c>
      <c r="K7" s="135">
        <f>100*('Fig1 source'!J6-'Fig1 source'!I6)/'Fig1 source'!I$8</f>
        <v>-0.44242484012168198</v>
      </c>
    </row>
    <row r="8" spans="1:11" ht="15" customHeight="1" thickBot="1">
      <c r="A8" s="34" t="s">
        <v>87</v>
      </c>
      <c r="B8" s="137">
        <v>-0.11663233584868749</v>
      </c>
      <c r="C8" s="138">
        <f>100*('Fig1 source'!C8/'Fig1 source'!B8-1)</f>
        <v>-0.3549449077566047</v>
      </c>
      <c r="D8" s="138">
        <f>100*('Fig1 source'!D8/'Fig1 source'!C8-1)</f>
        <v>-0.36373871654505896</v>
      </c>
      <c r="E8" s="138">
        <f>100*('Fig1 source'!E8/'Fig1 source'!D8-1)</f>
        <v>-0.6834221317191469</v>
      </c>
      <c r="F8" s="138">
        <f>100*('Fig1 source'!F8/'Fig1 source'!E8-1)</f>
        <v>0.52542615232198386</v>
      </c>
      <c r="G8" s="138">
        <f>100*('Fig1 source'!G8/'Fig1 source'!F8-1)</f>
        <v>-0.41513653226883385</v>
      </c>
      <c r="H8" s="138">
        <f>100*('Fig1 source'!H8/'Fig1 source'!G8-1)</f>
        <v>0.86133149555407407</v>
      </c>
      <c r="I8" s="138">
        <f>100*('Fig1 source'!I7-'Fig1 source'!G7)/'Fig1 source'!G$8</f>
        <v>0.62851438298619777</v>
      </c>
      <c r="J8" s="138">
        <f>100*('Fig1 source'!J7-'Fig1 source'!H7)/'Fig1 source'!H$8</f>
        <v>0.30750214189403896</v>
      </c>
      <c r="K8" s="139">
        <f>100*('Fig1 source'!J7-'Fig1 source'!I7)/'Fig1 source'!I$8</f>
        <v>0.22348826800384711</v>
      </c>
    </row>
    <row r="10" spans="1:11">
      <c r="B10" s="3"/>
      <c r="C10" s="3"/>
      <c r="D10" s="3"/>
      <c r="E10" s="3"/>
      <c r="F10" s="3"/>
      <c r="G10" s="3"/>
      <c r="H10" s="3"/>
      <c r="I10" s="3"/>
      <c r="J10" s="3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F23" sqref="F23"/>
    </sheetView>
  </sheetViews>
  <sheetFormatPr baseColWidth="10" defaultRowHeight="15"/>
  <cols>
    <col min="2" max="2" width="59.42578125" customWidth="1"/>
    <col min="3" max="6" width="13.28515625" customWidth="1"/>
  </cols>
  <sheetData>
    <row r="2" spans="2:8">
      <c r="B2" s="17" t="s">
        <v>71</v>
      </c>
    </row>
    <row r="4" spans="2:8" ht="39.75">
      <c r="B4" s="198"/>
      <c r="C4" s="195" t="s">
        <v>94</v>
      </c>
      <c r="D4" s="195" t="s">
        <v>137</v>
      </c>
      <c r="E4" s="195" t="s">
        <v>138</v>
      </c>
      <c r="F4" s="195" t="s">
        <v>136</v>
      </c>
      <c r="G4" s="196" t="s">
        <v>142</v>
      </c>
      <c r="H4" s="197" t="s">
        <v>141</v>
      </c>
    </row>
    <row r="5" spans="2:8">
      <c r="B5" s="199"/>
      <c r="C5" s="200" t="str">
        <f>'An3 source'!B2</f>
        <v>en milliers</v>
      </c>
      <c r="D5" s="201">
        <f>'An3 source'!C2</f>
        <v>0</v>
      </c>
      <c r="E5" s="201">
        <f>'An3 source'!D2</f>
        <v>0</v>
      </c>
      <c r="F5" s="202" t="e">
        <f>'An3 source'!E2</f>
        <v>#REF!</v>
      </c>
      <c r="G5" s="200" t="str">
        <f>'An3 source'!F2</f>
        <v>en %</v>
      </c>
      <c r="H5" s="203" t="e">
        <f>'An3 source'!I2</f>
        <v>#REF!</v>
      </c>
    </row>
    <row r="6" spans="2:8" ht="15" customHeight="1">
      <c r="B6" s="4" t="str">
        <f>'An3 source'!A3</f>
        <v>Organismes communaux</v>
      </c>
      <c r="C6" s="129">
        <f>'An3 source'!B3</f>
        <v>1141.9169999999999</v>
      </c>
      <c r="D6" s="158">
        <f>'An3 source'!C3</f>
        <v>1143.502</v>
      </c>
      <c r="E6" s="158">
        <f>'An3 source'!D3</f>
        <v>1142.828</v>
      </c>
      <c r="F6" s="159">
        <f>'An3 source'!E3</f>
        <v>1130.0630000000001</v>
      </c>
      <c r="G6" s="129">
        <f>'An3 source'!F3</f>
        <v>0.13880168173343596</v>
      </c>
      <c r="H6" s="160">
        <f>'An3 source'!I3</f>
        <v>-1.1169659826325571</v>
      </c>
    </row>
    <row r="7" spans="2:8" ht="15" customHeight="1">
      <c r="B7" s="11" t="str">
        <f>'An3 source'!A4</f>
        <v xml:space="preserve">     Communes</v>
      </c>
      <c r="C7" s="46">
        <f>'An3 source'!B4</f>
        <v>1025.806</v>
      </c>
      <c r="D7" s="161">
        <f>'An3 source'!C4</f>
        <v>1029.704</v>
      </c>
      <c r="E7" s="161">
        <f>'An3 source'!D4</f>
        <v>1028.4390000000001</v>
      </c>
      <c r="F7" s="162">
        <f>'An3 source'!E4</f>
        <v>1019.878</v>
      </c>
      <c r="G7" s="46">
        <f>'An3 source'!F4</f>
        <v>0.37999387798472617</v>
      </c>
      <c r="H7" s="162">
        <f>'An3 source'!I4</f>
        <v>-0.83242661937168849</v>
      </c>
    </row>
    <row r="8" spans="2:8" ht="15" customHeight="1">
      <c r="B8" s="11" t="str">
        <f>'An3 source'!A5</f>
        <v xml:space="preserve">     Etablissements communaux</v>
      </c>
      <c r="C8" s="46">
        <f>'An3 source'!B5</f>
        <v>116.111</v>
      </c>
      <c r="D8" s="161">
        <f>'An3 source'!C5</f>
        <v>113.798</v>
      </c>
      <c r="E8" s="161">
        <f>'An3 source'!D5</f>
        <v>114.389</v>
      </c>
      <c r="F8" s="162">
        <f>'An3 source'!E5</f>
        <v>110.185</v>
      </c>
      <c r="G8" s="46">
        <f>'An3 source'!F5</f>
        <v>-1.9920593225448062</v>
      </c>
      <c r="H8" s="162">
        <f>'An3 source'!I5</f>
        <v>-3.6751785573787688</v>
      </c>
    </row>
    <row r="9" spans="2:8" ht="15" customHeight="1">
      <c r="B9" s="5" t="str">
        <f>'An3 source'!A6</f>
        <v>Organismes intercommunaux</v>
      </c>
      <c r="C9" s="45">
        <f>'An3 source'!B6</f>
        <v>362.97699999999998</v>
      </c>
      <c r="D9" s="163">
        <f>'An3 source'!C6</f>
        <v>375.33300000000003</v>
      </c>
      <c r="E9" s="163">
        <f>'An3 source'!D6</f>
        <v>373.75400000000002</v>
      </c>
      <c r="F9" s="160">
        <f>'An3 source'!E6</f>
        <v>380.89600000000002</v>
      </c>
      <c r="G9" s="45">
        <f>'An3 source'!F6</f>
        <v>3.40407243434157</v>
      </c>
      <c r="H9" s="160">
        <f>'An3 source'!I6</f>
        <v>1.9108825591164242</v>
      </c>
    </row>
    <row r="10" spans="2:8" ht="15" customHeight="1">
      <c r="B10" s="164" t="str">
        <f>'An3 source'!A7</f>
        <v xml:space="preserve">     EPCI à fiscalité propre</v>
      </c>
      <c r="C10" s="46">
        <f>'An3 source'!B7</f>
        <v>275.19799999999998</v>
      </c>
      <c r="D10" s="161">
        <f>'An3 source'!C7</f>
        <v>285.8</v>
      </c>
      <c r="E10" s="161">
        <f>'An3 source'!D7</f>
        <v>285.54000000000002</v>
      </c>
      <c r="F10" s="162">
        <f>'An3 source'!E7</f>
        <v>291.78300000000002</v>
      </c>
      <c r="G10" s="46">
        <f>'An3 source'!F7</f>
        <v>3.8524989280445352</v>
      </c>
      <c r="H10" s="162">
        <f>'An3 source'!I7</f>
        <v>2.1863836940533723</v>
      </c>
    </row>
    <row r="11" spans="2:8" ht="15" customHeight="1">
      <c r="B11" s="12" t="str">
        <f>'An3 source'!A8</f>
        <v xml:space="preserve">     Syndicats intercommunaux à vocation multiple (SIVOM)</v>
      </c>
      <c r="C11" s="46">
        <f>'An3 source'!B8</f>
        <v>9.1159999999999997</v>
      </c>
      <c r="D11" s="161">
        <f>'An3 source'!C8</f>
        <v>8.9350000000000005</v>
      </c>
      <c r="E11" s="161">
        <f>'An3 source'!D8</f>
        <v>8.7750000000000004</v>
      </c>
      <c r="F11" s="162">
        <f>'An3 source'!E8</f>
        <v>8.8480000000000008</v>
      </c>
      <c r="G11" s="46">
        <f>'An3 source'!F8</f>
        <v>-1.9855199648968844</v>
      </c>
      <c r="H11" s="162">
        <f>'An3 source'!I8</f>
        <v>0.83190883190883191</v>
      </c>
    </row>
    <row r="12" spans="2:8" ht="15" customHeight="1">
      <c r="B12" s="12" t="str">
        <f>'An3 source'!A9</f>
        <v xml:space="preserve">     Syndicats intercommunaux à vocation unique (SIVU)</v>
      </c>
      <c r="C12" s="46">
        <f>'An3 source'!B9</f>
        <v>16.596</v>
      </c>
      <c r="D12" s="161">
        <f>'An3 source'!C9</f>
        <v>15.242000000000001</v>
      </c>
      <c r="E12" s="161">
        <f>'An3 source'!D9</f>
        <v>15.734</v>
      </c>
      <c r="F12" s="162">
        <f>'An3 source'!E9</f>
        <v>14.933</v>
      </c>
      <c r="G12" s="46">
        <f>'An3 source'!F9</f>
        <v>-8.1585924319113055</v>
      </c>
      <c r="H12" s="162">
        <f>'An3 source'!I9</f>
        <v>-5.090885979407652</v>
      </c>
    </row>
    <row r="13" spans="2:8" ht="15" customHeight="1">
      <c r="B13" s="12" t="str">
        <f>'An3 source'!A10</f>
        <v xml:space="preserve">     Syndicats mixtes</v>
      </c>
      <c r="C13" s="46">
        <f>'An3 source'!B10</f>
        <v>37.631999999999998</v>
      </c>
      <c r="D13" s="161">
        <f>'An3 source'!C10</f>
        <v>40.674999999999997</v>
      </c>
      <c r="E13" s="161">
        <f>'An3 source'!D10</f>
        <v>40.625</v>
      </c>
      <c r="F13" s="162">
        <f>'An3 source'!E10</f>
        <v>41.142000000000003</v>
      </c>
      <c r="G13" s="46">
        <f>'An3 source'!F10</f>
        <v>8.0862032312925169</v>
      </c>
      <c r="H13" s="162">
        <f>'An3 source'!I10</f>
        <v>1.2726153846153845</v>
      </c>
    </row>
    <row r="14" spans="2:8" ht="15" customHeight="1">
      <c r="B14" s="12" t="str">
        <f>'An3 source'!A11</f>
        <v xml:space="preserve">     Autres groupements intercommunaux sans fiscalité propre</v>
      </c>
      <c r="C14" s="46">
        <f>'An3 source'!B11</f>
        <v>24.434999999999999</v>
      </c>
      <c r="D14" s="161">
        <f>'An3 source'!C11</f>
        <v>24.681000000000001</v>
      </c>
      <c r="E14" s="161">
        <f>'An3 source'!D11</f>
        <v>23.08</v>
      </c>
      <c r="F14" s="162">
        <f>'An3 source'!E11</f>
        <v>24.19</v>
      </c>
      <c r="G14" s="46">
        <f>'An3 source'!F11</f>
        <v>1.0067526089625536</v>
      </c>
      <c r="H14" s="162">
        <f>'An3 source'!I11</f>
        <v>4.8093587521663776</v>
      </c>
    </row>
    <row r="15" spans="2:8" ht="15" customHeight="1">
      <c r="B15" s="164" t="str">
        <f>'An3 source'!A12</f>
        <v xml:space="preserve">     Total des groupements intercommunaux sans fiscalité propre</v>
      </c>
      <c r="C15" s="46">
        <f>'An3 source'!B12</f>
        <v>87.778999999999996</v>
      </c>
      <c r="D15" s="161">
        <f>'An3 source'!C12</f>
        <v>89.533000000000001</v>
      </c>
      <c r="E15" s="161">
        <f>'An3 source'!D12</f>
        <v>88.213999999999999</v>
      </c>
      <c r="F15" s="162">
        <f>'An3 source'!E12</f>
        <v>89.113</v>
      </c>
      <c r="G15" s="46">
        <f>'An3 source'!F12</f>
        <v>1.9982000250629424</v>
      </c>
      <c r="H15" s="162">
        <f>'An3 source'!I12</f>
        <v>1.0191126125104859</v>
      </c>
    </row>
    <row r="16" spans="2:8" ht="15" customHeight="1">
      <c r="B16" s="5" t="str">
        <f>'An3 source'!A13</f>
        <v>Organismes départementaux</v>
      </c>
      <c r="C16" s="45">
        <f>'An3 source'!B13</f>
        <v>347.90699999999998</v>
      </c>
      <c r="D16" s="163">
        <f>'An3 source'!C13</f>
        <v>350.11799999999999</v>
      </c>
      <c r="E16" s="163">
        <f>'An3 source'!D13</f>
        <v>352.29399999999998</v>
      </c>
      <c r="F16" s="160">
        <f>'An3 source'!E13</f>
        <v>353.58</v>
      </c>
      <c r="G16" s="45">
        <f>'An3 source'!F13</f>
        <v>0.63551466340142626</v>
      </c>
      <c r="H16" s="160">
        <f>'An3 source'!I13</f>
        <v>0.36503602105059979</v>
      </c>
    </row>
    <row r="17" spans="1:8" ht="15" customHeight="1">
      <c r="B17" s="11" t="str">
        <f>'An3 source'!A14</f>
        <v xml:space="preserve">     Départements</v>
      </c>
      <c r="C17" s="46">
        <f>'An3 source'!B14</f>
        <v>278.15499999999997</v>
      </c>
      <c r="D17" s="161">
        <f>'An3 source'!C14</f>
        <v>280.03899999999999</v>
      </c>
      <c r="E17" s="161">
        <f>'An3 source'!D14</f>
        <v>282.23</v>
      </c>
      <c r="F17" s="162">
        <f>'An3 source'!E14</f>
        <v>282.81799999999998</v>
      </c>
      <c r="G17" s="46">
        <f>'An3 source'!F14</f>
        <v>0.67732019916952779</v>
      </c>
      <c r="H17" s="162">
        <f>'An3 source'!I14</f>
        <v>0.20834071501966483</v>
      </c>
    </row>
    <row r="18" spans="1:8">
      <c r="B18" s="47" t="str">
        <f>'An3 source'!A15</f>
        <v>SDIS</v>
      </c>
      <c r="C18" s="46">
        <f>'An3 source'!B15</f>
        <v>56.101999999999997</v>
      </c>
      <c r="D18" s="161">
        <f>'An3 source'!C15</f>
        <v>56.499000000000002</v>
      </c>
      <c r="E18" s="161">
        <f>'An3 source'!D15</f>
        <v>56.499000000000002</v>
      </c>
      <c r="F18" s="162">
        <f>'An3 source'!E15</f>
        <v>56.823</v>
      </c>
      <c r="G18" s="46">
        <f>'An3 source'!F15</f>
        <v>0.70763965634023751</v>
      </c>
      <c r="H18" s="162">
        <f>'An3 source'!I15</f>
        <v>0.57346147719428664</v>
      </c>
    </row>
    <row r="19" spans="1:8">
      <c r="B19" s="47" t="str">
        <f>'An3 source'!A16</f>
        <v>Centres de gestion et CNFPT</v>
      </c>
      <c r="C19" s="46">
        <f>'An3 source'!B16</f>
        <v>13.65</v>
      </c>
      <c r="D19" s="161">
        <f>'An3 source'!C16</f>
        <v>13.58</v>
      </c>
      <c r="E19" s="161">
        <f>'An3 source'!D16</f>
        <v>13.565</v>
      </c>
      <c r="F19" s="162">
        <f>'An3 source'!E16</f>
        <v>13.939</v>
      </c>
      <c r="G19" s="46">
        <f>'An3 source'!F16</f>
        <v>-0.51282051282051277</v>
      </c>
      <c r="H19" s="162">
        <f>'An3 source'!I16</f>
        <v>2.7570954662734981</v>
      </c>
    </row>
    <row r="20" spans="1:8">
      <c r="B20" s="6" t="str">
        <f>'An3 source'!A17</f>
        <v>Régions(a)</v>
      </c>
      <c r="C20" s="45">
        <f>'An3 source'!B17</f>
        <v>97.659000000000006</v>
      </c>
      <c r="D20" s="163">
        <f>'An3 source'!C17</f>
        <v>97.933000000000007</v>
      </c>
      <c r="E20" s="163">
        <f>'An3 source'!D17</f>
        <v>98.058999999999997</v>
      </c>
      <c r="F20" s="160">
        <f>'An3 source'!E17</f>
        <v>97.799000000000007</v>
      </c>
      <c r="G20" s="45">
        <f>'An3 source'!F17</f>
        <v>0.2805680992023265</v>
      </c>
      <c r="H20" s="160">
        <f>'An3 source'!I17</f>
        <v>-0.26514649343762425</v>
      </c>
    </row>
    <row r="21" spans="1:8">
      <c r="B21" s="5" t="str">
        <f>'An3 source'!A18</f>
        <v>Autres (Caisses de crédit municipal, régies, EPA locaux)</v>
      </c>
      <c r="C21" s="165">
        <f>'An3 source'!B18</f>
        <v>9.8770000000000007</v>
      </c>
      <c r="D21" s="166">
        <f>'An3 source'!C18</f>
        <v>10.336</v>
      </c>
      <c r="E21" s="166">
        <f>'An3 source'!D18</f>
        <v>10.333</v>
      </c>
      <c r="F21" s="167">
        <f>'An3 source'!E18</f>
        <v>10.618</v>
      </c>
      <c r="G21" s="45">
        <f>'An3 source'!F18</f>
        <v>4.6471600688468158</v>
      </c>
      <c r="H21" s="160">
        <f>'An3 source'!I18</f>
        <v>2.7581534888222201</v>
      </c>
    </row>
    <row r="22" spans="1:8">
      <c r="B22" s="1" t="str">
        <f>'An3 source'!A19</f>
        <v>Ensemble</v>
      </c>
      <c r="C22" s="48">
        <f>'An3 source'!B19</f>
        <v>1960.337</v>
      </c>
      <c r="D22" s="168">
        <f>'An3 source'!C19</f>
        <v>1977.222</v>
      </c>
      <c r="E22" s="168">
        <f>'An3 source'!D19</f>
        <v>1977.268</v>
      </c>
      <c r="F22" s="169">
        <f>'An3 source'!E19</f>
        <v>1972.9559999999999</v>
      </c>
      <c r="G22" s="48">
        <f>'An3 source'!F19</f>
        <v>0.86133149555408084</v>
      </c>
      <c r="H22" s="169">
        <f>'An3 source'!I19</f>
        <v>-0.21807868230305652</v>
      </c>
    </row>
    <row r="23" spans="1:8">
      <c r="A23" s="97"/>
      <c r="B23" s="98"/>
      <c r="C23" s="99"/>
      <c r="D23" s="99"/>
      <c r="E23" s="99"/>
      <c r="F23" s="99"/>
      <c r="G23" s="99"/>
    </row>
    <row r="24" spans="1:8">
      <c r="A24" s="97"/>
      <c r="B24" s="35" t="s">
        <v>80</v>
      </c>
      <c r="C24" s="97"/>
      <c r="D24" s="97"/>
      <c r="E24" s="97"/>
      <c r="F24" s="97"/>
      <c r="G24" s="97"/>
    </row>
    <row r="25" spans="1:8">
      <c r="B25" s="35" t="s">
        <v>81</v>
      </c>
    </row>
    <row r="26" spans="1:8">
      <c r="B26" s="35" t="s">
        <v>11</v>
      </c>
    </row>
    <row r="27" spans="1:8">
      <c r="B27" s="35" t="s">
        <v>97</v>
      </c>
    </row>
    <row r="28" spans="1:8">
      <c r="B28" s="35" t="s">
        <v>12</v>
      </c>
    </row>
  </sheetData>
  <mergeCells count="3">
    <mergeCell ref="B4:B5"/>
    <mergeCell ref="C5:F5"/>
    <mergeCell ref="G5:H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21"/>
  <sheetViews>
    <sheetView workbookViewId="0">
      <selection activeCell="F2" sqref="F2:I2"/>
    </sheetView>
  </sheetViews>
  <sheetFormatPr baseColWidth="10" defaultRowHeight="15"/>
  <cols>
    <col min="1" max="1" width="59.42578125" customWidth="1"/>
    <col min="7" max="8" width="0" hidden="1" customWidth="1"/>
  </cols>
  <sheetData>
    <row r="1" spans="1:9" ht="37.5">
      <c r="A1" s="198"/>
      <c r="B1" s="15" t="s">
        <v>94</v>
      </c>
      <c r="C1" s="15" t="s">
        <v>100</v>
      </c>
      <c r="D1" s="15" t="s">
        <v>101</v>
      </c>
      <c r="E1" s="15" t="s">
        <v>102</v>
      </c>
      <c r="F1" s="7" t="s">
        <v>145</v>
      </c>
      <c r="G1" s="7" t="s">
        <v>103</v>
      </c>
      <c r="H1" s="154" t="s">
        <v>140</v>
      </c>
      <c r="I1" s="154" t="s">
        <v>144</v>
      </c>
    </row>
    <row r="2" spans="1:9" ht="15" customHeight="1">
      <c r="A2" s="199"/>
      <c r="B2" s="200" t="s">
        <v>0</v>
      </c>
      <c r="C2" s="201"/>
      <c r="D2" s="201"/>
      <c r="E2" s="202" t="e">
        <f>#REF!</f>
        <v>#REF!</v>
      </c>
      <c r="F2" s="200" t="s">
        <v>1</v>
      </c>
      <c r="G2" s="201" t="e">
        <f>#REF!</f>
        <v>#REF!</v>
      </c>
      <c r="H2" s="201" t="e">
        <f>#REF!</f>
        <v>#REF!</v>
      </c>
      <c r="I2" s="203" t="e">
        <f>#REF!</f>
        <v>#REF!</v>
      </c>
    </row>
    <row r="3" spans="1:9" ht="15" customHeight="1">
      <c r="A3" s="4" t="s">
        <v>2</v>
      </c>
      <c r="B3" s="129">
        <v>1141.9169999999999</v>
      </c>
      <c r="C3" s="158">
        <v>1143.502</v>
      </c>
      <c r="D3" s="158">
        <v>1142.828</v>
      </c>
      <c r="E3" s="159">
        <v>1130.0630000000001</v>
      </c>
      <c r="F3" s="129">
        <v>0.13880168173343596</v>
      </c>
      <c r="G3" s="160">
        <v>7.9778127482119973E-2</v>
      </c>
      <c r="H3" s="129">
        <v>-1.175249365545491</v>
      </c>
      <c r="I3" s="160">
        <v>-1.1169659826325571</v>
      </c>
    </row>
    <row r="4" spans="1:9" ht="15" customHeight="1">
      <c r="A4" s="11" t="s">
        <v>3</v>
      </c>
      <c r="B4" s="46">
        <v>1025.806</v>
      </c>
      <c r="C4" s="161">
        <v>1029.704</v>
      </c>
      <c r="D4" s="161">
        <v>1028.4390000000001</v>
      </c>
      <c r="E4" s="162">
        <v>1019.878</v>
      </c>
      <c r="F4" s="46">
        <v>0.37999387798472617</v>
      </c>
      <c r="G4" s="162">
        <v>0.25667621363103749</v>
      </c>
      <c r="H4" s="46">
        <v>-0.95425481497595432</v>
      </c>
      <c r="I4" s="162">
        <v>-0.83242661937168849</v>
      </c>
    </row>
    <row r="5" spans="1:9" ht="15" customHeight="1">
      <c r="A5" s="11" t="s">
        <v>4</v>
      </c>
      <c r="B5" s="46">
        <v>116.111</v>
      </c>
      <c r="C5" s="161">
        <v>113.798</v>
      </c>
      <c r="D5" s="161">
        <v>114.389</v>
      </c>
      <c r="E5" s="162">
        <v>110.185</v>
      </c>
      <c r="F5" s="46">
        <v>-1.9920593225448062</v>
      </c>
      <c r="G5" s="162">
        <v>-1.4830636201565743</v>
      </c>
      <c r="H5" s="46">
        <v>-3.174923988119299</v>
      </c>
      <c r="I5" s="162">
        <v>-3.6751785573787688</v>
      </c>
    </row>
    <row r="6" spans="1:9" ht="15" customHeight="1">
      <c r="A6" s="5" t="s">
        <v>5</v>
      </c>
      <c r="B6" s="45">
        <v>362.97699999999998</v>
      </c>
      <c r="C6" s="163">
        <v>375.33300000000003</v>
      </c>
      <c r="D6" s="163">
        <v>373.75400000000002</v>
      </c>
      <c r="E6" s="160">
        <v>380.89600000000002</v>
      </c>
      <c r="F6" s="45">
        <v>3.40407243434157</v>
      </c>
      <c r="G6" s="160">
        <v>2.9690586455891146</v>
      </c>
      <c r="H6" s="45">
        <v>1.482150517007564</v>
      </c>
      <c r="I6" s="160">
        <v>1.9108825591164242</v>
      </c>
    </row>
    <row r="7" spans="1:9" ht="15" customHeight="1">
      <c r="A7" s="164" t="s">
        <v>124</v>
      </c>
      <c r="B7" s="46">
        <v>275.19799999999998</v>
      </c>
      <c r="C7" s="161">
        <v>285.8</v>
      </c>
      <c r="D7" s="161">
        <v>285.54000000000002</v>
      </c>
      <c r="E7" s="162">
        <v>291.78300000000002</v>
      </c>
      <c r="F7" s="46">
        <v>3.8524989280445352</v>
      </c>
      <c r="G7" s="162">
        <v>3.7580214972492532</v>
      </c>
      <c r="H7" s="46">
        <v>2.0934219734079775</v>
      </c>
      <c r="I7" s="162">
        <v>2.1863836940533723</v>
      </c>
    </row>
    <row r="8" spans="1:9" ht="15" customHeight="1">
      <c r="A8" s="12" t="s">
        <v>106</v>
      </c>
      <c r="B8" s="46">
        <v>9.1159999999999997</v>
      </c>
      <c r="C8" s="161">
        <v>8.9350000000000005</v>
      </c>
      <c r="D8" s="161">
        <v>8.7750000000000004</v>
      </c>
      <c r="E8" s="162">
        <v>8.8480000000000008</v>
      </c>
      <c r="F8" s="46">
        <v>-1.9855199648968844</v>
      </c>
      <c r="G8" s="162">
        <v>-3.7406757349714783</v>
      </c>
      <c r="H8" s="46">
        <v>-0.97369893676552877</v>
      </c>
      <c r="I8" s="162">
        <v>0.83190883190883191</v>
      </c>
    </row>
    <row r="9" spans="1:9" ht="15" customHeight="1">
      <c r="A9" s="12" t="s">
        <v>107</v>
      </c>
      <c r="B9" s="46">
        <v>16.596</v>
      </c>
      <c r="C9" s="161">
        <v>15.242000000000001</v>
      </c>
      <c r="D9" s="161">
        <v>15.734</v>
      </c>
      <c r="E9" s="162">
        <v>14.933</v>
      </c>
      <c r="F9" s="46">
        <v>-8.1585924319113055</v>
      </c>
      <c r="G9" s="162">
        <v>-5.1940226560617013</v>
      </c>
      <c r="H9" s="46">
        <v>-2.0272930061671697</v>
      </c>
      <c r="I9" s="162">
        <v>-5.090885979407652</v>
      </c>
    </row>
    <row r="10" spans="1:9" ht="15" customHeight="1">
      <c r="A10" s="12" t="s">
        <v>108</v>
      </c>
      <c r="B10" s="46">
        <v>37.631999999999998</v>
      </c>
      <c r="C10" s="161">
        <v>40.674999999999997</v>
      </c>
      <c r="D10" s="161">
        <v>40.625</v>
      </c>
      <c r="E10" s="162">
        <v>41.142000000000003</v>
      </c>
      <c r="F10" s="46">
        <v>8.0862032312925169</v>
      </c>
      <c r="G10" s="162">
        <v>7.9533375850340136</v>
      </c>
      <c r="H10" s="46">
        <v>1.1481253841425938</v>
      </c>
      <c r="I10" s="162">
        <v>1.2726153846153845</v>
      </c>
    </row>
    <row r="11" spans="1:9" ht="15" customHeight="1">
      <c r="A11" s="12" t="s">
        <v>6</v>
      </c>
      <c r="B11" s="46">
        <v>24.434999999999999</v>
      </c>
      <c r="C11" s="161">
        <v>24.681000000000001</v>
      </c>
      <c r="D11" s="161">
        <v>23.08</v>
      </c>
      <c r="E11" s="162">
        <v>24.19</v>
      </c>
      <c r="F11" s="46">
        <v>1.0067526089625536</v>
      </c>
      <c r="G11" s="162">
        <v>-5.5453243298547168</v>
      </c>
      <c r="H11" s="46">
        <v>-1.9893845468173899</v>
      </c>
      <c r="I11" s="162">
        <v>4.8093587521663776</v>
      </c>
    </row>
    <row r="12" spans="1:9" ht="15" customHeight="1">
      <c r="A12" s="164" t="s">
        <v>109</v>
      </c>
      <c r="B12" s="46">
        <v>87.778999999999996</v>
      </c>
      <c r="C12" s="161">
        <v>89.533000000000001</v>
      </c>
      <c r="D12" s="161">
        <v>88.213999999999999</v>
      </c>
      <c r="E12" s="162">
        <v>89.113</v>
      </c>
      <c r="F12" s="46">
        <v>1.9982000250629424</v>
      </c>
      <c r="G12" s="162">
        <v>0.49556272001275931</v>
      </c>
      <c r="H12" s="46">
        <v>-0.46910077848391102</v>
      </c>
      <c r="I12" s="162">
        <v>1.0191126125104859</v>
      </c>
    </row>
    <row r="13" spans="1:9" ht="15" customHeight="1">
      <c r="A13" s="5" t="s">
        <v>7</v>
      </c>
      <c r="B13" s="45">
        <v>347.90699999999998</v>
      </c>
      <c r="C13" s="163">
        <v>350.11799999999999</v>
      </c>
      <c r="D13" s="163">
        <v>352.29399999999998</v>
      </c>
      <c r="E13" s="160">
        <v>353.58</v>
      </c>
      <c r="F13" s="45">
        <v>0.63551466340142626</v>
      </c>
      <c r="G13" s="160">
        <v>1.2609691670475156</v>
      </c>
      <c r="H13" s="45">
        <v>0.9888094870872105</v>
      </c>
      <c r="I13" s="160">
        <v>0.36503602105059979</v>
      </c>
    </row>
    <row r="14" spans="1:9" ht="15" customHeight="1">
      <c r="A14" s="11" t="s">
        <v>8</v>
      </c>
      <c r="B14" s="46">
        <v>278.15499999999997</v>
      </c>
      <c r="C14" s="161">
        <v>280.03899999999999</v>
      </c>
      <c r="D14" s="161">
        <v>282.23</v>
      </c>
      <c r="E14" s="162">
        <v>282.81799999999998</v>
      </c>
      <c r="F14" s="46">
        <v>0.67732019916952779</v>
      </c>
      <c r="G14" s="162">
        <v>1.4650105157196527</v>
      </c>
      <c r="H14" s="46">
        <v>0.99236177818089621</v>
      </c>
      <c r="I14" s="162">
        <v>0.20834071501966483</v>
      </c>
    </row>
    <row r="15" spans="1:9">
      <c r="A15" s="47" t="s">
        <v>125</v>
      </c>
      <c r="B15" s="46">
        <v>56.101999999999997</v>
      </c>
      <c r="C15" s="161">
        <v>56.499000000000002</v>
      </c>
      <c r="D15" s="161">
        <v>56.499000000000002</v>
      </c>
      <c r="E15" s="162">
        <v>56.823</v>
      </c>
      <c r="F15" s="46">
        <v>0.70763965634023751</v>
      </c>
      <c r="G15" s="162">
        <v>0.70763965634023751</v>
      </c>
      <c r="H15" s="46">
        <v>0.57346147719428664</v>
      </c>
      <c r="I15" s="162">
        <v>0.57346147719428664</v>
      </c>
    </row>
    <row r="16" spans="1:9">
      <c r="A16" s="47" t="s">
        <v>126</v>
      </c>
      <c r="B16" s="46">
        <v>13.65</v>
      </c>
      <c r="C16" s="161">
        <v>13.58</v>
      </c>
      <c r="D16" s="161">
        <v>13.565</v>
      </c>
      <c r="E16" s="162">
        <v>13.939</v>
      </c>
      <c r="F16" s="46">
        <v>-0.51282051282051277</v>
      </c>
      <c r="G16" s="162">
        <v>-0.62271062271062272</v>
      </c>
      <c r="H16" s="46">
        <v>2.6435935198821796</v>
      </c>
      <c r="I16" s="162">
        <v>2.7570954662734981</v>
      </c>
    </row>
    <row r="17" spans="1:9">
      <c r="A17" s="5" t="s">
        <v>127</v>
      </c>
      <c r="B17" s="45">
        <v>97.659000000000006</v>
      </c>
      <c r="C17" s="163">
        <v>97.933000000000007</v>
      </c>
      <c r="D17" s="163">
        <v>98.058999999999997</v>
      </c>
      <c r="E17" s="160">
        <v>97.799000000000007</v>
      </c>
      <c r="F17" s="45">
        <v>0.2805680992023265</v>
      </c>
      <c r="G17" s="160">
        <v>0.40958846598879778</v>
      </c>
      <c r="H17" s="45">
        <v>-0.13682823971490715</v>
      </c>
      <c r="I17" s="160">
        <v>-0.26514649343762425</v>
      </c>
    </row>
    <row r="18" spans="1:9">
      <c r="A18" s="5" t="s">
        <v>128</v>
      </c>
      <c r="B18" s="165">
        <v>9.8770000000000007</v>
      </c>
      <c r="C18" s="166">
        <v>10.336</v>
      </c>
      <c r="D18" s="166">
        <v>10.333</v>
      </c>
      <c r="E18" s="167">
        <v>10.618</v>
      </c>
      <c r="F18" s="45">
        <v>4.6471600688468158</v>
      </c>
      <c r="G18" s="160">
        <v>4.616786473625595</v>
      </c>
      <c r="H18" s="45">
        <v>2.7283281733746128</v>
      </c>
      <c r="I18" s="160">
        <v>2.7581534888222201</v>
      </c>
    </row>
    <row r="19" spans="1:9">
      <c r="A19" s="1" t="s">
        <v>96</v>
      </c>
      <c r="B19" s="48">
        <v>1960.337</v>
      </c>
      <c r="C19" s="168">
        <v>1977.222</v>
      </c>
      <c r="D19" s="168">
        <v>1977.268</v>
      </c>
      <c r="E19" s="169">
        <v>1972.9559999999999</v>
      </c>
      <c r="F19" s="48">
        <v>0.86133149555408084</v>
      </c>
      <c r="G19" s="169">
        <v>0.86367803086918227</v>
      </c>
      <c r="H19" s="48">
        <v>-0.2157572594276212</v>
      </c>
      <c r="I19" s="169">
        <v>-0.21807868230305652</v>
      </c>
    </row>
    <row r="20" spans="1:9">
      <c r="A20" s="35"/>
    </row>
    <row r="21" spans="1:9">
      <c r="A21" s="35"/>
    </row>
  </sheetData>
  <mergeCells count="3">
    <mergeCell ref="B2:E2"/>
    <mergeCell ref="F2:I2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J29"/>
  <sheetViews>
    <sheetView workbookViewId="0">
      <selection activeCell="I8" sqref="I8"/>
    </sheetView>
  </sheetViews>
  <sheetFormatPr baseColWidth="10" defaultRowHeight="15"/>
  <cols>
    <col min="1" max="1" width="32.140625" bestFit="1" customWidth="1"/>
    <col min="8" max="9" width="13.5703125" bestFit="1" customWidth="1"/>
  </cols>
  <sheetData>
    <row r="1" spans="1:10">
      <c r="A1" s="36" t="s">
        <v>91</v>
      </c>
      <c r="B1" s="36"/>
      <c r="F1" s="149"/>
    </row>
    <row r="2" spans="1:10">
      <c r="B2">
        <v>2015</v>
      </c>
      <c r="C2">
        <v>2016</v>
      </c>
      <c r="D2">
        <v>2017</v>
      </c>
      <c r="E2">
        <v>2018</v>
      </c>
      <c r="F2">
        <v>2019</v>
      </c>
      <c r="G2">
        <v>2020</v>
      </c>
      <c r="H2" t="s">
        <v>112</v>
      </c>
      <c r="I2" t="s">
        <v>113</v>
      </c>
      <c r="J2">
        <v>2022</v>
      </c>
    </row>
    <row r="3" spans="1:10">
      <c r="A3" t="s">
        <v>13</v>
      </c>
      <c r="B3">
        <v>1474.039</v>
      </c>
      <c r="C3">
        <v>1470.9650000000001</v>
      </c>
      <c r="D3">
        <v>1469.4660000000001</v>
      </c>
      <c r="E3">
        <v>1469.0240000000001</v>
      </c>
      <c r="F3">
        <v>1468.9839999999999</v>
      </c>
      <c r="G3" s="173">
        <v>1455.6120000000001</v>
      </c>
      <c r="H3" s="173">
        <v>1446.7909999999999</v>
      </c>
      <c r="I3" s="173">
        <v>1446.883</v>
      </c>
      <c r="J3" s="173">
        <v>1431.259</v>
      </c>
    </row>
    <row r="4" spans="1:10">
      <c r="A4" t="s">
        <v>15</v>
      </c>
      <c r="B4">
        <v>355.99200000000002</v>
      </c>
      <c r="C4">
        <v>356.80599999999998</v>
      </c>
      <c r="D4">
        <v>376.13100000000003</v>
      </c>
      <c r="E4">
        <v>391.12900000000002</v>
      </c>
      <c r="F4">
        <v>407.71600000000001</v>
      </c>
      <c r="G4" s="173">
        <v>419.89600000000002</v>
      </c>
      <c r="H4" s="173">
        <v>436.75900000000001</v>
      </c>
      <c r="I4" s="173">
        <v>436.93</v>
      </c>
      <c r="J4" s="173">
        <v>453.55599999999998</v>
      </c>
    </row>
    <row r="5" spans="1:10">
      <c r="A5" t="s">
        <v>67</v>
      </c>
      <c r="B5">
        <v>60.976999999999997</v>
      </c>
      <c r="C5">
        <v>59.749000000000002</v>
      </c>
      <c r="D5">
        <v>58.34</v>
      </c>
      <c r="E5">
        <v>59.470999999999997</v>
      </c>
      <c r="F5">
        <v>59.289000000000001</v>
      </c>
      <c r="G5" s="173">
        <v>56.335000000000001</v>
      </c>
      <c r="H5" s="173">
        <v>58.953000000000003</v>
      </c>
      <c r="I5" s="189">
        <v>60.351000000000006</v>
      </c>
      <c r="J5" s="173">
        <v>63.768000000000001</v>
      </c>
    </row>
    <row r="6" spans="1:10">
      <c r="A6" t="s">
        <v>68</v>
      </c>
      <c r="B6">
        <v>94.933999999999997</v>
      </c>
      <c r="C6">
        <v>91.373000000000005</v>
      </c>
      <c r="D6">
        <v>67.757999999999996</v>
      </c>
      <c r="E6">
        <v>38.595999999999997</v>
      </c>
      <c r="F6">
        <v>32.520000000000003</v>
      </c>
      <c r="G6" s="173">
        <v>28.494</v>
      </c>
      <c r="H6" s="173">
        <v>34.719000000000001</v>
      </c>
      <c r="I6" s="173">
        <v>33.121000000000002</v>
      </c>
      <c r="J6" s="173">
        <v>24.373000000000001</v>
      </c>
    </row>
    <row r="7" spans="1:10">
      <c r="A7" t="s">
        <v>51</v>
      </c>
      <c r="B7">
        <f>B3+B4+B5</f>
        <v>1891.008</v>
      </c>
      <c r="C7">
        <f>C3+C4+C5</f>
        <v>1887.5200000000002</v>
      </c>
      <c r="D7">
        <f t="shared" ref="D7:J7" si="0">D3+D4+D5</f>
        <v>1903.9370000000001</v>
      </c>
      <c r="E7">
        <f t="shared" si="0"/>
        <v>1919.6240000000003</v>
      </c>
      <c r="F7">
        <f t="shared" si="0"/>
        <v>1935.9889999999998</v>
      </c>
      <c r="G7">
        <f t="shared" si="0"/>
        <v>1931.8430000000001</v>
      </c>
      <c r="H7">
        <f t="shared" si="0"/>
        <v>1942.5029999999999</v>
      </c>
      <c r="I7">
        <f t="shared" si="0"/>
        <v>1944.1640000000002</v>
      </c>
      <c r="J7">
        <f t="shared" si="0"/>
        <v>1948.5830000000001</v>
      </c>
    </row>
    <row r="8" spans="1:10">
      <c r="A8" t="s">
        <v>88</v>
      </c>
      <c r="B8">
        <f>B7+B6</f>
        <v>1985.942</v>
      </c>
      <c r="C8">
        <f>C7+C6</f>
        <v>1978.8930000000003</v>
      </c>
      <c r="D8">
        <f t="shared" ref="D8:J8" si="1">D7+D6</f>
        <v>1971.6950000000002</v>
      </c>
      <c r="E8">
        <f t="shared" si="1"/>
        <v>1958.2200000000003</v>
      </c>
      <c r="F8">
        <f t="shared" si="1"/>
        <v>1968.5089999999998</v>
      </c>
      <c r="G8">
        <f t="shared" si="1"/>
        <v>1960.337</v>
      </c>
      <c r="H8">
        <f t="shared" si="1"/>
        <v>1977.222</v>
      </c>
      <c r="I8" s="187">
        <f t="shared" si="1"/>
        <v>1977.2850000000003</v>
      </c>
      <c r="J8">
        <f t="shared" si="1"/>
        <v>1972.9560000000001</v>
      </c>
    </row>
    <row r="9" spans="1:10">
      <c r="A9" t="s">
        <v>89</v>
      </c>
      <c r="B9">
        <f>B5+B6</f>
        <v>155.911</v>
      </c>
      <c r="C9">
        <f>C5+C6</f>
        <v>151.12200000000001</v>
      </c>
      <c r="D9">
        <f t="shared" ref="D9:J9" si="2">D5+D6</f>
        <v>126.098</v>
      </c>
      <c r="E9">
        <f t="shared" si="2"/>
        <v>98.066999999999993</v>
      </c>
      <c r="F9">
        <f t="shared" si="2"/>
        <v>91.808999999999997</v>
      </c>
      <c r="G9">
        <f t="shared" si="2"/>
        <v>84.829000000000008</v>
      </c>
      <c r="H9">
        <f t="shared" si="2"/>
        <v>93.671999999999997</v>
      </c>
      <c r="I9">
        <f t="shared" si="2"/>
        <v>93.472000000000008</v>
      </c>
      <c r="J9">
        <f t="shared" si="2"/>
        <v>88.141000000000005</v>
      </c>
    </row>
    <row r="10" spans="1:10">
      <c r="A10" t="s">
        <v>90</v>
      </c>
      <c r="B10">
        <f>B4+B6</f>
        <v>450.92600000000004</v>
      </c>
      <c r="C10">
        <f>C4+C6</f>
        <v>448.17899999999997</v>
      </c>
      <c r="D10">
        <f t="shared" ref="D10:J10" si="3">D4+D6</f>
        <v>443.88900000000001</v>
      </c>
      <c r="E10">
        <f t="shared" si="3"/>
        <v>429.72500000000002</v>
      </c>
      <c r="F10">
        <f t="shared" si="3"/>
        <v>440.23599999999999</v>
      </c>
      <c r="G10">
        <f t="shared" si="3"/>
        <v>448.39</v>
      </c>
      <c r="H10">
        <f t="shared" si="3"/>
        <v>471.47800000000001</v>
      </c>
      <c r="I10">
        <f t="shared" si="3"/>
        <v>470.05099999999999</v>
      </c>
      <c r="J10">
        <f t="shared" si="3"/>
        <v>477.92899999999997</v>
      </c>
    </row>
    <row r="11" spans="1:10">
      <c r="C11" s="130"/>
      <c r="D11" s="130"/>
      <c r="E11" s="130"/>
      <c r="F11" s="130"/>
      <c r="G11" s="130"/>
      <c r="H11" s="130"/>
    </row>
    <row r="12" spans="1:10">
      <c r="A12" s="36" t="s">
        <v>92</v>
      </c>
    </row>
    <row r="13" spans="1:10">
      <c r="B13">
        <v>2015</v>
      </c>
      <c r="C13">
        <v>2016</v>
      </c>
      <c r="D13">
        <v>2017</v>
      </c>
      <c r="E13">
        <v>2018</v>
      </c>
      <c r="F13">
        <v>2019</v>
      </c>
      <c r="G13">
        <v>2020</v>
      </c>
      <c r="H13" t="s">
        <v>112</v>
      </c>
      <c r="I13" t="s">
        <v>113</v>
      </c>
      <c r="J13">
        <v>2022</v>
      </c>
    </row>
    <row r="14" spans="1:10">
      <c r="A14" t="s">
        <v>13</v>
      </c>
      <c r="B14">
        <v>100</v>
      </c>
      <c r="C14" s="100">
        <f>$B14*C3/$B3</f>
        <v>99.791457349500249</v>
      </c>
      <c r="D14" s="100">
        <f t="shared" ref="D14:G14" si="4">$B14*D3/$B3</f>
        <v>99.689763975037295</v>
      </c>
      <c r="E14" s="100">
        <f t="shared" si="4"/>
        <v>99.659778336936824</v>
      </c>
      <c r="F14" s="100">
        <f t="shared" si="4"/>
        <v>99.657064704529517</v>
      </c>
      <c r="G14" s="100">
        <f t="shared" si="4"/>
        <v>98.749897390774606</v>
      </c>
      <c r="H14" s="100">
        <f t="shared" ref="H14:J14" si="5">$B14*H3/$B3</f>
        <v>98.151473604158369</v>
      </c>
      <c r="I14" s="100">
        <f t="shared" si="5"/>
        <v>98.157714958695138</v>
      </c>
      <c r="J14" s="100">
        <f t="shared" si="5"/>
        <v>97.09777014041012</v>
      </c>
    </row>
    <row r="15" spans="1:10">
      <c r="A15" t="s">
        <v>15</v>
      </c>
      <c r="B15">
        <v>100</v>
      </c>
      <c r="C15" s="100">
        <f t="shared" ref="C15:G15" si="6">$B15*C4/$B4</f>
        <v>100.22865682374884</v>
      </c>
      <c r="D15" s="100">
        <f t="shared" si="6"/>
        <v>105.65714959886741</v>
      </c>
      <c r="E15" s="100">
        <f t="shared" si="6"/>
        <v>109.87016562169936</v>
      </c>
      <c r="F15" s="100">
        <f t="shared" si="6"/>
        <v>114.52953998966268</v>
      </c>
      <c r="G15" s="100">
        <f t="shared" si="6"/>
        <v>117.95096519022898</v>
      </c>
      <c r="H15" s="100">
        <f t="shared" ref="H15:J15" si="7">$B15*H4/$B4</f>
        <v>122.68786939032337</v>
      </c>
      <c r="I15" s="100">
        <f t="shared" si="7"/>
        <v>122.73590417762196</v>
      </c>
      <c r="J15" s="100">
        <f t="shared" si="7"/>
        <v>127.40623384795163</v>
      </c>
    </row>
    <row r="16" spans="1:10">
      <c r="A16" t="s">
        <v>67</v>
      </c>
      <c r="B16">
        <v>100</v>
      </c>
      <c r="C16" s="100">
        <f t="shared" ref="C16:G16" si="8">$B16*C5/$B5</f>
        <v>97.986125916329115</v>
      </c>
      <c r="D16" s="100">
        <f t="shared" si="8"/>
        <v>95.675418600455913</v>
      </c>
      <c r="E16" s="100">
        <f t="shared" si="8"/>
        <v>97.530216311068102</v>
      </c>
      <c r="F16" s="100">
        <f t="shared" si="8"/>
        <v>97.231743116256965</v>
      </c>
      <c r="G16" s="100">
        <f t="shared" si="8"/>
        <v>92.387293569706614</v>
      </c>
      <c r="H16" s="100">
        <f t="shared" ref="H16:J16" si="9">$B16*H5/$B5</f>
        <v>96.680715679682507</v>
      </c>
      <c r="I16" s="100">
        <f t="shared" si="9"/>
        <v>98.973383406858332</v>
      </c>
      <c r="J16" s="100">
        <f t="shared" si="9"/>
        <v>104.57713564130739</v>
      </c>
    </row>
    <row r="17" spans="1:10">
      <c r="A17" t="s">
        <v>68</v>
      </c>
      <c r="B17">
        <v>100</v>
      </c>
      <c r="C17" s="100">
        <f t="shared" ref="C17:G17" si="10">$B17*C6/$B6</f>
        <v>96.248972970695448</v>
      </c>
      <c r="D17" s="100">
        <f t="shared" si="10"/>
        <v>71.373796532327717</v>
      </c>
      <c r="E17" s="100">
        <f t="shared" si="10"/>
        <v>40.655613373501588</v>
      </c>
      <c r="F17" s="100">
        <f t="shared" si="10"/>
        <v>34.255377420102391</v>
      </c>
      <c r="G17" s="100">
        <f t="shared" si="10"/>
        <v>30.014536414772369</v>
      </c>
      <c r="H17" s="100">
        <f t="shared" ref="H17:J17" si="11">$B17*H6/$B6</f>
        <v>36.571723513177581</v>
      </c>
      <c r="I17" s="100">
        <f t="shared" si="11"/>
        <v>34.88844881707292</v>
      </c>
      <c r="J17" s="100">
        <f t="shared" si="11"/>
        <v>25.673625887458659</v>
      </c>
    </row>
    <row r="18" spans="1:10">
      <c r="A18" t="s">
        <v>51</v>
      </c>
      <c r="B18">
        <v>100</v>
      </c>
      <c r="C18" s="100">
        <f t="shared" ref="C18:G18" si="12">$B18*C7/$B7</f>
        <v>99.815548109791195</v>
      </c>
      <c r="D18" s="100">
        <f t="shared" si="12"/>
        <v>100.68370942904525</v>
      </c>
      <c r="E18" s="100">
        <f t="shared" si="12"/>
        <v>101.51326699834163</v>
      </c>
      <c r="F18" s="100">
        <f t="shared" si="12"/>
        <v>102.37867846143432</v>
      </c>
      <c r="G18" s="100">
        <f t="shared" si="12"/>
        <v>102.15943031441434</v>
      </c>
      <c r="H18" s="100">
        <f t="shared" ref="H18:J18" si="13">$B18*H7/$B7</f>
        <v>102.72315082749518</v>
      </c>
      <c r="I18" s="100">
        <f t="shared" si="13"/>
        <v>102.81098757911126</v>
      </c>
      <c r="J18" s="100">
        <f t="shared" si="13"/>
        <v>103.04467247097845</v>
      </c>
    </row>
    <row r="19" spans="1:10">
      <c r="A19" t="s">
        <v>88</v>
      </c>
      <c r="B19">
        <v>100</v>
      </c>
      <c r="C19" s="100">
        <f t="shared" ref="C19:G19" si="14">$B19*C8/$B8</f>
        <v>99.645055092243382</v>
      </c>
      <c r="D19" s="100">
        <f t="shared" si="14"/>
        <v>99.282607447750252</v>
      </c>
      <c r="E19" s="100">
        <f t="shared" si="14"/>
        <v>98.604088135504469</v>
      </c>
      <c r="F19" s="100">
        <f t="shared" si="14"/>
        <v>99.122179801827031</v>
      </c>
      <c r="G19" s="100">
        <f t="shared" si="14"/>
        <v>98.710687421888466</v>
      </c>
      <c r="H19" s="100">
        <f t="shared" ref="H19:J19" si="15">$B19*H8/$B8</f>
        <v>99.560913662131128</v>
      </c>
      <c r="I19" s="100">
        <f t="shared" si="15"/>
        <v>99.564085960214356</v>
      </c>
      <c r="J19" s="100">
        <f t="shared" si="15"/>
        <v>99.346103763352602</v>
      </c>
    </row>
    <row r="20" spans="1:10">
      <c r="A20" t="s">
        <v>89</v>
      </c>
      <c r="B20">
        <v>100</v>
      </c>
      <c r="C20" s="100">
        <f t="shared" ref="C20:G20" si="16">$B20*C9/$B9</f>
        <v>96.928375804144679</v>
      </c>
      <c r="D20" s="100">
        <f t="shared" si="16"/>
        <v>80.878193328244961</v>
      </c>
      <c r="E20" s="100">
        <f t="shared" si="16"/>
        <v>62.899346421997159</v>
      </c>
      <c r="F20" s="100">
        <f t="shared" si="16"/>
        <v>58.885518019895962</v>
      </c>
      <c r="G20" s="100">
        <f t="shared" si="16"/>
        <v>54.408604909211036</v>
      </c>
      <c r="H20" s="100">
        <f t="shared" ref="H20:J20" si="17">$B20*H9/$B9</f>
        <v>60.080430502017165</v>
      </c>
      <c r="I20" s="100">
        <f t="shared" si="17"/>
        <v>59.952152189390105</v>
      </c>
      <c r="J20" s="100">
        <f t="shared" si="17"/>
        <v>56.532893766315397</v>
      </c>
    </row>
    <row r="21" spans="1:10">
      <c r="A21" t="s">
        <v>90</v>
      </c>
      <c r="B21">
        <v>100</v>
      </c>
      <c r="C21" s="100">
        <f t="shared" ref="C21:G21" si="18">$B21*C10/$B10</f>
        <v>99.390809134980003</v>
      </c>
      <c r="D21" s="100">
        <f t="shared" si="18"/>
        <v>98.439433521242947</v>
      </c>
      <c r="E21" s="100">
        <f t="shared" si="18"/>
        <v>95.298341634769329</v>
      </c>
      <c r="F21" s="100">
        <f t="shared" si="18"/>
        <v>97.629322771363803</v>
      </c>
      <c r="G21" s="100">
        <f t="shared" si="18"/>
        <v>99.437601735096209</v>
      </c>
      <c r="H21" s="100">
        <f t="shared" ref="H21:J21" si="19">$B21*H10/$B10</f>
        <v>104.55773231084478</v>
      </c>
      <c r="I21" s="100">
        <f t="shared" si="19"/>
        <v>104.24127240389774</v>
      </c>
      <c r="J21" s="100">
        <f t="shared" si="19"/>
        <v>105.98834398548762</v>
      </c>
    </row>
    <row r="23" spans="1:10">
      <c r="A23" t="s">
        <v>93</v>
      </c>
    </row>
    <row r="24" spans="1:10">
      <c r="A24" t="s">
        <v>114</v>
      </c>
    </row>
    <row r="25" spans="1:10">
      <c r="A25" t="s">
        <v>143</v>
      </c>
    </row>
    <row r="26" spans="1:10">
      <c r="B26" s="150"/>
      <c r="E26" s="151"/>
      <c r="F26" s="151"/>
    </row>
    <row r="27" spans="1:10">
      <c r="A27" t="s">
        <v>51</v>
      </c>
      <c r="B27" s="152"/>
      <c r="E27" s="153"/>
      <c r="F27" s="153"/>
      <c r="G27" s="153">
        <f>G7</f>
        <v>1931.8430000000001</v>
      </c>
      <c r="H27" s="153">
        <f>H7</f>
        <v>1942.5029999999999</v>
      </c>
      <c r="I27" s="188">
        <v>1944164</v>
      </c>
      <c r="J27" s="188">
        <v>1948583</v>
      </c>
    </row>
    <row r="28" spans="1:10">
      <c r="A28" t="s">
        <v>88</v>
      </c>
      <c r="E28" s="151"/>
      <c r="F28" s="151"/>
      <c r="G28" s="153">
        <f>G8</f>
        <v>1960.337</v>
      </c>
      <c r="H28" s="153">
        <f>H8</f>
        <v>1977.222</v>
      </c>
      <c r="I28" s="188">
        <v>1977285</v>
      </c>
      <c r="J28" s="188">
        <v>1972956</v>
      </c>
    </row>
    <row r="29" spans="1:10">
      <c r="E29" s="153"/>
      <c r="F29" s="153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topLeftCell="A4" workbookViewId="0">
      <selection activeCell="I11" sqref="I11"/>
    </sheetView>
  </sheetViews>
  <sheetFormatPr baseColWidth="10" defaultRowHeight="15"/>
  <cols>
    <col min="2" max="2" width="53.85546875" customWidth="1"/>
    <col min="3" max="6" width="14.7109375" customWidth="1"/>
    <col min="7" max="7" width="11.42578125" customWidth="1"/>
  </cols>
  <sheetData>
    <row r="2" spans="2:8">
      <c r="B2" s="18" t="s">
        <v>53</v>
      </c>
    </row>
    <row r="4" spans="2:8" ht="45" customHeight="1">
      <c r="B4" s="198"/>
      <c r="C4" s="15" t="s">
        <v>94</v>
      </c>
      <c r="D4" s="15" t="s">
        <v>130</v>
      </c>
      <c r="E4" s="15" t="s">
        <v>131</v>
      </c>
      <c r="F4" s="15" t="s">
        <v>102</v>
      </c>
      <c r="G4" s="7" t="s">
        <v>142</v>
      </c>
      <c r="H4" s="154" t="s">
        <v>144</v>
      </c>
    </row>
    <row r="5" spans="2:8" ht="15" customHeight="1">
      <c r="B5" s="199"/>
      <c r="C5" s="200" t="s">
        <v>0</v>
      </c>
      <c r="D5" s="201"/>
      <c r="E5" s="201"/>
      <c r="F5" s="202"/>
      <c r="G5" s="200" t="s">
        <v>1</v>
      </c>
      <c r="H5" s="203"/>
    </row>
    <row r="6" spans="2:8" ht="15" customHeight="1">
      <c r="B6" s="4" t="s">
        <v>2</v>
      </c>
      <c r="C6" s="129">
        <f>'Fig2 source'!B3</f>
        <v>1120.8720000000001</v>
      </c>
      <c r="D6" s="158">
        <f>'Fig2 source'!C3</f>
        <v>1117.586</v>
      </c>
      <c r="E6" s="158">
        <f>'Fig2 source'!D3</f>
        <v>1118.3240000000001</v>
      </c>
      <c r="F6" s="159">
        <f>'Fig2 source'!E3</f>
        <v>1112.453</v>
      </c>
      <c r="G6" s="129">
        <f>'Fig2 source'!F3</f>
        <v>-0.29316460755554602</v>
      </c>
      <c r="H6" s="160">
        <f>'Fig2 source'!I3</f>
        <v>-0.52498202667563254</v>
      </c>
    </row>
    <row r="7" spans="2:8" ht="15" customHeight="1">
      <c r="B7" s="11" t="s">
        <v>3</v>
      </c>
      <c r="C7" s="46">
        <f>'Fig2 source'!B4</f>
        <v>1009.768</v>
      </c>
      <c r="D7" s="161">
        <f>'Fig2 source'!C4</f>
        <v>1009.24</v>
      </c>
      <c r="E7" s="161">
        <f>'Fig2 source'!D4</f>
        <v>1008.9880000000001</v>
      </c>
      <c r="F7" s="162">
        <f>'Fig2 source'!E4</f>
        <v>1006.635</v>
      </c>
      <c r="G7" s="46">
        <f>'Fig2 source'!F4</f>
        <v>-5.228923871621996E-2</v>
      </c>
      <c r="H7" s="162">
        <f>'Fig2 source'!I4</f>
        <v>-0.23320396278251079</v>
      </c>
    </row>
    <row r="8" spans="2:8" ht="15" customHeight="1">
      <c r="B8" s="11" t="s">
        <v>4</v>
      </c>
      <c r="C8" s="46">
        <f>'Fig2 source'!B5</f>
        <v>111.104</v>
      </c>
      <c r="D8" s="161">
        <f>'Fig2 source'!C5</f>
        <v>108.346</v>
      </c>
      <c r="E8" s="161">
        <f>'Fig2 source'!D5</f>
        <v>109.336</v>
      </c>
      <c r="F8" s="162">
        <f>'Fig2 source'!E5</f>
        <v>105.818</v>
      </c>
      <c r="G8" s="46">
        <f>'Fig2 source'!F5</f>
        <v>-2.482358870967742</v>
      </c>
      <c r="H8" s="162">
        <f>'Fig2 source'!I5</f>
        <v>-3.2176044486719837</v>
      </c>
    </row>
    <row r="9" spans="2:8" ht="15" customHeight="1">
      <c r="B9" s="5" t="s">
        <v>5</v>
      </c>
      <c r="C9" s="45">
        <f>'Fig2 source'!B6</f>
        <v>358.55700000000002</v>
      </c>
      <c r="D9" s="163">
        <f>'Fig2 source'!C6</f>
        <v>369.88200000000001</v>
      </c>
      <c r="E9" s="163">
        <f>'Fig2 source'!D6</f>
        <v>368.517</v>
      </c>
      <c r="F9" s="160">
        <f>'Fig2 source'!E6</f>
        <v>377.197</v>
      </c>
      <c r="G9" s="45">
        <f>'Fig2 source'!F6</f>
        <v>3.1584936286280838</v>
      </c>
      <c r="H9" s="160">
        <f>'Fig2 source'!I6</f>
        <v>2.3553865900351951</v>
      </c>
    </row>
    <row r="10" spans="2:8" ht="15" customHeight="1">
      <c r="B10" s="164" t="s">
        <v>105</v>
      </c>
      <c r="C10" s="46">
        <f>'Fig2 source'!B7</f>
        <v>272.30500000000001</v>
      </c>
      <c r="D10" s="161">
        <f>'Fig2 source'!C7</f>
        <v>282.21600000000001</v>
      </c>
      <c r="E10" s="161">
        <f>'Fig2 source'!D7</f>
        <v>281.959</v>
      </c>
      <c r="F10" s="162">
        <f>'Fig2 source'!E7</f>
        <v>289.18</v>
      </c>
      <c r="G10" s="46">
        <f>'Fig2 source'!F7</f>
        <v>3.639668753787114</v>
      </c>
      <c r="H10" s="162">
        <f>'Fig2 source'!I7</f>
        <v>2.5610106433914153</v>
      </c>
    </row>
    <row r="11" spans="2:8" ht="15" customHeight="1">
      <c r="B11" s="12" t="s">
        <v>106</v>
      </c>
      <c r="C11" s="46">
        <f>'Fig2 source'!B8</f>
        <v>8.9320000000000004</v>
      </c>
      <c r="D11" s="161">
        <f>'Fig2 source'!C8</f>
        <v>8.6850000000000005</v>
      </c>
      <c r="E11" s="161">
        <f>'Fig2 source'!D8</f>
        <v>8.5619999999999994</v>
      </c>
      <c r="F11" s="162">
        <f>'Fig2 source'!E8</f>
        <v>8.6869999999999994</v>
      </c>
      <c r="G11" s="46">
        <f>'Fig2 source'!F8</f>
        <v>-2.7653381101656964</v>
      </c>
      <c r="H11" s="162">
        <f>'Fig2 source'!I8</f>
        <v>1.4599392665265125</v>
      </c>
    </row>
    <row r="12" spans="2:8" ht="15" customHeight="1">
      <c r="B12" s="12" t="s">
        <v>107</v>
      </c>
      <c r="C12" s="46">
        <f>'Fig2 source'!B9</f>
        <v>16.216999999999999</v>
      </c>
      <c r="D12" s="161">
        <f>'Fig2 source'!C9</f>
        <v>14.762</v>
      </c>
      <c r="E12" s="161">
        <f>'Fig2 source'!D9</f>
        <v>15.321999999999999</v>
      </c>
      <c r="F12" s="162">
        <f>'Fig2 source'!E9</f>
        <v>14.667999999999999</v>
      </c>
      <c r="G12" s="46">
        <f>'Fig2 source'!F9</f>
        <v>-8.9720663501264113</v>
      </c>
      <c r="H12" s="162">
        <f>'Fig2 source'!I9</f>
        <v>-4.2683722751599005</v>
      </c>
    </row>
    <row r="13" spans="2:8" ht="15" customHeight="1">
      <c r="B13" s="12" t="s">
        <v>108</v>
      </c>
      <c r="C13" s="46">
        <f>'Fig2 source'!B10</f>
        <v>37.192999999999998</v>
      </c>
      <c r="D13" s="161">
        <f>'Fig2 source'!C10</f>
        <v>40.167999999999999</v>
      </c>
      <c r="E13" s="161">
        <f>'Fig2 source'!D10</f>
        <v>40.177</v>
      </c>
      <c r="F13" s="162">
        <f>'Fig2 source'!E10</f>
        <v>40.863999999999997</v>
      </c>
      <c r="G13" s="46">
        <f>'Fig2 source'!F10</f>
        <v>7.9988169816901031</v>
      </c>
      <c r="H13" s="162">
        <f>'Fig2 source'!I10</f>
        <v>1.7099335440675014</v>
      </c>
    </row>
    <row r="14" spans="2:8" ht="15" customHeight="1">
      <c r="B14" s="12" t="s">
        <v>6</v>
      </c>
      <c r="C14" s="46">
        <f>'Fig2 source'!B11</f>
        <v>23.91</v>
      </c>
      <c r="D14" s="161">
        <f>'Fig2 source'!C11</f>
        <v>24.050999999999998</v>
      </c>
      <c r="E14" s="161">
        <f>'Fig2 source'!D11</f>
        <v>22.497</v>
      </c>
      <c r="F14" s="162">
        <f>'Fig2 source'!E11</f>
        <v>23.797999999999998</v>
      </c>
      <c r="G14" s="46">
        <f>'Fig2 source'!F11</f>
        <v>0.58971141781681302</v>
      </c>
      <c r="H14" s="162">
        <f>'Fig2 source'!I11</f>
        <v>5.7829932879939543</v>
      </c>
    </row>
    <row r="15" spans="2:8" ht="26.25">
      <c r="B15" s="164" t="s">
        <v>111</v>
      </c>
      <c r="C15" s="46">
        <f>'Fig2 source'!B12</f>
        <v>86.251999999999995</v>
      </c>
      <c r="D15" s="161">
        <f>'Fig2 source'!C12</f>
        <v>87.665999999999997</v>
      </c>
      <c r="E15" s="161">
        <f>'Fig2 source'!D12</f>
        <v>86.558000000000007</v>
      </c>
      <c r="F15" s="162">
        <f>'Fig2 source'!E12</f>
        <v>88.016999999999996</v>
      </c>
      <c r="G15" s="46">
        <f>'Fig2 source'!F12</f>
        <v>1.6393822751936187</v>
      </c>
      <c r="H15" s="162">
        <f>'Fig2 source'!I12</f>
        <v>1.685574990179995</v>
      </c>
    </row>
    <row r="16" spans="2:8" ht="15" customHeight="1">
      <c r="B16" s="5" t="s">
        <v>7</v>
      </c>
      <c r="C16" s="45">
        <f>'Fig2 source'!B13</f>
        <v>345.65800000000002</v>
      </c>
      <c r="D16" s="163">
        <f>'Fig2 source'!C13</f>
        <v>347.64299999999997</v>
      </c>
      <c r="E16" s="163">
        <f>'Fig2 source'!D13</f>
        <v>349.79199999999997</v>
      </c>
      <c r="F16" s="160">
        <f>'Fig2 source'!E13</f>
        <v>351.303</v>
      </c>
      <c r="G16" s="45">
        <f>'Fig2 source'!F13</f>
        <v>0.57426705008997336</v>
      </c>
      <c r="H16" s="160">
        <f>'Fig2 source'!I13</f>
        <v>0.43197099990851701</v>
      </c>
    </row>
    <row r="17" spans="2:8" ht="15" customHeight="1">
      <c r="B17" s="11" t="s">
        <v>8</v>
      </c>
      <c r="C17" s="46">
        <f>'Fig2 source'!B14</f>
        <v>275.93900000000002</v>
      </c>
      <c r="D17" s="161">
        <f>'Fig2 source'!C14</f>
        <v>277.60599999999999</v>
      </c>
      <c r="E17" s="161">
        <f>'Fig2 source'!D14</f>
        <v>279.77</v>
      </c>
      <c r="F17" s="162">
        <f>'Fig2 source'!E14</f>
        <v>280.59699999999998</v>
      </c>
      <c r="G17" s="46">
        <f>'Fig2 source'!F14</f>
        <v>0.60411902630653869</v>
      </c>
      <c r="H17" s="162">
        <f>'Fig2 source'!I14</f>
        <v>0.29559995710762416</v>
      </c>
    </row>
    <row r="18" spans="2:8" ht="15" customHeight="1">
      <c r="B18" s="47" t="s">
        <v>77</v>
      </c>
      <c r="C18" s="46">
        <f>'Fig2 source'!B15</f>
        <v>56.079000000000001</v>
      </c>
      <c r="D18" s="161">
        <f>'Fig2 source'!C15</f>
        <v>56.472999999999999</v>
      </c>
      <c r="E18" s="161">
        <f>'Fig2 source'!D15</f>
        <v>56.472999999999999</v>
      </c>
      <c r="F18" s="162">
        <f>'Fig2 source'!E15</f>
        <v>56.777000000000001</v>
      </c>
      <c r="G18" s="46">
        <f>'Fig2 source'!F15</f>
        <v>0.70258028852154997</v>
      </c>
      <c r="H18" s="162">
        <f>'Fig2 source'!I15</f>
        <v>0.53831034299576785</v>
      </c>
    </row>
    <row r="19" spans="2:8" ht="15" customHeight="1">
      <c r="B19" s="47" t="s">
        <v>78</v>
      </c>
      <c r="C19" s="46">
        <f>'Fig2 source'!B16</f>
        <v>13.64</v>
      </c>
      <c r="D19" s="161">
        <f>'Fig2 source'!C16</f>
        <v>13.564</v>
      </c>
      <c r="E19" s="161">
        <f>'Fig2 source'!D16</f>
        <v>13.548999999999999</v>
      </c>
      <c r="F19" s="162">
        <f>'Fig2 source'!E16</f>
        <v>13.929</v>
      </c>
      <c r="G19" s="46">
        <f>'Fig2 source'!F16</f>
        <v>-0.55718475073313789</v>
      </c>
      <c r="H19" s="162">
        <f>'Fig2 source'!I16</f>
        <v>2.8046350284153814</v>
      </c>
    </row>
    <row r="20" spans="2:8">
      <c r="B20" s="6" t="s">
        <v>79</v>
      </c>
      <c r="C20" s="45">
        <f>'Fig2 source'!B17</f>
        <v>96.921999999999997</v>
      </c>
      <c r="D20" s="163">
        <f>'Fig2 source'!C17</f>
        <v>97.117000000000004</v>
      </c>
      <c r="E20" s="163">
        <f>'Fig2 source'!D17</f>
        <v>97.241</v>
      </c>
      <c r="F20" s="160">
        <f>'Fig2 source'!E17</f>
        <v>97.046000000000006</v>
      </c>
      <c r="G20" s="45">
        <f>'Fig2 source'!F17</f>
        <v>0.20119271166505023</v>
      </c>
      <c r="H20" s="160">
        <f>'Fig2 source'!I17</f>
        <v>-0.20053269711335756</v>
      </c>
    </row>
    <row r="21" spans="2:8">
      <c r="B21" s="5" t="s">
        <v>110</v>
      </c>
      <c r="C21" s="165">
        <f>'Fig2 source'!B18</f>
        <v>9.8339999999999996</v>
      </c>
      <c r="D21" s="166">
        <f>'Fig2 source'!C18</f>
        <v>10.275</v>
      </c>
      <c r="E21" s="166">
        <f>'Fig2 source'!D18</f>
        <v>10.273</v>
      </c>
      <c r="F21" s="167">
        <f>'Fig2 source'!E18</f>
        <v>10.584</v>
      </c>
      <c r="G21" s="45">
        <f>'Fig2 source'!F18</f>
        <v>4.4844417327638801</v>
      </c>
      <c r="H21" s="160">
        <f>'Fig2 source'!I18</f>
        <v>3.027353256108245</v>
      </c>
    </row>
    <row r="22" spans="2:8">
      <c r="B22" s="1" t="s">
        <v>50</v>
      </c>
      <c r="C22" s="48">
        <f>'Fig2 source'!B19</f>
        <v>1931.8430000000001</v>
      </c>
      <c r="D22" s="168">
        <f>'Fig2 source'!C19</f>
        <v>1942.5029999999999</v>
      </c>
      <c r="E22" s="168">
        <f>'Fig2 source'!D19</f>
        <v>1944.1469999999999</v>
      </c>
      <c r="F22" s="169">
        <f>'Fig2 source'!E19</f>
        <v>1948.5830000000001</v>
      </c>
      <c r="G22" s="48">
        <f>'Fig2 source'!F19</f>
        <v>0.55180467563875524</v>
      </c>
      <c r="H22" s="169">
        <f>'Fig2 source'!I19</f>
        <v>0.22817204666108065</v>
      </c>
    </row>
    <row r="23" spans="2:8">
      <c r="B23" s="49" t="s">
        <v>9</v>
      </c>
      <c r="C23" s="170">
        <f>'Fig2 source'!B20</f>
        <v>28.494</v>
      </c>
      <c r="D23" s="171">
        <f>'Fig2 source'!C20</f>
        <v>34.719000000000001</v>
      </c>
      <c r="E23" s="171">
        <f>'Fig2 source'!D20</f>
        <v>33.121000000000002</v>
      </c>
      <c r="F23" s="172">
        <f>'Fig2 source'!E20</f>
        <v>24.373000000000001</v>
      </c>
      <c r="G23" s="46">
        <f>'Fig2 source'!F20</f>
        <v>21.846704569383032</v>
      </c>
      <c r="H23" s="162">
        <f>'Fig2 source'!I20</f>
        <v>-26.412246007065004</v>
      </c>
    </row>
    <row r="24" spans="2:8">
      <c r="B24" s="1" t="s">
        <v>10</v>
      </c>
      <c r="C24" s="48">
        <f>'Fig2 source'!B21</f>
        <v>1960.337</v>
      </c>
      <c r="D24" s="168">
        <f>'Fig2 source'!C21</f>
        <v>1977.222</v>
      </c>
      <c r="E24" s="168">
        <f>'Fig2 source'!D21</f>
        <v>1977.268</v>
      </c>
      <c r="F24" s="169">
        <f>'Fig2 source'!E21</f>
        <v>1972.9559999999999</v>
      </c>
      <c r="G24" s="48">
        <f>'Fig2 source'!F21</f>
        <v>0.86133149555408028</v>
      </c>
      <c r="H24" s="169">
        <f>'Fig2 source'!I21</f>
        <v>-0.2180786823030629</v>
      </c>
    </row>
    <row r="26" spans="2:8" ht="15" customHeight="1">
      <c r="B26" s="35" t="s">
        <v>80</v>
      </c>
    </row>
    <row r="27" spans="2:8" ht="15" customHeight="1">
      <c r="B27" s="35" t="s">
        <v>81</v>
      </c>
    </row>
    <row r="28" spans="2:8" ht="15" customHeight="1">
      <c r="B28" s="35" t="s">
        <v>11</v>
      </c>
    </row>
    <row r="29" spans="2:8" ht="15" customHeight="1">
      <c r="B29" s="35" t="s">
        <v>97</v>
      </c>
    </row>
    <row r="30" spans="2:8" ht="15" customHeight="1">
      <c r="B30" s="35" t="s">
        <v>12</v>
      </c>
    </row>
    <row r="31" spans="2:8">
      <c r="B31" s="19"/>
    </row>
  </sheetData>
  <mergeCells count="3">
    <mergeCell ref="B4:B5"/>
    <mergeCell ref="C5:F5"/>
    <mergeCell ref="G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21"/>
  <sheetViews>
    <sheetView workbookViewId="0">
      <selection activeCell="L23" sqref="L23"/>
    </sheetView>
  </sheetViews>
  <sheetFormatPr baseColWidth="10" defaultRowHeight="15"/>
  <cols>
    <col min="1" max="1" width="52.7109375" customWidth="1"/>
    <col min="2" max="2" width="12" bestFit="1" customWidth="1"/>
    <col min="7" max="8" width="0" hidden="1" customWidth="1"/>
  </cols>
  <sheetData>
    <row r="1" spans="1:11" ht="37.5">
      <c r="A1" s="198"/>
      <c r="B1" s="15" t="s">
        <v>94</v>
      </c>
      <c r="C1" s="15" t="s">
        <v>100</v>
      </c>
      <c r="D1" s="15" t="s">
        <v>101</v>
      </c>
      <c r="E1" s="15" t="s">
        <v>102</v>
      </c>
      <c r="F1" s="7" t="s">
        <v>145</v>
      </c>
      <c r="G1" s="7" t="s">
        <v>103</v>
      </c>
      <c r="H1" s="154" t="s">
        <v>104</v>
      </c>
      <c r="I1" s="154" t="s">
        <v>146</v>
      </c>
    </row>
    <row r="2" spans="1:11" ht="15" customHeight="1">
      <c r="A2" s="199"/>
      <c r="B2" s="200" t="s">
        <v>0</v>
      </c>
      <c r="C2" s="201"/>
      <c r="D2" s="201"/>
      <c r="E2" s="202"/>
      <c r="F2" s="200" t="s">
        <v>1</v>
      </c>
      <c r="G2" s="201"/>
      <c r="H2" s="201"/>
      <c r="I2" s="203"/>
    </row>
    <row r="3" spans="1:11" ht="15" customHeight="1">
      <c r="A3" s="4" t="s">
        <v>2</v>
      </c>
      <c r="B3" s="129">
        <v>1120.8720000000001</v>
      </c>
      <c r="C3" s="158">
        <v>1117.586</v>
      </c>
      <c r="D3" s="158">
        <v>1118.3240000000001</v>
      </c>
      <c r="E3" s="159">
        <v>1112.453</v>
      </c>
      <c r="F3" s="129">
        <v>-0.29316460755554602</v>
      </c>
      <c r="G3" s="159">
        <v>-0.22732301279717934</v>
      </c>
      <c r="H3" s="129">
        <v>-0.45929351298244614</v>
      </c>
      <c r="I3" s="160">
        <v>-0.52498202667563254</v>
      </c>
      <c r="K3" s="146"/>
    </row>
    <row r="4" spans="1:11" ht="15" customHeight="1">
      <c r="A4" s="11" t="s">
        <v>3</v>
      </c>
      <c r="B4" s="46">
        <v>1009.768</v>
      </c>
      <c r="C4" s="161">
        <v>1009.24</v>
      </c>
      <c r="D4" s="161">
        <v>1008.9880000000001</v>
      </c>
      <c r="E4" s="162">
        <v>1006.635</v>
      </c>
      <c r="F4" s="46">
        <v>-5.228923871621996E-2</v>
      </c>
      <c r="G4" s="162">
        <v>-7.7245466285324957E-2</v>
      </c>
      <c r="H4" s="46">
        <v>-0.25811501724069597</v>
      </c>
      <c r="I4" s="162">
        <v>-0.23320396278251079</v>
      </c>
      <c r="K4" s="146"/>
    </row>
    <row r="5" spans="1:11" ht="15" customHeight="1">
      <c r="A5" s="11" t="s">
        <v>4</v>
      </c>
      <c r="B5" s="46">
        <v>111.104</v>
      </c>
      <c r="C5" s="161">
        <v>108.346</v>
      </c>
      <c r="D5" s="161">
        <v>109.336</v>
      </c>
      <c r="E5" s="162">
        <v>105.818</v>
      </c>
      <c r="F5" s="46">
        <v>-2.482358870967742</v>
      </c>
      <c r="G5" s="162">
        <v>-1.5913018433179722</v>
      </c>
      <c r="H5" s="46">
        <v>-2.3332656489395087</v>
      </c>
      <c r="I5" s="162">
        <v>-3.2176044486719837</v>
      </c>
      <c r="K5" s="146"/>
    </row>
    <row r="6" spans="1:11" ht="15" customHeight="1">
      <c r="A6" s="5" t="s">
        <v>5</v>
      </c>
      <c r="B6" s="45">
        <v>358.55700000000002</v>
      </c>
      <c r="C6" s="163">
        <v>369.88200000000001</v>
      </c>
      <c r="D6" s="163">
        <v>368.517</v>
      </c>
      <c r="E6" s="160">
        <v>377.197</v>
      </c>
      <c r="F6" s="45">
        <v>3.1584936286280838</v>
      </c>
      <c r="G6" s="160">
        <v>2.7778010190848317</v>
      </c>
      <c r="H6" s="45">
        <v>1.9776577394952983</v>
      </c>
      <c r="I6" s="160">
        <v>2.3553865900351951</v>
      </c>
    </row>
    <row r="7" spans="1:11" ht="15" customHeight="1">
      <c r="A7" s="164" t="s">
        <v>105</v>
      </c>
      <c r="B7" s="46">
        <v>272.30500000000001</v>
      </c>
      <c r="C7" s="161">
        <v>282.21600000000001</v>
      </c>
      <c r="D7" s="161">
        <v>281.959</v>
      </c>
      <c r="E7" s="162">
        <v>289.18</v>
      </c>
      <c r="F7" s="46">
        <v>3.639668753787114</v>
      </c>
      <c r="G7" s="162">
        <v>3.5452892895833714</v>
      </c>
      <c r="H7" s="46">
        <v>2.4676134591943759</v>
      </c>
      <c r="I7" s="162">
        <v>2.5610106433914153</v>
      </c>
    </row>
    <row r="8" spans="1:11" ht="15" customHeight="1">
      <c r="A8" s="12" t="s">
        <v>106</v>
      </c>
      <c r="B8" s="46">
        <v>8.9320000000000004</v>
      </c>
      <c r="C8" s="161">
        <v>8.6850000000000005</v>
      </c>
      <c r="D8" s="161">
        <v>8.5619999999999994</v>
      </c>
      <c r="E8" s="162">
        <v>8.6869999999999994</v>
      </c>
      <c r="F8" s="46">
        <v>-2.7653381101656964</v>
      </c>
      <c r="G8" s="162">
        <v>-4.1424093148231078</v>
      </c>
      <c r="H8" s="46">
        <v>2.3028209556706966E-2</v>
      </c>
      <c r="I8" s="162">
        <v>1.4599392665265125</v>
      </c>
    </row>
    <row r="9" spans="1:11" ht="15" customHeight="1">
      <c r="A9" s="12" t="s">
        <v>107</v>
      </c>
      <c r="B9" s="46">
        <v>16.216999999999999</v>
      </c>
      <c r="C9" s="161">
        <v>14.762</v>
      </c>
      <c r="D9" s="161">
        <v>15.321999999999999</v>
      </c>
      <c r="E9" s="162">
        <v>14.667999999999999</v>
      </c>
      <c r="F9" s="46">
        <v>-8.9720663501264113</v>
      </c>
      <c r="G9" s="162">
        <v>-5.5188999198372075</v>
      </c>
      <c r="H9" s="46">
        <v>-0.63677008535428803</v>
      </c>
      <c r="I9" s="162">
        <v>-4.2683722751599005</v>
      </c>
    </row>
    <row r="10" spans="1:11" ht="15" customHeight="1">
      <c r="A10" s="12" t="s">
        <v>108</v>
      </c>
      <c r="B10" s="46">
        <v>37.192999999999998</v>
      </c>
      <c r="C10" s="161">
        <v>40.167999999999999</v>
      </c>
      <c r="D10" s="161">
        <v>40.177</v>
      </c>
      <c r="E10" s="162">
        <v>40.863999999999997</v>
      </c>
      <c r="F10" s="46">
        <v>7.9988169816901031</v>
      </c>
      <c r="G10" s="162">
        <v>8.0230150834834504</v>
      </c>
      <c r="H10" s="46">
        <v>1.7327225652260505</v>
      </c>
      <c r="I10" s="162">
        <v>1.7099335440675014</v>
      </c>
    </row>
    <row r="11" spans="1:11" ht="15" customHeight="1">
      <c r="A11" s="12" t="s">
        <v>6</v>
      </c>
      <c r="B11" s="46">
        <v>23.91</v>
      </c>
      <c r="C11" s="161">
        <v>24.050999999999998</v>
      </c>
      <c r="D11" s="161">
        <v>22.497</v>
      </c>
      <c r="E11" s="162">
        <v>23.797999999999998</v>
      </c>
      <c r="F11" s="46">
        <v>0.58971141781681302</v>
      </c>
      <c r="G11" s="162">
        <v>-5.9096612296110411</v>
      </c>
      <c r="H11" s="46">
        <v>-1.0519313126273335</v>
      </c>
      <c r="I11" s="162">
        <v>5.7829932879939543</v>
      </c>
    </row>
    <row r="12" spans="1:11" ht="25.5" customHeight="1">
      <c r="A12" s="164" t="s">
        <v>129</v>
      </c>
      <c r="B12" s="46">
        <v>86.251999999999995</v>
      </c>
      <c r="C12" s="161">
        <v>87.665999999999997</v>
      </c>
      <c r="D12" s="161">
        <v>86.558000000000007</v>
      </c>
      <c r="E12" s="162">
        <v>88.016999999999996</v>
      </c>
      <c r="F12" s="46">
        <v>1.6393822751936187</v>
      </c>
      <c r="G12" s="162">
        <v>0.35477438204331491</v>
      </c>
      <c r="H12" s="46">
        <v>0.40038327287659986</v>
      </c>
      <c r="I12" s="162">
        <v>1.685574990179995</v>
      </c>
    </row>
    <row r="13" spans="1:11" ht="15" customHeight="1">
      <c r="A13" s="5" t="s">
        <v>7</v>
      </c>
      <c r="B13" s="45">
        <v>345.65800000000002</v>
      </c>
      <c r="C13" s="163">
        <v>347.64299999999997</v>
      </c>
      <c r="D13" s="163">
        <v>349.79199999999997</v>
      </c>
      <c r="E13" s="160">
        <v>351.303</v>
      </c>
      <c r="F13" s="45">
        <v>0.57426705008997336</v>
      </c>
      <c r="G13" s="160">
        <v>1.1959798413460705</v>
      </c>
      <c r="H13" s="45">
        <v>1.0528041697948758</v>
      </c>
      <c r="I13" s="160">
        <v>0.43197099990851701</v>
      </c>
    </row>
    <row r="14" spans="1:11" ht="15" customHeight="1">
      <c r="A14" s="11" t="s">
        <v>8</v>
      </c>
      <c r="B14" s="46">
        <v>275.93900000000002</v>
      </c>
      <c r="C14" s="161">
        <v>277.60599999999999</v>
      </c>
      <c r="D14" s="161">
        <v>279.77</v>
      </c>
      <c r="E14" s="162">
        <v>280.59699999999998</v>
      </c>
      <c r="F14" s="46">
        <v>0.60411902630653869</v>
      </c>
      <c r="G14" s="162">
        <v>1.3883503238034494</v>
      </c>
      <c r="H14" s="46">
        <v>1.0774262804118067</v>
      </c>
      <c r="I14" s="162">
        <v>0.29559995710762416</v>
      </c>
    </row>
    <row r="15" spans="1:11" ht="15" customHeight="1">
      <c r="A15" s="47" t="s">
        <v>77</v>
      </c>
      <c r="B15" s="46">
        <v>56.079000000000001</v>
      </c>
      <c r="C15" s="161">
        <v>56.472999999999999</v>
      </c>
      <c r="D15" s="161">
        <v>56.472999999999999</v>
      </c>
      <c r="E15" s="162">
        <v>56.777000000000001</v>
      </c>
      <c r="F15" s="46">
        <v>0.70258028852154997</v>
      </c>
      <c r="G15" s="162">
        <v>0.70258028852154997</v>
      </c>
      <c r="H15" s="46">
        <v>0.53831034299576785</v>
      </c>
      <c r="I15" s="162">
        <v>0.53831034299576785</v>
      </c>
    </row>
    <row r="16" spans="1:11" ht="15" customHeight="1">
      <c r="A16" s="47" t="s">
        <v>78</v>
      </c>
      <c r="B16" s="46">
        <v>13.64</v>
      </c>
      <c r="C16" s="161">
        <v>13.564</v>
      </c>
      <c r="D16" s="161">
        <v>13.548999999999999</v>
      </c>
      <c r="E16" s="162">
        <v>13.929</v>
      </c>
      <c r="F16" s="46">
        <v>-0.55718475073313789</v>
      </c>
      <c r="G16" s="162">
        <v>-0.66715542521994142</v>
      </c>
      <c r="H16" s="46">
        <v>2.6909466234149217</v>
      </c>
      <c r="I16" s="162">
        <v>2.8046350284153814</v>
      </c>
    </row>
    <row r="17" spans="1:9" ht="15" customHeight="1">
      <c r="A17" s="6" t="s">
        <v>79</v>
      </c>
      <c r="B17" s="45">
        <v>96.921999999999997</v>
      </c>
      <c r="C17" s="163">
        <v>97.117000000000004</v>
      </c>
      <c r="D17" s="163">
        <v>97.241</v>
      </c>
      <c r="E17" s="160">
        <v>97.046000000000006</v>
      </c>
      <c r="F17" s="45">
        <v>0.20119271166505023</v>
      </c>
      <c r="G17" s="160">
        <v>0.32913064113410784</v>
      </c>
      <c r="H17" s="45">
        <v>-7.3107694842303617E-2</v>
      </c>
      <c r="I17" s="160">
        <v>-0.20053269711335756</v>
      </c>
    </row>
    <row r="18" spans="1:9">
      <c r="A18" s="5" t="s">
        <v>110</v>
      </c>
      <c r="B18" s="165">
        <v>9.8339999999999996</v>
      </c>
      <c r="C18" s="166">
        <v>10.275</v>
      </c>
      <c r="D18" s="166">
        <v>10.273</v>
      </c>
      <c r="E18" s="167">
        <v>10.584</v>
      </c>
      <c r="F18" s="45">
        <v>4.4844417327638801</v>
      </c>
      <c r="G18" s="160">
        <v>4.4641041285336591</v>
      </c>
      <c r="H18" s="45">
        <v>3.007299270072993</v>
      </c>
      <c r="I18" s="160">
        <v>3.027353256108245</v>
      </c>
    </row>
    <row r="19" spans="1:9">
      <c r="A19" s="1" t="s">
        <v>50</v>
      </c>
      <c r="B19" s="48">
        <v>1931.8430000000001</v>
      </c>
      <c r="C19" s="168">
        <v>1942.5029999999999</v>
      </c>
      <c r="D19" s="168">
        <v>1944.1469999999999</v>
      </c>
      <c r="E19" s="169">
        <v>1948.5830000000001</v>
      </c>
      <c r="F19" s="48">
        <v>0.55180467563875524</v>
      </c>
      <c r="G19" s="169">
        <v>0.63690475882356901</v>
      </c>
      <c r="H19" s="48">
        <v>0.31299822960376378</v>
      </c>
      <c r="I19" s="169">
        <v>0.22817204666108065</v>
      </c>
    </row>
    <row r="20" spans="1:9">
      <c r="A20" s="49" t="s">
        <v>9</v>
      </c>
      <c r="B20" s="170">
        <v>28.494</v>
      </c>
      <c r="C20" s="171">
        <v>34.719000000000001</v>
      </c>
      <c r="D20" s="171">
        <v>33.121000000000002</v>
      </c>
      <c r="E20" s="172">
        <v>24.373000000000001</v>
      </c>
      <c r="F20" s="46">
        <f>((C20-B20)/B20)*100</f>
        <v>21.846704569383032</v>
      </c>
      <c r="G20" s="162">
        <f>((D20-B20)/B20)*100</f>
        <v>16.238506352214511</v>
      </c>
      <c r="H20" s="46">
        <f>((E20-C20)/C20)*100</f>
        <v>-29.799245369970333</v>
      </c>
      <c r="I20" s="162">
        <f>((E20-D20)/D20)*100</f>
        <v>-26.412246007065004</v>
      </c>
    </row>
    <row r="21" spans="1:9">
      <c r="A21" s="1" t="s">
        <v>10</v>
      </c>
      <c r="B21" s="48">
        <v>1960.337</v>
      </c>
      <c r="C21" s="168">
        <v>1977.222</v>
      </c>
      <c r="D21" s="168">
        <v>1977.268</v>
      </c>
      <c r="E21" s="169">
        <v>1972.9559999999999</v>
      </c>
      <c r="F21" s="48">
        <f>((C21-B21)/B21)*100</f>
        <v>0.86133149555408028</v>
      </c>
      <c r="G21" s="169">
        <f>((C21-B21)/C21)*100</f>
        <v>0.85397593188827514</v>
      </c>
      <c r="H21" s="48">
        <f>((E21-C21)/C21)*100</f>
        <v>-0.21575725942762505</v>
      </c>
      <c r="I21" s="169">
        <f>((E21-D21)/D21)*100</f>
        <v>-0.2180786823030629</v>
      </c>
    </row>
  </sheetData>
  <mergeCells count="3">
    <mergeCell ref="A1:A2"/>
    <mergeCell ref="B2:E2"/>
    <mergeCell ref="F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topLeftCell="A16" workbookViewId="0">
      <selection activeCell="K12" sqref="K12"/>
    </sheetView>
  </sheetViews>
  <sheetFormatPr baseColWidth="10" defaultRowHeight="15"/>
  <cols>
    <col min="2" max="2" width="29" customWidth="1"/>
    <col min="3" max="6" width="14.7109375" customWidth="1"/>
    <col min="7" max="7" width="11.42578125" customWidth="1"/>
    <col min="9" max="9" width="14.42578125" customWidth="1"/>
  </cols>
  <sheetData>
    <row r="2" spans="2:9">
      <c r="B2" s="18" t="s">
        <v>54</v>
      </c>
    </row>
    <row r="4" spans="2:9" ht="49.5" customHeight="1">
      <c r="B4" s="204"/>
      <c r="C4" s="15" t="s">
        <v>94</v>
      </c>
      <c r="D4" s="15" t="s">
        <v>130</v>
      </c>
      <c r="E4" s="15" t="s">
        <v>131</v>
      </c>
      <c r="F4" s="15" t="s">
        <v>102</v>
      </c>
      <c r="G4" s="7" t="s">
        <v>142</v>
      </c>
      <c r="H4" s="154" t="s">
        <v>144</v>
      </c>
      <c r="I4" s="154" t="s">
        <v>115</v>
      </c>
    </row>
    <row r="5" spans="2:9" ht="15" customHeight="1">
      <c r="B5" s="205"/>
      <c r="C5" s="206" t="s">
        <v>0</v>
      </c>
      <c r="D5" s="207"/>
      <c r="E5" s="207"/>
      <c r="F5" s="208"/>
      <c r="G5" s="209" t="s">
        <v>1</v>
      </c>
      <c r="H5" s="210"/>
      <c r="I5" s="154" t="s">
        <v>1</v>
      </c>
    </row>
    <row r="6" spans="2:9" ht="15" customHeight="1">
      <c r="B6" s="175" t="s">
        <v>13</v>
      </c>
      <c r="C6" s="50">
        <f>'Fig3 source'!B3</f>
        <v>1455.6120000000001</v>
      </c>
      <c r="D6" s="50">
        <f>'Fig3 source'!C3</f>
        <v>1446.7909999999999</v>
      </c>
      <c r="E6" s="50">
        <f>'Fig3 source'!D3</f>
        <v>1446.883</v>
      </c>
      <c r="F6" s="50">
        <f>'Fig3 source'!E3</f>
        <v>1431.259</v>
      </c>
      <c r="G6" s="142">
        <f>'Fig3 source'!F3</f>
        <v>-0.60599940093927218</v>
      </c>
      <c r="H6" s="50">
        <f>'Fig3 source'!I3</f>
        <v>-1.0798385218431683</v>
      </c>
      <c r="I6" s="107">
        <f>'Fig3 source'!J3</f>
        <v>58.974092040643932</v>
      </c>
    </row>
    <row r="7" spans="2:9" ht="15" customHeight="1">
      <c r="B7" s="176" t="s">
        <v>14</v>
      </c>
      <c r="C7" s="53">
        <f>'Fig3 source'!B4</f>
        <v>179.58600000000001</v>
      </c>
      <c r="D7" s="53">
        <f>'Fig3 source'!C4</f>
        <v>176.65600000000001</v>
      </c>
      <c r="E7" s="53">
        <f>'Fig3 source'!D4</f>
        <v>176.77099999999999</v>
      </c>
      <c r="F7" s="53">
        <f>'Fig3 source'!E4</f>
        <v>175.309</v>
      </c>
      <c r="G7" s="52">
        <f>'Fig3 source'!F4</f>
        <v>-1.6315302974619472</v>
      </c>
      <c r="H7" s="53">
        <f>'Fig3 source'!I4</f>
        <v>-0.82705873701002242</v>
      </c>
      <c r="I7" s="108">
        <f>'Fig3 source'!J4</f>
        <v>71.218819341847833</v>
      </c>
    </row>
    <row r="8" spans="2:9" ht="15" customHeight="1">
      <c r="B8" s="176" t="s">
        <v>82</v>
      </c>
      <c r="C8" s="53">
        <f>'Fig3 source'!B5</f>
        <v>177.36799999999999</v>
      </c>
      <c r="D8" s="53">
        <f>'Fig3 source'!C5</f>
        <v>174.46899999999999</v>
      </c>
      <c r="E8" s="53">
        <f>'Fig3 source'!D5</f>
        <v>174.23400000000001</v>
      </c>
      <c r="F8" s="53">
        <f>'Fig3 source'!E5</f>
        <v>213.86600000000001</v>
      </c>
      <c r="G8" s="52">
        <f>'Fig3 source'!F5</f>
        <v>-1.6344549185873469</v>
      </c>
      <c r="H8" s="53">
        <f>'Fig3 source'!I5</f>
        <v>22.746421479160219</v>
      </c>
      <c r="I8" s="108">
        <f>'Fig3 source'!J5</f>
        <v>65.325484181683862</v>
      </c>
    </row>
    <row r="9" spans="2:9" ht="15" customHeight="1">
      <c r="B9" s="176" t="s">
        <v>83</v>
      </c>
      <c r="C9" s="53">
        <f>'Fig3 source'!B6</f>
        <v>1097.9749999999999</v>
      </c>
      <c r="D9" s="53">
        <f>'Fig3 source'!C6</f>
        <v>1094.258</v>
      </c>
      <c r="E9" s="53">
        <f>'Fig3 source'!D6</f>
        <v>1094.395</v>
      </c>
      <c r="F9" s="53">
        <f>'Fig3 source'!E6</f>
        <v>1040.51</v>
      </c>
      <c r="G9" s="52">
        <f>'Fig3 source'!F6</f>
        <v>-0.33853229809420737</v>
      </c>
      <c r="H9" s="53">
        <f>'Fig3 source'!I6</f>
        <v>-4.9237249804686574</v>
      </c>
      <c r="I9" s="108">
        <f>'Fig3 source'!J6</f>
        <v>55.606865863855226</v>
      </c>
    </row>
    <row r="10" spans="2:9" s="2" customFormat="1" ht="15" customHeight="1">
      <c r="B10" s="176" t="s">
        <v>116</v>
      </c>
      <c r="C10" s="53">
        <f>'Fig3 source'!B7</f>
        <v>0.68300000000000005</v>
      </c>
      <c r="D10" s="53">
        <f>'Fig3 source'!C7</f>
        <v>1.4079999999999999</v>
      </c>
      <c r="E10" s="53">
        <f>'Fig3 source'!D7</f>
        <v>1.4830000000000001</v>
      </c>
      <c r="F10" s="53">
        <f>'Fig3 source'!E7</f>
        <v>1.5740000000000001</v>
      </c>
      <c r="G10" s="52">
        <f>'Fig3 source'!F7</f>
        <v>106.14934114202046</v>
      </c>
      <c r="H10" s="53">
        <f>'Fig3 source'!I7</f>
        <v>6.1362103843560334</v>
      </c>
      <c r="I10" s="108">
        <f>'Fig3 source'!J7</f>
        <v>58.132147395171543</v>
      </c>
    </row>
    <row r="11" spans="2:9" ht="15" customHeight="1">
      <c r="B11" s="177" t="s">
        <v>15</v>
      </c>
      <c r="C11" s="55">
        <f>'Fig3 source'!B8</f>
        <v>419.89600000000002</v>
      </c>
      <c r="D11" s="55">
        <f>'Fig3 source'!C8</f>
        <v>436.75900000000001</v>
      </c>
      <c r="E11" s="55">
        <f>'Fig3 source'!D8</f>
        <v>436.93</v>
      </c>
      <c r="F11" s="55">
        <f>'Fig3 source'!E8</f>
        <v>453.55599999999998</v>
      </c>
      <c r="G11" s="143">
        <f>'Fig3 source'!F8</f>
        <v>4.0159944367176736</v>
      </c>
      <c r="H11" s="55">
        <f>'Fig3 source'!I8</f>
        <v>3.8051861854301539</v>
      </c>
      <c r="I11" s="109">
        <f>'Fig3 source'!J8</f>
        <v>66.357627283069789</v>
      </c>
    </row>
    <row r="12" spans="2:9" ht="15" customHeight="1">
      <c r="B12" s="176" t="s">
        <v>14</v>
      </c>
      <c r="C12" s="53">
        <f>'Fig3 source'!B9</f>
        <v>61.314999999999998</v>
      </c>
      <c r="D12" s="53">
        <f>'Fig3 source'!C9</f>
        <v>65.977000000000004</v>
      </c>
      <c r="E12" s="53">
        <f>'Fig3 source'!D9</f>
        <v>66.460999999999999</v>
      </c>
      <c r="F12" s="53">
        <f>'Fig3 source'!E9</f>
        <v>71.984999999999999</v>
      </c>
      <c r="G12" s="52">
        <f>'Fig3 source'!F9</f>
        <v>7.6033596999103059</v>
      </c>
      <c r="H12" s="53">
        <f>'Fig3 source'!I9</f>
        <v>8.3116414137614605</v>
      </c>
      <c r="I12" s="108">
        <f>'Fig3 source'!J9</f>
        <v>65.904007779398484</v>
      </c>
    </row>
    <row r="13" spans="2:9" ht="15" customHeight="1">
      <c r="B13" s="176" t="s">
        <v>82</v>
      </c>
      <c r="C13" s="53">
        <f>'Fig3 source'!B10</f>
        <v>55.404000000000003</v>
      </c>
      <c r="D13" s="53">
        <f>'Fig3 source'!C10</f>
        <v>60.710999999999999</v>
      </c>
      <c r="E13" s="53">
        <f>'Fig3 source'!D10</f>
        <v>60.704000000000001</v>
      </c>
      <c r="F13" s="53">
        <f>'Fig3 source'!E10</f>
        <v>78.31</v>
      </c>
      <c r="G13" s="52">
        <f>'Fig3 source'!F10</f>
        <v>9.578730777561173</v>
      </c>
      <c r="H13" s="53">
        <f>'Fig3 source'!I10</f>
        <v>29.003031101739584</v>
      </c>
      <c r="I13" s="108">
        <f>'Fig3 source'!J10</f>
        <v>61.36381049674371</v>
      </c>
    </row>
    <row r="14" spans="2:9" ht="15" customHeight="1">
      <c r="B14" s="176" t="s">
        <v>83</v>
      </c>
      <c r="C14" s="53">
        <f>'Fig3 source'!B11</f>
        <v>284.87</v>
      </c>
      <c r="D14" s="53">
        <f>'Fig3 source'!C11</f>
        <v>291.11399999999998</v>
      </c>
      <c r="E14" s="53">
        <f>'Fig3 source'!D11</f>
        <v>290.02800000000002</v>
      </c>
      <c r="F14" s="53">
        <f>'Fig3 source'!E11</f>
        <v>281.887</v>
      </c>
      <c r="G14" s="52">
        <f>'Fig3 source'!F11</f>
        <v>2.191876996524722</v>
      </c>
      <c r="H14" s="53">
        <f>'Fig3 source'!I11</f>
        <v>-2.8069703614823416</v>
      </c>
      <c r="I14" s="108">
        <f>'Fig3 source'!J11</f>
        <v>68.104949855793279</v>
      </c>
    </row>
    <row r="15" spans="2:9">
      <c r="B15" s="176" t="s">
        <v>116</v>
      </c>
      <c r="C15" s="53">
        <f>'Fig3 source'!B12</f>
        <v>18.306999999999999</v>
      </c>
      <c r="D15" s="53">
        <f>'Fig3 source'!C12</f>
        <v>18.957000000000001</v>
      </c>
      <c r="E15" s="53">
        <f>'Fig3 source'!D12</f>
        <v>19.736999999999998</v>
      </c>
      <c r="F15" s="53">
        <f>'Fig3 source'!E12</f>
        <v>21.373999999999999</v>
      </c>
      <c r="G15" s="52">
        <f>'Fig3 source'!F12</f>
        <v>3.5505544327306682</v>
      </c>
      <c r="H15" s="53">
        <f>'Fig3 source'!I12</f>
        <v>8.2940669807974885</v>
      </c>
      <c r="I15" s="108">
        <f>'Fig3 source'!J12</f>
        <v>63.137456723121552</v>
      </c>
    </row>
    <row r="16" spans="2:9" ht="15" customHeight="1">
      <c r="B16" s="178" t="s">
        <v>16</v>
      </c>
      <c r="C16" s="55">
        <f>'Fig3 source'!B13</f>
        <v>56.335000000000001</v>
      </c>
      <c r="D16" s="55">
        <f>'Fig3 source'!C13</f>
        <v>58.953000000000003</v>
      </c>
      <c r="E16" s="55">
        <f>'Fig3 source'!D13</f>
        <v>60.351000000000006</v>
      </c>
      <c r="F16" s="55">
        <f>'Fig3 source'!E13</f>
        <v>63.768000000000001</v>
      </c>
      <c r="G16" s="143">
        <f>'Fig3 source'!F13</f>
        <v>4.647199786988554</v>
      </c>
      <c r="H16" s="55">
        <f>'Fig3 source'!I13</f>
        <v>5.6618780136203029</v>
      </c>
      <c r="I16" s="109">
        <f>'Fig3 source'!J13</f>
        <v>77.838414251662286</v>
      </c>
    </row>
    <row r="17" spans="2:9" s="8" customFormat="1" ht="24">
      <c r="B17" s="179" t="s">
        <v>50</v>
      </c>
      <c r="C17" s="57">
        <f>'Fig3 source'!B14</f>
        <v>1931.8430000000001</v>
      </c>
      <c r="D17" s="57">
        <f>'Fig3 source'!C14</f>
        <v>1942.5029999999999</v>
      </c>
      <c r="E17" s="57">
        <f>'Fig3 source'!D14</f>
        <v>1944.164</v>
      </c>
      <c r="F17" s="57">
        <f>'Fig3 source'!E14</f>
        <v>1948.5830000000001</v>
      </c>
      <c r="G17" s="144">
        <f>'Fig3 source'!F14</f>
        <v>0.55180467563875624</v>
      </c>
      <c r="H17" s="57">
        <f>'Fig3 source'!I14</f>
        <v>0.22729563966825683</v>
      </c>
      <c r="I17" s="110">
        <f>'Fig3 source'!J14</f>
        <v>61.310039141263161</v>
      </c>
    </row>
    <row r="18" spans="2:9">
      <c r="B18" s="180" t="s">
        <v>17</v>
      </c>
      <c r="C18" s="59">
        <f>'Fig3 source'!B15</f>
        <v>28.494</v>
      </c>
      <c r="D18" s="59">
        <f>'Fig3 source'!C15</f>
        <v>34.719000000000001</v>
      </c>
      <c r="E18" s="59">
        <f>'Fig3 source'!D15</f>
        <v>33.121000000000002</v>
      </c>
      <c r="F18" s="59">
        <f>'Fig3 source'!E15</f>
        <v>24.373000000000001</v>
      </c>
      <c r="G18" s="145">
        <f>'Fig3 source'!F15</f>
        <v>21.846704569383025</v>
      </c>
      <c r="H18" s="59">
        <f>'Fig3 source'!I15</f>
        <v>-26.412246007065011</v>
      </c>
      <c r="I18" s="111">
        <f>'Fig3 source'!J15</f>
        <v>56.418988224674848</v>
      </c>
    </row>
    <row r="19" spans="2:9">
      <c r="B19" s="181" t="s">
        <v>10</v>
      </c>
      <c r="C19" s="57">
        <f>'Fig3 source'!B16</f>
        <v>1960.337</v>
      </c>
      <c r="D19" s="57">
        <f>'Fig3 source'!C16</f>
        <v>1977.222</v>
      </c>
      <c r="E19" s="57">
        <f>'Fig3 source'!D16</f>
        <v>1977.2850000000001</v>
      </c>
      <c r="F19" s="57">
        <f>'Fig3 source'!E16</f>
        <v>1972.9559999999999</v>
      </c>
      <c r="G19" s="144">
        <f>'Fig3 source'!F16</f>
        <v>0.86133149555407407</v>
      </c>
      <c r="H19" s="57">
        <f>'Fig3 source'!I16</f>
        <v>-0.21893657211783379</v>
      </c>
      <c r="I19" s="110">
        <f>'Fig3 source'!J16</f>
        <v>61.249617325475072</v>
      </c>
    </row>
    <row r="21" spans="2:9">
      <c r="B21" s="35" t="s">
        <v>73</v>
      </c>
    </row>
    <row r="22" spans="2:9" ht="15" customHeight="1">
      <c r="B22" s="35" t="s">
        <v>97</v>
      </c>
    </row>
    <row r="23" spans="2:9" ht="15" customHeight="1">
      <c r="B23" s="35" t="s">
        <v>12</v>
      </c>
    </row>
    <row r="24" spans="2:9" ht="15" customHeight="1"/>
  </sheetData>
  <mergeCells count="3">
    <mergeCell ref="B4:B5"/>
    <mergeCell ref="C5:F5"/>
    <mergeCell ref="G5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L21"/>
  <sheetViews>
    <sheetView workbookViewId="0">
      <selection activeCell="D30" sqref="D30"/>
    </sheetView>
  </sheetViews>
  <sheetFormatPr baseColWidth="10" defaultRowHeight="15"/>
  <cols>
    <col min="1" max="1" width="29" customWidth="1"/>
    <col min="2" max="4" width="14.28515625" customWidth="1"/>
    <col min="5" max="5" width="13.85546875" customWidth="1"/>
    <col min="6" max="6" width="9.5703125" bestFit="1" customWidth="1"/>
    <col min="7" max="7" width="9.5703125" hidden="1" customWidth="1"/>
    <col min="8" max="8" width="10.42578125" hidden="1" customWidth="1"/>
    <col min="9" max="9" width="11.7109375" customWidth="1"/>
  </cols>
  <sheetData>
    <row r="1" spans="1:12" ht="60" customHeight="1">
      <c r="A1" s="204"/>
      <c r="B1" s="15" t="s">
        <v>94</v>
      </c>
      <c r="C1" s="15" t="s">
        <v>100</v>
      </c>
      <c r="D1" s="15" t="s">
        <v>101</v>
      </c>
      <c r="E1" s="15" t="s">
        <v>102</v>
      </c>
      <c r="F1" s="7" t="s">
        <v>145</v>
      </c>
      <c r="G1" s="7" t="s">
        <v>103</v>
      </c>
      <c r="H1" s="154" t="s">
        <v>104</v>
      </c>
      <c r="I1" s="154" t="s">
        <v>146</v>
      </c>
      <c r="J1" s="154" t="s">
        <v>115</v>
      </c>
    </row>
    <row r="2" spans="1:12" ht="15" customHeight="1">
      <c r="A2" s="205"/>
      <c r="B2" s="206" t="s">
        <v>0</v>
      </c>
      <c r="C2" s="207"/>
      <c r="D2" s="207"/>
      <c r="E2" s="208"/>
      <c r="F2" s="209" t="s">
        <v>1</v>
      </c>
      <c r="G2" s="211"/>
      <c r="H2" s="211"/>
      <c r="I2" s="210"/>
      <c r="J2" s="154" t="s">
        <v>1</v>
      </c>
    </row>
    <row r="3" spans="1:12" ht="15" customHeight="1">
      <c r="A3" s="175" t="s">
        <v>13</v>
      </c>
      <c r="B3" s="50">
        <v>1455.6120000000001</v>
      </c>
      <c r="C3" s="50">
        <v>1446.7909999999999</v>
      </c>
      <c r="D3" s="50">
        <v>1446.883</v>
      </c>
      <c r="E3" s="50">
        <v>1431.259</v>
      </c>
      <c r="F3" s="142">
        <f>(C3/$B3-1)*100</f>
        <v>-0.60599940093927218</v>
      </c>
      <c r="G3" s="51">
        <f>(D3/$B3-1)*100</f>
        <v>-0.59967903534733358</v>
      </c>
      <c r="H3" s="142">
        <f>($E3/C3-1)*100</f>
        <v>-1.0735482872094138</v>
      </c>
      <c r="I3" s="51">
        <f>($E3/D3-1)*100</f>
        <v>-1.0798385218431683</v>
      </c>
      <c r="J3" s="51">
        <v>58.974092040643932</v>
      </c>
      <c r="L3" s="146"/>
    </row>
    <row r="4" spans="1:12" ht="15" customHeight="1">
      <c r="A4" s="176" t="s">
        <v>14</v>
      </c>
      <c r="B4" s="53">
        <v>179.58600000000001</v>
      </c>
      <c r="C4" s="53">
        <v>176.65600000000001</v>
      </c>
      <c r="D4" s="53">
        <v>176.77099999999999</v>
      </c>
      <c r="E4" s="53">
        <v>175.309</v>
      </c>
      <c r="F4" s="52">
        <f t="shared" ref="F4:G16" si="0">(C4/$B4-1)*100</f>
        <v>-1.6315302974619472</v>
      </c>
      <c r="G4" s="54">
        <f t="shared" si="0"/>
        <v>-1.5674941253772667</v>
      </c>
      <c r="H4" s="52">
        <f t="shared" ref="H4:I16" si="1">($E4/C4-1)*100</f>
        <v>-0.76249886785617615</v>
      </c>
      <c r="I4" s="54">
        <f t="shared" si="1"/>
        <v>-0.82705873701002242</v>
      </c>
      <c r="J4" s="54">
        <v>71.218819341847833</v>
      </c>
    </row>
    <row r="5" spans="1:12" ht="15" customHeight="1">
      <c r="A5" s="176" t="s">
        <v>82</v>
      </c>
      <c r="B5" s="53">
        <v>177.36799999999999</v>
      </c>
      <c r="C5" s="53">
        <v>174.46899999999999</v>
      </c>
      <c r="D5" s="53">
        <v>174.23400000000001</v>
      </c>
      <c r="E5" s="53">
        <v>213.86600000000001</v>
      </c>
      <c r="F5" s="52">
        <f t="shared" si="0"/>
        <v>-1.6344549185873469</v>
      </c>
      <c r="G5" s="54">
        <f t="shared" si="0"/>
        <v>-1.7669478147129047</v>
      </c>
      <c r="H5" s="52">
        <f t="shared" si="1"/>
        <v>22.581088904045998</v>
      </c>
      <c r="I5" s="54">
        <f t="shared" si="1"/>
        <v>22.746421479160219</v>
      </c>
      <c r="J5" s="54">
        <v>65.325484181683862</v>
      </c>
    </row>
    <row r="6" spans="1:12" ht="15" customHeight="1">
      <c r="A6" s="176" t="s">
        <v>83</v>
      </c>
      <c r="B6" s="53">
        <v>1097.9749999999999</v>
      </c>
      <c r="C6" s="53">
        <v>1094.258</v>
      </c>
      <c r="D6" s="53">
        <v>1094.395</v>
      </c>
      <c r="E6" s="53">
        <v>1040.51</v>
      </c>
      <c r="F6" s="52">
        <f t="shared" si="0"/>
        <v>-0.33853229809420737</v>
      </c>
      <c r="G6" s="54">
        <f t="shared" si="0"/>
        <v>-0.32605478266808374</v>
      </c>
      <c r="H6" s="52">
        <f t="shared" si="1"/>
        <v>-4.911821526550419</v>
      </c>
      <c r="I6" s="54">
        <f t="shared" si="1"/>
        <v>-4.9237249804686574</v>
      </c>
      <c r="J6" s="54">
        <v>55.606865863855226</v>
      </c>
    </row>
    <row r="7" spans="1:12" ht="15" customHeight="1">
      <c r="A7" s="176" t="s">
        <v>116</v>
      </c>
      <c r="B7" s="53">
        <v>0.68300000000000005</v>
      </c>
      <c r="C7" s="53">
        <v>1.4079999999999999</v>
      </c>
      <c r="D7" s="53">
        <v>1.4830000000000001</v>
      </c>
      <c r="E7" s="53">
        <v>1.5740000000000001</v>
      </c>
      <c r="F7" s="52">
        <f t="shared" si="0"/>
        <v>106.14934114202046</v>
      </c>
      <c r="G7" s="54">
        <f t="shared" si="0"/>
        <v>117.13030746705711</v>
      </c>
      <c r="H7" s="52">
        <f t="shared" si="1"/>
        <v>11.78977272727273</v>
      </c>
      <c r="I7" s="54">
        <f t="shared" si="1"/>
        <v>6.1362103843560334</v>
      </c>
      <c r="J7" s="54">
        <v>58.132147395171543</v>
      </c>
    </row>
    <row r="8" spans="1:12" s="2" customFormat="1" ht="15" customHeight="1">
      <c r="A8" s="177" t="s">
        <v>15</v>
      </c>
      <c r="B8" s="55">
        <v>419.89600000000002</v>
      </c>
      <c r="C8" s="55">
        <v>436.75900000000001</v>
      </c>
      <c r="D8" s="55">
        <v>436.93</v>
      </c>
      <c r="E8" s="55">
        <v>453.55599999999998</v>
      </c>
      <c r="F8" s="143">
        <f t="shared" si="0"/>
        <v>4.0159944367176736</v>
      </c>
      <c r="G8" s="56">
        <f t="shared" si="0"/>
        <v>4.0567188065616211</v>
      </c>
      <c r="H8" s="143">
        <f t="shared" si="1"/>
        <v>3.8458280195714289</v>
      </c>
      <c r="I8" s="56">
        <f t="shared" si="1"/>
        <v>3.8051861854301539</v>
      </c>
      <c r="J8" s="56">
        <v>66.357627283069789</v>
      </c>
      <c r="K8" s="190"/>
    </row>
    <row r="9" spans="1:12" ht="15" customHeight="1">
      <c r="A9" s="176" t="s">
        <v>14</v>
      </c>
      <c r="B9" s="53">
        <v>61.314999999999998</v>
      </c>
      <c r="C9" s="53">
        <v>65.977000000000004</v>
      </c>
      <c r="D9" s="53">
        <v>66.460999999999999</v>
      </c>
      <c r="E9" s="53">
        <v>71.984999999999999</v>
      </c>
      <c r="F9" s="52">
        <f t="shared" si="0"/>
        <v>7.6033596999103059</v>
      </c>
      <c r="G9" s="54">
        <f t="shared" si="0"/>
        <v>8.3927260866019751</v>
      </c>
      <c r="H9" s="52">
        <f t="shared" si="1"/>
        <v>9.1062036770389589</v>
      </c>
      <c r="I9" s="54">
        <f t="shared" si="1"/>
        <v>8.3116414137614605</v>
      </c>
      <c r="J9" s="54">
        <v>65.904007779398484</v>
      </c>
    </row>
    <row r="10" spans="1:12" ht="15" customHeight="1">
      <c r="A10" s="176" t="s">
        <v>82</v>
      </c>
      <c r="B10" s="53">
        <v>55.404000000000003</v>
      </c>
      <c r="C10" s="53">
        <v>60.710999999999999</v>
      </c>
      <c r="D10" s="53">
        <v>60.704000000000001</v>
      </c>
      <c r="E10" s="53">
        <v>78.31</v>
      </c>
      <c r="F10" s="52">
        <f t="shared" si="0"/>
        <v>9.578730777561173</v>
      </c>
      <c r="G10" s="54">
        <f t="shared" si="0"/>
        <v>9.5660963107356842</v>
      </c>
      <c r="H10" s="52">
        <f t="shared" si="1"/>
        <v>28.988157006143879</v>
      </c>
      <c r="I10" s="54">
        <f t="shared" si="1"/>
        <v>29.003031101739584</v>
      </c>
      <c r="J10" s="54">
        <v>61.36381049674371</v>
      </c>
    </row>
    <row r="11" spans="1:12" ht="15" customHeight="1">
      <c r="A11" s="176" t="s">
        <v>83</v>
      </c>
      <c r="B11" s="53">
        <v>284.87</v>
      </c>
      <c r="C11" s="53">
        <v>291.11399999999998</v>
      </c>
      <c r="D11" s="53">
        <v>290.02800000000002</v>
      </c>
      <c r="E11" s="53">
        <v>281.887</v>
      </c>
      <c r="F11" s="52">
        <f t="shared" si="0"/>
        <v>2.191876996524722</v>
      </c>
      <c r="G11" s="54">
        <f t="shared" si="0"/>
        <v>1.8106504721451921</v>
      </c>
      <c r="H11" s="52">
        <f t="shared" si="1"/>
        <v>-3.1695486991350386</v>
      </c>
      <c r="I11" s="54">
        <f t="shared" si="1"/>
        <v>-2.8069703614823416</v>
      </c>
      <c r="J11" s="54">
        <v>68.104949855793279</v>
      </c>
    </row>
    <row r="12" spans="1:12" ht="15" customHeight="1">
      <c r="A12" s="176" t="s">
        <v>116</v>
      </c>
      <c r="B12" s="53">
        <v>18.306999999999999</v>
      </c>
      <c r="C12" s="53">
        <v>18.957000000000001</v>
      </c>
      <c r="D12" s="53">
        <v>19.736999999999998</v>
      </c>
      <c r="E12" s="53">
        <v>21.373999999999999</v>
      </c>
      <c r="F12" s="52">
        <f t="shared" si="0"/>
        <v>3.5505544327306682</v>
      </c>
      <c r="G12" s="54">
        <f t="shared" si="0"/>
        <v>7.8112197520074256</v>
      </c>
      <c r="H12" s="52">
        <f t="shared" si="1"/>
        <v>12.749907685815254</v>
      </c>
      <c r="I12" s="54">
        <f t="shared" si="1"/>
        <v>8.2940669807974885</v>
      </c>
      <c r="J12" s="54">
        <v>63.137456723121552</v>
      </c>
    </row>
    <row r="13" spans="1:12" ht="15" customHeight="1">
      <c r="A13" s="178" t="s">
        <v>16</v>
      </c>
      <c r="B13" s="55">
        <v>56.335000000000001</v>
      </c>
      <c r="C13" s="55">
        <v>58.953000000000003</v>
      </c>
      <c r="D13" s="191">
        <v>60.351000000000006</v>
      </c>
      <c r="E13" s="55">
        <v>63.768000000000001</v>
      </c>
      <c r="F13" s="143">
        <f t="shared" si="0"/>
        <v>4.647199786988554</v>
      </c>
      <c r="G13" s="56">
        <f t="shared" si="0"/>
        <v>7.1287831720955097</v>
      </c>
      <c r="H13" s="143">
        <f t="shared" si="1"/>
        <v>8.1675232812579388</v>
      </c>
      <c r="I13" s="56">
        <f t="shared" si="1"/>
        <v>5.6618780136203029</v>
      </c>
      <c r="J13" s="56">
        <v>77.838414251662286</v>
      </c>
    </row>
    <row r="14" spans="1:12" ht="30" customHeight="1">
      <c r="A14" s="179" t="s">
        <v>50</v>
      </c>
      <c r="B14" s="57">
        <v>1931.8430000000001</v>
      </c>
      <c r="C14" s="57">
        <v>1942.5029999999999</v>
      </c>
      <c r="D14" s="192">
        <v>1944.164</v>
      </c>
      <c r="E14" s="57">
        <v>1948.5830000000001</v>
      </c>
      <c r="F14" s="144">
        <f t="shared" si="0"/>
        <v>0.55180467563875624</v>
      </c>
      <c r="G14" s="58">
        <f t="shared" si="0"/>
        <v>0.63778474751829961</v>
      </c>
      <c r="H14" s="144">
        <f t="shared" si="1"/>
        <v>0.3129982296037781</v>
      </c>
      <c r="I14" s="58">
        <f t="shared" si="1"/>
        <v>0.22729563966825683</v>
      </c>
      <c r="J14" s="58">
        <v>61.310039141263161</v>
      </c>
    </row>
    <row r="15" spans="1:12" ht="15" customHeight="1">
      <c r="A15" s="180" t="s">
        <v>17</v>
      </c>
      <c r="B15" s="59">
        <v>28.494</v>
      </c>
      <c r="C15" s="59">
        <v>34.719000000000001</v>
      </c>
      <c r="D15" s="59">
        <v>33.121000000000002</v>
      </c>
      <c r="E15" s="59">
        <v>24.373000000000001</v>
      </c>
      <c r="F15" s="145">
        <f t="shared" si="0"/>
        <v>21.846704569383025</v>
      </c>
      <c r="G15" s="60">
        <f t="shared" si="0"/>
        <v>16.238506352214511</v>
      </c>
      <c r="H15" s="145">
        <f t="shared" si="1"/>
        <v>-29.799245369970329</v>
      </c>
      <c r="I15" s="60">
        <f t="shared" si="1"/>
        <v>-26.412246007065011</v>
      </c>
      <c r="J15" s="60">
        <v>56.418988224674848</v>
      </c>
    </row>
    <row r="16" spans="1:12" s="8" customFormat="1" ht="15" customHeight="1">
      <c r="A16" s="181" t="s">
        <v>10</v>
      </c>
      <c r="B16" s="57">
        <v>1960.337</v>
      </c>
      <c r="C16" s="57">
        <v>1977.222</v>
      </c>
      <c r="D16" s="57">
        <v>1977.2850000000001</v>
      </c>
      <c r="E16" s="57">
        <v>1972.9559999999999</v>
      </c>
      <c r="F16" s="144">
        <f t="shared" si="0"/>
        <v>0.86133149555407407</v>
      </c>
      <c r="G16" s="58">
        <f t="shared" si="0"/>
        <v>0.86454522870302863</v>
      </c>
      <c r="H16" s="144">
        <f t="shared" si="1"/>
        <v>-0.21575725942762913</v>
      </c>
      <c r="I16" s="58">
        <f t="shared" si="1"/>
        <v>-0.21893657211783379</v>
      </c>
      <c r="J16" s="58">
        <v>61.249617325475072</v>
      </c>
    </row>
    <row r="18" spans="1:1" ht="15" customHeight="1">
      <c r="A18" s="35"/>
    </row>
    <row r="19" spans="1:1" ht="15" customHeight="1">
      <c r="A19" s="35"/>
    </row>
    <row r="20" spans="1:1" ht="15" customHeight="1">
      <c r="A20" s="35"/>
    </row>
    <row r="21" spans="1:1" ht="15" customHeight="1">
      <c r="A21" s="35"/>
    </row>
  </sheetData>
  <mergeCells count="3">
    <mergeCell ref="A1:A2"/>
    <mergeCell ref="B2:E2"/>
    <mergeCell ref="F2:I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1"/>
  <sheetViews>
    <sheetView tabSelected="1" topLeftCell="A4" zoomScaleNormal="100" workbookViewId="0">
      <selection activeCell="O7" sqref="O7"/>
    </sheetView>
  </sheetViews>
  <sheetFormatPr baseColWidth="10" defaultRowHeight="15"/>
  <cols>
    <col min="10" max="10" width="13.7109375" customWidth="1"/>
    <col min="11" max="14" width="15.7109375" customWidth="1"/>
  </cols>
  <sheetData>
    <row r="1" spans="2:18">
      <c r="B1" s="18"/>
    </row>
    <row r="2" spans="2:18">
      <c r="B2" s="18" t="s">
        <v>84</v>
      </c>
      <c r="J2" s="2"/>
      <c r="K2" s="23"/>
      <c r="L2" s="23"/>
      <c r="M2" s="23"/>
      <c r="N2" s="23"/>
    </row>
    <row r="4" spans="2:18" ht="15" customHeight="1">
      <c r="J4" s="2" t="s">
        <v>64</v>
      </c>
      <c r="K4" s="23"/>
      <c r="L4" s="23"/>
      <c r="M4" s="23"/>
      <c r="N4" s="23"/>
    </row>
    <row r="5" spans="2:18" ht="15.75" thickBot="1"/>
    <row r="6" spans="2:18" ht="30.75" thickBot="1">
      <c r="K6" s="121" t="s">
        <v>60</v>
      </c>
      <c r="L6" s="122" t="s">
        <v>61</v>
      </c>
      <c r="M6" s="123" t="s">
        <v>62</v>
      </c>
      <c r="N6" s="128" t="s">
        <v>63</v>
      </c>
    </row>
    <row r="7" spans="2:18">
      <c r="J7" s="124" t="s">
        <v>55</v>
      </c>
      <c r="K7" s="113">
        <v>28555</v>
      </c>
      <c r="L7" s="114">
        <v>-68555</v>
      </c>
      <c r="M7" s="115">
        <v>36926</v>
      </c>
      <c r="N7" s="115">
        <v>-3074</v>
      </c>
      <c r="P7" s="61"/>
      <c r="Q7" s="61"/>
      <c r="R7" s="62"/>
    </row>
    <row r="8" spans="2:18">
      <c r="J8" s="125" t="s">
        <v>56</v>
      </c>
      <c r="K8" s="116">
        <v>34565</v>
      </c>
      <c r="L8" s="112">
        <v>-74877</v>
      </c>
      <c r="M8" s="117">
        <v>38812</v>
      </c>
      <c r="N8" s="117">
        <v>-1500</v>
      </c>
      <c r="P8" s="61"/>
      <c r="Q8" s="61"/>
      <c r="R8" s="61"/>
    </row>
    <row r="9" spans="2:18">
      <c r="J9" s="125" t="s">
        <v>57</v>
      </c>
      <c r="K9" s="116">
        <v>35056</v>
      </c>
      <c r="L9" s="112">
        <v>-79389</v>
      </c>
      <c r="M9" s="117">
        <v>43844</v>
      </c>
      <c r="N9" s="117">
        <v>-489</v>
      </c>
      <c r="P9" s="63"/>
      <c r="Q9" s="63"/>
      <c r="R9" s="63"/>
    </row>
    <row r="10" spans="2:18">
      <c r="J10" s="125" t="s">
        <v>58</v>
      </c>
      <c r="K10" s="116">
        <v>35765</v>
      </c>
      <c r="L10" s="112">
        <v>-82137</v>
      </c>
      <c r="M10" s="117">
        <v>46469</v>
      </c>
      <c r="N10" s="117">
        <v>97</v>
      </c>
      <c r="P10" s="61"/>
      <c r="Q10" s="61"/>
      <c r="R10" s="61"/>
    </row>
    <row r="11" spans="2:18">
      <c r="J11" s="126" t="s">
        <v>86</v>
      </c>
      <c r="K11" s="116">
        <v>41233</v>
      </c>
      <c r="L11" s="112">
        <v>-93204</v>
      </c>
      <c r="M11" s="117">
        <v>44991.000000000007</v>
      </c>
      <c r="N11" s="117">
        <v>-6979.99999999999</v>
      </c>
      <c r="P11" s="61"/>
      <c r="Q11" s="61"/>
      <c r="R11" s="61"/>
    </row>
    <row r="12" spans="2:18">
      <c r="J12" s="125" t="s">
        <v>132</v>
      </c>
      <c r="K12" s="116">
        <f>'Fig4 source'!B9</f>
        <v>47809</v>
      </c>
      <c r="L12" s="112">
        <f>'Fig4 source'!C9</f>
        <v>-97389</v>
      </c>
      <c r="M12" s="117">
        <f>'Fig4 source'!D9</f>
        <v>40759</v>
      </c>
      <c r="N12" s="117">
        <f>'Fig4 source'!E9</f>
        <v>-8821</v>
      </c>
    </row>
    <row r="13" spans="2:18" ht="15.75" thickBot="1">
      <c r="J13" s="127" t="s">
        <v>133</v>
      </c>
      <c r="K13" s="118">
        <f>'Fig4 source'!B12</f>
        <v>34018</v>
      </c>
      <c r="L13" s="119">
        <f>'Fig4 source'!C12</f>
        <v>-92649</v>
      </c>
      <c r="M13" s="120">
        <f>'Fig4 source'!D12</f>
        <v>43007</v>
      </c>
      <c r="N13" s="120">
        <f>'Fig4 source'!E12</f>
        <v>-15624</v>
      </c>
    </row>
    <row r="14" spans="2:18">
      <c r="J14" s="24"/>
      <c r="K14" s="25"/>
      <c r="L14" s="25"/>
      <c r="M14" s="25"/>
      <c r="N14" s="25"/>
    </row>
    <row r="15" spans="2:18">
      <c r="J15" s="24"/>
      <c r="K15" s="25"/>
      <c r="L15" s="25"/>
      <c r="M15" s="25"/>
      <c r="N15" s="25"/>
    </row>
    <row r="16" spans="2:18">
      <c r="J16" s="24"/>
      <c r="K16" s="25"/>
      <c r="L16" s="25"/>
      <c r="M16" s="25"/>
      <c r="N16" s="25"/>
    </row>
    <row r="18" spans="2:14">
      <c r="B18" s="18" t="s">
        <v>85</v>
      </c>
    </row>
    <row r="22" spans="2:14">
      <c r="J22" s="2" t="s">
        <v>59</v>
      </c>
      <c r="K22" s="21"/>
      <c r="L22" s="21"/>
      <c r="M22" s="21"/>
      <c r="N22" s="22"/>
    </row>
    <row r="23" spans="2:14" ht="15.75" thickBot="1">
      <c r="K23" s="21"/>
      <c r="L23" s="21"/>
      <c r="M23" s="21"/>
      <c r="N23" s="22"/>
    </row>
    <row r="24" spans="2:14" ht="30.75" thickBot="1">
      <c r="K24" s="121" t="s">
        <v>60</v>
      </c>
      <c r="L24" s="122" t="s">
        <v>61</v>
      </c>
      <c r="M24" s="123" t="s">
        <v>62</v>
      </c>
      <c r="N24" s="128" t="s">
        <v>63</v>
      </c>
    </row>
    <row r="25" spans="2:14">
      <c r="J25" s="124" t="s">
        <v>55</v>
      </c>
      <c r="K25" s="113">
        <v>106875</v>
      </c>
      <c r="L25" s="114">
        <v>-80653</v>
      </c>
      <c r="M25" s="115">
        <v>-25408</v>
      </c>
      <c r="N25" s="115">
        <v>814</v>
      </c>
    </row>
    <row r="26" spans="2:14">
      <c r="J26" s="125" t="s">
        <v>56</v>
      </c>
      <c r="K26" s="116">
        <v>122431</v>
      </c>
      <c r="L26" s="112">
        <v>-80800</v>
      </c>
      <c r="M26" s="117">
        <v>-22332</v>
      </c>
      <c r="N26" s="117">
        <v>19299</v>
      </c>
    </row>
    <row r="27" spans="2:14">
      <c r="J27" s="125" t="s">
        <v>57</v>
      </c>
      <c r="K27" s="116">
        <v>131541</v>
      </c>
      <c r="L27" s="112">
        <v>-89253</v>
      </c>
      <c r="M27" s="117">
        <v>-27290</v>
      </c>
      <c r="N27" s="117">
        <v>14998</v>
      </c>
    </row>
    <row r="28" spans="2:14">
      <c r="J28" s="125" t="s">
        <v>58</v>
      </c>
      <c r="K28" s="116">
        <v>142570</v>
      </c>
      <c r="L28" s="112">
        <v>-88369</v>
      </c>
      <c r="M28" s="117">
        <v>-37606</v>
      </c>
      <c r="N28" s="117">
        <v>16595</v>
      </c>
    </row>
    <row r="29" spans="2:14">
      <c r="J29" s="126" t="s">
        <v>86</v>
      </c>
      <c r="K29" s="116">
        <v>139488</v>
      </c>
      <c r="L29" s="112">
        <v>-95789</v>
      </c>
      <c r="M29" s="117">
        <v>-31518.999999999993</v>
      </c>
      <c r="N29" s="117">
        <v>12180.000000000007</v>
      </c>
    </row>
    <row r="30" spans="2:14">
      <c r="J30" s="125" t="s">
        <v>132</v>
      </c>
      <c r="K30" s="116">
        <f>'Fig4 source'!B29</f>
        <v>158076</v>
      </c>
      <c r="L30" s="112">
        <f>'Fig4 source'!C29</f>
        <v>-104562</v>
      </c>
      <c r="M30" s="117">
        <f>'Fig4 source'!D29</f>
        <v>-36651</v>
      </c>
      <c r="N30" s="117">
        <f>'Fig4 source'!E29</f>
        <v>16863</v>
      </c>
    </row>
    <row r="31" spans="2:14" ht="15.75" thickBot="1">
      <c r="J31" s="127" t="s">
        <v>133</v>
      </c>
      <c r="K31" s="118">
        <f>'Fig4 source'!B32</f>
        <v>157488</v>
      </c>
      <c r="L31" s="119">
        <f>'Fig4 source'!C32</f>
        <v>-104002</v>
      </c>
      <c r="M31" s="120">
        <f>'Fig4 source'!D32</f>
        <v>-36860</v>
      </c>
      <c r="N31" s="120">
        <f>'Fig4 source'!E32</f>
        <v>16626</v>
      </c>
    </row>
    <row r="32" spans="2:14">
      <c r="J32" s="184"/>
      <c r="K32" s="112"/>
      <c r="L32" s="112"/>
      <c r="M32" s="112"/>
      <c r="N32" s="112"/>
    </row>
    <row r="33" spans="2:12">
      <c r="K33" s="61"/>
      <c r="L33" s="61"/>
    </row>
    <row r="38" spans="2:12">
      <c r="B38" s="35" t="s">
        <v>147</v>
      </c>
    </row>
    <row r="39" spans="2:12">
      <c r="B39" s="35" t="s">
        <v>148</v>
      </c>
    </row>
    <row r="40" spans="2:12">
      <c r="B40" s="35" t="s">
        <v>99</v>
      </c>
    </row>
    <row r="41" spans="2:12">
      <c r="B41" s="35" t="s">
        <v>72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2"/>
  <sheetViews>
    <sheetView workbookViewId="0">
      <selection activeCell="F14" sqref="F14"/>
    </sheetView>
  </sheetViews>
  <sheetFormatPr baseColWidth="10" defaultRowHeight="15"/>
  <cols>
    <col min="1" max="1" width="13.85546875" customWidth="1"/>
    <col min="2" max="5" width="15.7109375" customWidth="1"/>
  </cols>
  <sheetData>
    <row r="1" spans="1:9" ht="15" customHeight="1">
      <c r="A1" s="2" t="s">
        <v>64</v>
      </c>
      <c r="B1" s="23"/>
      <c r="C1" s="23"/>
      <c r="D1" s="23"/>
      <c r="E1" s="23"/>
    </row>
    <row r="2" spans="1:9" ht="15.75" thickBot="1"/>
    <row r="3" spans="1:9" ht="30.75" thickBot="1">
      <c r="B3" s="26" t="s">
        <v>60</v>
      </c>
      <c r="C3" s="27" t="s">
        <v>61</v>
      </c>
      <c r="D3" s="33" t="s">
        <v>62</v>
      </c>
      <c r="E3" s="64" t="s">
        <v>63</v>
      </c>
    </row>
    <row r="4" spans="1:9">
      <c r="A4" s="20" t="s">
        <v>55</v>
      </c>
      <c r="B4" s="28">
        <v>28555</v>
      </c>
      <c r="C4" s="28">
        <v>-68555</v>
      </c>
      <c r="D4" s="29">
        <v>36926</v>
      </c>
      <c r="E4" s="65">
        <v>-3074</v>
      </c>
      <c r="G4" s="61"/>
      <c r="H4" s="61"/>
      <c r="I4" s="62"/>
    </row>
    <row r="5" spans="1:9">
      <c r="A5" s="9" t="s">
        <v>56</v>
      </c>
      <c r="B5" s="31">
        <v>34565</v>
      </c>
      <c r="C5" s="31">
        <v>-74877</v>
      </c>
      <c r="D5" s="32">
        <v>38812</v>
      </c>
      <c r="E5" s="66">
        <v>-1500</v>
      </c>
      <c r="G5" s="61"/>
      <c r="H5" s="61"/>
      <c r="I5" s="61"/>
    </row>
    <row r="6" spans="1:9">
      <c r="A6" s="9" t="s">
        <v>57</v>
      </c>
      <c r="B6" s="31">
        <v>35056</v>
      </c>
      <c r="C6" s="31">
        <v>-79389</v>
      </c>
      <c r="D6" s="32">
        <v>43844</v>
      </c>
      <c r="E6" s="66">
        <v>-489</v>
      </c>
      <c r="G6" s="63"/>
      <c r="H6" s="63"/>
      <c r="I6" s="63"/>
    </row>
    <row r="7" spans="1:9">
      <c r="A7" s="9" t="s">
        <v>58</v>
      </c>
      <c r="B7" s="31">
        <v>35765</v>
      </c>
      <c r="C7" s="31">
        <v>-82137</v>
      </c>
      <c r="D7" s="32">
        <v>46469</v>
      </c>
      <c r="E7" s="66">
        <v>97</v>
      </c>
      <c r="G7" s="61"/>
      <c r="H7" s="61"/>
      <c r="I7" s="61"/>
    </row>
    <row r="8" spans="1:9">
      <c r="A8" s="9" t="s">
        <v>86</v>
      </c>
      <c r="B8" s="31">
        <v>41233</v>
      </c>
      <c r="C8" s="31">
        <v>-93204</v>
      </c>
      <c r="D8" s="32">
        <v>44991.000000000007</v>
      </c>
      <c r="E8" s="66">
        <v>-6979.99999999999</v>
      </c>
      <c r="F8" s="61"/>
      <c r="G8" s="61"/>
      <c r="H8" s="61"/>
      <c r="I8" s="61"/>
    </row>
    <row r="9" spans="1:9">
      <c r="A9" s="9" t="s">
        <v>119</v>
      </c>
      <c r="B9" s="30">
        <v>47809</v>
      </c>
      <c r="C9" s="31">
        <v>-97389</v>
      </c>
      <c r="D9" s="32">
        <f>E9-(B9+C9)</f>
        <v>40759</v>
      </c>
      <c r="E9" s="66">
        <v>-8821</v>
      </c>
      <c r="G9" s="61"/>
      <c r="H9" s="61"/>
      <c r="I9" s="61"/>
    </row>
    <row r="10" spans="1:9" hidden="1">
      <c r="A10" s="9" t="s">
        <v>120</v>
      </c>
      <c r="B10" s="30">
        <v>46734</v>
      </c>
      <c r="C10" s="31">
        <v>-97066</v>
      </c>
      <c r="D10" s="32">
        <f>E10-(B10+C10)</f>
        <v>41603</v>
      </c>
      <c r="E10" s="66">
        <v>-8729</v>
      </c>
    </row>
    <row r="11" spans="1:9" hidden="1">
      <c r="A11" s="9" t="s">
        <v>121</v>
      </c>
      <c r="B11" s="30">
        <v>35974</v>
      </c>
      <c r="C11" s="31">
        <v>-94699</v>
      </c>
      <c r="D11" s="32">
        <f>E11-(B11+C11)</f>
        <v>43193</v>
      </c>
      <c r="E11" s="66">
        <v>-15532</v>
      </c>
    </row>
    <row r="12" spans="1:9" ht="15.75" thickBot="1">
      <c r="A12" s="10" t="s">
        <v>122</v>
      </c>
      <c r="B12" s="67">
        <v>34018</v>
      </c>
      <c r="C12" s="68">
        <v>-92649</v>
      </c>
      <c r="D12" s="69">
        <f>E12-(B12+C12)</f>
        <v>43007</v>
      </c>
      <c r="E12" s="70">
        <v>-15624</v>
      </c>
    </row>
    <row r="13" spans="1:9">
      <c r="A13" s="24"/>
      <c r="B13" s="25"/>
      <c r="C13" s="25"/>
      <c r="D13" s="148"/>
      <c r="E13" s="25"/>
    </row>
    <row r="14" spans="1:9">
      <c r="A14" s="24"/>
      <c r="B14" s="25"/>
      <c r="C14" s="25"/>
      <c r="D14" s="148"/>
      <c r="E14" s="25"/>
    </row>
    <row r="15" spans="1:9">
      <c r="A15" s="24"/>
      <c r="B15" s="25"/>
      <c r="C15" s="25"/>
      <c r="D15" s="148"/>
      <c r="E15" s="25"/>
    </row>
    <row r="21" spans="1:5">
      <c r="A21" s="2" t="s">
        <v>59</v>
      </c>
      <c r="B21" s="21"/>
      <c r="C21" s="21"/>
      <c r="D21" s="21"/>
      <c r="E21" s="22"/>
    </row>
    <row r="22" spans="1:5" ht="15.75" thickBot="1">
      <c r="B22" s="21"/>
      <c r="C22" s="21"/>
      <c r="D22" s="21"/>
      <c r="E22" s="22"/>
    </row>
    <row r="23" spans="1:5" ht="30.75" thickBot="1">
      <c r="B23" s="26" t="s">
        <v>60</v>
      </c>
      <c r="C23" s="27" t="s">
        <v>61</v>
      </c>
      <c r="D23" s="33" t="s">
        <v>62</v>
      </c>
      <c r="E23" s="64" t="s">
        <v>63</v>
      </c>
    </row>
    <row r="24" spans="1:5">
      <c r="A24" s="20" t="s">
        <v>55</v>
      </c>
      <c r="B24" s="28">
        <v>106875</v>
      </c>
      <c r="C24" s="28">
        <v>-80653</v>
      </c>
      <c r="D24" s="29">
        <v>-25408</v>
      </c>
      <c r="E24" s="65">
        <v>814</v>
      </c>
    </row>
    <row r="25" spans="1:5">
      <c r="A25" s="9" t="s">
        <v>56</v>
      </c>
      <c r="B25" s="31">
        <v>122431</v>
      </c>
      <c r="C25" s="31">
        <v>-80800</v>
      </c>
      <c r="D25" s="32">
        <v>-22332</v>
      </c>
      <c r="E25" s="66">
        <v>19299</v>
      </c>
    </row>
    <row r="26" spans="1:5">
      <c r="A26" s="9" t="s">
        <v>57</v>
      </c>
      <c r="B26" s="31">
        <v>131541</v>
      </c>
      <c r="C26" s="31">
        <v>-89253</v>
      </c>
      <c r="D26" s="32">
        <v>-27290</v>
      </c>
      <c r="E26" s="66">
        <v>14998</v>
      </c>
    </row>
    <row r="27" spans="1:5">
      <c r="A27" s="9" t="s">
        <v>58</v>
      </c>
      <c r="B27" s="31">
        <v>142570</v>
      </c>
      <c r="C27" s="31">
        <v>-88369</v>
      </c>
      <c r="D27" s="32">
        <v>-37606</v>
      </c>
      <c r="E27" s="66">
        <v>16595</v>
      </c>
    </row>
    <row r="28" spans="1:5">
      <c r="A28" s="9" t="s">
        <v>86</v>
      </c>
      <c r="B28" s="31">
        <v>139488</v>
      </c>
      <c r="C28" s="31">
        <v>-95789</v>
      </c>
      <c r="D28" s="32">
        <f>E28-(B28+C28)</f>
        <v>-31518.999999999993</v>
      </c>
      <c r="E28" s="66">
        <v>12180.000000000007</v>
      </c>
    </row>
    <row r="29" spans="1:5">
      <c r="A29" s="9" t="s">
        <v>119</v>
      </c>
      <c r="B29" s="30">
        <v>158076</v>
      </c>
      <c r="C29" s="31">
        <v>-104562</v>
      </c>
      <c r="D29" s="32">
        <f t="shared" ref="D29:D32" si="0">E29-(B29+C29)</f>
        <v>-36651</v>
      </c>
      <c r="E29" s="66">
        <v>16863</v>
      </c>
    </row>
    <row r="30" spans="1:5" hidden="1">
      <c r="A30" s="9" t="s">
        <v>120</v>
      </c>
      <c r="B30" s="30">
        <v>159182</v>
      </c>
      <c r="C30" s="31">
        <v>-105004</v>
      </c>
      <c r="D30" s="32">
        <f t="shared" si="0"/>
        <v>-37144</v>
      </c>
      <c r="E30" s="66">
        <v>17034</v>
      </c>
    </row>
    <row r="31" spans="1:5" hidden="1">
      <c r="A31" s="9" t="s">
        <v>121</v>
      </c>
      <c r="B31" s="30">
        <v>159093</v>
      </c>
      <c r="C31" s="31">
        <v>-105669</v>
      </c>
      <c r="D31" s="32">
        <f t="shared" si="0"/>
        <v>-36627</v>
      </c>
      <c r="E31" s="66">
        <v>16797</v>
      </c>
    </row>
    <row r="32" spans="1:5" ht="15.75" thickBot="1">
      <c r="A32" s="10" t="s">
        <v>122</v>
      </c>
      <c r="B32" s="67">
        <v>157488</v>
      </c>
      <c r="C32" s="68">
        <v>-104002</v>
      </c>
      <c r="D32" s="69">
        <f t="shared" si="0"/>
        <v>-36860</v>
      </c>
      <c r="E32" s="70">
        <v>16626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workbookViewId="0">
      <selection activeCell="H33" sqref="H33"/>
    </sheetView>
  </sheetViews>
  <sheetFormatPr baseColWidth="10" defaultRowHeight="15"/>
  <cols>
    <col min="2" max="2" width="19.28515625" bestFit="1" customWidth="1"/>
    <col min="3" max="6" width="14.7109375" customWidth="1"/>
    <col min="7" max="7" width="11.42578125" customWidth="1"/>
  </cols>
  <sheetData>
    <row r="2" spans="2:8">
      <c r="B2" s="18" t="s">
        <v>65</v>
      </c>
    </row>
    <row r="4" spans="2:8" ht="37.5">
      <c r="B4" s="212"/>
      <c r="C4" s="15" t="s">
        <v>94</v>
      </c>
      <c r="D4" s="15" t="s">
        <v>130</v>
      </c>
      <c r="E4" s="183" t="s">
        <v>131</v>
      </c>
      <c r="F4" s="15" t="s">
        <v>102</v>
      </c>
      <c r="G4" s="7" t="s">
        <v>142</v>
      </c>
      <c r="H4" s="154" t="s">
        <v>144</v>
      </c>
    </row>
    <row r="5" spans="2:8">
      <c r="B5" s="213"/>
      <c r="C5" s="206" t="s">
        <v>0</v>
      </c>
      <c r="D5" s="207"/>
      <c r="E5" s="207"/>
      <c r="F5" s="208"/>
      <c r="G5" s="214" t="s">
        <v>1</v>
      </c>
      <c r="H5" s="215"/>
    </row>
    <row r="6" spans="2:8">
      <c r="B6" s="13" t="s">
        <v>18</v>
      </c>
      <c r="C6" s="71">
        <f>'Fig5 source'!B3</f>
        <v>431.37700000000001</v>
      </c>
      <c r="D6" s="72">
        <f>'Fig5 source'!C3</f>
        <v>436.423</v>
      </c>
      <c r="E6" s="72">
        <f>'Fig5 source'!D3</f>
        <v>436.62400000000002</v>
      </c>
      <c r="F6" s="73">
        <f>'Fig5 source'!E3</f>
        <v>438.40699999999998</v>
      </c>
      <c r="G6" s="71">
        <f>'Fig5 source'!F3</f>
        <v>1.1697424758390085</v>
      </c>
      <c r="H6" s="73">
        <f>'Fig5 source'!I3</f>
        <v>0.40836051156143416</v>
      </c>
    </row>
    <row r="7" spans="2:8">
      <c r="B7" s="14" t="s">
        <v>19</v>
      </c>
      <c r="C7" s="52">
        <f>'Fig5 source'!B4</f>
        <v>855.45299999999997</v>
      </c>
      <c r="D7" s="53">
        <f>'Fig5 source'!C4</f>
        <v>858.96900000000005</v>
      </c>
      <c r="E7" s="53">
        <f>'Fig5 source'!D4</f>
        <v>858.99599999999998</v>
      </c>
      <c r="F7" s="54">
        <f>'Fig5 source'!E4</f>
        <v>857.14499999999998</v>
      </c>
      <c r="G7" s="52">
        <f>'Fig5 source'!F4</f>
        <v>0.41101030681991446</v>
      </c>
      <c r="H7" s="54">
        <f>'Fig5 source'!I4</f>
        <v>-0.21548412332537126</v>
      </c>
    </row>
    <row r="8" spans="2:8">
      <c r="B8" s="14" t="s">
        <v>20</v>
      </c>
      <c r="C8" s="52">
        <f>'Fig5 source'!B5</f>
        <v>78.724999999999994</v>
      </c>
      <c r="D8" s="53">
        <f>'Fig5 source'!C5</f>
        <v>78.653999999999996</v>
      </c>
      <c r="E8" s="53">
        <f>'Fig5 source'!D5</f>
        <v>78.387</v>
      </c>
      <c r="F8" s="54">
        <f>'Fig5 source'!E5</f>
        <v>77.888999999999996</v>
      </c>
      <c r="G8" s="52">
        <f>'Fig5 source'!F5</f>
        <v>-9.0187361067006755E-2</v>
      </c>
      <c r="H8" s="54">
        <f>'Fig5 source'!I5</f>
        <v>-0.63530942630793952</v>
      </c>
    </row>
    <row r="9" spans="2:8">
      <c r="B9" s="14" t="s">
        <v>21</v>
      </c>
      <c r="C9" s="52">
        <f>'Fig5 source'!B6</f>
        <v>17.666</v>
      </c>
      <c r="D9" s="53">
        <f>'Fig5 source'!C6</f>
        <v>17.88</v>
      </c>
      <c r="E9" s="53">
        <f>'Fig5 source'!D6</f>
        <v>17.789000000000001</v>
      </c>
      <c r="F9" s="54">
        <f>'Fig5 source'!E6</f>
        <v>17.579999999999998</v>
      </c>
      <c r="G9" s="52">
        <f>'Fig5 source'!F6</f>
        <v>1.211366466659114</v>
      </c>
      <c r="H9" s="54">
        <f>'Fig5 source'!I6</f>
        <v>-1.1748833548822502</v>
      </c>
    </row>
    <row r="10" spans="2:8">
      <c r="B10" s="14" t="s">
        <v>22</v>
      </c>
      <c r="C10" s="52">
        <f>'Fig5 source'!B7</f>
        <v>171.142</v>
      </c>
      <c r="D10" s="53">
        <f>'Fig5 source'!C7</f>
        <v>169.428</v>
      </c>
      <c r="E10" s="53">
        <f>'Fig5 source'!D7</f>
        <v>169.44900000000001</v>
      </c>
      <c r="F10" s="54">
        <f>'Fig5 source'!E7</f>
        <v>167.155</v>
      </c>
      <c r="G10" s="52">
        <f>'Fig5 source'!F7</f>
        <v>-1.0015075200710544</v>
      </c>
      <c r="H10" s="54">
        <f>'Fig5 source'!I7</f>
        <v>-1.353799668336797</v>
      </c>
    </row>
    <row r="11" spans="2:8">
      <c r="B11" s="14" t="s">
        <v>23</v>
      </c>
      <c r="C11" s="52">
        <f>'Fig5 source'!B8</f>
        <v>91.350999999999999</v>
      </c>
      <c r="D11" s="53">
        <f>'Fig5 source'!C8</f>
        <v>89.718999999999994</v>
      </c>
      <c r="E11" s="53">
        <f>'Fig5 source'!D8</f>
        <v>89.73</v>
      </c>
      <c r="F11" s="54">
        <f>'Fig5 source'!E8</f>
        <v>87.503</v>
      </c>
      <c r="G11" s="52">
        <f>'Fig5 source'!F8</f>
        <v>-1.7865157469540649</v>
      </c>
      <c r="H11" s="54">
        <f>'Fig5 source'!I8</f>
        <v>-2.4818901147888206</v>
      </c>
    </row>
    <row r="12" spans="2:8">
      <c r="B12" s="14" t="s">
        <v>24</v>
      </c>
      <c r="C12" s="52">
        <f>'Fig5 source'!B9</f>
        <v>2.415</v>
      </c>
      <c r="D12" s="53">
        <f>'Fig5 source'!C9</f>
        <v>2.3250000000000002</v>
      </c>
      <c r="E12" s="53">
        <f>'Fig5 source'!D9</f>
        <v>2.331</v>
      </c>
      <c r="F12" s="54">
        <f>'Fig5 source'!E9</f>
        <v>2.1760000000000002</v>
      </c>
      <c r="G12" s="52">
        <f>'Fig5 source'!F9</f>
        <v>-3.7267080745341574</v>
      </c>
      <c r="H12" s="54">
        <f>'Fig5 source'!I9</f>
        <v>-6.6495066495066428</v>
      </c>
    </row>
    <row r="13" spans="2:8">
      <c r="B13" s="14" t="s">
        <v>25</v>
      </c>
      <c r="C13" s="52">
        <f>'Fig5 source'!B10</f>
        <v>24.13</v>
      </c>
      <c r="D13" s="53">
        <f>'Fig5 source'!C10</f>
        <v>25.004000000000001</v>
      </c>
      <c r="E13" s="53">
        <f>'Fig5 source'!D10</f>
        <v>24.943999999999999</v>
      </c>
      <c r="F13" s="54">
        <f>'Fig5 source'!E10</f>
        <v>26.295000000000002</v>
      </c>
      <c r="G13" s="52">
        <f>'Fig5 source'!F10</f>
        <v>3.6220472440944951</v>
      </c>
      <c r="H13" s="54">
        <f>'Fig5 source'!I10</f>
        <v>5.4161321359846193</v>
      </c>
    </row>
    <row r="14" spans="2:8">
      <c r="B14" s="14" t="s">
        <v>26</v>
      </c>
      <c r="C14" s="52">
        <f>'Fig5 source'!B11</f>
        <v>41.579000000000001</v>
      </c>
      <c r="D14" s="53">
        <f>'Fig5 source'!C11</f>
        <v>42.152999999999999</v>
      </c>
      <c r="E14" s="53">
        <f>'Fig5 source'!D11</f>
        <v>42.215000000000003</v>
      </c>
      <c r="F14" s="54">
        <f>'Fig5 source'!E11</f>
        <v>43.177999999999997</v>
      </c>
      <c r="G14" s="52">
        <f>'Fig5 source'!F11</f>
        <v>1.3805045816397632</v>
      </c>
      <c r="H14" s="54">
        <f>'Fig5 source'!I11</f>
        <v>2.2811796754707903</v>
      </c>
    </row>
    <row r="15" spans="2:8">
      <c r="B15" s="14" t="s">
        <v>27</v>
      </c>
      <c r="C15" s="52">
        <f>'Fig5 source'!B12</f>
        <v>133.39699999999999</v>
      </c>
      <c r="D15" s="53">
        <f>'Fig5 source'!C12</f>
        <v>136.738</v>
      </c>
      <c r="E15" s="53">
        <f>'Fig5 source'!D12</f>
        <v>135.78299999999999</v>
      </c>
      <c r="F15" s="54">
        <f>'Fig5 source'!E12</f>
        <v>139.584</v>
      </c>
      <c r="G15" s="52">
        <f>'Fig5 source'!F12</f>
        <v>2.5045540754289997</v>
      </c>
      <c r="H15" s="54">
        <f>'Fig5 source'!I12</f>
        <v>2.7993195024414108</v>
      </c>
    </row>
    <row r="16" spans="2:8">
      <c r="B16" s="14" t="s">
        <v>28</v>
      </c>
      <c r="C16" s="92">
        <f>'Fig5 source'!B13</f>
        <v>28.273</v>
      </c>
      <c r="D16" s="93">
        <f>'Fig5 source'!C13</f>
        <v>26.257000000000001</v>
      </c>
      <c r="E16" s="93">
        <f>'Fig5 source'!D13</f>
        <v>27.547999999999998</v>
      </c>
      <c r="F16" s="94">
        <f>'Fig5 source'!E13</f>
        <v>27.902999999999999</v>
      </c>
      <c r="G16" s="52">
        <f>'Fig5 source'!F13</f>
        <v>-7.1304778410497534</v>
      </c>
      <c r="H16" s="54">
        <f>'Fig5 source'!I13</f>
        <v>1.2886597938144284</v>
      </c>
    </row>
    <row r="17" spans="2:8">
      <c r="B17" s="181" t="s">
        <v>96</v>
      </c>
      <c r="C17" s="57">
        <f>'Fig5 source'!B14</f>
        <v>1875.508</v>
      </c>
      <c r="D17" s="57">
        <f>'Fig5 source'!C14</f>
        <v>1883.55</v>
      </c>
      <c r="E17" s="57">
        <f>'Fig5 source'!D14</f>
        <v>1883.796</v>
      </c>
      <c r="F17" s="57">
        <f>'Fig5 source'!E14</f>
        <v>1884.8150000000001</v>
      </c>
      <c r="G17" s="144">
        <f>'Fig5 source'!F14</f>
        <v>0.42879049302908534</v>
      </c>
      <c r="H17" s="58">
        <f>'Fig5 source'!I14</f>
        <v>5.4092906025915433E-2</v>
      </c>
    </row>
    <row r="19" spans="2:8">
      <c r="B19" s="35" t="s">
        <v>11</v>
      </c>
    </row>
    <row r="20" spans="2:8">
      <c r="B20" s="35" t="s">
        <v>98</v>
      </c>
    </row>
    <row r="21" spans="2:8">
      <c r="B21" s="35" t="s">
        <v>12</v>
      </c>
    </row>
  </sheetData>
  <mergeCells count="3">
    <mergeCell ref="B4:B5"/>
    <mergeCell ref="C5:F5"/>
    <mergeCell ref="G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</vt:i4>
      </vt:variant>
    </vt:vector>
  </HeadingPairs>
  <TitlesOfParts>
    <vt:vector size="17" baseType="lpstr">
      <vt:lpstr>Figure 1</vt:lpstr>
      <vt:lpstr>Fig1 source</vt:lpstr>
      <vt:lpstr>Figure 2</vt:lpstr>
      <vt:lpstr>Fig2 source</vt:lpstr>
      <vt:lpstr>Figure 3</vt:lpstr>
      <vt:lpstr>Fig3 source</vt:lpstr>
      <vt:lpstr>Figures 4a et 4b</vt:lpstr>
      <vt:lpstr>Fig4 source</vt:lpstr>
      <vt:lpstr>Figure 5</vt:lpstr>
      <vt:lpstr>Fig5 source</vt:lpstr>
      <vt:lpstr>Annexe 1</vt:lpstr>
      <vt:lpstr>An1 source</vt:lpstr>
      <vt:lpstr>Annexe 2</vt:lpstr>
      <vt:lpstr>An2 source</vt:lpstr>
      <vt:lpstr>Annexe 3</vt:lpstr>
      <vt:lpstr>An3 source</vt:lpstr>
      <vt:lpstr>'Annexe 2'!Zone_d_impression</vt:lpstr>
    </vt:vector>
  </TitlesOfParts>
  <Company>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MASSIS Deborah -DESL</dc:creator>
  <cp:lastModifiedBy>GUITON Melissa</cp:lastModifiedBy>
  <cp:lastPrinted>2019-11-21T16:36:38Z</cp:lastPrinted>
  <dcterms:created xsi:type="dcterms:W3CDTF">2019-11-21T13:17:30Z</dcterms:created>
  <dcterms:modified xsi:type="dcterms:W3CDTF">2024-05-06T13:52:36Z</dcterms:modified>
</cp:coreProperties>
</file>