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paceDESL\Publications\Colloc\2025\Chapitre_5_Fiscalité\"/>
    </mc:Choice>
  </mc:AlternateContent>
  <bookViews>
    <workbookView xWindow="0" yWindow="0" windowWidth="2025" windowHeight="0" activeTab="4"/>
  </bookViews>
  <sheets>
    <sheet name="5 " sheetId="1" r:id="rId1"/>
    <sheet name="5.1_2023" sheetId="35" r:id="rId2"/>
    <sheet name="5.1_2024" sheetId="33" r:id="rId3"/>
    <sheet name="5.1_evol" sheetId="31" r:id="rId4"/>
    <sheet name="5.1 Série" sheetId="32" r:id="rId5"/>
    <sheet name="5.2" sheetId="21" r:id="rId6"/>
    <sheet name="5.3" sheetId="20" r:id="rId7"/>
    <sheet name="5.4 " sheetId="22" r:id="rId8"/>
    <sheet name="5.5" sheetId="13" r:id="rId9"/>
    <sheet name="5.6_2023" sheetId="34" r:id="rId10"/>
    <sheet name="5.6_2024" sheetId="36" r:id="rId11"/>
    <sheet name="5.6_evol" sheetId="29" r:id="rId12"/>
    <sheet name="5.6 série" sheetId="30" r:id="rId13"/>
  </sheets>
  <externalReferences>
    <externalReference r:id="rId14"/>
  </externalReferences>
  <definedNames>
    <definedName name="_BQ4.1" localSheetId="1" hidden="1">#REF!</definedName>
    <definedName name="_BQ4.1" localSheetId="2" hidden="1">#REF!</definedName>
    <definedName name="_BQ4.1" localSheetId="9" hidden="1">#REF!</definedName>
    <definedName name="_BQ4.1" localSheetId="10" hidden="1">#REF!</definedName>
    <definedName name="_BQ4.1" hidden="1">#REF!</definedName>
    <definedName name="_xlnm.Print_Area" localSheetId="0">'5 '!$A$1:$G$37</definedName>
    <definedName name="_xlnm.Print_Area" localSheetId="1">'5.1_2023'!$A$1:$G$62</definedName>
    <definedName name="_xlnm.Print_Area" localSheetId="2">'5.1_2024'!$A$1:$H$63</definedName>
    <definedName name="_xlnm.Print_Area" localSheetId="3">'5.1_evol'!$A$1:$G$62</definedName>
    <definedName name="_xlnm.Print_Area" localSheetId="5">'5.2'!$A$1:$G$58</definedName>
    <definedName name="_xlnm.Print_Area" localSheetId="6">'5.3'!$A$1:$G$81</definedName>
    <definedName name="_xlnm.Print_Area" localSheetId="7">'5.4 '!$A$1:$E$52</definedName>
    <definedName name="_xlnm.Print_Area" localSheetId="8">'5.5'!$A$1:$F$45</definedName>
    <definedName name="_xlnm.Print_Area" localSheetId="12">'5.6 série'!$A$1:$J$41</definedName>
    <definedName name="_xlnm.Print_Area" localSheetId="9">'5.6_2023'!$A$1:$G$42</definedName>
    <definedName name="_xlnm.Print_Area" localSheetId="10">'5.6_2024'!$A$1:$H$42</definedName>
    <definedName name="_xlnm.Print_Area" localSheetId="11">'5.6_evol'!$A$1:$G$40</definedName>
  </definedNames>
  <calcPr calcId="162913"/>
</workbook>
</file>

<file path=xl/calcChain.xml><?xml version="1.0" encoding="utf-8"?>
<calcChain xmlns="http://schemas.openxmlformats.org/spreadsheetml/2006/main">
  <c r="D46" i="20" l="1"/>
  <c r="G39" i="34"/>
  <c r="G38" i="34"/>
  <c r="G37" i="34"/>
  <c r="G36" i="34"/>
  <c r="G34" i="34"/>
  <c r="G33" i="34"/>
  <c r="G32" i="34"/>
  <c r="G31" i="34"/>
  <c r="G30" i="34"/>
  <c r="G29" i="34"/>
  <c r="G28" i="34"/>
  <c r="G27" i="34"/>
  <c r="G26" i="34"/>
  <c r="G25" i="34"/>
  <c r="G23" i="34"/>
  <c r="G22" i="34"/>
  <c r="G21" i="34"/>
  <c r="G20" i="34"/>
  <c r="G19" i="34"/>
  <c r="G18" i="34"/>
  <c r="G17" i="34"/>
  <c r="G16" i="34"/>
  <c r="G15" i="34"/>
  <c r="G13" i="34"/>
  <c r="G12" i="34"/>
  <c r="G10" i="34"/>
  <c r="G9" i="34"/>
  <c r="G8" i="34"/>
  <c r="G31" i="20"/>
  <c r="H31" i="20"/>
  <c r="H68" i="21"/>
  <c r="G68" i="21"/>
  <c r="H63" i="21"/>
  <c r="G63" i="21"/>
  <c r="H62" i="21"/>
  <c r="G62" i="21"/>
  <c r="H61" i="21"/>
  <c r="G61" i="21"/>
  <c r="G64" i="21" s="1"/>
  <c r="H60" i="21"/>
  <c r="G60" i="21"/>
  <c r="H64" i="21" l="1"/>
  <c r="G18" i="13"/>
  <c r="G16" i="13"/>
  <c r="G20" i="13"/>
  <c r="G32" i="13"/>
  <c r="G11" i="13" l="1"/>
  <c r="G19" i="13"/>
  <c r="H50" i="33" l="1"/>
  <c r="G21" i="13"/>
  <c r="H29" i="33" l="1"/>
  <c r="F67" i="21" l="1"/>
  <c r="F66" i="21"/>
  <c r="F65" i="21"/>
  <c r="E67" i="21"/>
  <c r="E66" i="21"/>
  <c r="E65" i="21"/>
  <c r="D68" i="21" l="1"/>
  <c r="E60" i="21"/>
  <c r="L22" i="31"/>
  <c r="J22" i="31"/>
  <c r="I22" i="31"/>
  <c r="M21" i="31"/>
  <c r="L21" i="31"/>
  <c r="M20" i="31"/>
  <c r="L20" i="31"/>
  <c r="J20" i="31"/>
  <c r="J19" i="31"/>
  <c r="J18" i="31"/>
  <c r="M17" i="31"/>
  <c r="L17" i="31"/>
  <c r="M16" i="31"/>
  <c r="L16" i="31"/>
  <c r="M15" i="31"/>
  <c r="L15" i="31"/>
  <c r="K15" i="31"/>
  <c r="J15" i="31"/>
  <c r="M14" i="31"/>
  <c r="L14" i="31"/>
  <c r="K14" i="31"/>
  <c r="J14" i="31"/>
  <c r="M13" i="31"/>
  <c r="L13" i="31"/>
  <c r="K13" i="31"/>
  <c r="J13" i="31"/>
  <c r="M12" i="31"/>
  <c r="L12" i="31"/>
  <c r="M11" i="31"/>
  <c r="L11" i="31"/>
  <c r="M10" i="31"/>
  <c r="L10" i="31"/>
  <c r="E22" i="31"/>
  <c r="C22" i="31"/>
  <c r="B22" i="31"/>
  <c r="F21" i="31"/>
  <c r="E21" i="31"/>
  <c r="F20" i="31"/>
  <c r="E20" i="31"/>
  <c r="C20" i="31"/>
  <c r="C19" i="31"/>
  <c r="C18" i="31"/>
  <c r="F17" i="31"/>
  <c r="E17" i="31"/>
  <c r="F16" i="31"/>
  <c r="E16" i="31"/>
  <c r="F15" i="31"/>
  <c r="E15" i="31"/>
  <c r="D15" i="31"/>
  <c r="C15" i="31"/>
  <c r="F14" i="31"/>
  <c r="E14" i="31"/>
  <c r="D14" i="31"/>
  <c r="C14" i="31"/>
  <c r="F13" i="31"/>
  <c r="E13" i="31"/>
  <c r="D13" i="31"/>
  <c r="C13" i="31"/>
  <c r="F12" i="31"/>
  <c r="E12" i="31"/>
  <c r="F11" i="31"/>
  <c r="E11" i="31"/>
  <c r="F10" i="31"/>
  <c r="E10" i="31"/>
  <c r="E63" i="21" l="1"/>
  <c r="E61" i="21"/>
  <c r="E62" i="21"/>
  <c r="B9" i="29" l="1"/>
  <c r="C9" i="29"/>
  <c r="D9" i="29"/>
  <c r="E9" i="29"/>
  <c r="B10" i="29"/>
  <c r="D10" i="29"/>
  <c r="E10" i="29"/>
  <c r="B12" i="29"/>
  <c r="C12" i="29"/>
  <c r="D12" i="29"/>
  <c r="E12" i="29"/>
  <c r="B13" i="29"/>
  <c r="C13" i="29"/>
  <c r="D13" i="29"/>
  <c r="E13" i="29"/>
  <c r="B15" i="29"/>
  <c r="C15" i="29"/>
  <c r="D15" i="29"/>
  <c r="B16" i="29"/>
  <c r="C16" i="29"/>
  <c r="D16" i="29"/>
  <c r="E16" i="29"/>
  <c r="B17" i="29"/>
  <c r="C17" i="29"/>
  <c r="D17" i="29"/>
  <c r="E17" i="29"/>
  <c r="B18" i="29"/>
  <c r="C18" i="29"/>
  <c r="D18" i="29"/>
  <c r="E18" i="29"/>
  <c r="B19" i="29"/>
  <c r="C19" i="29"/>
  <c r="E19" i="29"/>
  <c r="B20" i="29"/>
  <c r="C20" i="29"/>
  <c r="B21" i="29"/>
  <c r="D21" i="29"/>
  <c r="E21" i="29"/>
  <c r="B22" i="29"/>
  <c r="C22" i="29"/>
  <c r="D22" i="29"/>
  <c r="B23" i="29"/>
  <c r="C23" i="29"/>
  <c r="D23" i="29"/>
  <c r="E23" i="29"/>
  <c r="C25" i="29"/>
  <c r="D25" i="29"/>
  <c r="E25" i="29"/>
  <c r="B26" i="29"/>
  <c r="C26" i="29"/>
  <c r="D26" i="29"/>
  <c r="B27" i="29"/>
  <c r="C27" i="29"/>
  <c r="D27" i="29"/>
  <c r="E27" i="29"/>
  <c r="B28" i="29"/>
  <c r="C28" i="29"/>
  <c r="D28" i="29"/>
  <c r="E28" i="29"/>
  <c r="B29" i="29"/>
  <c r="C29" i="29"/>
  <c r="D29" i="29"/>
  <c r="E29" i="29"/>
  <c r="B30" i="29"/>
  <c r="C30" i="29"/>
  <c r="D30" i="29"/>
  <c r="E30" i="29"/>
  <c r="B31" i="29"/>
  <c r="C31" i="29"/>
  <c r="D31" i="29"/>
  <c r="E31" i="29"/>
  <c r="B32" i="29"/>
  <c r="C32" i="29"/>
  <c r="D32" i="29"/>
  <c r="E32" i="29"/>
  <c r="B33" i="29"/>
  <c r="C33" i="29"/>
  <c r="D33" i="29"/>
  <c r="E33" i="29"/>
  <c r="B34" i="29"/>
  <c r="C34" i="29"/>
  <c r="D34" i="29"/>
  <c r="B36" i="29"/>
  <c r="C36" i="29"/>
  <c r="D36" i="29"/>
  <c r="E36" i="29"/>
  <c r="B37" i="29"/>
  <c r="C37" i="29"/>
  <c r="D37" i="29"/>
  <c r="B38" i="29"/>
  <c r="C38" i="29"/>
  <c r="D38" i="29"/>
  <c r="E38" i="29"/>
  <c r="B39" i="29"/>
  <c r="C39" i="29"/>
  <c r="D39" i="29"/>
  <c r="E39" i="29"/>
  <c r="C8" i="29"/>
  <c r="D8" i="29"/>
  <c r="B8" i="29"/>
  <c r="F39" i="29" l="1"/>
  <c r="F30" i="29"/>
  <c r="G31" i="29"/>
  <c r="G22" i="29"/>
  <c r="G8" i="29"/>
  <c r="F13" i="29"/>
  <c r="G37" i="29"/>
  <c r="G19" i="29"/>
  <c r="G15" i="29"/>
  <c r="G9" i="29"/>
  <c r="G18" i="29"/>
  <c r="G13" i="29"/>
  <c r="F31" i="29"/>
  <c r="F27" i="29"/>
  <c r="F32" i="29"/>
  <c r="F23" i="29"/>
  <c r="F19" i="29"/>
  <c r="G36" i="29"/>
  <c r="F36" i="29"/>
  <c r="G32" i="29"/>
  <c r="G23" i="29"/>
  <c r="G29" i="29"/>
  <c r="G25" i="29"/>
  <c r="G20" i="29"/>
  <c r="G16" i="29"/>
  <c r="G10" i="29"/>
  <c r="F8" i="29"/>
  <c r="G28" i="29"/>
  <c r="G38" i="29"/>
  <c r="G33" i="29"/>
  <c r="F38" i="29"/>
  <c r="F29" i="29"/>
  <c r="F25" i="29"/>
  <c r="F16" i="29"/>
  <c r="G27" i="29"/>
  <c r="F28" i="29"/>
  <c r="G39" i="29"/>
  <c r="G34" i="29"/>
  <c r="G30" i="29"/>
  <c r="G26" i="29"/>
  <c r="G21" i="29"/>
  <c r="G17" i="29"/>
  <c r="G12" i="29"/>
  <c r="J32" i="31" l="1"/>
  <c r="C32" i="31"/>
  <c r="M24" i="31"/>
  <c r="F24" i="31"/>
  <c r="M32" i="31"/>
  <c r="F32" i="31"/>
  <c r="M40" i="31"/>
  <c r="F40" i="31"/>
  <c r="M48" i="31"/>
  <c r="F48" i="31"/>
  <c r="J24" i="31"/>
  <c r="C24" i="31"/>
  <c r="K48" i="31"/>
  <c r="D48" i="31"/>
  <c r="I25" i="31"/>
  <c r="B25" i="31"/>
  <c r="J41" i="31"/>
  <c r="C41" i="31"/>
  <c r="K49" i="31"/>
  <c r="D49" i="31"/>
  <c r="L41" i="31"/>
  <c r="E41" i="31"/>
  <c r="I26" i="31"/>
  <c r="J50" i="31"/>
  <c r="L26" i="31"/>
  <c r="L42" i="31"/>
  <c r="E42" i="31"/>
  <c r="L50" i="31"/>
  <c r="M26" i="31"/>
  <c r="M34" i="31"/>
  <c r="F34" i="31"/>
  <c r="M42" i="31"/>
  <c r="F42" i="31"/>
  <c r="M50" i="31"/>
  <c r="F50" i="31"/>
  <c r="I24" i="31"/>
  <c r="B24" i="31"/>
  <c r="J40" i="31"/>
  <c r="C40" i="31"/>
  <c r="K40" i="31"/>
  <c r="D40" i="31"/>
  <c r="I33" i="31"/>
  <c r="B33" i="31"/>
  <c r="K25" i="31"/>
  <c r="D25" i="31"/>
  <c r="M33" i="31"/>
  <c r="F33" i="31"/>
  <c r="I42" i="31"/>
  <c r="B42" i="31"/>
  <c r="K26" i="31"/>
  <c r="I27" i="31"/>
  <c r="B27" i="31"/>
  <c r="J35" i="31"/>
  <c r="K35" i="31"/>
  <c r="D35" i="31"/>
  <c r="L35" i="31"/>
  <c r="E35" i="31"/>
  <c r="L51" i="31"/>
  <c r="E51" i="31"/>
  <c r="M27" i="31"/>
  <c r="F27" i="31"/>
  <c r="M35" i="31"/>
  <c r="F35" i="31"/>
  <c r="M43" i="31"/>
  <c r="M51" i="31"/>
  <c r="F51" i="31"/>
  <c r="I40" i="31"/>
  <c r="B40" i="31"/>
  <c r="K32" i="31"/>
  <c r="D32" i="31"/>
  <c r="L48" i="31"/>
  <c r="E48" i="31"/>
  <c r="J25" i="31"/>
  <c r="C25" i="31"/>
  <c r="K41" i="31"/>
  <c r="D41" i="31"/>
  <c r="L49" i="31"/>
  <c r="E49" i="31"/>
  <c r="I34" i="31"/>
  <c r="B34" i="31"/>
  <c r="J42" i="31"/>
  <c r="C42" i="31"/>
  <c r="K42" i="31"/>
  <c r="D42" i="31"/>
  <c r="I43" i="31"/>
  <c r="B43" i="31"/>
  <c r="J51" i="31"/>
  <c r="C51" i="31"/>
  <c r="K51" i="31"/>
  <c r="D51" i="31"/>
  <c r="I28" i="31"/>
  <c r="B28" i="31"/>
  <c r="J28" i="31"/>
  <c r="C28" i="31"/>
  <c r="K28" i="31"/>
  <c r="D28" i="31"/>
  <c r="K44" i="31"/>
  <c r="L28" i="31"/>
  <c r="E28" i="31"/>
  <c r="L36" i="31"/>
  <c r="E36" i="31"/>
  <c r="L44" i="31"/>
  <c r="E44" i="31"/>
  <c r="M28" i="31"/>
  <c r="F28" i="31"/>
  <c r="M36" i="31"/>
  <c r="F36" i="31"/>
  <c r="M44" i="31"/>
  <c r="F44" i="31"/>
  <c r="I48" i="31"/>
  <c r="B48" i="31"/>
  <c r="L24" i="31"/>
  <c r="E24" i="31"/>
  <c r="I49" i="31"/>
  <c r="B49" i="31"/>
  <c r="K33" i="31"/>
  <c r="M25" i="31"/>
  <c r="F25" i="31"/>
  <c r="J34" i="31"/>
  <c r="C34" i="31"/>
  <c r="L34" i="31"/>
  <c r="E34" i="31"/>
  <c r="J27" i="31"/>
  <c r="C27" i="31"/>
  <c r="K43" i="31"/>
  <c r="D43" i="31"/>
  <c r="I36" i="31"/>
  <c r="B36" i="31"/>
  <c r="J44" i="31"/>
  <c r="C44" i="31"/>
  <c r="I29" i="31"/>
  <c r="B29" i="31"/>
  <c r="I54" i="31"/>
  <c r="B54" i="31"/>
  <c r="J45" i="31"/>
  <c r="C45" i="31"/>
  <c r="K29" i="31"/>
  <c r="D29" i="31"/>
  <c r="K37" i="31"/>
  <c r="K45" i="31"/>
  <c r="D45" i="31"/>
  <c r="K53" i="31"/>
  <c r="D53" i="31"/>
  <c r="L29" i="31"/>
  <c r="E29" i="31"/>
  <c r="L37" i="31"/>
  <c r="E37" i="31"/>
  <c r="L45" i="31"/>
  <c r="E45" i="31"/>
  <c r="L53" i="31"/>
  <c r="E53" i="31"/>
  <c r="M29" i="31"/>
  <c r="F29" i="31"/>
  <c r="M37" i="31"/>
  <c r="F37" i="31"/>
  <c r="M45" i="31"/>
  <c r="F45" i="31"/>
  <c r="M53" i="31"/>
  <c r="F53" i="31"/>
  <c r="I32" i="31"/>
  <c r="B32" i="31"/>
  <c r="K24" i="31"/>
  <c r="D24" i="31"/>
  <c r="L40" i="31"/>
  <c r="E40" i="31"/>
  <c r="J33" i="31"/>
  <c r="C33" i="31"/>
  <c r="L25" i="31"/>
  <c r="E25" i="31"/>
  <c r="M41" i="31"/>
  <c r="F41" i="31"/>
  <c r="I50" i="31"/>
  <c r="K34" i="31"/>
  <c r="D34" i="31"/>
  <c r="I35" i="31"/>
  <c r="B35" i="31"/>
  <c r="J43" i="31"/>
  <c r="C43" i="31"/>
  <c r="L27" i="31"/>
  <c r="E27" i="31"/>
  <c r="I44" i="31"/>
  <c r="B44" i="31"/>
  <c r="I37" i="31"/>
  <c r="B37" i="31"/>
  <c r="J29" i="31"/>
  <c r="C29" i="31"/>
  <c r="C53" i="31"/>
  <c r="J53" i="31"/>
  <c r="I38" i="31"/>
  <c r="B38" i="31"/>
  <c r="I46" i="31"/>
  <c r="B46" i="31"/>
  <c r="I55" i="31"/>
  <c r="B55" i="31"/>
  <c r="J30" i="31"/>
  <c r="C30" i="31"/>
  <c r="J38" i="31"/>
  <c r="C38" i="31"/>
  <c r="J46" i="31"/>
  <c r="C46" i="31"/>
  <c r="J54" i="31"/>
  <c r="C54" i="31"/>
  <c r="K30" i="31"/>
  <c r="D30" i="31"/>
  <c r="K38" i="31"/>
  <c r="D38" i="31"/>
  <c r="K46" i="31"/>
  <c r="D46" i="31"/>
  <c r="K54" i="31"/>
  <c r="D54" i="31"/>
  <c r="L30" i="31"/>
  <c r="E30" i="31"/>
  <c r="L38" i="31"/>
  <c r="E38" i="31"/>
  <c r="L46" i="31"/>
  <c r="E46" i="31"/>
  <c r="E54" i="31"/>
  <c r="L54" i="31"/>
  <c r="M30" i="31"/>
  <c r="F30" i="31"/>
  <c r="M38" i="31"/>
  <c r="F38" i="31"/>
  <c r="M46" i="31"/>
  <c r="F46" i="31"/>
  <c r="F54" i="31"/>
  <c r="M54" i="31"/>
  <c r="J48" i="31"/>
  <c r="C48" i="31"/>
  <c r="L32" i="31"/>
  <c r="E32" i="31"/>
  <c r="I41" i="31"/>
  <c r="B41" i="31"/>
  <c r="J49" i="31"/>
  <c r="L33" i="31"/>
  <c r="E33" i="31"/>
  <c r="M49" i="31"/>
  <c r="F49" i="31"/>
  <c r="J26" i="31"/>
  <c r="K50" i="31"/>
  <c r="I51" i="31"/>
  <c r="B51" i="31"/>
  <c r="K27" i="31"/>
  <c r="D27" i="31"/>
  <c r="L43" i="31"/>
  <c r="E43" i="31"/>
  <c r="J36" i="31"/>
  <c r="K36" i="31"/>
  <c r="D36" i="31"/>
  <c r="I45" i="31"/>
  <c r="B45" i="31"/>
  <c r="J37" i="31"/>
  <c r="C37" i="31"/>
  <c r="I30" i="31"/>
  <c r="B30" i="31"/>
  <c r="I31" i="31"/>
  <c r="B31" i="31"/>
  <c r="I39" i="31"/>
  <c r="B39" i="31"/>
  <c r="I47" i="31"/>
  <c r="B47" i="31"/>
  <c r="I53" i="31"/>
  <c r="B53" i="31"/>
  <c r="J31" i="31"/>
  <c r="C31" i="31"/>
  <c r="J39" i="31"/>
  <c r="C39" i="31"/>
  <c r="J47" i="31"/>
  <c r="J55" i="31"/>
  <c r="C55" i="31"/>
  <c r="K31" i="31"/>
  <c r="D31" i="31"/>
  <c r="K39" i="31"/>
  <c r="D39" i="31"/>
  <c r="K47" i="31"/>
  <c r="D47" i="31"/>
  <c r="K55" i="31"/>
  <c r="D55" i="31"/>
  <c r="L31" i="31"/>
  <c r="E31" i="31"/>
  <c r="L39" i="31"/>
  <c r="E39" i="31"/>
  <c r="L47" i="31"/>
  <c r="E47" i="31"/>
  <c r="L55" i="31"/>
  <c r="E55" i="31"/>
  <c r="M31" i="31"/>
  <c r="F31" i="31"/>
  <c r="M39" i="31"/>
  <c r="F39" i="31"/>
  <c r="M47" i="31"/>
  <c r="M55" i="31"/>
  <c r="F55" i="31"/>
  <c r="C56" i="31" l="1"/>
  <c r="J56" i="31"/>
  <c r="B56" i="31"/>
  <c r="I56" i="31"/>
  <c r="N53" i="31"/>
  <c r="G53" i="31"/>
  <c r="I53" i="33"/>
  <c r="H53" i="33"/>
  <c r="L56" i="31"/>
  <c r="E56" i="31"/>
  <c r="M56" i="31"/>
  <c r="F56" i="31"/>
  <c r="K56" i="31"/>
  <c r="D56" i="31"/>
  <c r="N43" i="31" l="1"/>
  <c r="G43" i="31"/>
  <c r="H43" i="33"/>
  <c r="I43" i="33"/>
  <c r="N27" i="31"/>
  <c r="G27" i="31"/>
  <c r="H27" i="33"/>
  <c r="I27" i="33"/>
  <c r="N26" i="31"/>
  <c r="I26" i="33"/>
  <c r="G51" i="31"/>
  <c r="N51" i="31"/>
  <c r="H51" i="33"/>
  <c r="I51" i="33"/>
  <c r="N35" i="31"/>
  <c r="G35" i="31"/>
  <c r="H35" i="33"/>
  <c r="I35" i="33"/>
  <c r="N50" i="31"/>
  <c r="I50" i="33"/>
  <c r="N42" i="31"/>
  <c r="G42" i="31"/>
  <c r="I42" i="33"/>
  <c r="H42" i="33"/>
  <c r="N34" i="31"/>
  <c r="G34" i="31"/>
  <c r="I34" i="33"/>
  <c r="H34" i="33"/>
  <c r="N41" i="31"/>
  <c r="I41" i="33"/>
  <c r="G41" i="31"/>
  <c r="H41" i="33"/>
  <c r="N46" i="31"/>
  <c r="G46" i="31"/>
  <c r="I46" i="33"/>
  <c r="H46" i="33"/>
  <c r="N48" i="31"/>
  <c r="G48" i="31"/>
  <c r="H48" i="33"/>
  <c r="I48" i="33"/>
  <c r="N32" i="31"/>
  <c r="H32" i="33"/>
  <c r="I32" i="33"/>
  <c r="G32" i="31"/>
  <c r="N39" i="31"/>
  <c r="H39" i="33"/>
  <c r="G39" i="31"/>
  <c r="I39" i="33"/>
  <c r="G55" i="31"/>
  <c r="N55" i="31"/>
  <c r="H55" i="33"/>
  <c r="I55" i="33"/>
  <c r="N30" i="31"/>
  <c r="G30" i="31"/>
  <c r="H30" i="33"/>
  <c r="I30" i="33"/>
  <c r="G54" i="31"/>
  <c r="N54" i="31"/>
  <c r="H54" i="33"/>
  <c r="I54" i="33"/>
  <c r="N37" i="31"/>
  <c r="H37" i="33"/>
  <c r="I37" i="33"/>
  <c r="G37" i="31"/>
  <c r="N29" i="31"/>
  <c r="I29" i="33"/>
  <c r="G29" i="31"/>
  <c r="N49" i="31"/>
  <c r="G49" i="31"/>
  <c r="I49" i="33"/>
  <c r="H49" i="33"/>
  <c r="N33" i="31"/>
  <c r="I33" i="33"/>
  <c r="G33" i="31"/>
  <c r="H33" i="33"/>
  <c r="N25" i="31"/>
  <c r="I25" i="33"/>
  <c r="G25" i="31"/>
  <c r="H25" i="33"/>
  <c r="N40" i="31"/>
  <c r="H40" i="33"/>
  <c r="I40" i="33"/>
  <c r="G40" i="31"/>
  <c r="N24" i="31"/>
  <c r="H24" i="33"/>
  <c r="I24" i="33"/>
  <c r="G24" i="31"/>
  <c r="G47" i="31"/>
  <c r="N47" i="31"/>
  <c r="H47" i="33"/>
  <c r="I47" i="33"/>
  <c r="N31" i="31"/>
  <c r="H31" i="33"/>
  <c r="G31" i="31"/>
  <c r="I31" i="33"/>
  <c r="N38" i="31"/>
  <c r="G38" i="31"/>
  <c r="I38" i="33"/>
  <c r="H38" i="33"/>
  <c r="N45" i="31"/>
  <c r="H45" i="33"/>
  <c r="G45" i="31"/>
  <c r="I45" i="33"/>
  <c r="N44" i="31"/>
  <c r="H44" i="33"/>
  <c r="I44" i="33"/>
  <c r="G44" i="31"/>
  <c r="N36" i="31"/>
  <c r="I36" i="33"/>
  <c r="H36" i="33"/>
  <c r="G36" i="31"/>
  <c r="N28" i="31"/>
  <c r="H28" i="33"/>
  <c r="I28" i="33"/>
  <c r="G28" i="31"/>
  <c r="I10" i="31" l="1"/>
  <c r="B10" i="31"/>
  <c r="D10" i="31"/>
  <c r="K10" i="31"/>
  <c r="J10" i="31"/>
  <c r="C10" i="31"/>
  <c r="N10" i="31" l="1"/>
  <c r="G10" i="31"/>
  <c r="I10" i="33"/>
  <c r="H10" i="33"/>
  <c r="I14" i="31" l="1"/>
  <c r="B14" i="31"/>
  <c r="I15" i="31"/>
  <c r="B15" i="31"/>
  <c r="N15" i="31" l="1"/>
  <c r="H15" i="33"/>
  <c r="G15" i="31"/>
  <c r="I15" i="33"/>
  <c r="N14" i="31"/>
  <c r="G14" i="31"/>
  <c r="H14" i="33"/>
  <c r="I14" i="33"/>
  <c r="B13" i="31"/>
  <c r="I13" i="31"/>
  <c r="N13" i="31" l="1"/>
  <c r="H13" i="33"/>
  <c r="I13" i="33"/>
  <c r="G13" i="31"/>
  <c r="E68" i="21" l="1"/>
  <c r="F68" i="21"/>
  <c r="D62" i="21" l="1"/>
  <c r="D63" i="21" l="1"/>
  <c r="I12" i="31"/>
  <c r="B12" i="31"/>
  <c r="K17" i="31"/>
  <c r="D17" i="31"/>
  <c r="I20" i="31"/>
  <c r="B20" i="31"/>
  <c r="K21" i="31"/>
  <c r="D21" i="31"/>
  <c r="K20" i="31"/>
  <c r="D20" i="31"/>
  <c r="K12" i="31"/>
  <c r="D12" i="31"/>
  <c r="K22" i="31"/>
  <c r="D22" i="31"/>
  <c r="I16" i="31"/>
  <c r="B16" i="31"/>
  <c r="K16" i="31"/>
  <c r="D16" i="31"/>
  <c r="K19" i="31"/>
  <c r="D19" i="31"/>
  <c r="M22" i="31"/>
  <c r="F22" i="31"/>
  <c r="I18" i="31"/>
  <c r="B18" i="31"/>
  <c r="I21" i="31"/>
  <c r="B21" i="31"/>
  <c r="M18" i="31"/>
  <c r="F18" i="31"/>
  <c r="I19" i="31"/>
  <c r="B19" i="31"/>
  <c r="I11" i="31"/>
  <c r="B11" i="31"/>
  <c r="D61" i="21"/>
  <c r="D64" i="21" s="1"/>
  <c r="J11" i="31"/>
  <c r="C11" i="31"/>
  <c r="I17" i="31"/>
  <c r="B17" i="31"/>
  <c r="L19" i="31"/>
  <c r="E19" i="31"/>
  <c r="J21" i="31"/>
  <c r="C21" i="31"/>
  <c r="J12" i="31"/>
  <c r="C12" i="31"/>
  <c r="K18" i="31"/>
  <c r="D18" i="31"/>
  <c r="J16" i="31"/>
  <c r="C16" i="31"/>
  <c r="K11" i="31"/>
  <c r="D11" i="31"/>
  <c r="J17" i="31"/>
  <c r="C17" i="31"/>
  <c r="M19" i="31"/>
  <c r="F19" i="31"/>
  <c r="L18" i="31"/>
  <c r="E18" i="31"/>
  <c r="G31" i="13"/>
  <c r="G29" i="13" l="1"/>
  <c r="G41" i="13" s="1"/>
  <c r="G28" i="13"/>
  <c r="G40" i="13" s="1"/>
  <c r="G27" i="13"/>
  <c r="H11" i="33"/>
  <c r="I9" i="31"/>
  <c r="B9" i="31"/>
  <c r="N11" i="31"/>
  <c r="G11" i="31"/>
  <c r="I11" i="33"/>
  <c r="N18" i="31"/>
  <c r="G18" i="31"/>
  <c r="I18" i="33"/>
  <c r="H18" i="33"/>
  <c r="N20" i="31"/>
  <c r="G20" i="31"/>
  <c r="H20" i="33"/>
  <c r="I20" i="33"/>
  <c r="N21" i="31"/>
  <c r="I21" i="33"/>
  <c r="H21" i="33"/>
  <c r="G21" i="31"/>
  <c r="N19" i="31"/>
  <c r="H19" i="33"/>
  <c r="G19" i="31"/>
  <c r="I19" i="33"/>
  <c r="N22" i="31"/>
  <c r="G22" i="31"/>
  <c r="H22" i="33"/>
  <c r="I22" i="33"/>
  <c r="L9" i="31"/>
  <c r="E9" i="31"/>
  <c r="N16" i="31"/>
  <c r="H16" i="33"/>
  <c r="I16" i="33"/>
  <c r="G16" i="31"/>
  <c r="D9" i="31"/>
  <c r="K9" i="31"/>
  <c r="N17" i="31"/>
  <c r="I17" i="33"/>
  <c r="G17" i="31"/>
  <c r="H17" i="33"/>
  <c r="M9" i="31"/>
  <c r="F9" i="31"/>
  <c r="J9" i="31"/>
  <c r="C9" i="31"/>
  <c r="N12" i="31"/>
  <c r="H12" i="33"/>
  <c r="G12" i="31"/>
  <c r="I12" i="33"/>
  <c r="F62" i="21"/>
  <c r="F63" i="21"/>
  <c r="F61" i="21"/>
  <c r="C60" i="21"/>
  <c r="D60" i="21"/>
  <c r="F60" i="21"/>
  <c r="G30" i="13" l="1"/>
  <c r="G42" i="13" s="1"/>
  <c r="G39" i="13"/>
  <c r="N9" i="31"/>
  <c r="I9" i="33"/>
  <c r="H9" i="33"/>
  <c r="G9" i="31"/>
  <c r="F64" i="21"/>
  <c r="E64" i="21"/>
  <c r="G33" i="13" l="1"/>
  <c r="G43" i="13" s="1"/>
  <c r="N56" i="31" l="1"/>
  <c r="G56" i="31"/>
  <c r="H56" i="33"/>
  <c r="I56" i="33"/>
  <c r="I52" i="31" l="1"/>
  <c r="I23" i="31"/>
  <c r="B7" i="31" l="1"/>
  <c r="I7" i="31"/>
  <c r="I8" i="31"/>
  <c r="B8" i="31"/>
  <c r="B23" i="31"/>
  <c r="K52" i="31"/>
  <c r="D52" i="31"/>
  <c r="K23" i="31"/>
  <c r="J52" i="31"/>
  <c r="C52" i="31"/>
  <c r="H52" i="33"/>
  <c r="L52" i="31"/>
  <c r="E52" i="31"/>
  <c r="F52" i="31"/>
  <c r="M52" i="31"/>
  <c r="M23" i="31"/>
  <c r="C23" i="31"/>
  <c r="D8" i="31" l="1"/>
  <c r="K8" i="31"/>
  <c r="K7" i="31"/>
  <c r="E23" i="31"/>
  <c r="D23" i="31"/>
  <c r="F23" i="31"/>
  <c r="L8" i="31"/>
  <c r="E8" i="31"/>
  <c r="L23" i="31"/>
  <c r="I52" i="33"/>
  <c r="D7" i="31"/>
  <c r="N52" i="31"/>
  <c r="J23" i="31"/>
  <c r="G52" i="31"/>
  <c r="F8" i="31" l="1"/>
  <c r="M8" i="31"/>
  <c r="I23" i="33"/>
  <c r="G23" i="31"/>
  <c r="H23" i="33"/>
  <c r="N23" i="31"/>
  <c r="J8" i="31"/>
  <c r="C8" i="31"/>
  <c r="E7" i="31"/>
  <c r="L7" i="31"/>
  <c r="M7" i="31" l="1"/>
  <c r="F7" i="31"/>
  <c r="J7" i="31"/>
  <c r="C7" i="31"/>
  <c r="I8" i="33"/>
  <c r="N8" i="31"/>
  <c r="G8" i="31"/>
  <c r="H8" i="33"/>
  <c r="G7" i="31" l="1"/>
  <c r="H7" i="33"/>
  <c r="I7" i="33"/>
  <c r="N7" i="31"/>
</calcChain>
</file>

<file path=xl/sharedStrings.xml><?xml version="1.0" encoding="utf-8"?>
<sst xmlns="http://schemas.openxmlformats.org/spreadsheetml/2006/main" count="947" uniqueCount="260">
  <si>
    <t>Communes</t>
  </si>
  <si>
    <t>Départements</t>
  </si>
  <si>
    <t xml:space="preserve">Communes </t>
  </si>
  <si>
    <t>Taxe d'habitation</t>
  </si>
  <si>
    <t>Taxe sur le foncier bâti</t>
  </si>
  <si>
    <t>Taxe sur le foncier non bâti</t>
  </si>
  <si>
    <t>Total</t>
  </si>
  <si>
    <t xml:space="preserve">Taxe d'habitation </t>
  </si>
  <si>
    <t>Taxes foncières</t>
  </si>
  <si>
    <t>Impôts économiques</t>
  </si>
  <si>
    <t>Compensations et dégrèvements législatifs au titre de la fiscalité directe locale</t>
  </si>
  <si>
    <t>Présentation - Définitions</t>
  </si>
  <si>
    <t>Ensemble des collectivités</t>
  </si>
  <si>
    <t>(en millions d'euros)</t>
  </si>
  <si>
    <t>(en %)</t>
  </si>
  <si>
    <t>Compensations (1)</t>
  </si>
  <si>
    <t>Dégrèvements législatifs (2)</t>
  </si>
  <si>
    <t>Contributions brutes de l'Etat (1+2)</t>
  </si>
  <si>
    <t>5-1 Vue d'ensemble de la fiscalité locale</t>
  </si>
  <si>
    <t>Impôts et taxes de la section de fonctionnement</t>
  </si>
  <si>
    <t xml:space="preserve"> FA : fiscalité additionnelle ; FPU : fiscalité professionnelle unique.</t>
  </si>
  <si>
    <t>Taxe d'enlèvement des ordures ménagères (TEOM)</t>
  </si>
  <si>
    <t>Taxe d'aménagement</t>
  </si>
  <si>
    <t>Taxe de séjour</t>
  </si>
  <si>
    <t>Autres</t>
  </si>
  <si>
    <t xml:space="preserve">Total contributions directes </t>
  </si>
  <si>
    <t>Total fiscalité directe locale</t>
  </si>
  <si>
    <t>Total contributions directes</t>
  </si>
  <si>
    <t xml:space="preserve">TEOM </t>
  </si>
  <si>
    <r>
      <t>Recettes</t>
    </r>
    <r>
      <rPr>
        <b/>
        <sz val="12"/>
        <rFont val="Arial"/>
        <family val="2"/>
      </rPr>
      <t xml:space="preserve"> (produits perçus et compensations) au titre de la fiscalité directe locale</t>
    </r>
  </si>
  <si>
    <t>Champ : ensemble des budgets (principaux et annexes) des collectivités locales et de leurs syndicats.</t>
  </si>
  <si>
    <t>LA FISCALITÉ LOCALE</t>
  </si>
  <si>
    <t>GFP</t>
  </si>
  <si>
    <t xml:space="preserve">Secteur communal </t>
  </si>
  <si>
    <t>Cotisation sur la valeur ajoutée des entreprises (CVAE)</t>
  </si>
  <si>
    <t>Impositions forfaitaires des entreprises de réseaux (IFER)</t>
  </si>
  <si>
    <t>Taxe sur les surfaces commerciales (TASCOM)</t>
  </si>
  <si>
    <t>Ensemble collectivités</t>
  </si>
  <si>
    <t>dont : à FA</t>
  </si>
  <si>
    <t xml:space="preserve">Évolution du produit </t>
  </si>
  <si>
    <t>EPCI</t>
  </si>
  <si>
    <t xml:space="preserve">Cotisation foncière des entreprises (CFE) </t>
  </si>
  <si>
    <t>5-5  Les contributions de l'Etat à la fiscalité directe locale</t>
  </si>
  <si>
    <t xml:space="preserve">5-3 Bases nettes et taux moyens d'imposition </t>
  </si>
  <si>
    <t>5-2 Les recettes de la fiscalité locale</t>
  </si>
  <si>
    <t xml:space="preserve">5-5 Les contributions de l'État à la fiscalité directe locale </t>
  </si>
  <si>
    <t>Ensemble des 
" Taxes ménages "</t>
  </si>
  <si>
    <t>dont part incitative</t>
  </si>
  <si>
    <t>5-3 Bases nettes et taux moyens d'imposition</t>
  </si>
  <si>
    <t>Taxe d'habitation (TH)</t>
  </si>
  <si>
    <t>Taxe sur le foncier bâti (FB)</t>
  </si>
  <si>
    <t>Cotisation foncière des entreprises (CFE)</t>
  </si>
  <si>
    <r>
      <t xml:space="preserve">Taxe d'habitation (TH) </t>
    </r>
    <r>
      <rPr>
        <b/>
        <vertAlign val="superscript"/>
        <sz val="10"/>
        <rFont val="Arial"/>
        <family val="2"/>
      </rPr>
      <t xml:space="preserve">(a) </t>
    </r>
  </si>
  <si>
    <t>dont : membres d'un EPCI à FA</t>
  </si>
  <si>
    <t xml:space="preserve"> : à FPU </t>
  </si>
  <si>
    <t xml:space="preserve"> : membres d'un EPCI à FPU </t>
  </si>
  <si>
    <t xml:space="preserve">EPCI à FP (y compris MGP) </t>
  </si>
  <si>
    <t>Taxes annexes</t>
  </si>
  <si>
    <t>GEMAPI (Secteur communal)</t>
  </si>
  <si>
    <t>-</t>
  </si>
  <si>
    <r>
      <t>- Autres Impôts et taxes</t>
    </r>
    <r>
      <rPr>
        <b/>
        <vertAlign val="superscript"/>
        <sz val="10"/>
        <rFont val="Arial"/>
        <family val="2"/>
      </rPr>
      <t xml:space="preserve"> (b)</t>
    </r>
  </si>
  <si>
    <t xml:space="preserve">Total des impôts et taxes </t>
  </si>
  <si>
    <r>
      <t>Impôts et taxes de la section d'investissement</t>
    </r>
    <r>
      <rPr>
        <b/>
        <vertAlign val="superscript"/>
        <sz val="10"/>
        <rFont val="Arial"/>
        <family val="2"/>
      </rPr>
      <t xml:space="preserve"> (b)</t>
    </r>
  </si>
  <si>
    <r>
      <t xml:space="preserve">Taxe d'habitation (TH) </t>
    </r>
    <r>
      <rPr>
        <b/>
        <vertAlign val="superscript"/>
        <sz val="10"/>
        <rFont val="Arial"/>
        <family val="2"/>
      </rPr>
      <t>(b)</t>
    </r>
  </si>
  <si>
    <t>Taxe d'habitation sur les logements vacants (THLV)</t>
  </si>
  <si>
    <t>Syndicats</t>
  </si>
  <si>
    <t>Fraction de TVA</t>
  </si>
  <si>
    <t xml:space="preserve">Source : DGCL. Données DGFiP, REI pour les impôts locaux et comptes de gestion pour les autres. </t>
  </si>
  <si>
    <r>
      <t>Les recettes de la fiscalité locale</t>
    </r>
    <r>
      <rPr>
        <b/>
        <vertAlign val="superscript"/>
        <sz val="14"/>
        <color theme="1"/>
        <rFont val="Arial"/>
        <family val="2"/>
      </rPr>
      <t xml:space="preserve"> (a)</t>
    </r>
  </si>
  <si>
    <r>
      <t>Les bases nettes</t>
    </r>
    <r>
      <rPr>
        <b/>
        <vertAlign val="superscript"/>
        <sz val="12"/>
        <rFont val="Arial"/>
        <family val="2"/>
      </rPr>
      <t xml:space="preserve"> (a)</t>
    </r>
  </si>
  <si>
    <t>(en millions d'euros )</t>
  </si>
  <si>
    <t>Source : DGCL. Données DGFIP, REI.</t>
  </si>
  <si>
    <r>
      <t>Les taux moyens d'imposition</t>
    </r>
    <r>
      <rPr>
        <b/>
        <vertAlign val="superscript"/>
        <sz val="12"/>
        <rFont val="Arial"/>
        <family val="2"/>
      </rPr>
      <t xml:space="preserve"> (a)</t>
    </r>
  </si>
  <si>
    <t>(b) Y compris majoration des résidences secondaires.</t>
  </si>
  <si>
    <t>TASA et GEMAPI</t>
  </si>
  <si>
    <t>(a) Recettes : produits perçus + compensations.</t>
  </si>
  <si>
    <r>
      <t>Part des recettes</t>
    </r>
    <r>
      <rPr>
        <b/>
        <vertAlign val="superscript"/>
        <sz val="12"/>
        <rFont val="Arial"/>
        <family val="2"/>
      </rPr>
      <t>(a)</t>
    </r>
    <r>
      <rPr>
        <b/>
        <sz val="12"/>
        <rFont val="Arial"/>
        <family val="2"/>
      </rPr>
      <t xml:space="preserve"> prises en charge par l'Etat au titre de la fiscalité directe locale</t>
    </r>
  </si>
  <si>
    <t>Source : DGCL. Données DGFIP.</t>
  </si>
  <si>
    <t>Ensemble de la fiscalité locale</t>
  </si>
  <si>
    <t>(a) Y compris majoration sur les résidences secondaires.</t>
  </si>
  <si>
    <t>Effet taux*</t>
  </si>
  <si>
    <t>Effet base*</t>
  </si>
  <si>
    <t>CTU</t>
  </si>
  <si>
    <t>Valeur locative des locaux d'habitation</t>
  </si>
  <si>
    <t>- Abattements pour charges de famille</t>
  </si>
  <si>
    <t>- Exonérations</t>
  </si>
  <si>
    <t>Régions
et CTU</t>
  </si>
  <si>
    <r>
      <t>- Impôts locaux</t>
    </r>
    <r>
      <rPr>
        <b/>
        <vertAlign val="superscript"/>
        <sz val="10"/>
        <rFont val="Arial"/>
        <family val="2"/>
      </rPr>
      <t xml:space="preserve"> (a)</t>
    </r>
  </si>
  <si>
    <t>Régions et CTU</t>
  </si>
  <si>
    <t xml:space="preserve">Pour chaque type de collectivité, les taux moyens des taxes dites "ménages" sont calculés en divisant la somme des produits réellement perçus par la somme de leurs bases. Les produits réellement perçus intègrent les "gains et pertes", les lissages depuis 2017, et les produits des taxes additionnelles ou des majorations. Pour le secteur communal et l'ensemble des collectivités, les taux moyens sont calculés en rapportant l'ensemble des produits aux bases communales.
Pour la CFE, la base du secteur communal est la somme des bases communales et intercommunales en FPU, en ZAE et en ZDE. </t>
  </si>
  <si>
    <r>
      <t xml:space="preserve">Collectivités selon le type de fiscalité 
</t>
    </r>
    <r>
      <rPr>
        <sz val="10"/>
        <rFont val="Arial"/>
        <family val="2"/>
      </rPr>
      <t>(y compris les syndicats à contributions fiscalisées)</t>
    </r>
  </si>
  <si>
    <t>Tableau annexe</t>
  </si>
  <si>
    <t>Taxe d'habitation y c. LV</t>
  </si>
  <si>
    <t>Syndicat</t>
  </si>
  <si>
    <t>Taxe sur le foncier non bâti
 (FnB) hors taxe additionnelle</t>
  </si>
  <si>
    <t>Syndicats et GFP</t>
  </si>
  <si>
    <t>Taxe d'habitation (TH y c. THLV)</t>
  </si>
  <si>
    <t>Tableau annexe : Taux moyens</t>
  </si>
  <si>
    <t>Tableau annexe : bases</t>
  </si>
  <si>
    <t>Impôts et taxes perçus par les collectivités locales</t>
  </si>
  <si>
    <t>Recettes liées à l'apprentissage et à la formation professionnelle</t>
  </si>
  <si>
    <t>octroi de mer</t>
  </si>
  <si>
    <t xml:space="preserve">TH logements vacants </t>
  </si>
  <si>
    <t>Foncier bâti (FB)</t>
  </si>
  <si>
    <t>CFE</t>
  </si>
  <si>
    <t>CVAE</t>
  </si>
  <si>
    <t>IFER</t>
  </si>
  <si>
    <t>TASCOM</t>
  </si>
  <si>
    <t>TEOM</t>
  </si>
  <si>
    <t>DMTO</t>
  </si>
  <si>
    <t>TICPE</t>
  </si>
  <si>
    <t>TSCA</t>
  </si>
  <si>
    <t>TCFE</t>
  </si>
  <si>
    <t>Certificats d'immatriculation</t>
  </si>
  <si>
    <t>Corse et Outre-mer</t>
  </si>
  <si>
    <t>dont :  carburants</t>
  </si>
  <si>
    <t>Attribution fonds de péréq. DMTO</t>
  </si>
  <si>
    <t>Solde (dont autres reversements)</t>
  </si>
  <si>
    <t>Pylônes électriques</t>
  </si>
  <si>
    <t>Balayage</t>
  </si>
  <si>
    <t>Taxes funéraires</t>
  </si>
  <si>
    <t>Taxes sur les passagers</t>
  </si>
  <si>
    <t>Droits de place</t>
  </si>
  <si>
    <t>Permis de conduire</t>
  </si>
  <si>
    <t>Véhicule de transport de marchandises</t>
  </si>
  <si>
    <t>Déchets stockés</t>
  </si>
  <si>
    <t>Locaux à usage de bureaux</t>
  </si>
  <si>
    <t>Redevance des mines</t>
  </si>
  <si>
    <t>Eaux minérales</t>
  </si>
  <si>
    <t>Remontées mécaniques</t>
  </si>
  <si>
    <t>Publicité extérieure</t>
  </si>
  <si>
    <r>
      <t>Communes</t>
    </r>
    <r>
      <rPr>
        <b/>
        <vertAlign val="superscript"/>
        <sz val="10"/>
        <rFont val="Arial"/>
        <family val="2"/>
      </rPr>
      <t xml:space="preserve"> (c)</t>
    </r>
  </si>
  <si>
    <r>
      <t>GFP</t>
    </r>
    <r>
      <rPr>
        <b/>
        <vertAlign val="superscript"/>
        <sz val="10"/>
        <rFont val="Arial"/>
        <family val="2"/>
      </rPr>
      <t xml:space="preserve"> (d)</t>
    </r>
  </si>
  <si>
    <t>(c) Y compris Ville de Paris. (d) Y compris métropole de Lyon et les EPT de la MGP.</t>
  </si>
  <si>
    <t>(a) Source : Recensement des éléments d'imposition (REI). (b) Source : Comptes de gestion. Voir la partie "Définitions" pour la signification des acronymes.</t>
  </si>
  <si>
    <t>GEMAPI et TASA</t>
  </si>
  <si>
    <t>Jeux et paris</t>
  </si>
  <si>
    <t>5-4 Décomposition de l'évolution du produit des taxes : effet base et effet taux</t>
  </si>
  <si>
    <t>En ligne seulement</t>
  </si>
  <si>
    <t>5-6 Redevances et recettes tarifaires</t>
  </si>
  <si>
    <r>
      <t>Communes</t>
    </r>
    <r>
      <rPr>
        <b/>
        <vertAlign val="superscript"/>
        <sz val="10"/>
        <rFont val="Arial"/>
        <family val="2"/>
      </rPr>
      <t xml:space="preserve"> (a)</t>
    </r>
  </si>
  <si>
    <r>
      <t>GFP</t>
    </r>
    <r>
      <rPr>
        <b/>
        <vertAlign val="superscript"/>
        <sz val="10"/>
        <rFont val="Arial"/>
        <family val="2"/>
      </rPr>
      <t xml:space="preserve"> (b)</t>
    </r>
  </si>
  <si>
    <t>Ventes de produits finis</t>
  </si>
  <si>
    <t>vente d'eau</t>
  </si>
  <si>
    <t>taxes et redevance d'eau</t>
  </si>
  <si>
    <t>vente de terrains aménagés</t>
  </si>
  <si>
    <t>Produits forestiers</t>
  </si>
  <si>
    <t>récoltes</t>
  </si>
  <si>
    <t>coupes de bois</t>
  </si>
  <si>
    <t>Utilisation du domaine</t>
  </si>
  <si>
    <t>concessions et redevances funéraires</t>
  </si>
  <si>
    <t>droits de stationnement, location</t>
  </si>
  <si>
    <t>redevance stationnement et post-stationnement</t>
  </si>
  <si>
    <t>péage, passage, pesage</t>
  </si>
  <si>
    <t>droits de chasse et pêche</t>
  </si>
  <si>
    <t>pâturage</t>
  </si>
  <si>
    <t>redevance ski de fond</t>
  </si>
  <si>
    <t>autres redevances</t>
  </si>
  <si>
    <t>enlèvements ordures, déchets</t>
  </si>
  <si>
    <t>culture</t>
  </si>
  <si>
    <t>sports et loisirs</t>
  </si>
  <si>
    <t>analyse et désinfection</t>
  </si>
  <si>
    <t>droits navigation</t>
  </si>
  <si>
    <t>social</t>
  </si>
  <si>
    <t>périscolaire</t>
  </si>
  <si>
    <t>assainissement</t>
  </si>
  <si>
    <t>location compteurs</t>
  </si>
  <si>
    <t>Autres recettes</t>
  </si>
  <si>
    <t>ventes de marchandises</t>
  </si>
  <si>
    <t>concessions, brevets, marques</t>
  </si>
  <si>
    <t>fermiers et concessionnaires</t>
  </si>
  <si>
    <t>(a) Y compris Ville de Paris. (b) Y compris métropole de Lyon et les EPT de la MGP.</t>
  </si>
  <si>
    <t>en ligne uniquement</t>
  </si>
  <si>
    <r>
      <t>Communes</t>
    </r>
    <r>
      <rPr>
        <b/>
        <vertAlign val="superscript"/>
        <sz val="10"/>
        <rFont val="Arial"/>
        <family val="2"/>
      </rPr>
      <t xml:space="preserve"> (d)</t>
    </r>
  </si>
  <si>
    <r>
      <t>GFP</t>
    </r>
    <r>
      <rPr>
        <b/>
        <vertAlign val="superscript"/>
        <sz val="10"/>
        <rFont val="Arial"/>
        <family val="2"/>
      </rPr>
      <t xml:space="preserve"> (e)</t>
    </r>
  </si>
  <si>
    <t>Principales redevances et recettes tarifaires</t>
  </si>
  <si>
    <t>transport</t>
  </si>
  <si>
    <t>revenus des immeubles</t>
  </si>
  <si>
    <t>Secteur communal</t>
  </si>
  <si>
    <t>(d) Par collectivité réellement bénéficiaire, après reversement des GFP aux syndicats.</t>
  </si>
  <si>
    <r>
      <t>Taxe d'enlèvement des ordures ménagères (TEOM)</t>
    </r>
    <r>
      <rPr>
        <b/>
        <vertAlign val="superscript"/>
        <sz val="10"/>
        <rFont val="Arial"/>
        <family val="2"/>
      </rPr>
      <t xml:space="preserve"> (d)</t>
    </r>
  </si>
  <si>
    <r>
      <t xml:space="preserve">Taxe sur le foncier non bâti
 (FnB) </t>
    </r>
    <r>
      <rPr>
        <b/>
        <vertAlign val="superscript"/>
        <sz val="10"/>
        <rFont val="Arial"/>
        <family val="2"/>
      </rPr>
      <t>(c)</t>
    </r>
  </si>
  <si>
    <t>Prestations de services</t>
  </si>
  <si>
    <r>
      <t>Secteur communal</t>
    </r>
    <r>
      <rPr>
        <b/>
        <vertAlign val="superscript"/>
        <sz val="10"/>
        <rFont val="Arial"/>
        <family val="2"/>
      </rPr>
      <t xml:space="preserve"> </t>
    </r>
  </si>
  <si>
    <t>(c) Y compris la taxe additionnelle au foncier non bâti.</t>
  </si>
  <si>
    <t>* Lorsqu'un groupement instaure une taxe qui n'existait pas l'année précédente, cette instauration est intégralement comptée dans l'effet taux. On considère que la base préexistait, mais qu'elle était affectée d'un taux nul. Cela explique les écarts entre l'évolution des bases dans le tableau 5.3 et l'effet base ici.</t>
  </si>
  <si>
    <t xml:space="preserve">Source : DGCL. Données DGFiP, comptes de gestion. </t>
  </si>
  <si>
    <t>dégradation voies et chemins</t>
  </si>
  <si>
    <t>5-1 Vue d'ensemble de la fiscalité locale (évolutions)</t>
  </si>
  <si>
    <t>évolutions (en %)</t>
  </si>
  <si>
    <t>Droit de stationnement</t>
  </si>
  <si>
    <t>TASA (Région IdF)</t>
  </si>
  <si>
    <t>(a) La métropole de Lyon et les EPT de la métropole du grand Paris (MGP) sont, par convention statistique, intégralement assimilés aux GFP.</t>
  </si>
  <si>
    <t>- Abattements facultatifs</t>
  </si>
  <si>
    <t>Réforme TH - Effet net des coefficients correcteurs (FB)</t>
  </si>
  <si>
    <r>
      <t xml:space="preserve">Foncier non bâti (FnB) </t>
    </r>
    <r>
      <rPr>
        <vertAlign val="superscript"/>
        <sz val="10"/>
        <rFont val="Arial"/>
        <family val="2"/>
      </rPr>
      <t>(f)</t>
    </r>
  </si>
  <si>
    <t>= Bases nettes des communes</t>
  </si>
  <si>
    <t>dont : résidences principales</t>
  </si>
  <si>
    <r>
      <t>dont : résidences secondaires</t>
    </r>
    <r>
      <rPr>
        <i/>
        <vertAlign val="superscript"/>
        <sz val="9"/>
        <rFont val="Arial"/>
        <family val="2"/>
      </rPr>
      <t xml:space="preserve"> (b)</t>
    </r>
  </si>
  <si>
    <t>n.d.</t>
  </si>
  <si>
    <r>
      <t xml:space="preserve">TH </t>
    </r>
    <r>
      <rPr>
        <vertAlign val="superscript"/>
        <sz val="10"/>
        <rFont val="Arial"/>
        <family val="2"/>
      </rPr>
      <t>(e)</t>
    </r>
  </si>
  <si>
    <t>Versements coeff. correcteurs (FB)</t>
  </si>
  <si>
    <t>Prélèvements coeff. correcteurs (FB)</t>
  </si>
  <si>
    <t>dont : résidences secondaires</t>
  </si>
  <si>
    <t xml:space="preserve">           résidences secondaires</t>
  </si>
  <si>
    <t>(d) La base du secteur communal est la somme des bases communales et intercommunales en FPU, en ZAE et en ZDE.</t>
  </si>
  <si>
    <r>
      <t>Taxe sur le foncier non bâti (FnB)</t>
    </r>
    <r>
      <rPr>
        <b/>
        <vertAlign val="superscript"/>
        <sz val="10"/>
        <rFont val="Arial"/>
        <family val="2"/>
      </rPr>
      <t xml:space="preserve"> (c)</t>
    </r>
  </si>
  <si>
    <r>
      <t>Secteur communal</t>
    </r>
    <r>
      <rPr>
        <b/>
        <vertAlign val="superscript"/>
        <sz val="10"/>
        <rFont val="Arial"/>
        <family val="2"/>
      </rPr>
      <t xml:space="preserve"> (d)</t>
    </r>
  </si>
  <si>
    <r>
      <t xml:space="preserve">Taxe sur le foncier bati (FB) </t>
    </r>
    <r>
      <rPr>
        <b/>
        <vertAlign val="superscript"/>
        <sz val="10"/>
        <rFont val="Arial"/>
        <family val="2"/>
      </rPr>
      <t>(c)</t>
    </r>
  </si>
  <si>
    <r>
      <t>Taxe sur le foncier non bati (FnB)</t>
    </r>
    <r>
      <rPr>
        <b/>
        <vertAlign val="superscript"/>
        <sz val="10"/>
        <rFont val="Arial"/>
        <family val="2"/>
      </rPr>
      <t xml:space="preserve"> (d)</t>
    </r>
  </si>
  <si>
    <r>
      <t xml:space="preserve">Taxe d'enlèvement des ordures ménagères (TEOM) </t>
    </r>
    <r>
      <rPr>
        <b/>
        <vertAlign val="superscript"/>
        <sz val="10"/>
        <rFont val="Arial"/>
        <family val="2"/>
      </rPr>
      <t>(e)</t>
    </r>
  </si>
  <si>
    <t>(d) Y compris la taxe additionnelle au foncier non bâti.</t>
  </si>
  <si>
    <t>(e) Y compris la part incitative.</t>
  </si>
  <si>
    <t>(c) Non compris la taxe additionnelle au foncier non bâti.</t>
  </si>
  <si>
    <t>(e) Y compris majorations des résidences secondaires.</t>
  </si>
  <si>
    <t>(f) Y compris la taxe additionnelle au foncier non bâti.</t>
  </si>
  <si>
    <t>Source : DGCL. Données DGFiP, comptes de gestion.</t>
  </si>
  <si>
    <r>
      <t>(e) Y compris majorations des résidences secondaires (168 M€) et hors produit TH perçu par l'</t>
    </r>
    <r>
      <rPr>
        <i/>
        <sz val="8"/>
        <rFont val="Calibri"/>
        <family val="2"/>
      </rPr>
      <t>É</t>
    </r>
    <r>
      <rPr>
        <i/>
        <sz val="8"/>
        <rFont val="Arial"/>
        <family val="2"/>
      </rPr>
      <t>tat (2,9 Md€).</t>
    </r>
  </si>
  <si>
    <t>(f) Y compris la taxe additionnelle au foncier non bâti (89 M€).</t>
  </si>
  <si>
    <r>
      <t xml:space="preserve">(b) </t>
    </r>
    <r>
      <rPr>
        <sz val="8"/>
        <rFont val="Calibri"/>
        <family val="2"/>
      </rPr>
      <t>À</t>
    </r>
    <r>
      <rPr>
        <i/>
        <sz val="8"/>
        <rFont val="Arial"/>
        <family val="2"/>
      </rPr>
      <t xml:space="preserve"> partir de 2021, la base nette de la TH sur les résidences secondaires pour les communes et les GFP. Base nette de la TH sur tous les locaux pour les syndicats.</t>
    </r>
  </si>
  <si>
    <r>
      <t xml:space="preserve">(b) Y compris majoration des résidences secondaires. </t>
    </r>
    <r>
      <rPr>
        <sz val="8"/>
        <rFont val="Calibri"/>
        <family val="2"/>
      </rPr>
      <t>À</t>
    </r>
    <r>
      <rPr>
        <i/>
        <sz val="8"/>
        <rFont val="Arial"/>
        <family val="2"/>
      </rPr>
      <t xml:space="preserve"> partir de 2021, taux moyen de la TH sur les résidences secondaires ; tous types de locaux pour les autres années.</t>
    </r>
  </si>
  <si>
    <r>
      <t xml:space="preserve">(c) </t>
    </r>
    <r>
      <rPr>
        <sz val="8"/>
        <rFont val="Calibri"/>
        <family val="2"/>
      </rPr>
      <t xml:space="preserve">À partir de </t>
    </r>
    <r>
      <rPr>
        <i/>
        <sz val="8"/>
        <rFont val="Arial"/>
        <family val="2"/>
      </rPr>
      <t>2021, la part départementale de la TFPB est incluse dans le produit communal pour le calcul du taux moyen.</t>
    </r>
  </si>
  <si>
    <t>Taxe sur le foncier non bati (FnB) hors Taxe additionnelle</t>
  </si>
  <si>
    <r>
      <t xml:space="preserve">Taxe sur le foncier non bâti (FnB) </t>
    </r>
    <r>
      <rPr>
        <b/>
        <vertAlign val="superscript"/>
        <sz val="10"/>
        <rFont val="Arial"/>
        <family val="2"/>
      </rPr>
      <t>(b)</t>
    </r>
  </si>
  <si>
    <r>
      <t>Taxe d'enlèvement des ordures ménagères (TEOM)</t>
    </r>
    <r>
      <rPr>
        <b/>
        <vertAlign val="superscript"/>
        <sz val="10"/>
        <rFont val="Arial"/>
        <family val="2"/>
      </rPr>
      <t xml:space="preserve"> (c)</t>
    </r>
  </si>
  <si>
    <t>(b) Y compris taxe additionnelle.</t>
  </si>
  <si>
    <t>(c) Y compris la part incitative.</t>
  </si>
  <si>
    <t>n.s.</t>
  </si>
  <si>
    <t xml:space="preserve"> n.s.</t>
  </si>
  <si>
    <t>ns</t>
  </si>
  <si>
    <r>
      <t xml:space="preserve">Versement mobilité (VM) </t>
    </r>
    <r>
      <rPr>
        <vertAlign val="superscript"/>
        <sz val="10"/>
        <rFont val="Arial"/>
        <family val="2"/>
      </rPr>
      <t>(g)</t>
    </r>
  </si>
  <si>
    <r>
      <t>Versement mobilité (VM)</t>
    </r>
    <r>
      <rPr>
        <vertAlign val="superscript"/>
        <sz val="10"/>
        <rFont val="Arial"/>
        <family val="2"/>
      </rPr>
      <t xml:space="preserve"> (g)</t>
    </r>
  </si>
  <si>
    <t>(g) Le Sytral (syndicat transport pour le Rhône et l’agglomération Lyonnaise ) devient un établissement public local en 2022 et sort ainsi du périmètre des syndicats. L'évolution 2021/2022 du produit total de VM est de +8,6% à champ constant (au lieu de -0,2%) c'est-à-dire si le montant perçu par Sytral en 2021 est exclu du calcul.</t>
  </si>
  <si>
    <t>Principales redevances et recettes tarifaires en 2023</t>
  </si>
  <si>
    <t>Ensemble
2023</t>
  </si>
  <si>
    <t>2023 / 2022</t>
  </si>
  <si>
    <t>nc</t>
  </si>
  <si>
    <t xml:space="preserve"> </t>
  </si>
  <si>
    <t>Communes (c)</t>
  </si>
  <si>
    <t>GFP (d)</t>
  </si>
  <si>
    <t>- Impôts locaux (a)</t>
  </si>
  <si>
    <t>TH (e)</t>
  </si>
  <si>
    <t>Foncier non bâti (FnB) (f)</t>
  </si>
  <si>
    <t>- Autres Impôts et taxes (b)</t>
  </si>
  <si>
    <t>Versement mobilité (VM) (g)</t>
  </si>
  <si>
    <t>Impôts et taxes de la section d'investissement (b)</t>
  </si>
  <si>
    <t>(e) Y compris majorations des résidences secondaires (168 M€) et hors produit TH perçu par l'État (2,9 Md€).</t>
  </si>
  <si>
    <t>A noter que l'effet base et l'effet taux sont des facteurs multiplicatifs et non additif. Ainsi pour la THLV des EPCI, on a 1,396*1,209=1,6877 et non pas 39,6% + 20,9% = Evolution du produit</t>
  </si>
  <si>
    <t>5-4 Décomposition de l'évolution des produits des taxes en 2024 : effet base et effet taux</t>
  </si>
  <si>
    <t>Communes (a)</t>
  </si>
  <si>
    <t>GFP (b)</t>
  </si>
  <si>
    <t>Ensemble
2024</t>
  </si>
  <si>
    <t>Évolution 2024 / 2023</t>
  </si>
  <si>
    <t>Principales redevances et recettes tarifaires en 2024</t>
  </si>
  <si>
    <t>Principales redevances et recettes tarifaires en 2024 (évolution)</t>
  </si>
  <si>
    <t>Ecart 
2024-2023</t>
  </si>
  <si>
    <t>2024/ 2023</t>
  </si>
  <si>
    <t>Écarts en M€  (2024 - 2023)</t>
  </si>
  <si>
    <t>données 2023 modifiées le 25/08/25</t>
  </si>
  <si>
    <t xml:space="preserve">version corrigée le 18 septembre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</si>
</sst>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0.000"/>
    <numFmt numFmtId="167" formatCode="0.0"/>
    <numFmt numFmtId="168" formatCode="0.0%"/>
    <numFmt numFmtId="169" formatCode="_-* #,##0\ _€_-;\-* #,##0\ _€_-;_-* &quot;-&quot;??\ _€_-;_-@_-"/>
    <numFmt numFmtId="170" formatCode="_-* #,##0.0\ _€_-;\-* #,##0.0\ _€_-;_-* &quot;-&quot;??\ _€_-;_-@_-"/>
    <numFmt numFmtId="171" formatCode="\+0.0;\-0.0"/>
    <numFmt numFmtId="172" formatCode="\+0.0%;\-0.0%"/>
    <numFmt numFmtId="173" formatCode="\+#,##0;\-#,##0"/>
    <numFmt numFmtId="174" formatCode="\+0%;\-0%"/>
  </numFmts>
  <fonts count="72"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MS Sans Serif"/>
      <family val="2"/>
    </font>
    <font>
      <sz val="10"/>
      <name val="Arial"/>
      <family val="2"/>
    </font>
    <font>
      <sz val="11"/>
      <color indexed="62"/>
      <name val="Calibri"/>
      <family val="2"/>
    </font>
    <font>
      <b/>
      <sz val="12"/>
      <name val="Arial"/>
      <family val="2"/>
    </font>
    <font>
      <sz val="11"/>
      <color indexed="20"/>
      <name val="Calibri"/>
      <family val="2"/>
    </font>
    <font>
      <sz val="10"/>
      <color indexed="10"/>
      <name val="Arial"/>
      <family val="2"/>
    </font>
    <font>
      <u/>
      <sz val="10"/>
      <color indexed="12"/>
      <name val="Arial"/>
      <family val="2"/>
    </font>
    <font>
      <sz val="11"/>
      <color indexed="60"/>
      <name val="Calibri"/>
      <family val="2"/>
    </font>
    <font>
      <sz val="10"/>
      <name val="MS Sans Serif"/>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24"/>
      <name val="Arial"/>
      <family val="2"/>
    </font>
    <font>
      <b/>
      <sz val="24"/>
      <name val="Arial"/>
      <family val="2"/>
    </font>
    <font>
      <sz val="12"/>
      <name val="Arial"/>
      <family val="2"/>
    </font>
    <font>
      <sz val="12"/>
      <name val="MS Sans Serif"/>
      <family val="2"/>
    </font>
    <font>
      <sz val="8"/>
      <name val="Arial"/>
      <family val="2"/>
    </font>
    <font>
      <b/>
      <sz val="14"/>
      <name val="Arial"/>
      <family val="2"/>
    </font>
    <font>
      <i/>
      <sz val="8"/>
      <name val="Arial"/>
      <family val="2"/>
    </font>
    <font>
      <b/>
      <sz val="10"/>
      <name val="Arial"/>
      <family val="2"/>
    </font>
    <font>
      <b/>
      <sz val="10"/>
      <color indexed="12"/>
      <name val="Arial"/>
      <family val="2"/>
    </font>
    <font>
      <sz val="9"/>
      <name val="Arial"/>
      <family val="2"/>
    </font>
    <font>
      <i/>
      <sz val="8"/>
      <color indexed="12"/>
      <name val="Arial"/>
      <family val="2"/>
    </font>
    <font>
      <b/>
      <sz val="9"/>
      <color indexed="12"/>
      <name val="Arial"/>
      <family val="2"/>
    </font>
    <font>
      <i/>
      <sz val="9"/>
      <name val="Arial"/>
      <family val="2"/>
    </font>
    <font>
      <sz val="12"/>
      <name val="MS Sans Serif"/>
      <family val="2"/>
    </font>
    <font>
      <b/>
      <sz val="10"/>
      <name val="Bookman Old Style"/>
      <family val="1"/>
    </font>
    <font>
      <b/>
      <i/>
      <sz val="10"/>
      <color indexed="56"/>
      <name val="Arial"/>
      <family val="2"/>
    </font>
    <font>
      <b/>
      <sz val="8"/>
      <color indexed="10"/>
      <name val="Arial"/>
      <family val="2"/>
    </font>
    <font>
      <i/>
      <sz val="10"/>
      <name val="MS Sans Serif"/>
      <family val="2"/>
    </font>
    <font>
      <b/>
      <vertAlign val="superscript"/>
      <sz val="12"/>
      <name val="Arial"/>
      <family val="2"/>
    </font>
    <font>
      <sz val="10"/>
      <color rgb="FFFF0000"/>
      <name val="Arial"/>
      <family val="2"/>
    </font>
    <font>
      <sz val="10"/>
      <color theme="1"/>
      <name val="MS Sans Serif"/>
      <family val="2"/>
    </font>
    <font>
      <sz val="9"/>
      <color theme="1"/>
      <name val="Arial"/>
      <family val="2"/>
    </font>
    <font>
      <b/>
      <sz val="10"/>
      <color rgb="FF0070C0"/>
      <name val="Arial"/>
      <family val="2"/>
    </font>
    <font>
      <b/>
      <vertAlign val="superscript"/>
      <sz val="10"/>
      <name val="Arial"/>
      <family val="2"/>
    </font>
    <font>
      <b/>
      <sz val="11"/>
      <color rgb="FFFF0000"/>
      <name val="Arial"/>
      <family val="2"/>
    </font>
    <font>
      <b/>
      <sz val="11"/>
      <name val="Arial"/>
      <family val="2"/>
    </font>
    <font>
      <b/>
      <sz val="10"/>
      <color rgb="FFFF0000"/>
      <name val="Arial"/>
      <family val="2"/>
    </font>
    <font>
      <b/>
      <sz val="14"/>
      <color theme="1"/>
      <name val="Arial"/>
      <family val="2"/>
    </font>
    <font>
      <sz val="12"/>
      <color theme="1"/>
      <name val="Arial"/>
      <family val="2"/>
    </font>
    <font>
      <sz val="10"/>
      <color theme="1"/>
      <name val="Arial"/>
      <family val="2"/>
    </font>
    <font>
      <i/>
      <sz val="10"/>
      <name val="Arial"/>
      <family val="2"/>
    </font>
    <font>
      <b/>
      <i/>
      <sz val="10"/>
      <name val="Arial"/>
      <family val="2"/>
    </font>
    <font>
      <b/>
      <sz val="10"/>
      <color theme="1"/>
      <name val="Arial"/>
      <family val="2"/>
    </font>
    <font>
      <b/>
      <vertAlign val="superscript"/>
      <sz val="14"/>
      <color theme="1"/>
      <name val="Arial"/>
      <family val="2"/>
    </font>
    <font>
      <sz val="11"/>
      <name val="Calibri"/>
      <family val="2"/>
      <scheme val="minor"/>
    </font>
    <font>
      <b/>
      <sz val="11"/>
      <color theme="1"/>
      <name val="Calibri"/>
      <family val="2"/>
      <scheme val="minor"/>
    </font>
    <font>
      <i/>
      <sz val="11"/>
      <color theme="1"/>
      <name val="Calibri"/>
      <family val="2"/>
      <scheme val="minor"/>
    </font>
    <font>
      <sz val="10"/>
      <color rgb="FFFF0000"/>
      <name val="Calibri"/>
      <family val="2"/>
      <scheme val="minor"/>
    </font>
    <font>
      <sz val="10"/>
      <name val="MS Sans Serif"/>
    </font>
    <font>
      <sz val="11"/>
      <color theme="1"/>
      <name val="Arial"/>
      <family val="2"/>
    </font>
    <font>
      <vertAlign val="superscript"/>
      <sz val="10"/>
      <name val="Arial"/>
      <family val="2"/>
    </font>
    <font>
      <i/>
      <vertAlign val="superscript"/>
      <sz val="9"/>
      <name val="Arial"/>
      <family val="2"/>
    </font>
    <font>
      <i/>
      <sz val="11"/>
      <name val="Calibri"/>
      <family val="2"/>
      <scheme val="minor"/>
    </font>
    <font>
      <i/>
      <sz val="8"/>
      <name val="Calibri"/>
      <family val="2"/>
    </font>
    <font>
      <sz val="8"/>
      <name val="Calibri"/>
      <family val="2"/>
    </font>
    <font>
      <sz val="10"/>
      <color rgb="FFFF0000"/>
      <name val="MS Sans Serif"/>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4" tint="0.79998168889431442"/>
        <bgColor indexed="64"/>
      </patternFill>
    </fill>
    <fill>
      <patternFill patternType="solid">
        <fgColor theme="0"/>
        <bgColor indexed="64"/>
      </patternFill>
    </fill>
    <fill>
      <patternFill patternType="solid">
        <fgColor rgb="FFDCE6F1"/>
        <bgColor rgb="FF000000"/>
      </patternFill>
    </fill>
    <fill>
      <patternFill patternType="solid">
        <fgColor theme="6" tint="0.399975585192419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DotDot">
        <color indexed="64"/>
      </top>
      <bottom/>
      <diagonal/>
    </border>
    <border>
      <left/>
      <right/>
      <top style="dashDotDot">
        <color auto="1"/>
      </top>
      <bottom style="thin">
        <color indexed="64"/>
      </bottom>
      <diagonal/>
    </border>
    <border>
      <left/>
      <right/>
      <top style="dotted">
        <color auto="1"/>
      </top>
      <bottom style="dotted">
        <color auto="1"/>
      </bottom>
      <diagonal/>
    </border>
    <border>
      <left/>
      <right/>
      <top style="dotted">
        <color auto="1"/>
      </top>
      <bottom/>
      <diagonal/>
    </border>
    <border>
      <left/>
      <right/>
      <top style="dotted">
        <color auto="1"/>
      </top>
      <bottom style="dashDotDot">
        <color auto="1"/>
      </bottom>
      <diagonal/>
    </border>
    <border>
      <left/>
      <right/>
      <top style="hair">
        <color auto="1"/>
      </top>
      <bottom/>
      <diagonal/>
    </border>
    <border>
      <left/>
      <right/>
      <top/>
      <bottom style="hair">
        <color auto="1"/>
      </bottom>
      <diagonal/>
    </border>
  </borders>
  <cellStyleXfs count="9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1" fillId="21" borderId="4" applyNumberFormat="0" applyFont="0" applyAlignment="0" applyProtection="0"/>
    <xf numFmtId="0" fontId="8" fillId="21" borderId="4" applyNumberFormat="0" applyFont="0" applyAlignment="0" applyProtection="0"/>
    <xf numFmtId="0" fontId="8" fillId="0" borderId="5" applyNumberFormat="0" applyFill="0" applyProtection="0">
      <alignment horizontal="center" vertical="center"/>
    </xf>
    <xf numFmtId="0" fontId="9" fillId="7" borderId="1" applyNumberFormat="0" applyAlignment="0" applyProtection="0"/>
    <xf numFmtId="0" fontId="8" fillId="22" borderId="6" applyNumberFormat="0" applyProtection="0">
      <alignment horizontal="center" vertical="center" wrapText="1"/>
    </xf>
    <xf numFmtId="49" fontId="10" fillId="22" borderId="7" applyProtection="0">
      <alignment horizontal="center" vertical="center"/>
    </xf>
    <xf numFmtId="0" fontId="11" fillId="3" borderId="0" applyNumberFormat="0" applyBorder="0" applyAlignment="0" applyProtection="0"/>
    <xf numFmtId="49" fontId="8" fillId="0" borderId="3" applyFill="0" applyProtection="0">
      <alignment horizontal="left" vertical="center"/>
    </xf>
    <xf numFmtId="0" fontId="12" fillId="0" borderId="0" applyFill="0" applyProtection="0">
      <alignment horizontal="left" vertical="center"/>
    </xf>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0" fontId="8" fillId="0" borderId="0"/>
    <xf numFmtId="0" fontId="8" fillId="0" borderId="0"/>
    <xf numFmtId="0" fontId="14" fillId="23"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9" fillId="0" borderId="0"/>
    <xf numFmtId="0" fontId="29" fillId="0" borderId="0"/>
    <xf numFmtId="0" fontId="16" fillId="24" borderId="8" applyNumberFormat="0" applyProtection="0">
      <alignment horizontal="center" vertical="center"/>
    </xf>
    <xf numFmtId="9" fontId="1" fillId="0" borderId="0" applyFont="0" applyFill="0" applyBorder="0" applyAlignment="0" applyProtection="0"/>
    <xf numFmtId="9" fontId="8" fillId="0" borderId="0" applyFont="0" applyFill="0" applyBorder="0" applyAlignment="0" applyProtection="0"/>
    <xf numFmtId="0" fontId="17" fillId="4" borderId="0" applyNumberFormat="0" applyBorder="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25" borderId="14" applyNumberFormat="0" applyAlignment="0" applyProtection="0"/>
    <xf numFmtId="0" fontId="1" fillId="0" borderId="0"/>
    <xf numFmtId="0" fontId="1" fillId="21" borderId="4" applyNumberFormat="0" applyFont="0" applyAlignment="0" applyProtection="0"/>
    <xf numFmtId="0" fontId="1" fillId="0" borderId="5" applyNumberFormat="0" applyFill="0" applyProtection="0">
      <alignment horizontal="center" vertical="center"/>
    </xf>
    <xf numFmtId="49" fontId="1" fillId="0" borderId="3" applyFill="0" applyProtection="0">
      <alignment horizontal="left" vertical="center"/>
    </xf>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1" fillId="0" borderId="0" applyFont="0" applyFill="0" applyBorder="0" applyAlignment="0" applyProtection="0"/>
  </cellStyleXfs>
  <cellXfs count="620">
    <xf numFmtId="0" fontId="0" fillId="0" borderId="0" xfId="0"/>
    <xf numFmtId="0" fontId="33" fillId="0" borderId="0" xfId="0" applyFont="1" applyFill="1" applyBorder="1"/>
    <xf numFmtId="0" fontId="46" fillId="0" borderId="0" xfId="0" applyFont="1" applyFill="1" applyBorder="1" applyAlignment="1">
      <alignment horizontal="left"/>
    </xf>
    <xf numFmtId="0" fontId="7" fillId="0" borderId="0" xfId="0" applyFont="1" applyFill="1"/>
    <xf numFmtId="1" fontId="0" fillId="0" borderId="0" xfId="0" applyNumberFormat="1" applyFill="1" applyBorder="1" applyAlignment="1">
      <alignment horizontal="right"/>
    </xf>
    <xf numFmtId="0" fontId="0" fillId="0" borderId="0" xfId="0" applyFill="1" applyBorder="1"/>
    <xf numFmtId="2" fontId="38" fillId="0" borderId="0" xfId="0" applyNumberFormat="1" applyFont="1" applyFill="1"/>
    <xf numFmtId="0" fontId="0" fillId="0" borderId="0" xfId="0" applyFill="1" applyAlignment="1">
      <alignment horizontal="left"/>
    </xf>
    <xf numFmtId="4" fontId="34" fillId="0" borderId="0" xfId="42" applyNumberFormat="1" applyFont="1" applyFill="1" applyBorder="1" applyAlignment="1">
      <alignment horizontal="right"/>
    </xf>
    <xf numFmtId="2" fontId="34" fillId="0" borderId="0" xfId="42" applyNumberFormat="1" applyFont="1" applyFill="1" applyBorder="1" applyAlignment="1">
      <alignment horizontal="right"/>
    </xf>
    <xf numFmtId="0" fontId="0" fillId="0" borderId="0" xfId="0" applyFill="1" applyAlignment="1">
      <alignment horizontal="left" wrapText="1"/>
    </xf>
    <xf numFmtId="1" fontId="48" fillId="0" borderId="0" xfId="0" applyNumberFormat="1" applyFont="1" applyFill="1" applyBorder="1" applyAlignment="1">
      <alignment horizontal="right" vertical="center"/>
    </xf>
    <xf numFmtId="0" fontId="10" fillId="0" borderId="0" xfId="0" applyFont="1" applyFill="1" applyBorder="1"/>
    <xf numFmtId="0" fontId="12" fillId="0" borderId="0" xfId="0" applyFont="1" applyFill="1" applyBorder="1"/>
    <xf numFmtId="4" fontId="0" fillId="0" borderId="0" xfId="0" applyNumberFormat="1" applyFill="1" applyBorder="1"/>
    <xf numFmtId="0" fontId="32" fillId="0" borderId="0" xfId="0" applyFont="1" applyFill="1" applyBorder="1" applyAlignment="1">
      <alignment horizontal="left"/>
    </xf>
    <xf numFmtId="4" fontId="41" fillId="0" borderId="0" xfId="0" applyNumberFormat="1" applyFont="1" applyFill="1" applyBorder="1" applyAlignment="1">
      <alignment horizontal="right"/>
    </xf>
    <xf numFmtId="0" fontId="34" fillId="0" borderId="0" xfId="0" applyFont="1" applyFill="1" applyBorder="1" applyAlignment="1">
      <alignment horizontal="center"/>
    </xf>
    <xf numFmtId="0" fontId="34" fillId="0" borderId="0" xfId="0" applyFont="1" applyFill="1" applyBorder="1" applyAlignment="1">
      <alignment horizontal="right"/>
    </xf>
    <xf numFmtId="0" fontId="34" fillId="0" borderId="0" xfId="0" applyFont="1" applyFill="1" applyBorder="1"/>
    <xf numFmtId="2" fontId="37" fillId="0" borderId="0" xfId="0" applyNumberFormat="1" applyFont="1" applyFill="1" applyBorder="1" applyAlignment="1">
      <alignment horizontal="right" vertical="center"/>
    </xf>
    <xf numFmtId="0" fontId="35" fillId="0" borderId="0" xfId="0" applyFont="1" applyFill="1" applyBorder="1"/>
    <xf numFmtId="167" fontId="46" fillId="0" borderId="0" xfId="0" applyNumberFormat="1" applyFont="1" applyFill="1" applyBorder="1" applyAlignment="1">
      <alignment horizontal="left"/>
    </xf>
    <xf numFmtId="0" fontId="35" fillId="0" borderId="0" xfId="0" applyFont="1" applyFill="1" applyBorder="1" applyAlignment="1">
      <alignment wrapText="1"/>
    </xf>
    <xf numFmtId="0" fontId="36" fillId="0" borderId="0" xfId="0" applyFont="1" applyFill="1" applyBorder="1" applyAlignment="1">
      <alignment vertical="top"/>
    </xf>
    <xf numFmtId="0" fontId="36" fillId="0" borderId="0" xfId="0" applyFont="1" applyFill="1" applyAlignment="1">
      <alignment wrapText="1"/>
    </xf>
    <xf numFmtId="0" fontId="31" fillId="26" borderId="0" xfId="0" applyFont="1" applyFill="1" applyAlignment="1">
      <alignment horizontal="left"/>
    </xf>
    <xf numFmtId="0" fontId="46" fillId="26" borderId="0" xfId="0" applyFont="1" applyFill="1" applyBorder="1" applyAlignment="1">
      <alignment horizontal="left"/>
    </xf>
    <xf numFmtId="0" fontId="8" fillId="0" borderId="0" xfId="0" applyFont="1" applyFill="1"/>
    <xf numFmtId="0" fontId="28" fillId="0" borderId="0" xfId="0" applyFont="1" applyFill="1"/>
    <xf numFmtId="0" fontId="31" fillId="26" borderId="0" xfId="62" applyFont="1" applyFill="1" applyAlignment="1">
      <alignment vertical="center"/>
    </xf>
    <xf numFmtId="0" fontId="8" fillId="26" borderId="0" xfId="0" applyFont="1" applyFill="1"/>
    <xf numFmtId="0" fontId="27" fillId="0" borderId="0" xfId="0" applyFont="1" applyFill="1" applyAlignment="1">
      <alignment horizontal="left"/>
    </xf>
    <xf numFmtId="0" fontId="26" fillId="0" borderId="0" xfId="0" applyFont="1" applyFill="1" applyAlignment="1">
      <alignment horizontal="left"/>
    </xf>
    <xf numFmtId="0" fontId="10" fillId="0" borderId="0" xfId="0" applyFont="1" applyFill="1"/>
    <xf numFmtId="0" fontId="10" fillId="0" borderId="0" xfId="0" applyFont="1" applyFill="1" applyAlignment="1">
      <alignment horizontal="center"/>
    </xf>
    <xf numFmtId="0" fontId="13" fillId="0" borderId="0" xfId="40" applyFill="1" applyAlignment="1" applyProtection="1"/>
    <xf numFmtId="0" fontId="1" fillId="0" borderId="0" xfId="0" applyFont="1" applyFill="1" applyBorder="1"/>
    <xf numFmtId="0" fontId="46" fillId="27" borderId="0" xfId="0" applyFont="1" applyFill="1" applyBorder="1" applyAlignment="1">
      <alignment horizontal="left"/>
    </xf>
    <xf numFmtId="0" fontId="7" fillId="0" borderId="0" xfId="0" applyFont="1" applyFill="1" applyBorder="1" applyAlignment="1">
      <alignment horizontal="right"/>
    </xf>
    <xf numFmtId="0" fontId="7" fillId="0" borderId="0" xfId="0" applyFont="1" applyFill="1" applyBorder="1"/>
    <xf numFmtId="0" fontId="10" fillId="27" borderId="0" xfId="0" applyFont="1" applyFill="1" applyAlignment="1">
      <alignment horizontal="left"/>
    </xf>
    <xf numFmtId="2" fontId="10" fillId="27" borderId="0" xfId="0" applyNumberFormat="1" applyFont="1" applyFill="1" applyAlignment="1">
      <alignment horizontal="left"/>
    </xf>
    <xf numFmtId="0" fontId="31" fillId="27" borderId="0" xfId="0" applyFont="1" applyFill="1" applyAlignment="1">
      <alignment horizontal="left"/>
    </xf>
    <xf numFmtId="0" fontId="28" fillId="27" borderId="0" xfId="0" applyFont="1" applyFill="1" applyAlignment="1">
      <alignment wrapText="1" shrinkToFit="1"/>
    </xf>
    <xf numFmtId="2" fontId="47" fillId="27" borderId="0" xfId="0" applyNumberFormat="1" applyFont="1" applyFill="1" applyBorder="1" applyAlignment="1">
      <alignment horizontal="left" vertical="center"/>
    </xf>
    <xf numFmtId="0" fontId="7" fillId="27" borderId="0" xfId="0" applyFont="1" applyFill="1" applyBorder="1"/>
    <xf numFmtId="0" fontId="33" fillId="27" borderId="17" xfId="0" applyFont="1" applyFill="1" applyBorder="1"/>
    <xf numFmtId="0" fontId="33" fillId="27" borderId="0" xfId="0" applyFont="1" applyFill="1" applyBorder="1"/>
    <xf numFmtId="3" fontId="33" fillId="27" borderId="0" xfId="41" applyNumberFormat="1" applyFont="1" applyFill="1" applyBorder="1" applyAlignment="1">
      <alignment horizontal="right" vertical="center" indent="1"/>
    </xf>
    <xf numFmtId="3" fontId="33" fillId="27" borderId="0" xfId="41" applyNumberFormat="1" applyFont="1" applyFill="1" applyBorder="1" applyAlignment="1">
      <alignment horizontal="right" vertical="center" wrapText="1" indent="1"/>
    </xf>
    <xf numFmtId="3" fontId="1" fillId="27" borderId="0" xfId="41" applyNumberFormat="1" applyFont="1" applyFill="1" applyBorder="1" applyAlignment="1">
      <alignment horizontal="right" vertical="center" indent="2"/>
    </xf>
    <xf numFmtId="3" fontId="1" fillId="27" borderId="0" xfId="41" applyNumberFormat="1" applyFont="1" applyFill="1" applyBorder="1" applyAlignment="1">
      <alignment horizontal="right" vertical="center" indent="1"/>
    </xf>
    <xf numFmtId="3" fontId="1" fillId="27" borderId="0" xfId="41" applyNumberFormat="1" applyFont="1" applyFill="1" applyBorder="1" applyAlignment="1">
      <alignment horizontal="right" vertical="center" wrapText="1" indent="2"/>
    </xf>
    <xf numFmtId="3" fontId="1" fillId="27" borderId="0" xfId="41" applyNumberFormat="1" applyFont="1" applyFill="1" applyBorder="1" applyAlignment="1">
      <alignment horizontal="right" vertical="center" wrapText="1" indent="1"/>
    </xf>
    <xf numFmtId="3" fontId="7" fillId="0" borderId="0" xfId="0" applyNumberFormat="1" applyFont="1" applyFill="1" applyBorder="1"/>
    <xf numFmtId="0" fontId="7" fillId="27" borderId="0" xfId="0" applyFont="1" applyFill="1"/>
    <xf numFmtId="0" fontId="32" fillId="27" borderId="0" xfId="0" applyFont="1" applyFill="1" applyAlignment="1">
      <alignment vertical="center"/>
    </xf>
    <xf numFmtId="2" fontId="30" fillId="0" borderId="0" xfId="0" applyNumberFormat="1" applyFont="1" applyFill="1" applyBorder="1"/>
    <xf numFmtId="166" fontId="30" fillId="0" borderId="0" xfId="0" applyNumberFormat="1" applyFont="1" applyFill="1" applyBorder="1" applyAlignment="1">
      <alignment horizontal="right" vertical="center"/>
    </xf>
    <xf numFmtId="2" fontId="7" fillId="0" borderId="0" xfId="0" applyNumberFormat="1" applyFont="1" applyFill="1"/>
    <xf numFmtId="167" fontId="7" fillId="0" borderId="0" xfId="0" applyNumberFormat="1" applyFont="1" applyFill="1" applyBorder="1" applyAlignment="1">
      <alignment horizontal="right"/>
    </xf>
    <xf numFmtId="4" fontId="30" fillId="0" borderId="0" xfId="0" applyNumberFormat="1" applyFont="1" applyFill="1" applyBorder="1"/>
    <xf numFmtId="0" fontId="30" fillId="0" borderId="0" xfId="0" applyFont="1" applyFill="1" applyBorder="1" applyAlignment="1">
      <alignment horizontal="right"/>
    </xf>
    <xf numFmtId="167" fontId="30" fillId="0" borderId="0" xfId="0" applyNumberFormat="1" applyFont="1" applyFill="1" applyBorder="1" applyAlignment="1">
      <alignment horizontal="right"/>
    </xf>
    <xf numFmtId="0" fontId="8" fillId="27" borderId="0" xfId="0" applyFont="1" applyFill="1"/>
    <xf numFmtId="0" fontId="10" fillId="27" borderId="0" xfId="0" applyFont="1" applyFill="1"/>
    <xf numFmtId="0" fontId="0" fillId="27" borderId="0" xfId="0" applyFill="1"/>
    <xf numFmtId="0" fontId="32" fillId="27" borderId="16" xfId="62" applyFont="1" applyFill="1" applyBorder="1" applyAlignment="1">
      <alignment horizontal="left" vertical="center" wrapText="1"/>
    </xf>
    <xf numFmtId="0" fontId="1" fillId="27" borderId="0" xfId="0" applyFont="1" applyFill="1" applyBorder="1"/>
    <xf numFmtId="0" fontId="8" fillId="27" borderId="0" xfId="0" applyFont="1" applyFill="1" applyBorder="1"/>
    <xf numFmtId="0" fontId="33" fillId="27" borderId="0" xfId="0" applyFont="1" applyFill="1"/>
    <xf numFmtId="0" fontId="51" fillId="27" borderId="0" xfId="0" applyFont="1" applyFill="1"/>
    <xf numFmtId="0" fontId="33" fillId="27" borderId="16" xfId="0" applyFont="1" applyFill="1" applyBorder="1"/>
    <xf numFmtId="0" fontId="33" fillId="27" borderId="15" xfId="0" applyFont="1" applyFill="1" applyBorder="1"/>
    <xf numFmtId="0" fontId="33" fillId="27" borderId="19" xfId="0" applyFont="1" applyFill="1" applyBorder="1"/>
    <xf numFmtId="0" fontId="38" fillId="27" borderId="0" xfId="0" applyFont="1" applyFill="1" applyAlignment="1">
      <alignment horizontal="left"/>
    </xf>
    <xf numFmtId="0" fontId="1" fillId="27" borderId="17" xfId="0" applyFont="1" applyFill="1" applyBorder="1"/>
    <xf numFmtId="169" fontId="0" fillId="27" borderId="17" xfId="41" applyNumberFormat="1" applyFont="1" applyFill="1" applyBorder="1" applyAlignment="1">
      <alignment horizontal="center"/>
    </xf>
    <xf numFmtId="169" fontId="0" fillId="27" borderId="0" xfId="41" applyNumberFormat="1" applyFont="1" applyFill="1" applyBorder="1" applyAlignment="1">
      <alignment horizontal="center"/>
    </xf>
    <xf numFmtId="169" fontId="0" fillId="26" borderId="17" xfId="41" applyNumberFormat="1" applyFont="1" applyFill="1" applyBorder="1" applyAlignment="1">
      <alignment horizontal="center"/>
    </xf>
    <xf numFmtId="169" fontId="0" fillId="26" borderId="0" xfId="41" applyNumberFormat="1" applyFont="1" applyFill="1" applyBorder="1" applyAlignment="1">
      <alignment horizontal="center"/>
    </xf>
    <xf numFmtId="0" fontId="1" fillId="27" borderId="20" xfId="0" applyFont="1" applyFill="1" applyBorder="1"/>
    <xf numFmtId="169" fontId="0" fillId="27" borderId="0" xfId="41" applyNumberFormat="1" applyFont="1" applyFill="1" applyAlignment="1">
      <alignment horizontal="center"/>
    </xf>
    <xf numFmtId="169" fontId="33" fillId="27" borderId="16" xfId="41" applyNumberFormat="1" applyFont="1" applyFill="1" applyBorder="1" applyAlignment="1">
      <alignment horizontal="center"/>
    </xf>
    <xf numFmtId="169" fontId="1" fillId="27" borderId="20" xfId="41" applyNumberFormat="1" applyFont="1" applyFill="1" applyBorder="1" applyAlignment="1">
      <alignment horizontal="center"/>
    </xf>
    <xf numFmtId="0" fontId="1" fillId="27" borderId="21" xfId="0" applyFont="1" applyFill="1" applyBorder="1"/>
    <xf numFmtId="169" fontId="1" fillId="27" borderId="21" xfId="41" applyNumberFormat="1" applyFont="1" applyFill="1" applyBorder="1" applyAlignment="1">
      <alignment horizontal="center"/>
    </xf>
    <xf numFmtId="169" fontId="0" fillId="27" borderId="0" xfId="0" applyNumberFormat="1" applyFill="1"/>
    <xf numFmtId="169" fontId="1" fillId="27" borderId="0" xfId="41" applyNumberFormat="1" applyFont="1" applyFill="1" applyBorder="1" applyAlignment="1">
      <alignment horizontal="center"/>
    </xf>
    <xf numFmtId="169" fontId="1" fillId="27" borderId="0" xfId="41" applyNumberFormat="1" applyFont="1" applyFill="1" applyAlignment="1">
      <alignment horizontal="center"/>
    </xf>
    <xf numFmtId="0" fontId="1" fillId="27" borderId="22" xfId="0" applyFont="1" applyFill="1" applyBorder="1"/>
    <xf numFmtId="169" fontId="1" fillId="26" borderId="0" xfId="41" applyNumberFormat="1" applyFont="1" applyFill="1" applyBorder="1" applyAlignment="1">
      <alignment horizontal="center"/>
    </xf>
    <xf numFmtId="169" fontId="1" fillId="26" borderId="21" xfId="41" applyNumberFormat="1" applyFont="1" applyFill="1" applyBorder="1" applyAlignment="1">
      <alignment horizontal="center"/>
    </xf>
    <xf numFmtId="169" fontId="0" fillId="26" borderId="0" xfId="41" applyNumberFormat="1" applyFont="1" applyFill="1" applyAlignment="1">
      <alignment horizontal="center"/>
    </xf>
    <xf numFmtId="169" fontId="1" fillId="26" borderId="0" xfId="41" applyNumberFormat="1" applyFont="1" applyFill="1" applyAlignment="1">
      <alignment horizontal="center"/>
    </xf>
    <xf numFmtId="169" fontId="33" fillId="26" borderId="19" xfId="41" applyNumberFormat="1" applyFont="1" applyFill="1" applyBorder="1" applyAlignment="1">
      <alignment horizontal="center"/>
    </xf>
    <xf numFmtId="169" fontId="33" fillId="26" borderId="16" xfId="41" applyNumberFormat="1" applyFont="1" applyFill="1" applyBorder="1" applyAlignment="1">
      <alignment horizontal="center"/>
    </xf>
    <xf numFmtId="169" fontId="1" fillId="26" borderId="20" xfId="41" applyNumberFormat="1" applyFont="1" applyFill="1" applyBorder="1" applyAlignment="1">
      <alignment horizontal="center"/>
    </xf>
    <xf numFmtId="169" fontId="1" fillId="26" borderId="22" xfId="41" applyNumberFormat="1" applyFont="1" applyFill="1" applyBorder="1" applyAlignment="1">
      <alignment horizontal="center"/>
    </xf>
    <xf numFmtId="169" fontId="1" fillId="27" borderId="22" xfId="41" applyNumberFormat="1" applyFont="1" applyFill="1" applyBorder="1" applyAlignment="1">
      <alignment horizontal="center"/>
    </xf>
    <xf numFmtId="169" fontId="33" fillId="26" borderId="19" xfId="0" applyNumberFormat="1" applyFont="1" applyFill="1" applyBorder="1"/>
    <xf numFmtId="169" fontId="33" fillId="27" borderId="19" xfId="0" applyNumberFormat="1" applyFont="1" applyFill="1" applyBorder="1"/>
    <xf numFmtId="0" fontId="32" fillId="27" borderId="16" xfId="0" applyFont="1" applyFill="1" applyBorder="1" applyAlignment="1">
      <alignment horizontal="left"/>
    </xf>
    <xf numFmtId="0" fontId="1" fillId="27" borderId="0" xfId="0" applyFont="1" applyFill="1"/>
    <xf numFmtId="169" fontId="33" fillId="27" borderId="19" xfId="41" applyNumberFormat="1" applyFont="1" applyFill="1" applyBorder="1" applyAlignment="1">
      <alignment horizontal="center"/>
    </xf>
    <xf numFmtId="0" fontId="32" fillId="27" borderId="0" xfId="0" applyFont="1" applyFill="1"/>
    <xf numFmtId="0" fontId="32" fillId="27" borderId="0" xfId="0" applyFont="1" applyFill="1" applyAlignment="1">
      <alignment wrapText="1"/>
    </xf>
    <xf numFmtId="0" fontId="53" fillId="26" borderId="0" xfId="62" applyFont="1" applyFill="1" applyAlignment="1">
      <alignment vertical="center"/>
    </xf>
    <xf numFmtId="0" fontId="54" fillId="26" borderId="0" xfId="62" applyFont="1" applyFill="1" applyAlignment="1">
      <alignment vertical="center"/>
    </xf>
    <xf numFmtId="0" fontId="1" fillId="27" borderId="18" xfId="0" applyFont="1" applyFill="1" applyBorder="1"/>
    <xf numFmtId="0" fontId="10" fillId="27" borderId="0" xfId="0" applyFont="1" applyFill="1" applyAlignment="1">
      <alignment vertical="center"/>
    </xf>
    <xf numFmtId="0" fontId="8" fillId="27" borderId="15" xfId="0" applyFont="1" applyFill="1" applyBorder="1"/>
    <xf numFmtId="3" fontId="8" fillId="27" borderId="0" xfId="0" applyNumberFormat="1" applyFont="1" applyFill="1"/>
    <xf numFmtId="3" fontId="8" fillId="27" borderId="0" xfId="0" applyNumberFormat="1" applyFont="1" applyFill="1" applyBorder="1"/>
    <xf numFmtId="168" fontId="33" fillId="27" borderId="0" xfId="64" applyNumberFormat="1" applyFont="1" applyFill="1" applyBorder="1"/>
    <xf numFmtId="3" fontId="33" fillId="27" borderId="0" xfId="0" applyNumberFormat="1" applyFont="1" applyFill="1" applyBorder="1"/>
    <xf numFmtId="0" fontId="30" fillId="27" borderId="0" xfId="61" applyFont="1" applyFill="1"/>
    <xf numFmtId="0" fontId="10" fillId="27" borderId="0" xfId="60" applyFont="1" applyFill="1" applyBorder="1"/>
    <xf numFmtId="0" fontId="8" fillId="27" borderId="0" xfId="60" applyFont="1" applyFill="1" applyBorder="1"/>
    <xf numFmtId="3" fontId="33" fillId="27" borderId="0" xfId="60" applyNumberFormat="1" applyFont="1" applyFill="1" applyBorder="1" applyAlignment="1"/>
    <xf numFmtId="0" fontId="1" fillId="27" borderId="0" xfId="60" applyFont="1" applyFill="1" applyBorder="1"/>
    <xf numFmtId="0" fontId="32" fillId="27" borderId="0" xfId="60" applyFont="1" applyFill="1" applyBorder="1"/>
    <xf numFmtId="3" fontId="30" fillId="27" borderId="0" xfId="0" applyNumberFormat="1" applyFont="1" applyFill="1" applyBorder="1" applyAlignment="1">
      <alignment vertical="center"/>
    </xf>
    <xf numFmtId="0" fontId="10" fillId="27" borderId="0" xfId="60" applyFont="1" applyFill="1" applyBorder="1" applyAlignment="1">
      <alignment horizontal="left" vertical="center"/>
    </xf>
    <xf numFmtId="165" fontId="8" fillId="27" borderId="0" xfId="0" applyNumberFormat="1" applyFont="1" applyFill="1" applyBorder="1"/>
    <xf numFmtId="0" fontId="32" fillId="27" borderId="0" xfId="0" applyFont="1" applyFill="1" applyAlignment="1">
      <alignment vertical="center" wrapText="1"/>
    </xf>
    <xf numFmtId="0" fontId="8" fillId="27" borderId="0" xfId="0" applyFont="1" applyFill="1" applyBorder="1" applyAlignment="1">
      <alignment vertical="center"/>
    </xf>
    <xf numFmtId="0" fontId="32" fillId="27" borderId="0" xfId="60" applyFont="1" applyFill="1" applyBorder="1" applyAlignment="1">
      <alignment vertical="center"/>
    </xf>
    <xf numFmtId="0" fontId="32" fillId="27" borderId="0" xfId="0" applyFont="1" applyFill="1" applyAlignment="1"/>
    <xf numFmtId="0" fontId="8" fillId="27" borderId="0" xfId="0" applyFont="1" applyFill="1" applyAlignment="1">
      <alignment wrapText="1"/>
    </xf>
    <xf numFmtId="168" fontId="40" fillId="27" borderId="0" xfId="0" applyNumberFormat="1" applyFont="1" applyFill="1" applyBorder="1"/>
    <xf numFmtId="0" fontId="52" fillId="0" borderId="0" xfId="0" applyFont="1" applyFill="1"/>
    <xf numFmtId="0" fontId="32" fillId="27" borderId="16" xfId="62" applyFont="1" applyFill="1" applyBorder="1" applyAlignment="1">
      <alignment horizontal="right" vertical="center" wrapText="1"/>
    </xf>
    <xf numFmtId="0" fontId="32" fillId="27" borderId="0" xfId="0" applyFont="1" applyFill="1" applyBorder="1" applyAlignment="1">
      <alignment horizontal="left" vertical="center"/>
    </xf>
    <xf numFmtId="169" fontId="33" fillId="26" borderId="0" xfId="41" applyNumberFormat="1" applyFont="1" applyFill="1" applyBorder="1" applyAlignment="1">
      <alignment horizontal="center"/>
    </xf>
    <xf numFmtId="169" fontId="33" fillId="27" borderId="0" xfId="41" applyNumberFormat="1" applyFont="1" applyFill="1" applyBorder="1" applyAlignment="1">
      <alignment horizontal="center"/>
    </xf>
    <xf numFmtId="169" fontId="33" fillId="26" borderId="0" xfId="41" applyNumberFormat="1" applyFont="1" applyFill="1" applyAlignment="1">
      <alignment horizontal="center"/>
    </xf>
    <xf numFmtId="169" fontId="33" fillId="27" borderId="0" xfId="41" applyNumberFormat="1" applyFont="1" applyFill="1" applyAlignment="1">
      <alignment horizontal="center"/>
    </xf>
    <xf numFmtId="0" fontId="56" fillId="27" borderId="16" xfId="0" applyFont="1" applyFill="1" applyBorder="1" applyAlignment="1">
      <alignment horizontal="right" vertical="top" wrapText="1"/>
    </xf>
    <xf numFmtId="0" fontId="33" fillId="26" borderId="15" xfId="0" applyFont="1" applyFill="1" applyBorder="1" applyAlignment="1">
      <alignment horizontal="right" indent="1"/>
    </xf>
    <xf numFmtId="0" fontId="33" fillId="27" borderId="15" xfId="0" applyFont="1" applyFill="1" applyBorder="1" applyAlignment="1">
      <alignment horizontal="right" indent="1"/>
    </xf>
    <xf numFmtId="2" fontId="0" fillId="26" borderId="0" xfId="0" applyNumberFormat="1" applyFill="1" applyAlignment="1">
      <alignment horizontal="right" indent="1"/>
    </xf>
    <xf numFmtId="2" fontId="0" fillId="27" borderId="0" xfId="0" applyNumberFormat="1" applyFill="1" applyAlignment="1">
      <alignment horizontal="right" indent="1"/>
    </xf>
    <xf numFmtId="2" fontId="55" fillId="26" borderId="0" xfId="0" applyNumberFormat="1" applyFont="1" applyFill="1" applyAlignment="1">
      <alignment horizontal="right" indent="1"/>
    </xf>
    <xf numFmtId="2" fontId="33" fillId="26" borderId="16" xfId="0" applyNumberFormat="1" applyFont="1" applyFill="1" applyBorder="1" applyAlignment="1">
      <alignment horizontal="right" indent="1"/>
    </xf>
    <xf numFmtId="2" fontId="33" fillId="27" borderId="16" xfId="0" applyNumberFormat="1" applyFont="1" applyFill="1" applyBorder="1" applyAlignment="1">
      <alignment horizontal="right" indent="1"/>
    </xf>
    <xf numFmtId="2" fontId="0" fillId="26" borderId="0" xfId="0" applyNumberFormat="1" applyFill="1" applyBorder="1" applyAlignment="1">
      <alignment horizontal="right" indent="1"/>
    </xf>
    <xf numFmtId="2" fontId="0" fillId="27" borderId="0" xfId="0" applyNumberFormat="1" applyFill="1" applyBorder="1" applyAlignment="1">
      <alignment horizontal="right" indent="1"/>
    </xf>
    <xf numFmtId="2" fontId="55" fillId="26" borderId="0" xfId="0" applyNumberFormat="1" applyFont="1" applyFill="1" applyBorder="1" applyAlignment="1">
      <alignment horizontal="right" indent="1"/>
    </xf>
    <xf numFmtId="2" fontId="33" fillId="26" borderId="0" xfId="0" applyNumberFormat="1" applyFont="1" applyFill="1" applyBorder="1" applyAlignment="1">
      <alignment horizontal="right" indent="1"/>
    </xf>
    <xf numFmtId="2" fontId="33" fillId="27" borderId="0" xfId="0" applyNumberFormat="1" applyFont="1" applyFill="1" applyBorder="1" applyAlignment="1">
      <alignment horizontal="right" indent="1"/>
    </xf>
    <xf numFmtId="2" fontId="1" fillId="26" borderId="21" xfId="0" applyNumberFormat="1" applyFont="1" applyFill="1" applyBorder="1" applyAlignment="1">
      <alignment horizontal="right" indent="1"/>
    </xf>
    <xf numFmtId="2" fontId="1" fillId="27" borderId="21" xfId="0" applyNumberFormat="1" applyFont="1" applyFill="1" applyBorder="1" applyAlignment="1">
      <alignment horizontal="right" indent="1"/>
    </xf>
    <xf numFmtId="2" fontId="33" fillId="26" borderId="19" xfId="0" applyNumberFormat="1" applyFont="1" applyFill="1" applyBorder="1" applyAlignment="1">
      <alignment horizontal="right" indent="1"/>
    </xf>
    <xf numFmtId="3" fontId="0" fillId="26" borderId="17" xfId="41" applyNumberFormat="1" applyFont="1" applyFill="1" applyBorder="1" applyAlignment="1">
      <alignment horizontal="right" indent="1"/>
    </xf>
    <xf numFmtId="3" fontId="0" fillId="27" borderId="17" xfId="41" applyNumberFormat="1" applyFont="1" applyFill="1" applyBorder="1" applyAlignment="1">
      <alignment horizontal="right" indent="1"/>
    </xf>
    <xf numFmtId="3" fontId="0" fillId="26" borderId="0" xfId="41" applyNumberFormat="1" applyFont="1" applyFill="1" applyBorder="1" applyAlignment="1">
      <alignment horizontal="right" indent="1"/>
    </xf>
    <xf numFmtId="3" fontId="0" fillId="27" borderId="0" xfId="41" applyNumberFormat="1" applyFont="1" applyFill="1" applyBorder="1" applyAlignment="1">
      <alignment horizontal="right" indent="1"/>
    </xf>
    <xf numFmtId="3" fontId="33" fillId="26" borderId="16" xfId="41" applyNumberFormat="1" applyFont="1" applyFill="1" applyBorder="1" applyAlignment="1">
      <alignment horizontal="right" indent="1"/>
    </xf>
    <xf numFmtId="3" fontId="33" fillId="27" borderId="16" xfId="41" applyNumberFormat="1" applyFont="1" applyFill="1" applyBorder="1" applyAlignment="1">
      <alignment horizontal="right" indent="1"/>
    </xf>
    <xf numFmtId="0" fontId="1" fillId="27" borderId="0" xfId="0" applyFont="1" applyFill="1" applyBorder="1" applyAlignment="1">
      <alignment horizontal="left" indent="2"/>
    </xf>
    <xf numFmtId="0" fontId="31" fillId="27" borderId="0" xfId="62" applyFont="1" applyFill="1" applyAlignment="1">
      <alignment vertical="center"/>
    </xf>
    <xf numFmtId="3" fontId="33" fillId="26" borderId="0" xfId="41" applyNumberFormat="1" applyFont="1" applyFill="1" applyBorder="1" applyAlignment="1">
      <alignment horizontal="right" vertical="center" wrapText="1" indent="1"/>
    </xf>
    <xf numFmtId="3" fontId="33" fillId="26" borderId="0" xfId="41" applyNumberFormat="1" applyFont="1" applyFill="1" applyBorder="1" applyAlignment="1">
      <alignment horizontal="right" vertical="center" indent="1"/>
    </xf>
    <xf numFmtId="3" fontId="1" fillId="26" borderId="0" xfId="41" applyNumberFormat="1" applyFont="1" applyFill="1" applyBorder="1" applyAlignment="1">
      <alignment horizontal="right" vertical="center" wrapText="1" indent="2"/>
    </xf>
    <xf numFmtId="3" fontId="1" fillId="26" borderId="0" xfId="41" applyNumberFormat="1" applyFont="1" applyFill="1" applyBorder="1" applyAlignment="1">
      <alignment horizontal="right" vertical="center" wrapText="1" indent="1"/>
    </xf>
    <xf numFmtId="170" fontId="56" fillId="26" borderId="16" xfId="41" applyNumberFormat="1" applyFont="1" applyFill="1" applyBorder="1" applyAlignment="1">
      <alignment horizontal="center"/>
    </xf>
    <xf numFmtId="170" fontId="56" fillId="27" borderId="16" xfId="41" applyNumberFormat="1" applyFont="1" applyFill="1" applyBorder="1" applyAlignment="1">
      <alignment horizontal="center"/>
    </xf>
    <xf numFmtId="0" fontId="1" fillId="27" borderId="0" xfId="0" applyFont="1" applyFill="1" applyBorder="1" applyAlignment="1">
      <alignment horizontal="left" vertical="center" wrapText="1"/>
    </xf>
    <xf numFmtId="169" fontId="1" fillId="27" borderId="0" xfId="41" applyNumberFormat="1" applyFont="1" applyFill="1" applyBorder="1" applyAlignment="1">
      <alignment horizontal="center" vertical="center"/>
    </xf>
    <xf numFmtId="169" fontId="1" fillId="26" borderId="0" xfId="41" applyNumberFormat="1" applyFont="1" applyFill="1" applyBorder="1" applyAlignment="1">
      <alignment horizontal="center" vertical="center"/>
    </xf>
    <xf numFmtId="3" fontId="0" fillId="0" borderId="0" xfId="0" applyNumberFormat="1" applyFill="1" applyAlignment="1">
      <alignment horizontal="left" wrapText="1"/>
    </xf>
    <xf numFmtId="0" fontId="28" fillId="0" borderId="0" xfId="0" applyFont="1" applyFill="1" applyBorder="1" applyAlignment="1">
      <alignment wrapText="1" shrinkToFit="1"/>
    </xf>
    <xf numFmtId="4" fontId="7" fillId="27" borderId="0" xfId="0" applyNumberFormat="1" applyFont="1" applyFill="1"/>
    <xf numFmtId="0" fontId="33" fillId="26" borderId="17" xfId="0" applyFont="1" applyFill="1" applyBorder="1" applyAlignment="1">
      <alignment vertical="center"/>
    </xf>
    <xf numFmtId="0" fontId="33" fillId="26" borderId="0" xfId="0" quotePrefix="1" applyFont="1" applyFill="1" applyBorder="1" applyAlignment="1">
      <alignment vertical="center"/>
    </xf>
    <xf numFmtId="3" fontId="33" fillId="26" borderId="0" xfId="41" applyNumberFormat="1" applyFont="1" applyFill="1" applyBorder="1" applyAlignment="1">
      <alignment horizontal="right" vertical="center" wrapText="1" indent="2"/>
    </xf>
    <xf numFmtId="3" fontId="1" fillId="26" borderId="16" xfId="41" applyNumberFormat="1" applyFont="1" applyFill="1" applyBorder="1" applyAlignment="1">
      <alignment horizontal="right" vertical="center" wrapText="1" indent="2"/>
    </xf>
    <xf numFmtId="0" fontId="7" fillId="27" borderId="0" xfId="0" applyFont="1" applyFill="1" applyBorder="1" applyAlignment="1">
      <alignment horizontal="right"/>
    </xf>
    <xf numFmtId="0" fontId="10" fillId="27" borderId="0" xfId="0" applyFont="1" applyFill="1" applyBorder="1" applyAlignment="1">
      <alignment horizontal="left" wrapText="1" shrinkToFit="1"/>
    </xf>
    <xf numFmtId="3" fontId="33" fillId="26" borderId="17" xfId="0" applyNumberFormat="1" applyFont="1" applyFill="1" applyBorder="1" applyAlignment="1">
      <alignment horizontal="right" vertical="center" wrapText="1" indent="1"/>
    </xf>
    <xf numFmtId="3" fontId="33" fillId="26" borderId="17" xfId="0" applyNumberFormat="1" applyFont="1" applyFill="1" applyBorder="1" applyAlignment="1">
      <alignment horizontal="right" vertical="center" wrapText="1" indent="2"/>
    </xf>
    <xf numFmtId="1" fontId="33" fillId="26" borderId="17" xfId="41" applyNumberFormat="1" applyFont="1" applyFill="1" applyBorder="1" applyAlignment="1">
      <alignment horizontal="center"/>
    </xf>
    <xf numFmtId="1" fontId="33" fillId="27" borderId="17" xfId="41" applyNumberFormat="1" applyFont="1" applyFill="1" applyBorder="1" applyAlignment="1">
      <alignment horizontal="center"/>
    </xf>
    <xf numFmtId="0" fontId="32" fillId="27" borderId="0" xfId="61" applyFont="1" applyFill="1" applyAlignment="1">
      <alignment vertical="top"/>
    </xf>
    <xf numFmtId="169" fontId="33" fillId="27" borderId="0" xfId="0" applyNumberFormat="1" applyFont="1" applyFill="1"/>
    <xf numFmtId="2" fontId="58" fillId="26" borderId="16" xfId="0" applyNumberFormat="1" applyFont="1" applyFill="1" applyBorder="1" applyAlignment="1">
      <alignment horizontal="right" indent="1"/>
    </xf>
    <xf numFmtId="0" fontId="1" fillId="27" borderId="0" xfId="0" applyFont="1" applyFill="1" applyBorder="1" applyAlignment="1">
      <alignment horizontal="left" vertical="top"/>
    </xf>
    <xf numFmtId="2" fontId="0" fillId="26" borderId="17" xfId="0" applyNumberFormat="1" applyFill="1" applyBorder="1" applyAlignment="1">
      <alignment horizontal="right" indent="1"/>
    </xf>
    <xf numFmtId="2" fontId="0" fillId="27" borderId="17" xfId="0" applyNumberFormat="1" applyFill="1" applyBorder="1" applyAlignment="1">
      <alignment horizontal="right" indent="1"/>
    </xf>
    <xf numFmtId="2" fontId="1" fillId="26" borderId="0" xfId="0" applyNumberFormat="1" applyFont="1" applyFill="1" applyBorder="1" applyAlignment="1">
      <alignment horizontal="right" indent="1"/>
    </xf>
    <xf numFmtId="2" fontId="1" fillId="27" borderId="0" xfId="0" applyNumberFormat="1" applyFont="1" applyFill="1" applyBorder="1" applyAlignment="1">
      <alignment horizontal="right" indent="1"/>
    </xf>
    <xf numFmtId="0" fontId="33" fillId="27" borderId="16" xfId="60" applyFont="1" applyFill="1" applyBorder="1"/>
    <xf numFmtId="0" fontId="1" fillId="27" borderId="16" xfId="60" applyFont="1" applyFill="1" applyBorder="1"/>
    <xf numFmtId="0" fontId="32" fillId="27" borderId="16" xfId="0" applyFont="1" applyFill="1" applyBorder="1" applyAlignment="1">
      <alignment horizontal="right"/>
    </xf>
    <xf numFmtId="0" fontId="1" fillId="26" borderId="0" xfId="0" applyFont="1" applyFill="1" applyAlignment="1">
      <alignment horizontal="right"/>
    </xf>
    <xf numFmtId="3" fontId="46" fillId="27" borderId="0" xfId="0" applyNumberFormat="1" applyFont="1" applyFill="1" applyBorder="1" applyAlignment="1">
      <alignment horizontal="left"/>
    </xf>
    <xf numFmtId="3" fontId="32" fillId="27" borderId="16" xfId="0" applyNumberFormat="1" applyFont="1" applyFill="1" applyBorder="1" applyAlignment="1">
      <alignment horizontal="center"/>
    </xf>
    <xf numFmtId="3" fontId="7" fillId="27" borderId="0" xfId="0" applyNumberFormat="1" applyFont="1" applyFill="1" applyBorder="1" applyAlignment="1">
      <alignment horizontal="center"/>
    </xf>
    <xf numFmtId="0" fontId="1" fillId="26" borderId="0" xfId="0" applyFont="1" applyFill="1" applyBorder="1" applyAlignment="1">
      <alignment horizontal="left" vertical="center" wrapText="1"/>
    </xf>
    <xf numFmtId="0" fontId="1" fillId="26" borderId="16" xfId="0" applyFont="1" applyFill="1" applyBorder="1" applyAlignment="1">
      <alignment horizontal="left" vertical="center" wrapText="1"/>
    </xf>
    <xf numFmtId="0" fontId="33" fillId="27" borderId="15" xfId="0" applyFont="1" applyFill="1" applyBorder="1" applyAlignment="1">
      <alignment vertical="center" wrapText="1"/>
    </xf>
    <xf numFmtId="3" fontId="33" fillId="27" borderId="15" xfId="41" applyNumberFormat="1" applyFont="1" applyFill="1" applyBorder="1" applyAlignment="1">
      <alignment horizontal="right" vertical="center" wrapText="1" indent="2"/>
    </xf>
    <xf numFmtId="3" fontId="33" fillId="27" borderId="15" xfId="41" applyNumberFormat="1" applyFont="1" applyFill="1" applyBorder="1" applyAlignment="1">
      <alignment horizontal="right" vertical="center" indent="2"/>
    </xf>
    <xf numFmtId="3" fontId="33" fillId="27" borderId="15" xfId="41" applyNumberFormat="1" applyFont="1" applyFill="1" applyBorder="1" applyAlignment="1">
      <alignment horizontal="right" vertical="center" indent="1"/>
    </xf>
    <xf numFmtId="0" fontId="1" fillId="26" borderId="0" xfId="0" applyFont="1" applyFill="1"/>
    <xf numFmtId="0" fontId="53" fillId="27" borderId="0" xfId="62" applyFont="1" applyFill="1" applyAlignment="1">
      <alignment vertical="center"/>
    </xf>
    <xf numFmtId="0" fontId="54" fillId="27" borderId="0" xfId="62" applyFont="1" applyFill="1" applyAlignment="1">
      <alignment vertical="center"/>
    </xf>
    <xf numFmtId="0" fontId="32" fillId="27" borderId="17" xfId="0" applyFont="1" applyFill="1" applyBorder="1" applyAlignment="1">
      <alignment horizontal="left" vertical="center"/>
    </xf>
    <xf numFmtId="0" fontId="32" fillId="27" borderId="0" xfId="0" applyFont="1" applyFill="1" applyBorder="1" applyAlignment="1">
      <alignment horizontal="left"/>
    </xf>
    <xf numFmtId="0" fontId="32" fillId="27" borderId="0" xfId="0" applyFont="1" applyFill="1" applyAlignment="1">
      <alignment horizontal="left"/>
    </xf>
    <xf numFmtId="0" fontId="30" fillId="27" borderId="0" xfId="0" applyFont="1" applyFill="1" applyAlignment="1">
      <alignment horizontal="left"/>
    </xf>
    <xf numFmtId="0" fontId="1" fillId="27" borderId="16" xfId="0" applyFont="1" applyFill="1" applyBorder="1"/>
    <xf numFmtId="3" fontId="0" fillId="26" borderId="16" xfId="41" applyNumberFormat="1" applyFont="1" applyFill="1" applyBorder="1" applyAlignment="1">
      <alignment horizontal="right" indent="1"/>
    </xf>
    <xf numFmtId="3" fontId="0" fillId="27" borderId="16" xfId="41" applyNumberFormat="1" applyFont="1" applyFill="1" applyBorder="1" applyAlignment="1">
      <alignment horizontal="right" indent="1"/>
    </xf>
    <xf numFmtId="0" fontId="1" fillId="27" borderId="17" xfId="0" applyFont="1" applyFill="1" applyBorder="1" applyAlignment="1">
      <alignment horizontal="left" vertical="center" wrapText="1"/>
    </xf>
    <xf numFmtId="0" fontId="1" fillId="27" borderId="16" xfId="0" applyFont="1" applyFill="1" applyBorder="1" applyAlignment="1">
      <alignment horizontal="left" vertical="center" wrapText="1"/>
    </xf>
    <xf numFmtId="2" fontId="33" fillId="27" borderId="19" xfId="0" applyNumberFormat="1" applyFont="1" applyFill="1" applyBorder="1" applyAlignment="1">
      <alignment horizontal="right" indent="1"/>
    </xf>
    <xf numFmtId="2" fontId="58" fillId="26" borderId="0" xfId="0" applyNumberFormat="1" applyFont="1" applyFill="1" applyBorder="1" applyAlignment="1">
      <alignment horizontal="right" indent="1"/>
    </xf>
    <xf numFmtId="169" fontId="55" fillId="27" borderId="0" xfId="0" applyNumberFormat="1" applyFont="1" applyFill="1"/>
    <xf numFmtId="0" fontId="45" fillId="27" borderId="0" xfId="0" applyFont="1" applyFill="1" applyBorder="1"/>
    <xf numFmtId="3" fontId="52" fillId="27" borderId="0" xfId="0" applyNumberFormat="1" applyFont="1" applyFill="1" applyBorder="1"/>
    <xf numFmtId="0" fontId="45" fillId="27" borderId="0" xfId="0" applyFont="1" applyFill="1" applyBorder="1" applyAlignment="1">
      <alignment vertical="center"/>
    </xf>
    <xf numFmtId="3" fontId="1" fillId="26" borderId="17" xfId="41" applyNumberFormat="1" applyFont="1" applyFill="1" applyBorder="1" applyAlignment="1">
      <alignment horizontal="right" indent="1"/>
    </xf>
    <xf numFmtId="3" fontId="1" fillId="26" borderId="0" xfId="41" applyNumberFormat="1" applyFont="1" applyFill="1" applyBorder="1" applyAlignment="1">
      <alignment horizontal="right" indent="1"/>
    </xf>
    <xf numFmtId="0" fontId="33" fillId="27" borderId="15" xfId="0" applyFont="1" applyFill="1" applyBorder="1" applyAlignment="1">
      <alignment horizontal="left" wrapText="1"/>
    </xf>
    <xf numFmtId="0" fontId="33" fillId="27" borderId="15" xfId="0" applyFont="1" applyFill="1" applyBorder="1" applyAlignment="1">
      <alignment horizontal="left" vertical="center"/>
    </xf>
    <xf numFmtId="0" fontId="33" fillId="27" borderId="17" xfId="0" applyFont="1" applyFill="1" applyBorder="1" applyAlignment="1">
      <alignment vertical="center"/>
    </xf>
    <xf numFmtId="3" fontId="33" fillId="26" borderId="17" xfId="41" applyNumberFormat="1" applyFont="1" applyFill="1" applyBorder="1" applyAlignment="1">
      <alignment horizontal="center" vertical="center"/>
    </xf>
    <xf numFmtId="3" fontId="33" fillId="27" borderId="17" xfId="41" applyNumberFormat="1" applyFont="1" applyFill="1" applyBorder="1" applyAlignment="1">
      <alignment horizontal="center" vertical="center"/>
    </xf>
    <xf numFmtId="0" fontId="33" fillId="27" borderId="0" xfId="0" applyFont="1" applyFill="1" applyAlignment="1">
      <alignment vertical="center"/>
    </xf>
    <xf numFmtId="0" fontId="32" fillId="27" borderId="0" xfId="0" applyFont="1" applyFill="1" applyBorder="1" applyAlignment="1">
      <alignment horizontal="left" vertical="center" wrapText="1"/>
    </xf>
    <xf numFmtId="0" fontId="1" fillId="0" borderId="0" xfId="0" applyFont="1" applyFill="1" applyBorder="1" applyAlignment="1">
      <alignment horizontal="right"/>
    </xf>
    <xf numFmtId="9" fontId="1" fillId="0" borderId="0" xfId="64" applyFont="1" applyFill="1" applyBorder="1"/>
    <xf numFmtId="2" fontId="42" fillId="27" borderId="0" xfId="0" applyNumberFormat="1" applyFont="1" applyFill="1" applyBorder="1" applyAlignment="1">
      <alignment horizontal="left"/>
    </xf>
    <xf numFmtId="0" fontId="1" fillId="27" borderId="0" xfId="0" applyFont="1" applyFill="1" applyBorder="1" applyAlignment="1">
      <alignment horizontal="left" vertical="center"/>
    </xf>
    <xf numFmtId="0" fontId="30" fillId="27" borderId="0" xfId="0" applyFont="1" applyFill="1" applyAlignment="1"/>
    <xf numFmtId="0" fontId="33" fillId="27" borderId="16" xfId="0" applyFont="1" applyFill="1" applyBorder="1" applyAlignment="1">
      <alignment horizontal="left" vertical="top" wrapText="1"/>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1" fillId="27" borderId="16" xfId="0" applyFont="1" applyFill="1" applyBorder="1" applyAlignment="1">
      <alignment horizontal="left" vertical="top"/>
    </xf>
    <xf numFmtId="0" fontId="33" fillId="0" borderId="0" xfId="0" quotePrefix="1" applyFont="1" applyFill="1" applyBorder="1" applyAlignment="1">
      <alignment horizontal="left" vertical="center" wrapText="1"/>
    </xf>
    <xf numFmtId="3" fontId="33" fillId="27" borderId="0" xfId="41" applyNumberFormat="1" applyFont="1" applyFill="1" applyBorder="1" applyAlignment="1">
      <alignment horizontal="right" vertical="center" wrapText="1" indent="2"/>
    </xf>
    <xf numFmtId="3" fontId="33" fillId="27" borderId="15" xfId="0" applyNumberFormat="1" applyFont="1" applyFill="1" applyBorder="1" applyAlignment="1">
      <alignment horizontal="right" vertical="center" wrapText="1" indent="2"/>
    </xf>
    <xf numFmtId="169" fontId="1" fillId="27" borderId="0" xfId="0" applyNumberFormat="1" applyFont="1" applyFill="1"/>
    <xf numFmtId="170" fontId="1" fillId="26" borderId="0" xfId="41" applyNumberFormat="1" applyFont="1" applyFill="1" applyBorder="1" applyAlignment="1">
      <alignment horizontal="center"/>
    </xf>
    <xf numFmtId="170" fontId="1" fillId="27" borderId="0" xfId="41" applyNumberFormat="1" applyFont="1" applyFill="1" applyBorder="1" applyAlignment="1">
      <alignment horizontal="center"/>
    </xf>
    <xf numFmtId="0" fontId="61" fillId="27" borderId="0" xfId="0" applyFont="1" applyFill="1"/>
    <xf numFmtId="169" fontId="32" fillId="27" borderId="0" xfId="0" applyNumberFormat="1" applyFont="1" applyFill="1" applyAlignment="1">
      <alignment horizontal="left"/>
    </xf>
    <xf numFmtId="0" fontId="1" fillId="27" borderId="15" xfId="0" applyFont="1" applyFill="1" applyBorder="1"/>
    <xf numFmtId="1" fontId="33" fillId="26" borderId="15" xfId="41" applyNumberFormat="1" applyFont="1" applyFill="1" applyBorder="1" applyAlignment="1">
      <alignment horizontal="center"/>
    </xf>
    <xf numFmtId="1" fontId="33" fillId="27" borderId="15" xfId="41" applyNumberFormat="1" applyFont="1" applyFill="1" applyBorder="1" applyAlignment="1">
      <alignment horizontal="center"/>
    </xf>
    <xf numFmtId="3" fontId="1" fillId="27" borderId="17" xfId="41" applyNumberFormat="1" applyFont="1" applyFill="1" applyBorder="1" applyAlignment="1">
      <alignment horizontal="right" indent="1"/>
    </xf>
    <xf numFmtId="3" fontId="1" fillId="27" borderId="0" xfId="41" applyNumberFormat="1" applyFont="1" applyFill="1" applyBorder="1" applyAlignment="1">
      <alignment horizontal="right" indent="1"/>
    </xf>
    <xf numFmtId="3" fontId="60" fillId="26" borderId="0" xfId="41" applyNumberFormat="1" applyFont="1" applyFill="1" applyBorder="1" applyAlignment="1">
      <alignment horizontal="right" indent="1"/>
    </xf>
    <xf numFmtId="3" fontId="60" fillId="27" borderId="0" xfId="41" applyNumberFormat="1" applyFont="1" applyFill="1" applyBorder="1" applyAlignment="1">
      <alignment horizontal="right" indent="1"/>
    </xf>
    <xf numFmtId="3" fontId="33" fillId="26" borderId="16" xfId="0" applyNumberFormat="1" applyFont="1" applyFill="1" applyBorder="1" applyAlignment="1">
      <alignment horizontal="right" indent="1"/>
    </xf>
    <xf numFmtId="3" fontId="33" fillId="27" borderId="16" xfId="0" applyNumberFormat="1" applyFont="1" applyFill="1" applyBorder="1" applyAlignment="1">
      <alignment horizontal="right" indent="1"/>
    </xf>
    <xf numFmtId="0" fontId="56" fillId="27" borderId="17" xfId="0" applyFont="1" applyFill="1" applyBorder="1"/>
    <xf numFmtId="3" fontId="62" fillId="26" borderId="0" xfId="41" applyNumberFormat="1" applyFont="1" applyFill="1" applyBorder="1" applyAlignment="1">
      <alignment horizontal="right" indent="1"/>
    </xf>
    <xf numFmtId="3" fontId="62" fillId="27" borderId="0" xfId="41" applyNumberFormat="1" applyFont="1" applyFill="1" applyBorder="1" applyAlignment="1">
      <alignment horizontal="right" indent="1"/>
    </xf>
    <xf numFmtId="0" fontId="56" fillId="27" borderId="0" xfId="0" quotePrefix="1" applyFont="1" applyFill="1" applyBorder="1"/>
    <xf numFmtId="0" fontId="56" fillId="27" borderId="16" xfId="0" quotePrefix="1" applyFont="1" applyFill="1" applyBorder="1"/>
    <xf numFmtId="2" fontId="1" fillId="26" borderId="0" xfId="0" quotePrefix="1" applyNumberFormat="1" applyFont="1" applyFill="1" applyBorder="1" applyAlignment="1">
      <alignment horizontal="right" indent="1"/>
    </xf>
    <xf numFmtId="3" fontId="0" fillId="27" borderId="0" xfId="41" applyNumberFormat="1" applyFont="1" applyFill="1" applyBorder="1" applyAlignment="1">
      <alignment horizontal="right"/>
    </xf>
    <xf numFmtId="0" fontId="30" fillId="27" borderId="0" xfId="0" applyFont="1" applyFill="1" applyAlignment="1">
      <alignment wrapText="1"/>
    </xf>
    <xf numFmtId="3" fontId="0" fillId="27" borderId="0" xfId="0" applyNumberFormat="1" applyFill="1" applyAlignment="1">
      <alignment horizontal="center"/>
    </xf>
    <xf numFmtId="3" fontId="0" fillId="26" borderId="0" xfId="0" applyNumberFormat="1" applyFill="1" applyAlignment="1">
      <alignment horizontal="right" indent="1"/>
    </xf>
    <xf numFmtId="3" fontId="0" fillId="27" borderId="0" xfId="0" applyNumberFormat="1" applyFill="1" applyAlignment="1">
      <alignment horizontal="right" indent="1"/>
    </xf>
    <xf numFmtId="3" fontId="55" fillId="26" borderId="0" xfId="0" applyNumberFormat="1" applyFont="1" applyFill="1" applyAlignment="1">
      <alignment horizontal="right" indent="1"/>
    </xf>
    <xf numFmtId="0" fontId="50" fillId="26" borderId="0" xfId="0" applyFont="1" applyFill="1" applyBorder="1"/>
    <xf numFmtId="173" fontId="1" fillId="0" borderId="0" xfId="64" applyNumberFormat="1" applyFont="1" applyFill="1" applyBorder="1"/>
    <xf numFmtId="172" fontId="1" fillId="0" borderId="0" xfId="64" applyNumberFormat="1" applyFont="1" applyFill="1" applyBorder="1"/>
    <xf numFmtId="172" fontId="57" fillId="27" borderId="15" xfId="41" applyNumberFormat="1" applyFont="1" applyFill="1" applyBorder="1" applyAlignment="1">
      <alignment horizontal="right" vertical="center" indent="1"/>
    </xf>
    <xf numFmtId="172" fontId="57" fillId="26" borderId="0" xfId="41" applyNumberFormat="1" applyFont="1" applyFill="1" applyBorder="1" applyAlignment="1">
      <alignment horizontal="right" vertical="center" indent="1"/>
    </xf>
    <xf numFmtId="172" fontId="56" fillId="27" borderId="0" xfId="41" applyNumberFormat="1" applyFont="1" applyFill="1" applyBorder="1" applyAlignment="1">
      <alignment horizontal="right" vertical="center" indent="1"/>
    </xf>
    <xf numFmtId="174" fontId="1" fillId="0" borderId="0" xfId="64" applyNumberFormat="1" applyFont="1" applyFill="1" applyBorder="1"/>
    <xf numFmtId="172" fontId="56" fillId="26" borderId="0" xfId="41" applyNumberFormat="1" applyFont="1" applyFill="1" applyBorder="1" applyAlignment="1">
      <alignment horizontal="right" vertical="center" wrapText="1" indent="1"/>
    </xf>
    <xf numFmtId="172" fontId="56" fillId="27" borderId="0" xfId="41" applyNumberFormat="1" applyFont="1" applyFill="1" applyBorder="1" applyAlignment="1">
      <alignment horizontal="right" vertical="center" wrapText="1" indent="1"/>
    </xf>
    <xf numFmtId="0" fontId="56" fillId="26" borderId="0" xfId="0" applyFont="1" applyFill="1" applyBorder="1" applyAlignment="1">
      <alignment horizontal="right" vertical="center" wrapText="1"/>
    </xf>
    <xf numFmtId="0" fontId="56" fillId="27" borderId="0" xfId="0" applyFont="1" applyFill="1" applyBorder="1" applyAlignment="1">
      <alignment horizontal="right" vertical="center"/>
    </xf>
    <xf numFmtId="2" fontId="45" fillId="0" borderId="0" xfId="0" applyNumberFormat="1" applyFont="1" applyFill="1" applyBorder="1" applyAlignment="1">
      <alignment horizontal="center" vertical="top" wrapText="1"/>
    </xf>
    <xf numFmtId="1" fontId="63" fillId="0" borderId="0" xfId="0" applyNumberFormat="1" applyFont="1" applyFill="1" applyBorder="1" applyAlignment="1">
      <alignment horizontal="center" vertical="top" wrapText="1"/>
    </xf>
    <xf numFmtId="3" fontId="7" fillId="0" borderId="0" xfId="0" applyNumberFormat="1" applyFont="1" applyFill="1" applyBorder="1" applyAlignment="1">
      <alignment horizontal="right"/>
    </xf>
    <xf numFmtId="1" fontId="1" fillId="0" borderId="0" xfId="0" applyNumberFormat="1" applyFont="1" applyFill="1" applyBorder="1" applyAlignment="1">
      <alignment horizontal="right"/>
    </xf>
    <xf numFmtId="1" fontId="1" fillId="0" borderId="0" xfId="0" applyNumberFormat="1" applyFont="1" applyFill="1" applyBorder="1"/>
    <xf numFmtId="2" fontId="43" fillId="0" borderId="0" xfId="0" applyNumberFormat="1" applyFont="1" applyFill="1" applyBorder="1" applyAlignment="1">
      <alignment horizontal="right"/>
    </xf>
    <xf numFmtId="1" fontId="64" fillId="0" borderId="0" xfId="0" applyNumberFormat="1" applyFont="1" applyFill="1" applyBorder="1"/>
    <xf numFmtId="9" fontId="35" fillId="0" borderId="0" xfId="64" applyFont="1" applyFill="1" applyBorder="1"/>
    <xf numFmtId="0" fontId="1" fillId="26" borderId="0" xfId="0" applyFont="1" applyFill="1" applyBorder="1" applyAlignment="1">
      <alignment horizontal="left" vertical="center"/>
    </xf>
    <xf numFmtId="0" fontId="56" fillId="26" borderId="16" xfId="0" applyFont="1" applyFill="1" applyBorder="1" applyAlignment="1">
      <alignment horizontal="left" vertical="center"/>
    </xf>
    <xf numFmtId="0" fontId="8" fillId="26" borderId="0" xfId="0" applyFont="1" applyFill="1" applyBorder="1"/>
    <xf numFmtId="172" fontId="57" fillId="26" borderId="17" xfId="0" applyNumberFormat="1" applyFont="1" applyFill="1" applyBorder="1" applyAlignment="1">
      <alignment horizontal="right" vertical="center" wrapText="1" indent="1"/>
    </xf>
    <xf numFmtId="0" fontId="10" fillId="0" borderId="0" xfId="0" applyFont="1" applyFill="1" applyAlignment="1">
      <alignment horizontal="left" wrapText="1"/>
    </xf>
    <xf numFmtId="0" fontId="10" fillId="0" borderId="0" xfId="0" applyFont="1" applyFill="1" applyAlignment="1">
      <alignment horizontal="left"/>
    </xf>
    <xf numFmtId="2" fontId="10" fillId="0" borderId="0" xfId="0" applyNumberFormat="1" applyFont="1" applyFill="1" applyAlignment="1">
      <alignment horizontal="left"/>
    </xf>
    <xf numFmtId="0" fontId="31" fillId="0" borderId="0" xfId="0" applyFont="1" applyFill="1" applyAlignment="1">
      <alignment horizontal="left"/>
    </xf>
    <xf numFmtId="0" fontId="28" fillId="0" borderId="0" xfId="0" applyFont="1" applyFill="1" applyAlignment="1">
      <alignment wrapText="1" shrinkToFit="1"/>
    </xf>
    <xf numFmtId="2" fontId="47" fillId="0" borderId="0" xfId="0" applyNumberFormat="1" applyFont="1" applyFill="1" applyBorder="1" applyAlignment="1">
      <alignment horizontal="left" vertical="center"/>
    </xf>
    <xf numFmtId="0" fontId="10" fillId="0" borderId="0" xfId="0" applyFont="1" applyFill="1" applyBorder="1" applyAlignment="1">
      <alignment horizontal="left" wrapText="1" shrinkToFit="1"/>
    </xf>
    <xf numFmtId="4" fontId="33" fillId="0" borderId="0" xfId="0" applyNumberFormat="1" applyFont="1" applyFill="1" applyBorder="1"/>
    <xf numFmtId="3" fontId="33" fillId="0" borderId="0" xfId="0" applyNumberFormat="1" applyFont="1" applyFill="1" applyBorder="1"/>
    <xf numFmtId="0" fontId="46" fillId="0" borderId="0" xfId="0" applyFont="1" applyFill="1" applyBorder="1" applyAlignment="1">
      <alignment horizontal="left" wrapText="1"/>
    </xf>
    <xf numFmtId="3" fontId="46" fillId="0" borderId="0" xfId="0" applyNumberFormat="1" applyFont="1" applyFill="1" applyBorder="1" applyAlignment="1">
      <alignment horizontal="left"/>
    </xf>
    <xf numFmtId="0" fontId="32" fillId="0" borderId="16" xfId="0" applyFont="1" applyFill="1" applyBorder="1" applyAlignment="1">
      <alignment horizontal="left" wrapText="1"/>
    </xf>
    <xf numFmtId="3" fontId="32" fillId="0" borderId="16" xfId="0" applyNumberFormat="1" applyFont="1" applyFill="1" applyBorder="1" applyAlignment="1">
      <alignment horizontal="center"/>
    </xf>
    <xf numFmtId="3" fontId="7" fillId="0" borderId="0" xfId="0" applyNumberFormat="1" applyFont="1" applyFill="1" applyBorder="1" applyAlignment="1">
      <alignment horizontal="center"/>
    </xf>
    <xf numFmtId="0" fontId="33" fillId="26" borderId="15" xfId="0" applyFont="1" applyFill="1" applyBorder="1" applyAlignment="1">
      <alignment horizontal="center" vertical="center" wrapText="1"/>
    </xf>
    <xf numFmtId="0" fontId="33" fillId="0" borderId="0" xfId="0" applyFont="1" applyFill="1" applyBorder="1" applyAlignment="1">
      <alignment wrapText="1"/>
    </xf>
    <xf numFmtId="3" fontId="33" fillId="0" borderId="0" xfId="0" applyNumberFormat="1" applyFont="1" applyFill="1" applyBorder="1" applyAlignment="1">
      <alignment horizontal="right" vertical="center" wrapText="1" indent="1"/>
    </xf>
    <xf numFmtId="0" fontId="1" fillId="0" borderId="0" xfId="0" applyFont="1" applyFill="1" applyBorder="1" applyAlignment="1">
      <alignment horizontal="right" wrapText="1"/>
    </xf>
    <xf numFmtId="3" fontId="1" fillId="0" borderId="0" xfId="0" applyNumberFormat="1" applyFont="1" applyFill="1" applyBorder="1" applyAlignment="1">
      <alignment horizontal="right" vertical="center" wrapText="1" indent="1"/>
    </xf>
    <xf numFmtId="0" fontId="33" fillId="0" borderId="0" xfId="0" applyFont="1" applyFill="1" applyBorder="1" applyAlignment="1">
      <alignment horizontal="left" wrapText="1"/>
    </xf>
    <xf numFmtId="0" fontId="1" fillId="0" borderId="16" xfId="0" applyFont="1" applyFill="1" applyBorder="1" applyAlignment="1">
      <alignment horizontal="right" wrapText="1"/>
    </xf>
    <xf numFmtId="3" fontId="1" fillId="0" borderId="16" xfId="0" applyNumberFormat="1" applyFont="1" applyFill="1" applyBorder="1" applyAlignment="1">
      <alignment horizontal="right" vertical="center" wrapText="1" indent="1"/>
    </xf>
    <xf numFmtId="0" fontId="1" fillId="0" borderId="0" xfId="0" applyFont="1" applyFill="1" applyBorder="1" applyAlignment="1">
      <alignment wrapText="1"/>
    </xf>
    <xf numFmtId="0" fontId="7" fillId="0" borderId="0" xfId="0" applyFont="1" applyFill="1" applyAlignment="1">
      <alignment wrapText="1"/>
    </xf>
    <xf numFmtId="0" fontId="32" fillId="0" borderId="0" xfId="0" applyFont="1" applyFill="1" applyAlignment="1">
      <alignment vertical="center"/>
    </xf>
    <xf numFmtId="2" fontId="42" fillId="0" borderId="0" xfId="0" applyNumberFormat="1" applyFont="1" applyFill="1" applyBorder="1" applyAlignment="1">
      <alignment horizontal="left"/>
    </xf>
    <xf numFmtId="0" fontId="46" fillId="26" borderId="0" xfId="0" applyFont="1" applyFill="1" applyBorder="1" applyAlignment="1">
      <alignment horizontal="right"/>
    </xf>
    <xf numFmtId="172" fontId="1" fillId="0" borderId="0" xfId="0" applyNumberFormat="1" applyFont="1" applyFill="1" applyBorder="1" applyAlignment="1">
      <alignment horizontal="right" vertical="center" wrapText="1" indent="1"/>
    </xf>
    <xf numFmtId="172" fontId="33" fillId="0" borderId="0" xfId="0" applyNumberFormat="1" applyFont="1" applyFill="1" applyBorder="1" applyAlignment="1">
      <alignment horizontal="right" vertical="center" wrapText="1" indent="1"/>
    </xf>
    <xf numFmtId="0" fontId="1" fillId="26" borderId="0" xfId="0" applyFont="1" applyFill="1" applyBorder="1" applyAlignment="1">
      <alignment horizontal="right" wrapText="1"/>
    </xf>
    <xf numFmtId="3" fontId="1" fillId="26" borderId="0" xfId="0" applyNumberFormat="1" applyFont="1" applyFill="1" applyBorder="1" applyAlignment="1">
      <alignment horizontal="right" vertical="center" wrapText="1" indent="1"/>
    </xf>
    <xf numFmtId="0" fontId="33" fillId="26" borderId="0" xfId="0" applyFont="1" applyFill="1" applyBorder="1" applyAlignment="1">
      <alignment wrapText="1"/>
    </xf>
    <xf numFmtId="3" fontId="33" fillId="26" borderId="0" xfId="0" applyNumberFormat="1" applyFont="1" applyFill="1" applyBorder="1" applyAlignment="1">
      <alignment horizontal="right" vertical="center" wrapText="1" indent="1"/>
    </xf>
    <xf numFmtId="174" fontId="57" fillId="26" borderId="15" xfId="0" applyNumberFormat="1" applyFont="1" applyFill="1" applyBorder="1" applyAlignment="1">
      <alignment horizontal="center" vertical="center" wrapText="1"/>
    </xf>
    <xf numFmtId="174" fontId="57" fillId="0" borderId="0" xfId="0" applyNumberFormat="1" applyFont="1" applyFill="1" applyBorder="1" applyAlignment="1">
      <alignment horizontal="right" vertical="center" wrapText="1" indent="1"/>
    </xf>
    <xf numFmtId="0" fontId="31" fillId="26" borderId="0" xfId="0" applyFont="1" applyFill="1" applyAlignment="1">
      <alignment horizontal="left" vertical="center"/>
    </xf>
    <xf numFmtId="172" fontId="56" fillId="26" borderId="0" xfId="0" applyNumberFormat="1" applyFont="1" applyFill="1" applyBorder="1" applyAlignment="1">
      <alignment horizontal="right" vertical="center" wrapText="1" indent="1"/>
    </xf>
    <xf numFmtId="172" fontId="56" fillId="0" borderId="0" xfId="0" applyNumberFormat="1" applyFont="1" applyFill="1" applyBorder="1" applyAlignment="1">
      <alignment horizontal="right" vertical="center" wrapText="1" indent="1"/>
    </xf>
    <xf numFmtId="172" fontId="57" fillId="0" borderId="0" xfId="0" applyNumberFormat="1" applyFont="1" applyFill="1" applyBorder="1" applyAlignment="1">
      <alignment horizontal="right" vertical="center" wrapText="1" indent="1"/>
    </xf>
    <xf numFmtId="172" fontId="57" fillId="26" borderId="0" xfId="0" applyNumberFormat="1" applyFont="1" applyFill="1" applyBorder="1" applyAlignment="1">
      <alignment horizontal="right" vertical="center" wrapText="1" indent="1"/>
    </xf>
    <xf numFmtId="172" fontId="56" fillId="0" borderId="16" xfId="0" applyNumberFormat="1" applyFont="1" applyFill="1" applyBorder="1" applyAlignment="1">
      <alignment horizontal="right" vertical="center" wrapText="1" indent="1"/>
    </xf>
    <xf numFmtId="172" fontId="1" fillId="26" borderId="0" xfId="0" applyNumberFormat="1" applyFont="1" applyFill="1" applyBorder="1" applyAlignment="1">
      <alignment horizontal="right" vertical="center" wrapText="1" indent="1"/>
    </xf>
    <xf numFmtId="172" fontId="33" fillId="26" borderId="0" xfId="0" applyNumberFormat="1" applyFont="1" applyFill="1" applyBorder="1" applyAlignment="1">
      <alignment horizontal="right" vertical="center" wrapText="1" indent="1"/>
    </xf>
    <xf numFmtId="172" fontId="1" fillId="0" borderId="16" xfId="0" applyNumberFormat="1" applyFont="1" applyFill="1" applyBorder="1" applyAlignment="1">
      <alignment horizontal="right" vertical="center" wrapText="1" indent="1"/>
    </xf>
    <xf numFmtId="172" fontId="33" fillId="0" borderId="16" xfId="0" applyNumberFormat="1" applyFont="1" applyFill="1" applyBorder="1" applyAlignment="1">
      <alignment horizontal="right" vertical="center" wrapText="1" indent="1"/>
    </xf>
    <xf numFmtId="3" fontId="33" fillId="0" borderId="16" xfId="0" applyNumberFormat="1" applyFont="1" applyFill="1" applyBorder="1" applyAlignment="1">
      <alignment horizontal="right" vertical="center" wrapText="1" indent="1"/>
    </xf>
    <xf numFmtId="0" fontId="33" fillId="27" borderId="17" xfId="0" applyFont="1" applyFill="1" applyBorder="1" applyAlignment="1">
      <alignment horizontal="center" vertical="center" wrapText="1"/>
    </xf>
    <xf numFmtId="172" fontId="33" fillId="26" borderId="17" xfId="0" applyNumberFormat="1" applyFont="1" applyFill="1" applyBorder="1" applyAlignment="1">
      <alignment horizontal="right" vertical="center" wrapText="1" indent="2"/>
    </xf>
    <xf numFmtId="172" fontId="33" fillId="26" borderId="17" xfId="0" applyNumberFormat="1" applyFont="1" applyFill="1" applyBorder="1" applyAlignment="1">
      <alignment horizontal="right" vertical="center" wrapText="1" indent="1"/>
    </xf>
    <xf numFmtId="173" fontId="57" fillId="26" borderId="17" xfId="0" applyNumberFormat="1" applyFont="1" applyFill="1" applyBorder="1" applyAlignment="1">
      <alignment horizontal="right" vertical="center" wrapText="1" indent="2"/>
    </xf>
    <xf numFmtId="173" fontId="33" fillId="26" borderId="17" xfId="0" applyNumberFormat="1" applyFont="1" applyFill="1" applyBorder="1" applyAlignment="1">
      <alignment horizontal="right" vertical="center" wrapText="1" indent="2"/>
    </xf>
    <xf numFmtId="173" fontId="33" fillId="26" borderId="17" xfId="0" applyNumberFormat="1" applyFont="1" applyFill="1" applyBorder="1" applyAlignment="1">
      <alignment horizontal="right" vertical="center" wrapText="1" indent="1"/>
    </xf>
    <xf numFmtId="172" fontId="33" fillId="27" borderId="15" xfId="41" applyNumberFormat="1" applyFont="1" applyFill="1" applyBorder="1" applyAlignment="1">
      <alignment horizontal="right" vertical="center" wrapText="1" indent="2"/>
    </xf>
    <xf numFmtId="172" fontId="33" fillId="27" borderId="15" xfId="41" applyNumberFormat="1" applyFont="1" applyFill="1" applyBorder="1" applyAlignment="1">
      <alignment horizontal="right" vertical="center" indent="2"/>
    </xf>
    <xf numFmtId="172" fontId="33" fillId="27" borderId="15" xfId="41" applyNumberFormat="1" applyFont="1" applyFill="1" applyBorder="1" applyAlignment="1">
      <alignment horizontal="right" vertical="center" indent="1"/>
    </xf>
    <xf numFmtId="173" fontId="33" fillId="27" borderId="15" xfId="41" applyNumberFormat="1" applyFont="1" applyFill="1" applyBorder="1" applyAlignment="1">
      <alignment horizontal="right" vertical="center" wrapText="1" indent="2"/>
    </xf>
    <xf numFmtId="173" fontId="33" fillId="27" borderId="15" xfId="41" applyNumberFormat="1" applyFont="1" applyFill="1" applyBorder="1" applyAlignment="1">
      <alignment horizontal="right" vertical="center" indent="2"/>
    </xf>
    <xf numFmtId="173" fontId="33" fillId="27" borderId="15" xfId="41" applyNumberFormat="1" applyFont="1" applyFill="1" applyBorder="1" applyAlignment="1">
      <alignment horizontal="right" vertical="center" indent="1"/>
    </xf>
    <xf numFmtId="172" fontId="33" fillId="26" borderId="0" xfId="41" applyNumberFormat="1" applyFont="1" applyFill="1" applyBorder="1" applyAlignment="1">
      <alignment horizontal="right" vertical="center" wrapText="1" indent="2"/>
    </xf>
    <xf numFmtId="172" fontId="33" fillId="26" borderId="0" xfId="41" applyNumberFormat="1" applyFont="1" applyFill="1" applyBorder="1" applyAlignment="1">
      <alignment horizontal="right" vertical="center" indent="1"/>
    </xf>
    <xf numFmtId="173" fontId="33" fillId="26" borderId="0" xfId="41" applyNumberFormat="1" applyFont="1" applyFill="1" applyBorder="1" applyAlignment="1">
      <alignment horizontal="right" vertical="center" wrapText="1" indent="2"/>
    </xf>
    <xf numFmtId="173" fontId="33" fillId="26" borderId="0" xfId="41" applyNumberFormat="1" applyFont="1" applyFill="1" applyBorder="1" applyAlignment="1">
      <alignment horizontal="right" vertical="center" indent="1"/>
    </xf>
    <xf numFmtId="172" fontId="1" fillId="27" borderId="0" xfId="41" applyNumberFormat="1" applyFont="1" applyFill="1" applyBorder="1" applyAlignment="1">
      <alignment horizontal="right" vertical="center" indent="2"/>
    </xf>
    <xf numFmtId="172" fontId="1" fillId="27" borderId="0" xfId="41" applyNumberFormat="1" applyFont="1" applyFill="1" applyBorder="1" applyAlignment="1">
      <alignment horizontal="right" vertical="center" indent="1"/>
    </xf>
    <xf numFmtId="172" fontId="33" fillId="27" borderId="0" xfId="41" applyNumberFormat="1" applyFont="1" applyFill="1" applyBorder="1" applyAlignment="1">
      <alignment horizontal="right" vertical="center" indent="1"/>
    </xf>
    <xf numFmtId="173" fontId="1" fillId="27" borderId="0" xfId="41" applyNumberFormat="1" applyFont="1" applyFill="1" applyBorder="1" applyAlignment="1">
      <alignment horizontal="right" vertical="center" indent="2"/>
    </xf>
    <xf numFmtId="173" fontId="1" fillId="27" borderId="0" xfId="41" applyNumberFormat="1" applyFont="1" applyFill="1" applyBorder="1" applyAlignment="1">
      <alignment horizontal="right" vertical="center" indent="1"/>
    </xf>
    <xf numFmtId="173" fontId="33" fillId="27" borderId="0" xfId="41" applyNumberFormat="1" applyFont="1" applyFill="1" applyBorder="1" applyAlignment="1">
      <alignment horizontal="right" vertical="center" indent="1"/>
    </xf>
    <xf numFmtId="172" fontId="1" fillId="26" borderId="0" xfId="41" applyNumberFormat="1" applyFont="1" applyFill="1" applyBorder="1" applyAlignment="1">
      <alignment horizontal="right" vertical="center" wrapText="1" indent="2"/>
    </xf>
    <xf numFmtId="172" fontId="1" fillId="26" borderId="0" xfId="41" applyNumberFormat="1" applyFont="1" applyFill="1" applyBorder="1" applyAlignment="1">
      <alignment horizontal="right" vertical="center" wrapText="1" indent="1"/>
    </xf>
    <xf numFmtId="172" fontId="33" fillId="26" borderId="0" xfId="41" applyNumberFormat="1" applyFont="1" applyFill="1" applyBorder="1" applyAlignment="1">
      <alignment horizontal="right" vertical="center" wrapText="1" indent="1"/>
    </xf>
    <xf numFmtId="173" fontId="1" fillId="26" borderId="0" xfId="41" applyNumberFormat="1" applyFont="1" applyFill="1" applyBorder="1" applyAlignment="1">
      <alignment horizontal="right" vertical="center" wrapText="1" indent="2"/>
    </xf>
    <xf numFmtId="173" fontId="1" fillId="26" borderId="0" xfId="41" applyNumberFormat="1" applyFont="1" applyFill="1" applyBorder="1" applyAlignment="1">
      <alignment horizontal="right" vertical="center" wrapText="1" indent="1"/>
    </xf>
    <xf numFmtId="173" fontId="33" fillId="26" borderId="0" xfId="41" applyNumberFormat="1" applyFont="1" applyFill="1" applyBorder="1" applyAlignment="1">
      <alignment horizontal="right" vertical="center" wrapText="1" indent="1"/>
    </xf>
    <xf numFmtId="172" fontId="1" fillId="27" borderId="0" xfId="41" applyNumberFormat="1" applyFont="1" applyFill="1" applyBorder="1" applyAlignment="1">
      <alignment horizontal="right" vertical="center" wrapText="1" indent="2"/>
    </xf>
    <xf numFmtId="172" fontId="1" fillId="27" borderId="0" xfId="41" applyNumberFormat="1" applyFont="1" applyFill="1" applyBorder="1" applyAlignment="1">
      <alignment horizontal="right" vertical="center" wrapText="1" indent="1"/>
    </xf>
    <xf numFmtId="172" fontId="33" fillId="27" borderId="0" xfId="41" applyNumberFormat="1" applyFont="1" applyFill="1" applyBorder="1" applyAlignment="1">
      <alignment horizontal="right" vertical="center" wrapText="1" indent="1"/>
    </xf>
    <xf numFmtId="173" fontId="1" fillId="27" borderId="0" xfId="41" applyNumberFormat="1" applyFont="1" applyFill="1" applyBorder="1" applyAlignment="1">
      <alignment horizontal="right" vertical="center" wrapText="1" indent="2"/>
    </xf>
    <xf numFmtId="173" fontId="1" fillId="27" borderId="0" xfId="41" applyNumberFormat="1" applyFont="1" applyFill="1" applyBorder="1" applyAlignment="1">
      <alignment horizontal="right" vertical="center" wrapText="1" indent="1"/>
    </xf>
    <xf numFmtId="173" fontId="33" fillId="27" borderId="0" xfId="41" applyNumberFormat="1" applyFont="1" applyFill="1" applyBorder="1" applyAlignment="1">
      <alignment horizontal="right" vertical="center" wrapText="1" indent="1"/>
    </xf>
    <xf numFmtId="0" fontId="33" fillId="27" borderId="17" xfId="0" applyFont="1" applyFill="1" applyBorder="1" applyAlignment="1">
      <alignment horizontal="center" vertical="center"/>
    </xf>
    <xf numFmtId="9" fontId="38" fillId="0" borderId="0" xfId="64" applyFont="1" applyFill="1" applyBorder="1"/>
    <xf numFmtId="0" fontId="38" fillId="27" borderId="16" xfId="0" applyFont="1" applyFill="1" applyBorder="1" applyAlignment="1">
      <alignment horizontal="left"/>
    </xf>
    <xf numFmtId="0" fontId="33" fillId="27" borderId="17" xfId="0" applyFont="1" applyFill="1" applyBorder="1" applyAlignment="1">
      <alignment horizontal="center" vertical="center" wrapText="1"/>
    </xf>
    <xf numFmtId="3" fontId="8" fillId="26" borderId="0" xfId="0" applyNumberFormat="1" applyFont="1" applyFill="1" applyAlignment="1">
      <alignment horizontal="right" indent="1"/>
    </xf>
    <xf numFmtId="3" fontId="8" fillId="27" borderId="0" xfId="0" applyNumberFormat="1" applyFont="1" applyFill="1" applyAlignment="1">
      <alignment horizontal="right" indent="1"/>
    </xf>
    <xf numFmtId="0" fontId="8" fillId="26" borderId="0" xfId="0" applyFont="1" applyFill="1" applyAlignment="1">
      <alignment horizontal="right" indent="1"/>
    </xf>
    <xf numFmtId="0" fontId="8" fillId="27" borderId="0" xfId="0" applyFont="1" applyFill="1" applyAlignment="1">
      <alignment horizontal="right" indent="1"/>
    </xf>
    <xf numFmtId="3" fontId="8" fillId="26" borderId="0" xfId="0" applyNumberFormat="1" applyFont="1" applyFill="1" applyBorder="1" applyAlignment="1">
      <alignment horizontal="right" indent="1"/>
    </xf>
    <xf numFmtId="3" fontId="8" fillId="27" borderId="0" xfId="0" applyNumberFormat="1" applyFont="1" applyFill="1" applyBorder="1" applyAlignment="1">
      <alignment horizontal="right" indent="1"/>
    </xf>
    <xf numFmtId="3" fontId="1" fillId="26" borderId="0" xfId="0" applyNumberFormat="1" applyFont="1" applyFill="1" applyBorder="1" applyAlignment="1">
      <alignment horizontal="right" indent="1"/>
    </xf>
    <xf numFmtId="3" fontId="33" fillId="26" borderId="16" xfId="60" applyNumberFormat="1" applyFont="1" applyFill="1" applyBorder="1" applyAlignment="1">
      <alignment horizontal="right" indent="1"/>
    </xf>
    <xf numFmtId="3" fontId="1" fillId="26" borderId="0" xfId="60" applyNumberFormat="1" applyFont="1" applyFill="1" applyBorder="1" applyAlignment="1">
      <alignment horizontal="right" indent="1"/>
    </xf>
    <xf numFmtId="3" fontId="1" fillId="26" borderId="16" xfId="60" applyNumberFormat="1" applyFont="1" applyFill="1" applyBorder="1" applyAlignment="1">
      <alignment horizontal="right" indent="1"/>
    </xf>
    <xf numFmtId="3" fontId="1" fillId="27" borderId="16" xfId="60" applyNumberFormat="1" applyFont="1" applyFill="1" applyBorder="1" applyAlignment="1">
      <alignment horizontal="right" indent="1"/>
    </xf>
    <xf numFmtId="165" fontId="8" fillId="27" borderId="0" xfId="0" applyNumberFormat="1" applyFont="1" applyFill="1" applyBorder="1" applyAlignment="1">
      <alignment horizontal="right" indent="1"/>
    </xf>
    <xf numFmtId="167" fontId="8" fillId="26" borderId="0" xfId="64" applyNumberFormat="1" applyFont="1" applyFill="1" applyBorder="1" applyAlignment="1">
      <alignment horizontal="right" indent="1"/>
    </xf>
    <xf numFmtId="165" fontId="33" fillId="27" borderId="16" xfId="0" applyNumberFormat="1" applyFont="1" applyFill="1" applyBorder="1" applyAlignment="1">
      <alignment horizontal="right" indent="1"/>
    </xf>
    <xf numFmtId="167" fontId="33" fillId="26" borderId="16" xfId="64" applyNumberFormat="1" applyFont="1" applyFill="1" applyBorder="1" applyAlignment="1">
      <alignment horizontal="right" indent="1"/>
    </xf>
    <xf numFmtId="0" fontId="33" fillId="26" borderId="15" xfId="62" applyFont="1" applyFill="1" applyBorder="1" applyAlignment="1">
      <alignment horizontal="center" vertical="center"/>
    </xf>
    <xf numFmtId="0" fontId="33" fillId="27" borderId="15" xfId="62" applyFont="1" applyFill="1" applyBorder="1" applyAlignment="1">
      <alignment horizontal="center" vertical="center"/>
    </xf>
    <xf numFmtId="1" fontId="33" fillId="26" borderId="15" xfId="0" applyNumberFormat="1" applyFont="1" applyFill="1" applyBorder="1" applyAlignment="1">
      <alignment horizontal="center"/>
    </xf>
    <xf numFmtId="1" fontId="33" fillId="27" borderId="15" xfId="0" applyNumberFormat="1" applyFont="1" applyFill="1" applyBorder="1" applyAlignment="1">
      <alignment horizontal="center"/>
    </xf>
    <xf numFmtId="0" fontId="32" fillId="27" borderId="16" xfId="0" applyFont="1" applyFill="1" applyBorder="1" applyAlignment="1">
      <alignment horizontal="left"/>
    </xf>
    <xf numFmtId="0" fontId="33" fillId="27" borderId="17" xfId="0" applyFont="1" applyFill="1" applyBorder="1" applyAlignment="1">
      <alignment horizontal="center" vertical="center" wrapText="1"/>
    </xf>
    <xf numFmtId="9" fontId="1" fillId="26" borderId="0" xfId="64" applyFont="1" applyFill="1" applyBorder="1"/>
    <xf numFmtId="0" fontId="1" fillId="26" borderId="0" xfId="0" applyFont="1" applyFill="1" applyBorder="1"/>
    <xf numFmtId="0" fontId="7" fillId="26" borderId="0" xfId="0" applyFont="1" applyFill="1" applyBorder="1"/>
    <xf numFmtId="9" fontId="1" fillId="27" borderId="0" xfId="64" applyFont="1" applyFill="1" applyBorder="1"/>
    <xf numFmtId="0" fontId="28" fillId="27" borderId="0" xfId="0" applyFont="1" applyFill="1" applyBorder="1" applyAlignment="1">
      <alignment wrapText="1" shrinkToFi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0" fontId="65" fillId="26" borderId="0" xfId="0" applyFont="1" applyFill="1" applyBorder="1" applyAlignment="1">
      <alignment horizontal="right" vertical="center"/>
    </xf>
    <xf numFmtId="0" fontId="33" fillId="27" borderId="0" xfId="0" applyFont="1" applyFill="1" applyBorder="1" applyAlignment="1">
      <alignment horizontal="left" vertical="top"/>
    </xf>
    <xf numFmtId="0" fontId="33" fillId="27" borderId="0" xfId="0" applyFont="1" applyFill="1" applyBorder="1" applyAlignment="1">
      <alignment horizontal="left" vertical="top"/>
    </xf>
    <xf numFmtId="3" fontId="1" fillId="0" borderId="0" xfId="0" applyNumberFormat="1" applyFont="1" applyFill="1" applyBorder="1"/>
    <xf numFmtId="172" fontId="1" fillId="0" borderId="0" xfId="64" applyNumberFormat="1" applyFont="1" applyFill="1" applyBorder="1" applyAlignment="1">
      <alignment wrapText="1"/>
    </xf>
    <xf numFmtId="0" fontId="7" fillId="0" borderId="0" xfId="0" applyFont="1" applyFill="1" applyBorder="1" applyAlignment="1">
      <alignment wrapText="1"/>
    </xf>
    <xf numFmtId="3" fontId="56" fillId="27" borderId="0" xfId="41" applyNumberFormat="1" applyFont="1" applyFill="1" applyBorder="1" applyAlignment="1">
      <alignment horizontal="right" vertical="center" wrapText="1" indent="2"/>
    </xf>
    <xf numFmtId="3" fontId="56" fillId="27" borderId="0" xfId="41" applyNumberFormat="1" applyFont="1" applyFill="1" applyBorder="1" applyAlignment="1">
      <alignment horizontal="right" vertical="center" wrapText="1" indent="1"/>
    </xf>
    <xf numFmtId="3" fontId="57" fillId="27" borderId="0" xfId="41" applyNumberFormat="1" applyFont="1" applyFill="1" applyBorder="1" applyAlignment="1">
      <alignment horizontal="right" vertical="center" wrapText="1" indent="1"/>
    </xf>
    <xf numFmtId="3" fontId="56" fillId="26" borderId="0" xfId="41" applyNumberFormat="1" applyFont="1" applyFill="1" applyBorder="1" applyAlignment="1">
      <alignment horizontal="right" vertical="center" wrapText="1" indent="2"/>
    </xf>
    <xf numFmtId="3" fontId="56" fillId="26" borderId="0" xfId="41" applyNumberFormat="1" applyFont="1" applyFill="1" applyBorder="1" applyAlignment="1">
      <alignment horizontal="right" vertical="center" wrapText="1" indent="1"/>
    </xf>
    <xf numFmtId="3" fontId="57" fillId="26" borderId="0" xfId="41" applyNumberFormat="1" applyFont="1" applyFill="1" applyBorder="1" applyAlignment="1">
      <alignment horizontal="right" vertical="center" wrapText="1" indent="1"/>
    </xf>
    <xf numFmtId="172" fontId="56" fillId="27" borderId="16" xfId="41" applyNumberFormat="1" applyFont="1" applyFill="1" applyBorder="1" applyAlignment="1">
      <alignment horizontal="right" vertical="center" wrapText="1" indent="1"/>
    </xf>
    <xf numFmtId="0" fontId="33" fillId="26" borderId="0" xfId="0" quotePrefix="1" applyFont="1" applyFill="1" applyBorder="1" applyAlignment="1">
      <alignment horizontal="left" vertical="center" wrapText="1"/>
    </xf>
    <xf numFmtId="3" fontId="1" fillId="27" borderId="16" xfId="41" applyNumberFormat="1" applyFont="1" applyFill="1" applyBorder="1" applyAlignment="1">
      <alignment horizontal="right" vertical="center" wrapText="1" indent="2"/>
    </xf>
    <xf numFmtId="3" fontId="1" fillId="27" borderId="16" xfId="41" applyNumberFormat="1" applyFont="1" applyFill="1" applyBorder="1" applyAlignment="1">
      <alignment horizontal="right" vertical="center" wrapText="1" indent="1"/>
    </xf>
    <xf numFmtId="3" fontId="33" fillId="27" borderId="16" xfId="41" applyNumberFormat="1" applyFont="1" applyFill="1" applyBorder="1" applyAlignment="1">
      <alignment horizontal="right" vertical="center" wrapText="1" indent="1"/>
    </xf>
    <xf numFmtId="173" fontId="56" fillId="0" borderId="0" xfId="64" applyNumberFormat="1" applyFont="1" applyFill="1" applyBorder="1"/>
    <xf numFmtId="172" fontId="1" fillId="27" borderId="16" xfId="41" applyNumberFormat="1" applyFont="1" applyFill="1" applyBorder="1" applyAlignment="1">
      <alignment horizontal="right" vertical="center" wrapText="1" indent="2"/>
    </xf>
    <xf numFmtId="172" fontId="1" fillId="27" borderId="16" xfId="41" applyNumberFormat="1" applyFont="1" applyFill="1" applyBorder="1" applyAlignment="1">
      <alignment horizontal="right" vertical="center" wrapText="1" indent="1"/>
    </xf>
    <xf numFmtId="172" fontId="33" fillId="27" borderId="16" xfId="41" applyNumberFormat="1" applyFont="1" applyFill="1" applyBorder="1" applyAlignment="1">
      <alignment horizontal="right" vertical="center" wrapText="1" indent="1"/>
    </xf>
    <xf numFmtId="173" fontId="33" fillId="0" borderId="0" xfId="64" applyNumberFormat="1" applyFont="1" applyFill="1" applyBorder="1"/>
    <xf numFmtId="173" fontId="33" fillId="0" borderId="0" xfId="64" applyNumberFormat="1" applyFont="1" applyFill="1" applyBorder="1" applyAlignment="1">
      <alignment vertical="center"/>
    </xf>
    <xf numFmtId="3" fontId="0" fillId="27" borderId="0" xfId="64" applyNumberFormat="1" applyFont="1" applyFill="1"/>
    <xf numFmtId="3" fontId="0" fillId="27" borderId="0" xfId="0" applyNumberFormat="1" applyFill="1"/>
    <xf numFmtId="4" fontId="1" fillId="27" borderId="0" xfId="0" applyNumberFormat="1" applyFont="1" applyFill="1"/>
    <xf numFmtId="2" fontId="1" fillId="27" borderId="0" xfId="0" applyNumberFormat="1" applyFont="1" applyFill="1" applyAlignment="1">
      <alignment horizontal="right" indent="1"/>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2" fillId="27" borderId="0" xfId="0" applyFont="1" applyFill="1" applyBorder="1" applyAlignment="1">
      <alignment horizontal="left" vertical="center" wrapText="1"/>
    </xf>
    <xf numFmtId="0" fontId="1" fillId="26" borderId="23" xfId="0" applyFont="1" applyFill="1" applyBorder="1" applyAlignment="1">
      <alignment horizontal="left" vertical="center" wrapText="1"/>
    </xf>
    <xf numFmtId="3" fontId="1"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1"/>
    </xf>
    <xf numFmtId="3" fontId="33" fillId="26" borderId="23" xfId="41" applyNumberFormat="1" applyFont="1" applyFill="1" applyBorder="1" applyAlignment="1">
      <alignment horizontal="right" vertical="center" wrapText="1" indent="1"/>
    </xf>
    <xf numFmtId="172" fontId="56" fillId="26" borderId="23" xfId="41" applyNumberFormat="1" applyFont="1" applyFill="1" applyBorder="1" applyAlignment="1">
      <alignment horizontal="right" vertical="center" wrapText="1" indent="1"/>
    </xf>
    <xf numFmtId="3" fontId="56" fillId="26" borderId="24" xfId="41" applyNumberFormat="1" applyFont="1" applyFill="1" applyBorder="1" applyAlignment="1">
      <alignment horizontal="right" vertical="center" wrapText="1" indent="2"/>
    </xf>
    <xf numFmtId="3" fontId="56" fillId="26" borderId="24" xfId="41" applyNumberFormat="1" applyFont="1" applyFill="1" applyBorder="1" applyAlignment="1">
      <alignment horizontal="right" vertical="center" wrapText="1" indent="1"/>
    </xf>
    <xf numFmtId="3" fontId="57" fillId="26" borderId="24" xfId="41" applyNumberFormat="1" applyFont="1" applyFill="1" applyBorder="1" applyAlignment="1">
      <alignment horizontal="right" vertical="center" wrapText="1" indent="1"/>
    </xf>
    <xf numFmtId="172" fontId="56" fillId="26" borderId="24" xfId="41" applyNumberFormat="1" applyFont="1" applyFill="1" applyBorder="1" applyAlignment="1">
      <alignment horizontal="right" vertical="center" wrapText="1" indent="1"/>
    </xf>
    <xf numFmtId="0" fontId="56" fillId="27" borderId="0" xfId="0" applyFont="1" applyFill="1" applyBorder="1" applyAlignment="1">
      <alignment horizontal="left" vertical="center" indent="2"/>
    </xf>
    <xf numFmtId="0" fontId="56" fillId="26" borderId="24" xfId="0" applyFont="1" applyFill="1" applyBorder="1" applyAlignment="1">
      <alignment horizontal="left" vertical="center" indent="2"/>
    </xf>
    <xf numFmtId="0" fontId="56" fillId="27" borderId="16" xfId="0" applyFont="1" applyFill="1" applyBorder="1" applyAlignment="1">
      <alignment horizontal="left" vertical="center"/>
    </xf>
    <xf numFmtId="0" fontId="33" fillId="26" borderId="15" xfId="0" applyFont="1" applyFill="1" applyBorder="1" applyAlignment="1">
      <alignment vertical="center" wrapText="1"/>
    </xf>
    <xf numFmtId="3" fontId="33" fillId="26" borderId="15" xfId="0" applyNumberFormat="1" applyFont="1" applyFill="1" applyBorder="1" applyAlignment="1">
      <alignment horizontal="right" vertical="center" wrapText="1" indent="2"/>
    </xf>
    <xf numFmtId="3" fontId="33" fillId="26" borderId="15" xfId="41" applyNumberFormat="1" applyFont="1" applyFill="1" applyBorder="1" applyAlignment="1">
      <alignment horizontal="right" vertical="center" indent="1"/>
    </xf>
    <xf numFmtId="173" fontId="1" fillId="27" borderId="16" xfId="41" applyNumberFormat="1" applyFont="1" applyFill="1" applyBorder="1" applyAlignment="1">
      <alignment horizontal="right" vertical="center" wrapText="1" indent="2"/>
    </xf>
    <xf numFmtId="173" fontId="1" fillId="27" borderId="16" xfId="41" applyNumberFormat="1" applyFont="1" applyFill="1" applyBorder="1" applyAlignment="1">
      <alignment horizontal="right" vertical="center" wrapText="1" indent="1"/>
    </xf>
    <xf numFmtId="173" fontId="33" fillId="27" borderId="16" xfId="41" applyNumberFormat="1" applyFont="1" applyFill="1" applyBorder="1" applyAlignment="1">
      <alignment horizontal="right" vertical="center" wrapText="1" indent="1"/>
    </xf>
    <xf numFmtId="173" fontId="1" fillId="26" borderId="23" xfId="41" applyNumberFormat="1" applyFont="1" applyFill="1" applyBorder="1" applyAlignment="1">
      <alignment horizontal="right" vertical="center" wrapText="1" indent="2"/>
    </xf>
    <xf numFmtId="173" fontId="1" fillId="26" borderId="23" xfId="41" applyNumberFormat="1" applyFont="1" applyFill="1" applyBorder="1" applyAlignment="1">
      <alignment horizontal="right" vertical="center" wrapText="1" indent="1"/>
    </xf>
    <xf numFmtId="173" fontId="33" fillId="26" borderId="23" xfId="41" applyNumberFormat="1" applyFont="1" applyFill="1" applyBorder="1" applyAlignment="1">
      <alignment horizontal="right" vertical="center" wrapText="1" indent="1"/>
    </xf>
    <xf numFmtId="173" fontId="1" fillId="26" borderId="24" xfId="41" applyNumberFormat="1" applyFont="1" applyFill="1" applyBorder="1" applyAlignment="1">
      <alignment horizontal="right" vertical="center" wrapText="1" indent="2"/>
    </xf>
    <xf numFmtId="173" fontId="1" fillId="26" borderId="24" xfId="41" applyNumberFormat="1" applyFont="1" applyFill="1" applyBorder="1" applyAlignment="1">
      <alignment horizontal="right" vertical="center" wrapText="1" indent="1"/>
    </xf>
    <xf numFmtId="173" fontId="33" fillId="26" borderId="24" xfId="41" applyNumberFormat="1" applyFont="1" applyFill="1" applyBorder="1" applyAlignment="1">
      <alignment horizontal="right" vertical="center" wrapText="1" indent="1"/>
    </xf>
    <xf numFmtId="0" fontId="1" fillId="27" borderId="17" xfId="0" applyFont="1" applyFill="1" applyBorder="1" applyAlignment="1">
      <alignment horizontal="left" vertical="center"/>
    </xf>
    <xf numFmtId="3" fontId="1" fillId="27" borderId="17" xfId="41" applyNumberFormat="1" applyFont="1" applyFill="1" applyBorder="1" applyAlignment="1">
      <alignment horizontal="right" vertical="center" wrapText="1" indent="2"/>
    </xf>
    <xf numFmtId="3" fontId="68" fillId="26" borderId="0" xfId="41" applyNumberFormat="1" applyFont="1" applyFill="1" applyBorder="1" applyAlignment="1">
      <alignment horizontal="center"/>
    </xf>
    <xf numFmtId="0" fontId="1" fillId="27" borderId="0" xfId="0" quotePrefix="1" applyFont="1" applyFill="1" applyBorder="1"/>
    <xf numFmtId="3" fontId="62" fillId="26" borderId="16" xfId="41" applyNumberFormat="1" applyFont="1" applyFill="1" applyBorder="1" applyAlignment="1">
      <alignment horizontal="right" indent="1"/>
    </xf>
    <xf numFmtId="3" fontId="62" fillId="27" borderId="16" xfId="41" applyNumberFormat="1" applyFont="1" applyFill="1" applyBorder="1" applyAlignment="1">
      <alignment horizontal="right" indent="1"/>
    </xf>
    <xf numFmtId="3" fontId="68" fillId="26" borderId="16" xfId="41" applyNumberFormat="1" applyFont="1" applyFill="1" applyBorder="1" applyAlignment="1">
      <alignment horizontal="center"/>
    </xf>
    <xf numFmtId="3" fontId="56" fillId="26" borderId="0" xfId="41" applyNumberFormat="1" applyFont="1" applyFill="1" applyBorder="1" applyAlignment="1">
      <alignment horizontal="right" indent="1"/>
    </xf>
    <xf numFmtId="3" fontId="56" fillId="27" borderId="0" xfId="41" applyNumberFormat="1" applyFont="1" applyFill="1" applyBorder="1" applyAlignment="1">
      <alignment horizontal="right" indent="1"/>
    </xf>
    <xf numFmtId="3" fontId="56" fillId="26" borderId="0" xfId="41" applyNumberFormat="1" applyFont="1" applyFill="1" applyBorder="1" applyAlignment="1">
      <alignment horizontal="center"/>
    </xf>
    <xf numFmtId="0" fontId="38" fillId="27" borderId="0" xfId="0" quotePrefix="1" applyFont="1" applyFill="1" applyBorder="1" applyAlignment="1">
      <alignment horizontal="left" indent="2"/>
    </xf>
    <xf numFmtId="0" fontId="38" fillId="27" borderId="16" xfId="0" quotePrefix="1" applyFont="1" applyFill="1" applyBorder="1" applyAlignment="1">
      <alignment horizontal="left" indent="2"/>
    </xf>
    <xf numFmtId="3" fontId="56" fillId="26" borderId="16" xfId="41" applyNumberFormat="1" applyFont="1" applyFill="1" applyBorder="1" applyAlignment="1">
      <alignment horizontal="right" indent="1"/>
    </xf>
    <xf numFmtId="3" fontId="56" fillId="27" borderId="16" xfId="41" applyNumberFormat="1" applyFont="1" applyFill="1" applyBorder="1" applyAlignment="1">
      <alignment horizontal="right" indent="1"/>
    </xf>
    <xf numFmtId="3" fontId="56" fillId="26" borderId="16" xfId="41" applyNumberFormat="1" applyFont="1" applyFill="1" applyBorder="1" applyAlignment="1">
      <alignment horizontal="center"/>
    </xf>
    <xf numFmtId="0" fontId="33" fillId="27" borderId="18" xfId="0" applyFont="1" applyFill="1" applyBorder="1"/>
    <xf numFmtId="0" fontId="32" fillId="0" borderId="0" xfId="0" applyFont="1" applyFill="1" applyAlignment="1"/>
    <xf numFmtId="169" fontId="56" fillId="26" borderId="0" xfId="41" applyNumberFormat="1" applyFont="1" applyFill="1" applyBorder="1" applyAlignment="1">
      <alignment horizontal="center"/>
    </xf>
    <xf numFmtId="169" fontId="56" fillId="27" borderId="0" xfId="41" applyNumberFormat="1" applyFont="1" applyFill="1" applyBorder="1" applyAlignment="1">
      <alignment horizontal="center"/>
    </xf>
    <xf numFmtId="0" fontId="56" fillId="27" borderId="0" xfId="0" applyFont="1" applyFill="1" applyBorder="1" applyAlignment="1">
      <alignment horizontal="left" indent="1"/>
    </xf>
    <xf numFmtId="3" fontId="33" fillId="26" borderId="15" xfId="0" applyNumberFormat="1" applyFont="1" applyFill="1" applyBorder="1" applyAlignment="1">
      <alignment horizontal="right" vertical="center" wrapText="1" inden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164" fontId="1" fillId="0" borderId="0" xfId="41" applyFont="1" applyFill="1" applyBorder="1"/>
    <xf numFmtId="170" fontId="45" fillId="0" borderId="0" xfId="41" applyNumberFormat="1" applyFont="1" applyFill="1" applyBorder="1"/>
    <xf numFmtId="0" fontId="13" fillId="0" borderId="0" xfId="40" applyAlignment="1" applyProtection="1"/>
    <xf numFmtId="0" fontId="33" fillId="26" borderId="15" xfId="0" applyFont="1" applyFill="1" applyBorder="1" applyAlignment="1">
      <alignment horizontal="center" vertical="center"/>
    </xf>
    <xf numFmtId="0" fontId="33" fillId="27" borderId="15" xfId="0" applyFont="1" applyFill="1" applyBorder="1" applyAlignment="1">
      <alignment horizontal="center" vertical="center"/>
    </xf>
    <xf numFmtId="0" fontId="1" fillId="26" borderId="0" xfId="0" applyFont="1" applyFill="1" applyAlignment="1">
      <alignment horizontal="right" vertical="center"/>
    </xf>
    <xf numFmtId="0" fontId="32" fillId="0" borderId="0" xfId="0" applyFont="1" applyFill="1" applyAlignment="1">
      <alignment horizontal="left"/>
    </xf>
    <xf numFmtId="0" fontId="32" fillId="0" borderId="0" xfId="0" applyFont="1" applyFill="1" applyBorder="1" applyAlignment="1">
      <alignment horizontal="left" vertical="center"/>
    </xf>
    <xf numFmtId="0" fontId="46" fillId="26" borderId="0" xfId="0" applyFont="1" applyFill="1" applyBorder="1" applyAlignment="1">
      <alignment horizontal="right" vertical="center"/>
    </xf>
    <xf numFmtId="3" fontId="56" fillId="27" borderId="16" xfId="41" applyNumberFormat="1" applyFont="1" applyFill="1" applyBorder="1" applyAlignment="1">
      <alignment horizontal="right" vertical="center" wrapText="1" indent="2"/>
    </xf>
    <xf numFmtId="3" fontId="56" fillId="27" borderId="16" xfId="41" applyNumberFormat="1" applyFont="1" applyFill="1" applyBorder="1" applyAlignment="1">
      <alignment horizontal="right" vertical="center" wrapText="1" indent="1"/>
    </xf>
    <xf numFmtId="172" fontId="57" fillId="26" borderId="0" xfId="41" applyNumberFormat="1" applyFont="1" applyFill="1" applyBorder="1" applyAlignment="1">
      <alignment horizontal="right" vertical="center" wrapText="1" indent="1"/>
    </xf>
    <xf numFmtId="172" fontId="57" fillId="26" borderId="15" xfId="41" applyNumberFormat="1" applyFont="1" applyFill="1" applyBorder="1" applyAlignment="1">
      <alignment horizontal="right" vertical="center" indent="1"/>
    </xf>
    <xf numFmtId="172" fontId="56" fillId="27" borderId="0" xfId="41" applyNumberFormat="1" applyFont="1" applyFill="1" applyBorder="1" applyAlignment="1">
      <alignment horizontal="right" vertical="center" wrapText="1" indent="2"/>
    </xf>
    <xf numFmtId="172" fontId="57" fillId="27" borderId="0" xfId="41" applyNumberFormat="1" applyFont="1" applyFill="1" applyBorder="1" applyAlignment="1">
      <alignment horizontal="right" vertical="center" wrapText="1" indent="1"/>
    </xf>
    <xf numFmtId="172" fontId="56" fillId="26" borderId="0" xfId="41" applyNumberFormat="1" applyFont="1" applyFill="1" applyBorder="1" applyAlignment="1">
      <alignment horizontal="right" vertical="center" wrapText="1" indent="2"/>
    </xf>
    <xf numFmtId="172" fontId="33" fillId="26" borderId="15" xfId="0" applyNumberFormat="1" applyFont="1" applyFill="1" applyBorder="1" applyAlignment="1">
      <alignment horizontal="right" vertical="center" wrapText="1" indent="2"/>
    </xf>
    <xf numFmtId="172" fontId="33" fillId="26" borderId="15" xfId="41" applyNumberFormat="1" applyFont="1" applyFill="1" applyBorder="1" applyAlignment="1">
      <alignment horizontal="right" vertical="center" wrapText="1" indent="2"/>
    </xf>
    <xf numFmtId="172" fontId="33" fillId="26" borderId="15" xfId="41" applyNumberFormat="1" applyFont="1" applyFill="1" applyBorder="1" applyAlignment="1">
      <alignment horizontal="right" vertical="center" indent="2"/>
    </xf>
    <xf numFmtId="172" fontId="33" fillId="26" borderId="15" xfId="41" applyNumberFormat="1" applyFont="1" applyFill="1" applyBorder="1" applyAlignment="1">
      <alignment horizontal="right" vertical="center" indent="1"/>
    </xf>
    <xf numFmtId="173" fontId="33" fillId="26" borderId="17" xfId="41" applyNumberFormat="1" applyFont="1" applyFill="1" applyBorder="1" applyAlignment="1">
      <alignment horizontal="right" vertical="center" wrapText="1" indent="2"/>
    </xf>
    <xf numFmtId="173" fontId="33" fillId="26" borderId="17" xfId="41" applyNumberFormat="1" applyFont="1" applyFill="1" applyBorder="1" applyAlignment="1">
      <alignment horizontal="right" vertical="center" wrapText="1" indent="1"/>
    </xf>
    <xf numFmtId="173" fontId="1" fillId="26" borderId="15" xfId="41" applyNumberFormat="1" applyFont="1" applyFill="1" applyBorder="1" applyAlignment="1">
      <alignment horizontal="right" vertical="center" wrapText="1" indent="2"/>
    </xf>
    <xf numFmtId="173" fontId="1" fillId="26" borderId="15" xfId="41" applyNumberFormat="1" applyFont="1" applyFill="1" applyBorder="1" applyAlignment="1">
      <alignment horizontal="right" vertical="center" wrapText="1" indent="1"/>
    </xf>
    <xf numFmtId="173" fontId="33" fillId="26" borderId="15" xfId="41" applyNumberFormat="1" applyFont="1" applyFill="1" applyBorder="1" applyAlignment="1">
      <alignment horizontal="right" vertical="center" wrapText="1" indent="1"/>
    </xf>
    <xf numFmtId="173" fontId="33" fillId="27" borderId="17" xfId="0" applyNumberFormat="1" applyFont="1" applyFill="1" applyBorder="1" applyAlignment="1">
      <alignment horizontal="right" vertical="center" wrapText="1" indent="2"/>
    </xf>
    <xf numFmtId="173" fontId="33" fillId="27" borderId="17" xfId="41" applyNumberFormat="1" applyFont="1" applyFill="1" applyBorder="1" applyAlignment="1">
      <alignment horizontal="right" vertical="center" wrapText="1" indent="2"/>
    </xf>
    <xf numFmtId="173" fontId="33" fillId="27" borderId="17" xfId="41" applyNumberFormat="1" applyFont="1" applyFill="1" applyBorder="1" applyAlignment="1">
      <alignment horizontal="right" vertical="center" indent="2"/>
    </xf>
    <xf numFmtId="173" fontId="33" fillId="27" borderId="17" xfId="41" applyNumberFormat="1" applyFont="1" applyFill="1" applyBorder="1" applyAlignment="1">
      <alignment horizontal="right" vertical="center" indent="1"/>
    </xf>
    <xf numFmtId="168" fontId="56" fillId="26" borderId="23" xfId="64" applyNumberFormat="1" applyFont="1" applyFill="1" applyBorder="1" applyAlignment="1">
      <alignment horizontal="right" vertical="center" wrapText="1" indent="2"/>
    </xf>
    <xf numFmtId="168" fontId="56" fillId="27" borderId="0" xfId="64" applyNumberFormat="1" applyFont="1" applyFill="1" applyBorder="1" applyAlignment="1">
      <alignment horizontal="right" vertical="center" wrapText="1" indent="2"/>
    </xf>
    <xf numFmtId="168" fontId="56" fillId="26" borderId="24" xfId="64" applyNumberFormat="1" applyFont="1" applyFill="1" applyBorder="1" applyAlignment="1">
      <alignment horizontal="right" vertical="center" wrapText="1" indent="2"/>
    </xf>
    <xf numFmtId="168" fontId="33" fillId="26" borderId="23" xfId="64" applyNumberFormat="1" applyFont="1" applyFill="1" applyBorder="1" applyAlignment="1">
      <alignment horizontal="right" vertical="center" wrapText="1" indent="1"/>
    </xf>
    <xf numFmtId="168" fontId="57" fillId="27" borderId="0" xfId="64" applyNumberFormat="1" applyFont="1" applyFill="1" applyBorder="1" applyAlignment="1">
      <alignment horizontal="right" vertical="center" wrapText="1" indent="1"/>
    </xf>
    <xf numFmtId="168" fontId="57" fillId="26" borderId="24" xfId="64" applyNumberFormat="1" applyFont="1" applyFill="1" applyBorder="1" applyAlignment="1">
      <alignment horizontal="right" vertical="center" wrapText="1" indent="1"/>
    </xf>
    <xf numFmtId="168" fontId="1" fillId="0" borderId="0" xfId="64" applyNumberFormat="1" applyFont="1" applyFill="1" applyBorder="1"/>
    <xf numFmtId="0" fontId="33" fillId="27" borderId="17" xfId="0" applyFont="1" applyFill="1" applyBorder="1" applyAlignment="1">
      <alignment horizontal="center" vertical="center" wrapText="1"/>
    </xf>
    <xf numFmtId="2" fontId="1" fillId="27" borderId="0" xfId="76" applyNumberFormat="1" applyFill="1" applyAlignment="1">
      <alignment horizontal="right" indent="1"/>
    </xf>
    <xf numFmtId="2" fontId="33" fillId="27" borderId="16" xfId="76" applyNumberFormat="1" applyFont="1" applyFill="1" applyBorder="1" applyAlignment="1">
      <alignment horizontal="right" indent="1"/>
    </xf>
    <xf numFmtId="2" fontId="1" fillId="27" borderId="0" xfId="76" applyNumberFormat="1" applyFont="1" applyFill="1" applyBorder="1" applyAlignment="1">
      <alignment horizontal="right" indent="1"/>
    </xf>
    <xf numFmtId="2" fontId="33" fillId="27" borderId="0" xfId="76" applyNumberFormat="1" applyFont="1" applyFill="1" applyBorder="1" applyAlignment="1">
      <alignment horizontal="right" indent="1"/>
    </xf>
    <xf numFmtId="2" fontId="1" fillId="27" borderId="17" xfId="76" applyNumberFormat="1" applyFill="1" applyBorder="1" applyAlignment="1">
      <alignment horizontal="right" indent="1"/>
    </xf>
    <xf numFmtId="2" fontId="1" fillId="27" borderId="0" xfId="76" applyNumberFormat="1" applyFill="1" applyBorder="1" applyAlignment="1">
      <alignment horizontal="right" indent="1"/>
    </xf>
    <xf numFmtId="2" fontId="1" fillId="27" borderId="21" xfId="76" applyNumberFormat="1" applyFont="1" applyFill="1" applyBorder="1" applyAlignment="1">
      <alignment horizontal="right" indent="1"/>
    </xf>
    <xf numFmtId="2" fontId="33" fillId="27" borderId="19" xfId="76" applyNumberFormat="1" applyFont="1" applyFill="1" applyBorder="1" applyAlignment="1">
      <alignment horizontal="right" indent="1"/>
    </xf>
    <xf numFmtId="2" fontId="1" fillId="27" borderId="0" xfId="76" applyNumberFormat="1" applyFont="1" applyFill="1" applyAlignment="1">
      <alignment horizontal="right" indent="1"/>
    </xf>
    <xf numFmtId="171" fontId="1" fillId="26" borderId="18" xfId="76" applyNumberFormat="1" applyFill="1" applyBorder="1" applyAlignment="1">
      <alignment horizontal="right" indent="2"/>
    </xf>
    <xf numFmtId="171" fontId="1" fillId="27" borderId="18" xfId="76" applyNumberFormat="1" applyFill="1" applyBorder="1" applyAlignment="1">
      <alignment horizontal="right" indent="2"/>
    </xf>
    <xf numFmtId="171" fontId="1" fillId="26" borderId="0" xfId="76" applyNumberFormat="1" applyFill="1" applyBorder="1" applyAlignment="1">
      <alignment horizontal="right" indent="2"/>
    </xf>
    <xf numFmtId="171" fontId="1" fillId="27" borderId="0" xfId="76" applyNumberFormat="1" applyFill="1" applyBorder="1" applyAlignment="1">
      <alignment horizontal="right" indent="2"/>
    </xf>
    <xf numFmtId="171" fontId="33" fillId="26" borderId="19" xfId="76" applyNumberFormat="1" applyFont="1" applyFill="1" applyBorder="1" applyAlignment="1">
      <alignment horizontal="right" indent="2"/>
    </xf>
    <xf numFmtId="171" fontId="33" fillId="27" borderId="19" xfId="76" applyNumberFormat="1" applyFont="1" applyFill="1" applyBorder="1" applyAlignment="1">
      <alignment horizontal="right" indent="2"/>
    </xf>
    <xf numFmtId="171" fontId="33" fillId="26" borderId="15" xfId="76" applyNumberFormat="1" applyFont="1" applyFill="1" applyBorder="1" applyAlignment="1">
      <alignment horizontal="right" vertical="center" indent="2"/>
    </xf>
    <xf numFmtId="171" fontId="33" fillId="27" borderId="15" xfId="76" applyNumberFormat="1" applyFont="1" applyFill="1" applyBorder="1" applyAlignment="1">
      <alignment horizontal="right" vertical="center" indent="2"/>
    </xf>
    <xf numFmtId="3" fontId="1" fillId="26" borderId="0" xfId="76" applyNumberFormat="1" applyFont="1" applyFill="1" applyBorder="1" applyAlignment="1">
      <alignment horizontal="right" vertical="center" wrapText="1" indent="1"/>
    </xf>
    <xf numFmtId="3" fontId="1" fillId="0" borderId="0" xfId="76" applyNumberFormat="1" applyFont="1" applyFill="1" applyBorder="1" applyAlignment="1">
      <alignment horizontal="right" vertical="center" wrapText="1" indent="1"/>
    </xf>
    <xf numFmtId="3" fontId="1" fillId="0" borderId="16" xfId="76" applyNumberFormat="1" applyFont="1" applyFill="1" applyBorder="1" applyAlignment="1">
      <alignment horizontal="right" vertical="center" wrapText="1" indent="1"/>
    </xf>
    <xf numFmtId="3" fontId="1" fillId="28" borderId="0" xfId="0" applyNumberFormat="1" applyFont="1" applyFill="1" applyBorder="1" applyAlignment="1">
      <alignment horizontal="right" vertical="center" wrapText="1" indent="1"/>
    </xf>
    <xf numFmtId="3" fontId="33" fillId="28" borderId="0" xfId="0" applyNumberFormat="1" applyFont="1" applyFill="1" applyBorder="1" applyAlignment="1">
      <alignment horizontal="right" vertical="center" wrapText="1" indent="1"/>
    </xf>
    <xf numFmtId="3" fontId="33" fillId="26" borderId="15" xfId="76" applyNumberFormat="1" applyFont="1" applyFill="1" applyBorder="1" applyAlignment="1">
      <alignment horizontal="right" vertical="center" wrapText="1" indent="2"/>
    </xf>
    <xf numFmtId="3" fontId="33" fillId="26" borderId="15" xfId="76" applyNumberFormat="1" applyFont="1" applyFill="1" applyBorder="1" applyAlignment="1">
      <alignment horizontal="right" vertical="center" wrapText="1" indent="1"/>
    </xf>
    <xf numFmtId="0" fontId="33" fillId="27" borderId="17" xfId="0" applyFont="1" applyFill="1" applyBorder="1" applyAlignment="1">
      <alignment horizontal="center" vertical="center" wrapText="1"/>
    </xf>
    <xf numFmtId="3" fontId="8" fillId="0" borderId="0" xfId="0" applyNumberFormat="1" applyFont="1" applyFill="1" applyAlignment="1">
      <alignment horizontal="right" indent="1"/>
    </xf>
    <xf numFmtId="3" fontId="33" fillId="27" borderId="16" xfId="76" applyNumberFormat="1" applyFont="1" applyFill="1" applyBorder="1" applyAlignment="1">
      <alignment horizontal="right" indent="1"/>
    </xf>
    <xf numFmtId="3" fontId="33" fillId="26" borderId="16" xfId="76" applyNumberFormat="1" applyFont="1" applyFill="1" applyBorder="1" applyAlignment="1">
      <alignment horizontal="right" indent="1"/>
    </xf>
    <xf numFmtId="0" fontId="32" fillId="27" borderId="0" xfId="76" applyFont="1" applyFill="1" applyBorder="1" applyAlignment="1">
      <alignment vertical="center"/>
    </xf>
    <xf numFmtId="0" fontId="1" fillId="27" borderId="0" xfId="76" applyFill="1"/>
    <xf numFmtId="0" fontId="32" fillId="27" borderId="0" xfId="76" applyFont="1" applyFill="1" applyBorder="1" applyAlignment="1">
      <alignment horizontal="left" vertical="center" wrapText="1"/>
    </xf>
    <xf numFmtId="0" fontId="33" fillId="27" borderId="17" xfId="76" applyFont="1" applyFill="1" applyBorder="1" applyAlignment="1">
      <alignment horizontal="center" vertical="center"/>
    </xf>
    <xf numFmtId="0" fontId="33" fillId="27" borderId="17" xfId="76" applyFont="1" applyFill="1" applyBorder="1" applyAlignment="1">
      <alignment horizontal="center" vertical="center" wrapText="1"/>
    </xf>
    <xf numFmtId="0" fontId="57" fillId="27" borderId="17" xfId="76" applyFont="1" applyFill="1" applyBorder="1" applyAlignment="1">
      <alignment horizontal="center" vertical="center" wrapText="1"/>
    </xf>
    <xf numFmtId="0" fontId="1" fillId="0" borderId="0" xfId="76" applyFont="1" applyFill="1" applyBorder="1" applyAlignment="1">
      <alignment horizontal="center" wrapText="1"/>
    </xf>
    <xf numFmtId="169" fontId="33" fillId="27" borderId="0" xfId="0" applyNumberFormat="1" applyFont="1" applyFill="1" applyAlignment="1">
      <alignment vertical="center"/>
    </xf>
    <xf numFmtId="1" fontId="33" fillId="29" borderId="17" xfId="41" applyNumberFormat="1" applyFont="1" applyFill="1" applyBorder="1" applyAlignment="1">
      <alignment horizontal="center"/>
    </xf>
    <xf numFmtId="3" fontId="33" fillId="29" borderId="17" xfId="41" applyNumberFormat="1" applyFont="1" applyFill="1" applyBorder="1" applyAlignment="1">
      <alignment horizontal="center" vertical="center"/>
    </xf>
    <xf numFmtId="169" fontId="0" fillId="29" borderId="17" xfId="41" applyNumberFormat="1" applyFont="1" applyFill="1" applyBorder="1" applyAlignment="1">
      <alignment horizontal="center"/>
    </xf>
    <xf numFmtId="169" fontId="56" fillId="29" borderId="0" xfId="41" applyNumberFormat="1" applyFont="1" applyFill="1" applyBorder="1" applyAlignment="1">
      <alignment horizontal="center"/>
    </xf>
    <xf numFmtId="169" fontId="0" fillId="29" borderId="0" xfId="41" applyNumberFormat="1" applyFont="1" applyFill="1" applyBorder="1" applyAlignment="1">
      <alignment horizontal="center"/>
    </xf>
    <xf numFmtId="169" fontId="33" fillId="29" borderId="16" xfId="41" applyNumberFormat="1" applyFont="1" applyFill="1" applyBorder="1" applyAlignment="1">
      <alignment horizontal="center"/>
    </xf>
    <xf numFmtId="169" fontId="1" fillId="29" borderId="0" xfId="41" applyNumberFormat="1" applyFont="1" applyFill="1" applyBorder="1" applyAlignment="1">
      <alignment horizontal="center"/>
    </xf>
    <xf numFmtId="170" fontId="1" fillId="29" borderId="0" xfId="41" applyNumberFormat="1" applyFont="1" applyFill="1" applyBorder="1" applyAlignment="1">
      <alignment horizontal="center"/>
    </xf>
    <xf numFmtId="169" fontId="33" fillId="29" borderId="0" xfId="41" applyNumberFormat="1" applyFont="1" applyFill="1" applyBorder="1" applyAlignment="1">
      <alignment horizontal="center"/>
    </xf>
    <xf numFmtId="169" fontId="1" fillId="29" borderId="21" xfId="41" applyNumberFormat="1" applyFont="1" applyFill="1" applyBorder="1" applyAlignment="1">
      <alignment horizontal="center"/>
    </xf>
    <xf numFmtId="169" fontId="33" fillId="29" borderId="19" xfId="0" applyNumberFormat="1" applyFont="1" applyFill="1" applyBorder="1"/>
    <xf numFmtId="169" fontId="1" fillId="29" borderId="0" xfId="41" applyNumberFormat="1" applyFont="1" applyFill="1" applyAlignment="1">
      <alignment horizontal="center"/>
    </xf>
    <xf numFmtId="169" fontId="0" fillId="29" borderId="0" xfId="41" applyNumberFormat="1" applyFont="1" applyFill="1" applyAlignment="1">
      <alignment horizontal="center"/>
    </xf>
    <xf numFmtId="169" fontId="33" fillId="29" borderId="0" xfId="41" applyNumberFormat="1" applyFont="1" applyFill="1" applyAlignment="1">
      <alignment horizontal="center"/>
    </xf>
    <xf numFmtId="169" fontId="1" fillId="29" borderId="20" xfId="41" applyNumberFormat="1" applyFont="1" applyFill="1" applyBorder="1" applyAlignment="1">
      <alignment horizontal="center"/>
    </xf>
    <xf numFmtId="169" fontId="1" fillId="29" borderId="22" xfId="41" applyNumberFormat="1" applyFont="1" applyFill="1" applyBorder="1" applyAlignment="1">
      <alignment horizontal="center"/>
    </xf>
    <xf numFmtId="169" fontId="33" fillId="29" borderId="19" xfId="41" applyNumberFormat="1" applyFont="1" applyFill="1" applyBorder="1" applyAlignment="1">
      <alignment horizontal="center"/>
    </xf>
    <xf numFmtId="169" fontId="55" fillId="29" borderId="17" xfId="41" applyNumberFormat="1" applyFont="1" applyFill="1" applyBorder="1" applyAlignment="1">
      <alignment horizontal="center"/>
    </xf>
    <xf numFmtId="169" fontId="55" fillId="29" borderId="0" xfId="41" applyNumberFormat="1" applyFont="1" applyFill="1" applyBorder="1" applyAlignment="1">
      <alignment horizontal="center"/>
    </xf>
    <xf numFmtId="169" fontId="55" fillId="29" borderId="20" xfId="41" applyNumberFormat="1" applyFont="1" applyFill="1" applyBorder="1" applyAlignment="1">
      <alignment horizontal="center"/>
    </xf>
    <xf numFmtId="170" fontId="56" fillId="29" borderId="16" xfId="41" applyNumberFormat="1" applyFont="1" applyFill="1" applyBorder="1" applyAlignment="1">
      <alignment horizontal="center"/>
    </xf>
    <xf numFmtId="169" fontId="1" fillId="29" borderId="0" xfId="41" applyNumberFormat="1" applyFont="1" applyFill="1" applyBorder="1" applyAlignment="1">
      <alignment horizontal="center" vertical="center"/>
    </xf>
    <xf numFmtId="169" fontId="52" fillId="27" borderId="0" xfId="0" applyNumberFormat="1" applyFont="1" applyFill="1"/>
    <xf numFmtId="1" fontId="33" fillId="29" borderId="15" xfId="41" applyNumberFormat="1" applyFont="1" applyFill="1" applyBorder="1" applyAlignment="1">
      <alignment horizontal="center"/>
    </xf>
    <xf numFmtId="3" fontId="1" fillId="29" borderId="17" xfId="41" applyNumberFormat="1" applyFont="1" applyFill="1" applyBorder="1" applyAlignment="1">
      <alignment horizontal="right" indent="1"/>
    </xf>
    <xf numFmtId="3" fontId="1" fillId="29" borderId="0" xfId="41" applyNumberFormat="1" applyFont="1" applyFill="1" applyBorder="1" applyAlignment="1">
      <alignment horizontal="right" indent="1"/>
    </xf>
    <xf numFmtId="3" fontId="33" fillId="29" borderId="16" xfId="41" applyNumberFormat="1" applyFont="1" applyFill="1" applyBorder="1" applyAlignment="1">
      <alignment horizontal="right" indent="1"/>
    </xf>
    <xf numFmtId="3" fontId="60" fillId="29" borderId="0" xfId="41" applyNumberFormat="1" applyFont="1" applyFill="1" applyBorder="1" applyAlignment="1">
      <alignment horizontal="right" indent="1"/>
    </xf>
    <xf numFmtId="3" fontId="33" fillId="29" borderId="16" xfId="76" applyNumberFormat="1" applyFont="1" applyFill="1" applyBorder="1" applyAlignment="1">
      <alignment horizontal="right" indent="1"/>
    </xf>
    <xf numFmtId="0" fontId="32" fillId="0" borderId="0" xfId="0" applyFont="1" applyFill="1" applyAlignment="1">
      <alignment horizontal="justify" vertical="center" wrapText="1"/>
    </xf>
    <xf numFmtId="0" fontId="33" fillId="27" borderId="17" xfId="0" applyFont="1" applyFill="1" applyBorder="1" applyAlignment="1">
      <alignment horizontal="left" vertical="top" wrapText="1"/>
    </xf>
    <xf numFmtId="0" fontId="33" fillId="27" borderId="0" xfId="0" applyFont="1" applyFill="1" applyBorder="1" applyAlignment="1">
      <alignment horizontal="left" vertical="top" wrapText="1"/>
    </xf>
    <xf numFmtId="0" fontId="1" fillId="27" borderId="0" xfId="0" applyFont="1" applyFill="1" applyAlignment="1">
      <alignment horizontal="left" vertical="top"/>
    </xf>
    <xf numFmtId="0" fontId="1" fillId="27" borderId="16" xfId="0" applyFont="1" applyFill="1" applyBorder="1" applyAlignment="1">
      <alignment horizontal="left" vertical="top"/>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3" fillId="27" borderId="16" xfId="0" applyFont="1" applyFill="1" applyBorder="1" applyAlignment="1">
      <alignment horizontal="left" vertical="top" wrapText="1"/>
    </xf>
    <xf numFmtId="0" fontId="32" fillId="27" borderId="0" xfId="0" applyFont="1" applyFill="1" applyBorder="1" applyAlignment="1">
      <alignment horizontal="left" vertical="center" wrapText="1"/>
    </xf>
    <xf numFmtId="0" fontId="32" fillId="0" borderId="17" xfId="0" applyFont="1" applyFill="1" applyBorder="1" applyAlignment="1">
      <alignment horizontal="justify" vertical="center" wrapText="1"/>
    </xf>
    <xf numFmtId="0" fontId="32" fillId="27" borderId="0" xfId="76" applyFont="1" applyFill="1" applyAlignment="1">
      <alignment horizontal="left" wrapText="1"/>
    </xf>
    <xf numFmtId="0" fontId="32" fillId="27" borderId="17" xfId="76" applyFont="1" applyFill="1" applyBorder="1" applyAlignment="1">
      <alignment horizontal="justify" vertical="center" wrapText="1"/>
    </xf>
    <xf numFmtId="0" fontId="33" fillId="27" borderId="17" xfId="76" applyFont="1" applyFill="1" applyBorder="1" applyAlignment="1">
      <alignment horizontal="center" vertical="center" wrapText="1"/>
    </xf>
    <xf numFmtId="0" fontId="33" fillId="27" borderId="0" xfId="76" applyFont="1" applyFill="1" applyAlignment="1">
      <alignment horizontal="center" vertical="center" wrapText="1"/>
    </xf>
    <xf numFmtId="0" fontId="33" fillId="27" borderId="16" xfId="76" applyFont="1" applyFill="1" applyBorder="1" applyAlignment="1">
      <alignment horizontal="center" vertical="center" wrapText="1"/>
    </xf>
    <xf numFmtId="0" fontId="33" fillId="26" borderId="17" xfId="76" applyFont="1" applyFill="1" applyBorder="1" applyAlignment="1">
      <alignment horizontal="center" vertical="center" wrapText="1"/>
    </xf>
    <xf numFmtId="0" fontId="33" fillId="26" borderId="0" xfId="76" applyFont="1" applyFill="1" applyAlignment="1">
      <alignment horizontal="center" vertical="center" wrapText="1"/>
    </xf>
    <xf numFmtId="0" fontId="33" fillId="26" borderId="16" xfId="76" applyFont="1" applyFill="1" applyBorder="1" applyAlignment="1">
      <alignment horizontal="center" vertical="center" wrapText="1"/>
    </xf>
    <xf numFmtId="0" fontId="33" fillId="27" borderId="17" xfId="0" applyFont="1" applyFill="1" applyBorder="1" applyAlignment="1">
      <alignment horizontal="center" vertical="center" wrapText="1"/>
    </xf>
    <xf numFmtId="0" fontId="33" fillId="27" borderId="0" xfId="0" applyFont="1" applyFill="1" applyAlignment="1">
      <alignment horizontal="center" vertical="center" wrapText="1"/>
    </xf>
    <xf numFmtId="0" fontId="33" fillId="27" borderId="16" xfId="0" applyFont="1" applyFill="1" applyBorder="1" applyAlignment="1">
      <alignment horizontal="center" vertical="center" wrapText="1"/>
    </xf>
    <xf numFmtId="0" fontId="33" fillId="27" borderId="17" xfId="0" applyFont="1" applyFill="1" applyBorder="1" applyAlignment="1">
      <alignment horizontal="left" vertical="center" wrapText="1"/>
    </xf>
    <xf numFmtId="0" fontId="33" fillId="27" borderId="0" xfId="0" applyFont="1" applyFill="1" applyBorder="1" applyAlignment="1">
      <alignment horizontal="left" vertical="center" wrapText="1"/>
    </xf>
    <xf numFmtId="0" fontId="33" fillId="27" borderId="16" xfId="0" applyFont="1" applyFill="1" applyBorder="1" applyAlignment="1">
      <alignment horizontal="left" vertical="center" wrapText="1"/>
    </xf>
    <xf numFmtId="0" fontId="71" fillId="0" borderId="0" xfId="0" applyFont="1" applyFill="1"/>
    <xf numFmtId="3" fontId="1" fillId="27" borderId="0" xfId="41" applyNumberFormat="1" applyFont="1" applyFill="1" applyBorder="1" applyAlignment="1">
      <alignment horizontal="right" vertical="center" wrapText="1" indent="2"/>
    </xf>
    <xf numFmtId="3" fontId="1" fillId="26" borderId="0" xfId="41" applyNumberFormat="1" applyFont="1" applyFill="1" applyBorder="1" applyAlignment="1">
      <alignment horizontal="right" vertical="center" wrapText="1" indent="2"/>
    </xf>
    <xf numFmtId="3" fontId="1" fillId="26" borderId="16" xfId="41" applyNumberFormat="1" applyFont="1" applyFill="1" applyBorder="1" applyAlignment="1">
      <alignment horizontal="right" vertical="center" wrapText="1" indent="2"/>
    </xf>
  </cellXfs>
  <cellStyles count="9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hiffres" xfId="28"/>
    <cellStyle name="chiffres 2" xfId="29"/>
    <cellStyle name="chiffres_5.4" xfId="30"/>
    <cellStyle name="Commentaire 2" xfId="32"/>
    <cellStyle name="Commentaire 2 2" xfId="77"/>
    <cellStyle name="courant" xfId="33"/>
    <cellStyle name="courant 2" xfId="78"/>
    <cellStyle name="Entrée" xfId="34" builtinId="20" customBuiltin="1"/>
    <cellStyle name="gris_centre" xfId="35"/>
    <cellStyle name="gris-gras" xfId="36"/>
    <cellStyle name="Insatisfaisant" xfId="37" builtinId="27" customBuiltin="1"/>
    <cellStyle name="libelle" xfId="38"/>
    <cellStyle name="libelle 2" xfId="79"/>
    <cellStyle name="libelle-rouge" xfId="39"/>
    <cellStyle name="Lien hypertexte" xfId="40" builtinId="8"/>
    <cellStyle name="Milliers" xfId="41" builtinId="3"/>
    <cellStyle name="Motif" xfId="42"/>
    <cellStyle name="Motif 2" xfId="43"/>
    <cellStyle name="Motif 2 2" xfId="80"/>
    <cellStyle name="Motif_5.2 " xfId="44"/>
    <cellStyle name="Neutre" xfId="45" builtinId="28" customBuiltin="1"/>
    <cellStyle name="Normal" xfId="0" builtinId="0"/>
    <cellStyle name="Normal 10" xfId="46"/>
    <cellStyle name="Normal 10 2" xfId="81"/>
    <cellStyle name="Normal 11" xfId="47"/>
    <cellStyle name="Normal 11 2" xfId="82"/>
    <cellStyle name="Normal 12" xfId="48"/>
    <cellStyle name="Normal 12 2" xfId="83"/>
    <cellStyle name="Normal 13" xfId="49"/>
    <cellStyle name="Normal 13 2" xfId="84"/>
    <cellStyle name="Normal 14" xfId="50"/>
    <cellStyle name="Normal 14 2" xfId="85"/>
    <cellStyle name="Normal 15" xfId="51"/>
    <cellStyle name="Normal 15 2" xfId="86"/>
    <cellStyle name="Normal 16" xfId="76"/>
    <cellStyle name="Normal 2" xfId="52"/>
    <cellStyle name="Normal 2 2" xfId="87"/>
    <cellStyle name="Normal 3" xfId="53"/>
    <cellStyle name="Normal 3 2" xfId="88"/>
    <cellStyle name="Normal 4" xfId="54"/>
    <cellStyle name="Normal 4 2" xfId="89"/>
    <cellStyle name="Normal 5" xfId="55"/>
    <cellStyle name="Normal 5 2" xfId="90"/>
    <cellStyle name="Normal 6" xfId="56"/>
    <cellStyle name="Normal 6 2" xfId="91"/>
    <cellStyle name="Normal 7" xfId="57"/>
    <cellStyle name="Normal 7 2" xfId="92"/>
    <cellStyle name="Normal 8" xfId="58"/>
    <cellStyle name="Normal 8 2" xfId="93"/>
    <cellStyle name="Normal 9" xfId="59"/>
    <cellStyle name="Normal 9 2" xfId="94"/>
    <cellStyle name="Normal_annexe 6 99" xfId="60"/>
    <cellStyle name="Normal_compensations et dégrèvements" xfId="61"/>
    <cellStyle name="Normal_Feuil1" xfId="62"/>
    <cellStyle name="Note" xfId="31" builtinId="10" customBuiltin="1"/>
    <cellStyle name="nouveau" xfId="63"/>
    <cellStyle name="Pourcentage" xfId="64" builtinId="5"/>
    <cellStyle name="Pourcentage 2" xfId="65"/>
    <cellStyle name="Pourcentage 2 2" xfId="95"/>
    <cellStyle name="Satisfaisant" xfId="66" builtinId="26" customBuiltin="1"/>
    <cellStyle name="Sortie" xfId="67" builtinId="21" customBuiltin="1"/>
    <cellStyle name="Texte explicatif" xfId="68" builtinId="53" customBuiltin="1"/>
    <cellStyle name="Titre" xfId="69" builtinId="15" customBuiltin="1"/>
    <cellStyle name="Titre 1" xfId="70" builtinId="16" customBuiltin="1"/>
    <cellStyle name="Titre 2" xfId="71" builtinId="17" customBuiltin="1"/>
    <cellStyle name="Titre 3" xfId="72" builtinId="18" customBuiltin="1"/>
    <cellStyle name="Titre 4" xfId="73" builtinId="19" customBuiltin="1"/>
    <cellStyle name="Total" xfId="74" builtinId="25" customBuiltin="1"/>
    <cellStyle name="Vérification" xfId="7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30</xdr:row>
      <xdr:rowOff>19050</xdr:rowOff>
    </xdr:from>
    <xdr:to>
      <xdr:col>5</xdr:col>
      <xdr:colOff>142875</xdr:colOff>
      <xdr:row>35</xdr:row>
      <xdr:rowOff>142875</xdr:rowOff>
    </xdr:to>
    <xdr:sp macro="" textlink="">
      <xdr:nvSpPr>
        <xdr:cNvPr id="2049" name="AutoShape 1" descr="Résultat de recherche d'images pour &quot;oeufs de pâques&quot;"/>
        <xdr:cNvSpPr>
          <a:spLocks noChangeAspect="1" noChangeArrowheads="1"/>
        </xdr:cNvSpPr>
      </xdr:nvSpPr>
      <xdr:spPr bwMode="auto">
        <a:xfrm>
          <a:off x="2667000" y="5581650"/>
          <a:ext cx="933450" cy="93345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aceDESL/Fonctions/Fiscalite/preparation%20coll/2023/Sortie_SAS/Sortie_SAS_Colloc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tite_Rei22"/>
      <sheetName val="Effet_BaseTaux_22"/>
      <sheetName val="Effet_BaseTx_TypeEPCI"/>
      <sheetName val="AutreTaxes_21"/>
      <sheetName val="AutreTaxes_22"/>
      <sheetName val="Redevance_21"/>
      <sheetName val="Redevance_22"/>
      <sheetName val="Comp"/>
      <sheetName val="AutreTaxes_21old"/>
    </sheetNames>
    <sheetDataSet>
      <sheetData sheetId="0">
        <row r="70">
          <cell r="B70">
            <v>6.4879990000000003</v>
          </cell>
          <cell r="E70">
            <v>7.0483510000000003</v>
          </cell>
        </row>
        <row r="73">
          <cell r="B73">
            <v>868.68070599999999</v>
          </cell>
          <cell r="E73">
            <v>899.37989700000003</v>
          </cell>
        </row>
        <row r="74">
          <cell r="B74">
            <v>154.920728</v>
          </cell>
          <cell r="E74">
            <v>164.198601</v>
          </cell>
        </row>
      </sheetData>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K35"/>
  <sheetViews>
    <sheetView showGridLines="0" zoomScaleNormal="100" workbookViewId="0">
      <selection activeCell="I16" sqref="I16"/>
    </sheetView>
  </sheetViews>
  <sheetFormatPr baseColWidth="10" defaultColWidth="11.42578125" defaultRowHeight="12.75" x14ac:dyDescent="0.2"/>
  <cols>
    <col min="1" max="1" width="6.28515625" style="28" customWidth="1"/>
    <col min="2" max="4" width="11.42578125" style="28"/>
    <col min="5" max="5" width="11.85546875" style="28" customWidth="1"/>
    <col min="6" max="6" width="11.42578125" style="28"/>
    <col min="7" max="7" width="12.140625" style="28" customWidth="1"/>
    <col min="8" max="8" width="11.42578125" style="28"/>
    <col min="9" max="9" width="18.140625" style="28" customWidth="1"/>
    <col min="10" max="16384" width="11.42578125" style="28"/>
  </cols>
  <sheetData>
    <row r="1" spans="1:11" ht="30" x14ac:dyDescent="0.4">
      <c r="A1" s="32">
        <v>5</v>
      </c>
      <c r="B1" s="32" t="s">
        <v>31</v>
      </c>
      <c r="C1" s="33"/>
      <c r="D1" s="33"/>
      <c r="E1" s="33"/>
      <c r="F1" s="32"/>
      <c r="G1" s="33"/>
      <c r="H1" s="33"/>
      <c r="I1" s="33"/>
      <c r="J1" s="33"/>
      <c r="K1" s="33"/>
    </row>
    <row r="3" spans="1:11" ht="15" customHeight="1" x14ac:dyDescent="0.25">
      <c r="A3" s="34" t="s">
        <v>11</v>
      </c>
      <c r="C3" s="29"/>
      <c r="D3" s="29"/>
      <c r="E3" s="29"/>
      <c r="F3" s="29"/>
      <c r="G3" s="29"/>
      <c r="I3" s="132"/>
    </row>
    <row r="4" spans="1:11" ht="9.75" customHeight="1" x14ac:dyDescent="0.2">
      <c r="C4" s="29"/>
      <c r="D4" s="29"/>
      <c r="E4" s="29"/>
      <c r="F4" s="29"/>
      <c r="G4" s="29"/>
    </row>
    <row r="5" spans="1:11" ht="15" customHeight="1" x14ac:dyDescent="0.25">
      <c r="A5" s="490" t="s">
        <v>18</v>
      </c>
      <c r="B5" s="36"/>
      <c r="C5" s="36"/>
      <c r="D5" s="36"/>
      <c r="E5" s="34"/>
      <c r="F5" s="34"/>
      <c r="G5" s="34"/>
    </row>
    <row r="6" spans="1:11" ht="6" customHeight="1" x14ac:dyDescent="0.25">
      <c r="C6" s="34"/>
      <c r="D6" s="34"/>
      <c r="E6" s="34"/>
      <c r="F6" s="34"/>
      <c r="G6" s="35"/>
    </row>
    <row r="7" spans="1:11" ht="15.75" x14ac:dyDescent="0.25">
      <c r="A7" s="490" t="s">
        <v>44</v>
      </c>
      <c r="B7"/>
      <c r="C7"/>
      <c r="D7"/>
      <c r="E7"/>
      <c r="F7"/>
      <c r="G7" s="34"/>
    </row>
    <row r="8" spans="1:11" ht="6" customHeight="1" x14ac:dyDescent="0.25">
      <c r="C8" s="34"/>
      <c r="D8" s="34"/>
      <c r="E8" s="34"/>
      <c r="F8" s="34"/>
      <c r="G8" s="35"/>
    </row>
    <row r="9" spans="1:11" x14ac:dyDescent="0.2">
      <c r="A9" s="490" t="s">
        <v>43</v>
      </c>
      <c r="B9"/>
      <c r="C9"/>
      <c r="D9"/>
      <c r="E9"/>
      <c r="F9"/>
      <c r="G9"/>
    </row>
    <row r="10" spans="1:11" ht="6" customHeight="1" x14ac:dyDescent="0.25">
      <c r="C10" s="34"/>
      <c r="D10" s="34"/>
      <c r="E10" s="34"/>
      <c r="F10" s="34"/>
      <c r="G10" s="35"/>
    </row>
    <row r="11" spans="1:11" ht="15.75" customHeight="1" x14ac:dyDescent="0.2">
      <c r="A11" s="490" t="s">
        <v>137</v>
      </c>
      <c r="B11"/>
      <c r="C11"/>
      <c r="D11"/>
      <c r="E11"/>
      <c r="F11"/>
      <c r="G11"/>
    </row>
    <row r="12" spans="1:11" ht="6" customHeight="1" x14ac:dyDescent="0.25">
      <c r="E12" s="34"/>
      <c r="F12" s="34"/>
      <c r="G12" s="35"/>
    </row>
    <row r="13" spans="1:11" ht="3" customHeight="1" x14ac:dyDescent="0.25">
      <c r="C13" s="34"/>
      <c r="D13" s="34"/>
      <c r="E13" s="34"/>
      <c r="F13" s="34"/>
      <c r="G13" s="35"/>
    </row>
    <row r="14" spans="1:11" x14ac:dyDescent="0.2">
      <c r="A14" s="490" t="s">
        <v>45</v>
      </c>
      <c r="B14"/>
      <c r="C14"/>
      <c r="D14"/>
      <c r="E14"/>
    </row>
    <row r="15" spans="1:11" ht="9" customHeight="1" x14ac:dyDescent="0.2"/>
    <row r="16" spans="1:11" x14ac:dyDescent="0.2">
      <c r="A16" s="490" t="s">
        <v>139</v>
      </c>
    </row>
    <row r="32" spans="5:5" x14ac:dyDescent="0.2">
      <c r="E32"/>
    </row>
    <row r="35" spans="5:5" x14ac:dyDescent="0.2">
      <c r="E35"/>
    </row>
  </sheetData>
  <phoneticPr fontId="0" type="noConversion"/>
  <hyperlinks>
    <hyperlink ref="A5" location="'5.1_2022'!A1" display="5-1 Vue d'ensemble de la fiscalité locale"/>
    <hyperlink ref="A7" location="'5.2'!A1" display="5-2 Les recettes de la fiscalité locale"/>
    <hyperlink ref="A9" location="'5.3'!A1" display="5-3 Bases nettes et taux moyens d'imposition "/>
    <hyperlink ref="A11" location="'5.4 '!A1" display="5-4 Décomposition de l'évolution du produit des taxes : effet base et effet taux"/>
    <hyperlink ref="A14" location="'5.5'!A1" display="5-5 Les contributions de l'État à la fiscalité directe locale "/>
    <hyperlink ref="A16" location="'5.6_2022'!A1" display="5-6 Redevances et recettes tarifaires"/>
  </hyperlinks>
  <pageMargins left="0.39370078740157483" right="0.19685039370078741" top="2.1653543307086616" bottom="0.98425196850393704" header="0.23622047244094491" footer="0.19685039370078741"/>
  <pageSetup paperSize="9" firstPageNumber="7"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AJ49"/>
  <sheetViews>
    <sheetView showGridLines="0" workbookViewId="0">
      <pane xSplit="1" ySplit="6" topLeftCell="B7" activePane="bottomRight" state="frozen"/>
      <selection activeCell="A50" sqref="A50"/>
      <selection pane="topRight" activeCell="A50" sqref="A50"/>
      <selection pane="bottomLeft" activeCell="A50" sqref="A50"/>
      <selection pane="bottomRight" activeCell="I15" sqref="I15"/>
    </sheetView>
  </sheetViews>
  <sheetFormatPr baseColWidth="10" defaultColWidth="11.42578125" defaultRowHeight="12.75" x14ac:dyDescent="0.2"/>
  <cols>
    <col min="1" max="1" width="31.140625" style="319" customWidth="1"/>
    <col min="2" max="2" width="13.140625" style="3" customWidth="1"/>
    <col min="3" max="4" width="10.85546875" style="3" customWidth="1"/>
    <col min="5" max="5" width="13.42578125" style="3" customWidth="1"/>
    <col min="6" max="6" width="11.140625" style="3" customWidth="1"/>
    <col min="7" max="7" width="10.85546875" style="2" customWidth="1"/>
    <col min="8" max="11" width="11.42578125" style="40"/>
    <col min="12" max="12" width="14.7109375" style="40" customWidth="1"/>
    <col min="13" max="13" width="16" style="40" customWidth="1"/>
    <col min="14" max="22" width="11.42578125" style="40"/>
    <col min="23" max="16384" width="11.42578125" style="3"/>
  </cols>
  <sheetData>
    <row r="1" spans="1:36" ht="25.5" customHeight="1" x14ac:dyDescent="0.25">
      <c r="A1" s="331" t="s">
        <v>139</v>
      </c>
      <c r="B1" s="26"/>
      <c r="C1" s="26"/>
      <c r="D1" s="26"/>
      <c r="E1" s="26"/>
      <c r="F1" s="26"/>
      <c r="G1" s="496" t="s">
        <v>172</v>
      </c>
    </row>
    <row r="2" spans="1:36" ht="15.75" x14ac:dyDescent="0.25">
      <c r="A2" s="296"/>
      <c r="B2" s="297"/>
      <c r="C2" s="298"/>
      <c r="D2" s="297"/>
      <c r="E2" s="298"/>
      <c r="F2" s="297"/>
    </row>
    <row r="3" spans="1:36" ht="18" x14ac:dyDescent="0.25">
      <c r="A3" s="299" t="s">
        <v>233</v>
      </c>
      <c r="B3" s="299"/>
      <c r="C3" s="300"/>
      <c r="D3" s="299"/>
      <c r="E3" s="300"/>
      <c r="F3" s="300"/>
      <c r="G3" s="301"/>
    </row>
    <row r="4" spans="1:36" x14ac:dyDescent="0.2">
      <c r="A4" s="305"/>
      <c r="B4" s="306"/>
      <c r="C4" s="306"/>
      <c r="D4" s="306"/>
      <c r="E4" s="306"/>
      <c r="F4" s="306"/>
      <c r="G4" s="306"/>
      <c r="Q4" s="3"/>
      <c r="R4" s="3"/>
      <c r="S4" s="3"/>
      <c r="T4" s="3"/>
      <c r="U4" s="3"/>
      <c r="V4" s="3"/>
    </row>
    <row r="5" spans="1:36" x14ac:dyDescent="0.2">
      <c r="A5" s="307" t="s">
        <v>13</v>
      </c>
      <c r="B5" s="308"/>
      <c r="C5" s="308"/>
      <c r="D5" s="308"/>
      <c r="E5" s="308"/>
      <c r="F5" s="308"/>
      <c r="G5" s="308"/>
      <c r="N5" s="3"/>
      <c r="O5" s="3"/>
      <c r="P5" s="3"/>
      <c r="Q5" s="3"/>
      <c r="R5" s="3"/>
      <c r="S5" s="3"/>
      <c r="T5" s="3"/>
      <c r="U5" s="3"/>
      <c r="V5" s="3"/>
    </row>
    <row r="6" spans="1:36" ht="25.5" x14ac:dyDescent="0.2">
      <c r="A6" s="310">
        <v>2023</v>
      </c>
      <c r="B6" s="310" t="s">
        <v>140</v>
      </c>
      <c r="C6" s="310" t="s">
        <v>65</v>
      </c>
      <c r="D6" s="310" t="s">
        <v>141</v>
      </c>
      <c r="E6" s="310" t="s">
        <v>1</v>
      </c>
      <c r="F6" s="310" t="s">
        <v>86</v>
      </c>
      <c r="G6" s="310" t="s">
        <v>234</v>
      </c>
      <c r="U6" s="3"/>
      <c r="V6" s="3"/>
    </row>
    <row r="7" spans="1:36" x14ac:dyDescent="0.2">
      <c r="A7" s="311" t="s">
        <v>142</v>
      </c>
      <c r="B7" s="312"/>
      <c r="C7" s="312"/>
      <c r="D7" s="312"/>
      <c r="E7" s="312"/>
      <c r="F7" s="312"/>
      <c r="G7" s="312"/>
      <c r="U7" s="3"/>
      <c r="V7" s="3"/>
    </row>
    <row r="8" spans="1:36" x14ac:dyDescent="0.2">
      <c r="A8" s="325" t="s">
        <v>143</v>
      </c>
      <c r="B8" s="542">
        <v>298.20541700000001</v>
      </c>
      <c r="C8" s="542">
        <v>1500.9272989999999</v>
      </c>
      <c r="D8" s="542">
        <v>1368.8183509999999</v>
      </c>
      <c r="E8" s="542">
        <v>0.39061000000000001</v>
      </c>
      <c r="F8" s="542">
        <v>0.226411</v>
      </c>
      <c r="G8" s="328">
        <f>SUM(B8:F8)</f>
        <v>3168.568088</v>
      </c>
      <c r="U8" s="3"/>
      <c r="V8" s="3"/>
    </row>
    <row r="9" spans="1:36" s="21" customFormat="1" x14ac:dyDescent="0.2">
      <c r="A9" s="313" t="s">
        <v>144</v>
      </c>
      <c r="B9" s="543">
        <v>67.057227999999995</v>
      </c>
      <c r="C9" s="543">
        <v>243.42094499999999</v>
      </c>
      <c r="D9" s="543">
        <v>316.91409700000003</v>
      </c>
      <c r="E9" s="543">
        <v>1.9344E-2</v>
      </c>
      <c r="F9" s="543" t="s">
        <v>237</v>
      </c>
      <c r="G9" s="312">
        <f t="shared" ref="G9:G39" si="0">SUM(B9:F9)</f>
        <v>627.4116140000001</v>
      </c>
    </row>
    <row r="10" spans="1:36" x14ac:dyDescent="0.2">
      <c r="A10" s="325" t="s">
        <v>145</v>
      </c>
      <c r="B10" s="542">
        <v>298.27794699999998</v>
      </c>
      <c r="C10" s="542">
        <v>27.322547</v>
      </c>
      <c r="D10" s="542">
        <v>376.41898099999997</v>
      </c>
      <c r="E10" s="542">
        <v>6.8987889999999998</v>
      </c>
      <c r="F10" s="542" t="s">
        <v>237</v>
      </c>
      <c r="G10" s="328">
        <f t="shared" si="0"/>
        <v>708.91826399999991</v>
      </c>
      <c r="U10" s="3"/>
      <c r="V10" s="3"/>
    </row>
    <row r="11" spans="1:36" s="40" customFormat="1" x14ac:dyDescent="0.2">
      <c r="A11" s="311" t="s">
        <v>146</v>
      </c>
      <c r="B11" s="312"/>
      <c r="C11" s="312"/>
      <c r="D11" s="312"/>
      <c r="E11" s="312"/>
      <c r="F11" s="312"/>
      <c r="G11" s="312"/>
      <c r="W11" s="3"/>
      <c r="X11" s="3"/>
      <c r="Y11" s="3"/>
      <c r="Z11" s="3"/>
      <c r="AA11" s="3"/>
      <c r="AB11" s="3"/>
      <c r="AC11" s="3"/>
      <c r="AD11" s="3"/>
      <c r="AE11" s="3"/>
      <c r="AF11" s="3"/>
      <c r="AG11" s="3"/>
      <c r="AH11" s="3"/>
      <c r="AI11" s="3"/>
      <c r="AJ11" s="3"/>
    </row>
    <row r="12" spans="1:36" s="40" customFormat="1" x14ac:dyDescent="0.2">
      <c r="A12" s="325" t="s">
        <v>147</v>
      </c>
      <c r="B12" s="542">
        <v>3.0160140000000002</v>
      </c>
      <c r="C12" s="542">
        <v>1.1089770000000001</v>
      </c>
      <c r="D12" s="542">
        <v>8.8406999999999999E-2</v>
      </c>
      <c r="E12" s="542">
        <v>2.7258000000000001E-2</v>
      </c>
      <c r="F12" s="542" t="s">
        <v>237</v>
      </c>
      <c r="G12" s="328">
        <f t="shared" si="0"/>
        <v>4.2406560000000004</v>
      </c>
      <c r="W12" s="3"/>
      <c r="X12" s="3"/>
      <c r="Y12" s="3"/>
      <c r="Z12" s="3"/>
      <c r="AA12" s="3"/>
      <c r="AB12" s="3"/>
      <c r="AC12" s="3"/>
      <c r="AD12" s="3"/>
      <c r="AE12" s="3"/>
      <c r="AF12" s="3"/>
      <c r="AG12" s="3"/>
      <c r="AH12" s="3"/>
      <c r="AI12" s="3"/>
      <c r="AJ12" s="3"/>
    </row>
    <row r="13" spans="1:36" s="40" customFormat="1" x14ac:dyDescent="0.2">
      <c r="A13" s="313" t="s">
        <v>148</v>
      </c>
      <c r="B13" s="543">
        <v>291.09753599999999</v>
      </c>
      <c r="C13" s="543">
        <v>14.028916000000001</v>
      </c>
      <c r="D13" s="543">
        <v>0.72638999999999998</v>
      </c>
      <c r="E13" s="543">
        <v>4.1812129999999996</v>
      </c>
      <c r="F13" s="543">
        <v>0.172599</v>
      </c>
      <c r="G13" s="312">
        <f t="shared" si="0"/>
        <v>310.20665399999996</v>
      </c>
      <c r="W13" s="3"/>
      <c r="X13" s="3"/>
      <c r="Y13" s="3"/>
      <c r="Z13" s="3"/>
      <c r="AA13" s="3"/>
      <c r="AB13" s="3"/>
      <c r="AC13" s="3"/>
      <c r="AD13" s="3"/>
      <c r="AE13" s="3"/>
      <c r="AF13" s="3"/>
      <c r="AG13" s="3"/>
      <c r="AH13" s="3"/>
      <c r="AI13" s="3"/>
      <c r="AJ13" s="3"/>
    </row>
    <row r="14" spans="1:36" s="40" customFormat="1" x14ac:dyDescent="0.2">
      <c r="A14" s="327" t="s">
        <v>149</v>
      </c>
      <c r="B14" s="328"/>
      <c r="C14" s="328"/>
      <c r="D14" s="328"/>
      <c r="E14" s="328"/>
      <c r="F14" s="328"/>
      <c r="G14" s="328"/>
      <c r="W14" s="3"/>
      <c r="X14" s="3"/>
      <c r="Y14" s="3"/>
      <c r="Z14" s="3"/>
      <c r="AA14" s="3"/>
      <c r="AB14" s="3"/>
      <c r="AC14" s="3"/>
      <c r="AD14" s="3"/>
      <c r="AE14" s="3"/>
      <c r="AF14" s="3"/>
      <c r="AG14" s="3"/>
      <c r="AH14" s="3"/>
      <c r="AI14" s="3"/>
      <c r="AJ14" s="3"/>
    </row>
    <row r="15" spans="1:36" s="40" customFormat="1" ht="25.5" x14ac:dyDescent="0.2">
      <c r="A15" s="313" t="s">
        <v>150</v>
      </c>
      <c r="B15" s="543">
        <v>133.367783</v>
      </c>
      <c r="C15" s="543">
        <v>3.3660640000000002</v>
      </c>
      <c r="D15" s="543">
        <v>3.3028710000000001</v>
      </c>
      <c r="E15" s="543" t="s">
        <v>237</v>
      </c>
      <c r="F15" s="543" t="s">
        <v>237</v>
      </c>
      <c r="G15" s="312">
        <f t="shared" si="0"/>
        <v>140.03671800000001</v>
      </c>
      <c r="W15" s="3"/>
      <c r="X15" s="3"/>
      <c r="Y15" s="3"/>
      <c r="Z15" s="3"/>
      <c r="AA15" s="3"/>
      <c r="AB15" s="3"/>
      <c r="AC15" s="3"/>
      <c r="AD15" s="3"/>
      <c r="AE15" s="3"/>
      <c r="AF15" s="3"/>
      <c r="AG15" s="3"/>
      <c r="AH15" s="3"/>
      <c r="AI15" s="3"/>
      <c r="AJ15" s="3"/>
    </row>
    <row r="16" spans="1:36" s="40" customFormat="1" x14ac:dyDescent="0.2">
      <c r="A16" s="325" t="s">
        <v>151</v>
      </c>
      <c r="B16" s="542">
        <v>726.72283100000004</v>
      </c>
      <c r="C16" s="542">
        <v>27.301946000000001</v>
      </c>
      <c r="D16" s="542">
        <v>118.45168200000001</v>
      </c>
      <c r="E16" s="542">
        <v>89.179796999999994</v>
      </c>
      <c r="F16" s="542">
        <v>13.939164</v>
      </c>
      <c r="G16" s="328">
        <f t="shared" si="0"/>
        <v>975.5954200000001</v>
      </c>
      <c r="W16" s="3"/>
      <c r="X16" s="3"/>
      <c r="Y16" s="3"/>
      <c r="Z16" s="3"/>
      <c r="AA16" s="3"/>
      <c r="AB16" s="3"/>
      <c r="AC16" s="3"/>
      <c r="AD16" s="3"/>
      <c r="AE16" s="3"/>
      <c r="AF16" s="3"/>
      <c r="AG16" s="3"/>
      <c r="AH16" s="3"/>
      <c r="AI16" s="3"/>
      <c r="AJ16" s="3"/>
    </row>
    <row r="17" spans="1:36" s="40" customFormat="1" ht="25.5" x14ac:dyDescent="0.2">
      <c r="A17" s="313" t="s">
        <v>152</v>
      </c>
      <c r="B17" s="543">
        <v>827.94793600000003</v>
      </c>
      <c r="C17" s="543">
        <v>1.849029</v>
      </c>
      <c r="D17" s="543">
        <v>106.17765199999999</v>
      </c>
      <c r="E17" s="543">
        <v>0.101755</v>
      </c>
      <c r="F17" s="543" t="s">
        <v>237</v>
      </c>
      <c r="G17" s="312">
        <f t="shared" si="0"/>
        <v>936.07637199999999</v>
      </c>
      <c r="W17" s="3"/>
      <c r="X17" s="3"/>
      <c r="Y17" s="3"/>
      <c r="Z17" s="3"/>
      <c r="AA17" s="3"/>
      <c r="AB17" s="3"/>
      <c r="AC17" s="3"/>
      <c r="AD17" s="3"/>
      <c r="AE17" s="3"/>
      <c r="AF17" s="3"/>
      <c r="AG17" s="3"/>
      <c r="AH17" s="3"/>
      <c r="AI17" s="3"/>
      <c r="AJ17" s="3"/>
    </row>
    <row r="18" spans="1:36" s="40" customFormat="1" x14ac:dyDescent="0.2">
      <c r="A18" s="325" t="s">
        <v>153</v>
      </c>
      <c r="B18" s="542">
        <v>1.0083420000000001</v>
      </c>
      <c r="C18" s="542">
        <v>1.2801E-2</v>
      </c>
      <c r="D18" s="542">
        <v>45.052691000000003</v>
      </c>
      <c r="E18" s="542">
        <v>5.1736940000000002</v>
      </c>
      <c r="F18" s="542" t="s">
        <v>237</v>
      </c>
      <c r="G18" s="328">
        <f t="shared" si="0"/>
        <v>51.247528000000003</v>
      </c>
      <c r="W18" s="3"/>
      <c r="X18" s="3"/>
      <c r="Y18" s="3"/>
      <c r="Z18" s="3"/>
      <c r="AA18" s="3"/>
      <c r="AB18" s="3"/>
      <c r="AC18" s="3"/>
      <c r="AD18" s="3"/>
      <c r="AE18" s="3"/>
      <c r="AF18" s="3"/>
      <c r="AG18" s="3"/>
      <c r="AH18" s="3"/>
      <c r="AI18" s="3"/>
      <c r="AJ18" s="3"/>
    </row>
    <row r="19" spans="1:36" s="40" customFormat="1" x14ac:dyDescent="0.2">
      <c r="A19" s="313" t="s">
        <v>154</v>
      </c>
      <c r="B19" s="543">
        <v>31.214206000000001</v>
      </c>
      <c r="C19" s="543">
        <v>1.3766879999999999</v>
      </c>
      <c r="D19" s="543">
        <v>0.114746</v>
      </c>
      <c r="E19" s="543">
        <v>0.45158500000000001</v>
      </c>
      <c r="F19" s="543">
        <v>7.1887000000000006E-2</v>
      </c>
      <c r="G19" s="312">
        <f t="shared" si="0"/>
        <v>33.229111999999994</v>
      </c>
      <c r="W19" s="3"/>
      <c r="X19" s="3"/>
      <c r="Y19" s="3"/>
      <c r="Z19" s="3"/>
      <c r="AA19" s="3"/>
      <c r="AB19" s="3"/>
      <c r="AC19" s="3"/>
      <c r="AD19" s="3"/>
      <c r="AE19" s="3"/>
      <c r="AF19" s="3"/>
      <c r="AG19" s="3"/>
      <c r="AH19" s="3"/>
      <c r="AI19" s="3"/>
      <c r="AJ19" s="3"/>
    </row>
    <row r="20" spans="1:36" s="40" customFormat="1" x14ac:dyDescent="0.2">
      <c r="A20" s="325" t="s">
        <v>155</v>
      </c>
      <c r="B20" s="542">
        <v>4.748901</v>
      </c>
      <c r="C20" s="542">
        <v>1.6108469999999999</v>
      </c>
      <c r="D20" s="542">
        <v>8.2799999999999996E-4</v>
      </c>
      <c r="E20" s="542" t="s">
        <v>237</v>
      </c>
      <c r="F20" s="542" t="s">
        <v>237</v>
      </c>
      <c r="G20" s="328">
        <f t="shared" si="0"/>
        <v>6.360576</v>
      </c>
      <c r="W20" s="3"/>
      <c r="X20" s="3"/>
      <c r="Y20" s="3"/>
      <c r="Z20" s="3"/>
      <c r="AA20" s="3"/>
      <c r="AB20" s="3"/>
      <c r="AC20" s="3"/>
      <c r="AD20" s="3"/>
      <c r="AE20" s="3"/>
      <c r="AF20" s="3"/>
      <c r="AG20" s="3"/>
      <c r="AH20" s="3"/>
      <c r="AI20" s="3"/>
      <c r="AJ20" s="3"/>
    </row>
    <row r="21" spans="1:36" s="40" customFormat="1" x14ac:dyDescent="0.2">
      <c r="A21" s="313" t="s">
        <v>187</v>
      </c>
      <c r="B21" s="543">
        <v>5.344557</v>
      </c>
      <c r="C21" s="543">
        <v>2.9599999999999998E-4</v>
      </c>
      <c r="D21" s="543">
        <v>0.53296399999999999</v>
      </c>
      <c r="E21" s="543">
        <v>3.4537779999999998</v>
      </c>
      <c r="F21" s="543" t="s">
        <v>237</v>
      </c>
      <c r="G21" s="312">
        <f t="shared" si="0"/>
        <v>9.3315950000000001</v>
      </c>
      <c r="W21" s="3"/>
      <c r="X21" s="3"/>
      <c r="Y21" s="3"/>
      <c r="Z21" s="3"/>
      <c r="AA21" s="3"/>
      <c r="AB21" s="3"/>
      <c r="AC21" s="3"/>
      <c r="AD21" s="3"/>
      <c r="AE21" s="3"/>
      <c r="AF21" s="3"/>
      <c r="AG21" s="3"/>
      <c r="AH21" s="3"/>
      <c r="AI21" s="3"/>
      <c r="AJ21" s="3"/>
    </row>
    <row r="22" spans="1:36" s="40" customFormat="1" x14ac:dyDescent="0.2">
      <c r="A22" s="325" t="s">
        <v>156</v>
      </c>
      <c r="B22" s="542">
        <v>2.164002</v>
      </c>
      <c r="C22" s="542">
        <v>0.66351899999999997</v>
      </c>
      <c r="D22" s="542">
        <v>2.8881139999999998</v>
      </c>
      <c r="E22" s="542" t="s">
        <v>237</v>
      </c>
      <c r="F22" s="542" t="s">
        <v>237</v>
      </c>
      <c r="G22" s="328">
        <f t="shared" si="0"/>
        <v>5.7156349999999998</v>
      </c>
      <c r="W22" s="3"/>
      <c r="X22" s="3"/>
      <c r="Y22" s="3"/>
      <c r="Z22" s="3"/>
      <c r="AA22" s="3"/>
      <c r="AB22" s="3"/>
      <c r="AC22" s="3"/>
      <c r="AD22" s="3"/>
      <c r="AE22" s="3"/>
      <c r="AF22" s="3"/>
      <c r="AG22" s="3"/>
      <c r="AH22" s="3"/>
      <c r="AI22" s="3"/>
      <c r="AJ22" s="3"/>
    </row>
    <row r="23" spans="1:36" s="40" customFormat="1" x14ac:dyDescent="0.2">
      <c r="A23" s="313" t="s">
        <v>157</v>
      </c>
      <c r="B23" s="543">
        <v>106.5677569999998</v>
      </c>
      <c r="C23" s="543">
        <v>117.503398</v>
      </c>
      <c r="D23" s="543">
        <v>54.478236000000003</v>
      </c>
      <c r="E23" s="543">
        <v>30.011766000000001</v>
      </c>
      <c r="F23" s="543">
        <v>5.5639630000000002</v>
      </c>
      <c r="G23" s="312">
        <f t="shared" si="0"/>
        <v>314.12511999999981</v>
      </c>
      <c r="W23" s="3"/>
      <c r="X23" s="3"/>
      <c r="Y23" s="3"/>
      <c r="Z23" s="3"/>
      <c r="AA23" s="3"/>
      <c r="AB23" s="3"/>
      <c r="AC23" s="3"/>
      <c r="AD23" s="3"/>
      <c r="AE23" s="3"/>
      <c r="AF23" s="3"/>
      <c r="AG23" s="3"/>
      <c r="AH23" s="3"/>
      <c r="AI23" s="3"/>
      <c r="AJ23" s="3"/>
    </row>
    <row r="24" spans="1:36" s="40" customFormat="1" x14ac:dyDescent="0.2">
      <c r="A24" s="327" t="s">
        <v>182</v>
      </c>
      <c r="B24" s="328"/>
      <c r="C24" s="328"/>
      <c r="D24" s="328"/>
      <c r="E24" s="328"/>
      <c r="F24" s="328"/>
      <c r="G24" s="328"/>
      <c r="W24" s="3"/>
      <c r="X24" s="3"/>
      <c r="Y24" s="3"/>
      <c r="Z24" s="3"/>
      <c r="AA24" s="3"/>
      <c r="AB24" s="3"/>
      <c r="AC24" s="3"/>
      <c r="AD24" s="3"/>
      <c r="AE24" s="3"/>
      <c r="AF24" s="3"/>
      <c r="AG24" s="3"/>
      <c r="AH24" s="3"/>
      <c r="AI24" s="3"/>
      <c r="AJ24" s="3"/>
    </row>
    <row r="25" spans="1:36" s="40" customFormat="1" x14ac:dyDescent="0.2">
      <c r="A25" s="313" t="s">
        <v>176</v>
      </c>
      <c r="B25" s="543">
        <v>15.562574</v>
      </c>
      <c r="C25" s="543">
        <v>259.45706899999999</v>
      </c>
      <c r="D25" s="543">
        <v>855.23040900000001</v>
      </c>
      <c r="E25" s="543">
        <v>20.190484999999999</v>
      </c>
      <c r="F25" s="543">
        <v>8.4442000000000003E-2</v>
      </c>
      <c r="G25" s="312">
        <f t="shared" si="0"/>
        <v>1150.524979</v>
      </c>
      <c r="W25" s="3"/>
      <c r="X25" s="3"/>
      <c r="Y25" s="3"/>
      <c r="Z25" s="3"/>
      <c r="AA25" s="3"/>
      <c r="AB25" s="3"/>
      <c r="AC25" s="3"/>
      <c r="AD25" s="3"/>
      <c r="AE25" s="3"/>
      <c r="AF25" s="3"/>
      <c r="AG25" s="3"/>
      <c r="AH25" s="3"/>
      <c r="AI25" s="3"/>
      <c r="AJ25" s="3"/>
    </row>
    <row r="26" spans="1:36" x14ac:dyDescent="0.2">
      <c r="A26" s="325" t="s">
        <v>158</v>
      </c>
      <c r="B26" s="542">
        <v>23.035824000000002</v>
      </c>
      <c r="C26" s="542">
        <v>246.19227100000001</v>
      </c>
      <c r="D26" s="542">
        <v>325.23527799999999</v>
      </c>
      <c r="E26" s="542">
        <v>1.07816</v>
      </c>
      <c r="F26" s="542" t="s">
        <v>237</v>
      </c>
      <c r="G26" s="328">
        <f t="shared" si="0"/>
        <v>595.54153300000007</v>
      </c>
    </row>
    <row r="27" spans="1:36" x14ac:dyDescent="0.2">
      <c r="A27" s="313" t="s">
        <v>159</v>
      </c>
      <c r="B27" s="543">
        <v>320.01926800000001</v>
      </c>
      <c r="C27" s="543">
        <v>23.000371000000001</v>
      </c>
      <c r="D27" s="543">
        <v>104.549466</v>
      </c>
      <c r="E27" s="543">
        <v>27.230588000000001</v>
      </c>
      <c r="F27" s="543">
        <v>1.0779350000000001</v>
      </c>
      <c r="G27" s="312">
        <f t="shared" si="0"/>
        <v>475.87762800000002</v>
      </c>
    </row>
    <row r="28" spans="1:36" x14ac:dyDescent="0.2">
      <c r="A28" s="325" t="s">
        <v>160</v>
      </c>
      <c r="B28" s="542">
        <v>407.21707600000002</v>
      </c>
      <c r="C28" s="542">
        <v>38.372278999999999</v>
      </c>
      <c r="D28" s="542">
        <v>270.98920099999998</v>
      </c>
      <c r="E28" s="542">
        <v>7.7738950000000004</v>
      </c>
      <c r="F28" s="542">
        <v>0.53284799999999999</v>
      </c>
      <c r="G28" s="328">
        <f t="shared" si="0"/>
        <v>724.88529899999992</v>
      </c>
    </row>
    <row r="29" spans="1:36" x14ac:dyDescent="0.2">
      <c r="A29" s="313" t="s">
        <v>161</v>
      </c>
      <c r="B29" s="543">
        <v>0.40084700000000001</v>
      </c>
      <c r="C29" s="543">
        <v>1.2534E-2</v>
      </c>
      <c r="D29" s="543">
        <v>1.0753E-2</v>
      </c>
      <c r="E29" s="543">
        <v>47.292364999999997</v>
      </c>
      <c r="F29" s="543">
        <v>2.9922710000000001</v>
      </c>
      <c r="G29" s="312">
        <f t="shared" si="0"/>
        <v>50.708770000000001</v>
      </c>
    </row>
    <row r="30" spans="1:36" s="2" customFormat="1" x14ac:dyDescent="0.2">
      <c r="A30" s="325" t="s">
        <v>162</v>
      </c>
      <c r="B30" s="542">
        <v>17.332377999999999</v>
      </c>
      <c r="C30" s="542">
        <v>1.733077</v>
      </c>
      <c r="D30" s="542">
        <v>0.188055</v>
      </c>
      <c r="E30" s="542">
        <v>4.0900000000000002E-4</v>
      </c>
      <c r="F30" s="542">
        <v>0.861344</v>
      </c>
      <c r="G30" s="328">
        <f t="shared" si="0"/>
        <v>20.115262999999999</v>
      </c>
      <c r="H30" s="40"/>
      <c r="I30" s="40"/>
      <c r="J30" s="40"/>
      <c r="K30" s="40"/>
      <c r="L30" s="40"/>
      <c r="M30" s="40"/>
      <c r="N30" s="40"/>
      <c r="O30" s="40"/>
      <c r="P30" s="40"/>
      <c r="Q30" s="40"/>
      <c r="R30" s="40"/>
      <c r="S30" s="40"/>
      <c r="T30" s="40"/>
      <c r="U30" s="40"/>
      <c r="V30" s="40"/>
      <c r="W30" s="3"/>
      <c r="X30" s="3"/>
      <c r="Y30" s="3"/>
      <c r="Z30" s="3"/>
      <c r="AA30" s="3"/>
      <c r="AB30" s="3"/>
      <c r="AC30" s="3"/>
      <c r="AD30" s="3"/>
      <c r="AE30" s="3"/>
      <c r="AF30" s="3"/>
      <c r="AG30" s="3"/>
      <c r="AH30" s="3"/>
      <c r="AI30" s="3"/>
      <c r="AJ30" s="3"/>
    </row>
    <row r="31" spans="1:36" x14ac:dyDescent="0.2">
      <c r="A31" s="313" t="s">
        <v>163</v>
      </c>
      <c r="B31" s="543">
        <v>805.34922600000004</v>
      </c>
      <c r="C31" s="543">
        <v>43.803358000000003</v>
      </c>
      <c r="D31" s="543">
        <v>189.683077</v>
      </c>
      <c r="E31" s="543">
        <v>29.132625999999998</v>
      </c>
      <c r="F31" s="543">
        <v>0.98666100000000001</v>
      </c>
      <c r="G31" s="312">
        <f t="shared" si="0"/>
        <v>1068.9549480000001</v>
      </c>
    </row>
    <row r="32" spans="1:36" x14ac:dyDescent="0.2">
      <c r="A32" s="325" t="s">
        <v>164</v>
      </c>
      <c r="B32" s="542">
        <v>1997.5739450000001</v>
      </c>
      <c r="C32" s="542">
        <v>141.85709900000001</v>
      </c>
      <c r="D32" s="542">
        <v>181.306802</v>
      </c>
      <c r="E32" s="542">
        <v>5.0517750000000001</v>
      </c>
      <c r="F32" s="542">
        <v>11.016297</v>
      </c>
      <c r="G32" s="328">
        <f t="shared" si="0"/>
        <v>2336.805918</v>
      </c>
    </row>
    <row r="33" spans="1:7" x14ac:dyDescent="0.2">
      <c r="A33" s="313" t="s">
        <v>165</v>
      </c>
      <c r="B33" s="543">
        <v>464.04250100000002</v>
      </c>
      <c r="C33" s="543">
        <v>1369.0597640000001</v>
      </c>
      <c r="D33" s="543">
        <v>2786.8500119999999</v>
      </c>
      <c r="E33" s="543">
        <v>108.009024</v>
      </c>
      <c r="F33" s="543" t="s">
        <v>237</v>
      </c>
      <c r="G33" s="312">
        <f t="shared" si="0"/>
        <v>4727.9613010000003</v>
      </c>
    </row>
    <row r="34" spans="1:7" x14ac:dyDescent="0.2">
      <c r="A34" s="325" t="s">
        <v>166</v>
      </c>
      <c r="B34" s="542">
        <v>25.516534</v>
      </c>
      <c r="C34" s="542">
        <v>97.017906999999994</v>
      </c>
      <c r="D34" s="542">
        <v>108.135282</v>
      </c>
      <c r="E34" s="542" t="s">
        <v>237</v>
      </c>
      <c r="F34" s="542" t="s">
        <v>237</v>
      </c>
      <c r="G34" s="328">
        <f t="shared" si="0"/>
        <v>230.66972299999998</v>
      </c>
    </row>
    <row r="35" spans="1:7" x14ac:dyDescent="0.2">
      <c r="A35" s="315" t="s">
        <v>167</v>
      </c>
      <c r="B35" s="314"/>
      <c r="C35" s="314"/>
      <c r="D35" s="314"/>
      <c r="E35" s="314"/>
      <c r="F35" s="314"/>
      <c r="G35" s="312"/>
    </row>
    <row r="36" spans="1:7" x14ac:dyDescent="0.2">
      <c r="A36" s="325" t="s">
        <v>168</v>
      </c>
      <c r="B36" s="542">
        <v>109.51298199999999</v>
      </c>
      <c r="C36" s="542">
        <v>154.193354</v>
      </c>
      <c r="D36" s="542">
        <v>110.416898</v>
      </c>
      <c r="E36" s="542">
        <v>9.0325319999999998</v>
      </c>
      <c r="F36" s="542">
        <v>1.2977000000000001E-2</v>
      </c>
      <c r="G36" s="328">
        <f t="shared" si="0"/>
        <v>383.16874299999995</v>
      </c>
    </row>
    <row r="37" spans="1:7" x14ac:dyDescent="0.2">
      <c r="A37" s="313" t="s">
        <v>169</v>
      </c>
      <c r="B37" s="543">
        <v>30.421420999999999</v>
      </c>
      <c r="C37" s="543">
        <v>75.193589000000003</v>
      </c>
      <c r="D37" s="543">
        <v>17.687726999999999</v>
      </c>
      <c r="E37" s="543">
        <v>2.1091700000000002</v>
      </c>
      <c r="F37" s="543">
        <v>2.3531E-2</v>
      </c>
      <c r="G37" s="312">
        <f t="shared" si="0"/>
        <v>125.435438</v>
      </c>
    </row>
    <row r="38" spans="1:7" x14ac:dyDescent="0.2">
      <c r="A38" s="325" t="s">
        <v>177</v>
      </c>
      <c r="B38" s="542">
        <v>2117.467662</v>
      </c>
      <c r="C38" s="542">
        <v>80.614461000000006</v>
      </c>
      <c r="D38" s="542">
        <v>462.27515</v>
      </c>
      <c r="E38" s="542">
        <v>108.872995</v>
      </c>
      <c r="F38" s="542">
        <v>20.892811999999999</v>
      </c>
      <c r="G38" s="328">
        <f t="shared" si="0"/>
        <v>2790.1230800000003</v>
      </c>
    </row>
    <row r="39" spans="1:7" x14ac:dyDescent="0.2">
      <c r="A39" s="316" t="s">
        <v>170</v>
      </c>
      <c r="B39" s="544">
        <v>553.511887</v>
      </c>
      <c r="C39" s="544">
        <v>554.536789</v>
      </c>
      <c r="D39" s="544">
        <v>453.77735999999999</v>
      </c>
      <c r="E39" s="544">
        <v>54.857222999999998</v>
      </c>
      <c r="F39" s="544">
        <v>5.7804140000000004</v>
      </c>
      <c r="G39" s="341">
        <f t="shared" si="0"/>
        <v>1622.463673</v>
      </c>
    </row>
    <row r="40" spans="1:7" x14ac:dyDescent="0.2">
      <c r="A40" s="320" t="s">
        <v>171</v>
      </c>
      <c r="B40" s="314"/>
      <c r="C40" s="314"/>
      <c r="D40" s="314"/>
      <c r="E40" s="314"/>
      <c r="F40" s="314"/>
      <c r="G40" s="314"/>
    </row>
    <row r="41" spans="1:7" x14ac:dyDescent="0.2">
      <c r="A41" s="57" t="s">
        <v>30</v>
      </c>
      <c r="B41" s="314"/>
      <c r="C41" s="314"/>
      <c r="D41" s="314"/>
      <c r="E41" s="314"/>
      <c r="F41" s="314"/>
      <c r="G41" s="314"/>
    </row>
    <row r="42" spans="1:7" x14ac:dyDescent="0.2">
      <c r="A42" s="320" t="s">
        <v>186</v>
      </c>
      <c r="B42" s="314"/>
      <c r="C42" s="314"/>
      <c r="D42" s="314"/>
      <c r="E42" s="314"/>
      <c r="F42" s="314"/>
      <c r="G42" s="314"/>
    </row>
    <row r="43" spans="1:7" x14ac:dyDescent="0.2">
      <c r="A43" s="318"/>
      <c r="B43" s="314"/>
      <c r="C43" s="314"/>
      <c r="D43" s="314"/>
      <c r="E43" s="314"/>
      <c r="F43" s="314"/>
      <c r="G43" s="314"/>
    </row>
    <row r="44" spans="1:7" x14ac:dyDescent="0.2">
      <c r="A44" s="318"/>
      <c r="B44" s="314"/>
      <c r="C44" s="314"/>
      <c r="D44" s="314"/>
      <c r="E44" s="314"/>
      <c r="F44" s="314"/>
      <c r="G44" s="314"/>
    </row>
    <row r="45" spans="1:7" x14ac:dyDescent="0.2">
      <c r="A45" s="318"/>
      <c r="B45" s="314"/>
      <c r="C45" s="314"/>
      <c r="D45" s="314"/>
      <c r="E45" s="314"/>
      <c r="F45" s="314"/>
      <c r="G45" s="314"/>
    </row>
    <row r="46" spans="1:7" x14ac:dyDescent="0.2">
      <c r="A46" s="318"/>
      <c r="B46" s="314"/>
      <c r="C46" s="314"/>
      <c r="D46" s="314"/>
      <c r="E46" s="314"/>
      <c r="F46" s="314"/>
      <c r="G46" s="314"/>
    </row>
    <row r="47" spans="1:7" x14ac:dyDescent="0.2">
      <c r="A47" s="318"/>
      <c r="B47" s="314"/>
      <c r="C47" s="314"/>
      <c r="D47" s="314"/>
      <c r="E47" s="314"/>
      <c r="F47" s="314"/>
      <c r="G47" s="314"/>
    </row>
    <row r="48" spans="1:7" x14ac:dyDescent="0.2">
      <c r="A48" s="318"/>
      <c r="B48" s="314"/>
      <c r="C48" s="314"/>
      <c r="D48" s="314"/>
      <c r="E48" s="314"/>
      <c r="F48" s="314"/>
      <c r="G48" s="314"/>
    </row>
    <row r="49" spans="1:7" x14ac:dyDescent="0.2">
      <c r="A49" s="318"/>
      <c r="B49" s="314"/>
      <c r="C49" s="314"/>
      <c r="D49" s="314"/>
      <c r="E49" s="314"/>
      <c r="F49" s="314"/>
      <c r="G49" s="314"/>
    </row>
  </sheetData>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AQ49"/>
  <sheetViews>
    <sheetView showGridLines="0" workbookViewId="0">
      <pane xSplit="1" ySplit="6" topLeftCell="B7" activePane="bottomRight" state="frozen"/>
      <selection activeCell="A50" sqref="A50"/>
      <selection pane="topRight" activeCell="A50" sqref="A50"/>
      <selection pane="bottomLeft" activeCell="A50" sqref="A50"/>
      <selection pane="bottomRight" activeCell="G6" sqref="G6:G39"/>
    </sheetView>
  </sheetViews>
  <sheetFormatPr baseColWidth="10" defaultColWidth="11.42578125" defaultRowHeight="12.75" x14ac:dyDescent="0.2"/>
  <cols>
    <col min="1" max="1" width="31.140625" style="319" customWidth="1"/>
    <col min="2" max="2" width="13.140625" style="3" customWidth="1"/>
    <col min="3" max="4" width="10.85546875" style="3" customWidth="1"/>
    <col min="5" max="5" width="13.42578125" style="3" customWidth="1"/>
    <col min="6" max="6" width="11.140625" style="3" customWidth="1"/>
    <col min="7" max="7" width="10.85546875" style="2" customWidth="1"/>
    <col min="8" max="8" width="11.28515625" style="39" customWidth="1"/>
    <col min="9" max="9" width="13.85546875" style="233" customWidth="1"/>
    <col min="10" max="10" width="11.42578125" style="234"/>
    <col min="11" max="11" width="13.5703125" style="37" customWidth="1"/>
    <col min="12" max="12" width="11.42578125" style="37"/>
    <col min="13" max="13" width="9" style="37" customWidth="1"/>
    <col min="14" max="14" width="11.42578125" style="37"/>
    <col min="15" max="18" width="11.42578125" style="40"/>
    <col min="19" max="19" width="14.7109375" style="40" customWidth="1"/>
    <col min="20" max="20" width="16" style="40" customWidth="1"/>
    <col min="21" max="29" width="11.42578125" style="40"/>
    <col min="30" max="16384" width="11.42578125" style="3"/>
  </cols>
  <sheetData>
    <row r="1" spans="1:43" ht="25.5" customHeight="1" x14ac:dyDescent="0.25">
      <c r="A1" s="331" t="s">
        <v>139</v>
      </c>
      <c r="B1" s="26"/>
      <c r="C1" s="26"/>
      <c r="D1" s="26"/>
      <c r="E1" s="26"/>
      <c r="F1" s="26"/>
      <c r="G1" s="27"/>
      <c r="H1" s="322"/>
    </row>
    <row r="2" spans="1:43" ht="15.75" x14ac:dyDescent="0.25">
      <c r="A2" s="296"/>
      <c r="B2" s="297"/>
      <c r="C2" s="298"/>
      <c r="D2" s="297"/>
      <c r="E2" s="298"/>
      <c r="F2" s="297"/>
    </row>
    <row r="3" spans="1:43" ht="18" x14ac:dyDescent="0.25">
      <c r="A3" s="299" t="s">
        <v>253</v>
      </c>
      <c r="B3" s="299"/>
      <c r="C3" s="300"/>
      <c r="D3" s="299"/>
      <c r="E3" s="300"/>
      <c r="F3" s="300"/>
      <c r="G3" s="301"/>
      <c r="H3" s="302"/>
      <c r="I3" s="173"/>
      <c r="J3" s="173"/>
      <c r="K3" s="173"/>
      <c r="L3" s="303"/>
      <c r="M3" s="304"/>
    </row>
    <row r="4" spans="1:43" x14ac:dyDescent="0.2">
      <c r="A4" s="305"/>
      <c r="B4" s="306"/>
      <c r="C4" s="306"/>
      <c r="D4" s="306"/>
      <c r="E4" s="306"/>
      <c r="F4" s="306"/>
      <c r="G4" s="306"/>
      <c r="H4" s="40"/>
      <c r="I4" s="37"/>
      <c r="X4" s="3"/>
      <c r="Y4" s="3"/>
      <c r="Z4" s="3"/>
      <c r="AA4" s="3"/>
      <c r="AB4" s="3"/>
      <c r="AC4" s="3"/>
    </row>
    <row r="5" spans="1:43" x14ac:dyDescent="0.2">
      <c r="A5" s="307" t="s">
        <v>13</v>
      </c>
      <c r="B5" s="308"/>
      <c r="C5" s="308"/>
      <c r="D5" s="308"/>
      <c r="E5" s="308"/>
      <c r="F5" s="308"/>
      <c r="G5" s="308"/>
      <c r="H5" s="309"/>
      <c r="I5" s="37"/>
      <c r="U5" s="3"/>
      <c r="V5" s="3"/>
      <c r="W5" s="3"/>
      <c r="X5" s="3"/>
      <c r="Y5" s="3"/>
      <c r="Z5" s="3"/>
      <c r="AA5" s="3"/>
      <c r="AB5" s="3"/>
      <c r="AC5" s="3"/>
    </row>
    <row r="6" spans="1:43" ht="25.5" x14ac:dyDescent="0.2">
      <c r="A6" s="310">
        <v>2024</v>
      </c>
      <c r="B6" s="310" t="s">
        <v>249</v>
      </c>
      <c r="C6" s="310" t="s">
        <v>65</v>
      </c>
      <c r="D6" s="310" t="s">
        <v>250</v>
      </c>
      <c r="E6" s="310" t="s">
        <v>1</v>
      </c>
      <c r="F6" s="310" t="s">
        <v>86</v>
      </c>
      <c r="G6" s="310" t="s">
        <v>251</v>
      </c>
      <c r="H6" s="329" t="s">
        <v>252</v>
      </c>
      <c r="I6" s="37"/>
      <c r="AB6" s="3"/>
      <c r="AC6" s="3"/>
    </row>
    <row r="7" spans="1:43" x14ac:dyDescent="0.2">
      <c r="A7" s="311" t="s">
        <v>142</v>
      </c>
      <c r="B7" s="312"/>
      <c r="C7" s="312"/>
      <c r="D7" s="312"/>
      <c r="E7" s="312"/>
      <c r="F7" s="312"/>
      <c r="G7" s="312"/>
      <c r="H7" s="330"/>
      <c r="I7" s="37"/>
      <c r="AB7" s="3"/>
      <c r="AC7" s="3"/>
    </row>
    <row r="8" spans="1:43" x14ac:dyDescent="0.2">
      <c r="A8" s="325" t="s">
        <v>143</v>
      </c>
      <c r="B8" s="542">
        <v>289.20148</v>
      </c>
      <c r="C8" s="542">
        <v>1564.811715</v>
      </c>
      <c r="D8" s="542">
        <v>1466.3278339999999</v>
      </c>
      <c r="E8" s="542">
        <v>0.31863599999999997</v>
      </c>
      <c r="F8" s="542">
        <v>0.79196200000000005</v>
      </c>
      <c r="G8" s="328">
        <v>3321.4516290000001</v>
      </c>
      <c r="H8" s="332">
        <v>4.8250041265958776E-2</v>
      </c>
      <c r="I8" s="37"/>
      <c r="AB8" s="3"/>
      <c r="AC8" s="3"/>
    </row>
    <row r="9" spans="1:43" s="21" customFormat="1" x14ac:dyDescent="0.2">
      <c r="A9" s="313" t="s">
        <v>144</v>
      </c>
      <c r="B9" s="543">
        <v>66.489918000000003</v>
      </c>
      <c r="C9" s="543">
        <v>263.47392300000001</v>
      </c>
      <c r="D9" s="543">
        <v>327.16235399999999</v>
      </c>
      <c r="E9" s="543">
        <v>3.901E-3</v>
      </c>
      <c r="F9" s="543"/>
      <c r="G9" s="312">
        <v>657.13009799999998</v>
      </c>
      <c r="H9" s="333">
        <v>4.7366805677269364E-2</v>
      </c>
      <c r="J9" s="291"/>
    </row>
    <row r="10" spans="1:43" x14ac:dyDescent="0.2">
      <c r="A10" s="325" t="s">
        <v>145</v>
      </c>
      <c r="B10" s="542">
        <v>232.562882</v>
      </c>
      <c r="C10" s="542">
        <v>18.57508</v>
      </c>
      <c r="D10" s="542">
        <v>359.16614600000003</v>
      </c>
      <c r="E10" s="542">
        <v>4.5024199999999999</v>
      </c>
      <c r="F10" s="542"/>
      <c r="G10" s="328">
        <v>614.80652799999996</v>
      </c>
      <c r="H10" s="332">
        <v>-0.13275400110159941</v>
      </c>
      <c r="I10" s="37"/>
      <c r="AB10" s="3"/>
      <c r="AC10" s="3"/>
    </row>
    <row r="11" spans="1:43" s="40" customFormat="1" x14ac:dyDescent="0.2">
      <c r="A11" s="311" t="s">
        <v>146</v>
      </c>
      <c r="B11" s="312"/>
      <c r="C11" s="312"/>
      <c r="D11" s="312"/>
      <c r="E11" s="312"/>
      <c r="F11" s="312"/>
      <c r="G11" s="312"/>
      <c r="H11" s="334"/>
      <c r="I11" s="233"/>
      <c r="J11" s="234"/>
      <c r="K11" s="37"/>
      <c r="L11" s="37"/>
      <c r="M11" s="37"/>
      <c r="N11" s="37"/>
      <c r="AD11" s="3"/>
      <c r="AE11" s="3"/>
      <c r="AF11" s="3"/>
      <c r="AG11" s="3"/>
      <c r="AH11" s="3"/>
      <c r="AI11" s="3"/>
      <c r="AJ11" s="3"/>
      <c r="AK11" s="3"/>
      <c r="AL11" s="3"/>
      <c r="AM11" s="3"/>
      <c r="AN11" s="3"/>
      <c r="AO11" s="3"/>
      <c r="AP11" s="3"/>
      <c r="AQ11" s="3"/>
    </row>
    <row r="12" spans="1:43" s="40" customFormat="1" x14ac:dyDescent="0.2">
      <c r="A12" s="325" t="s">
        <v>147</v>
      </c>
      <c r="B12" s="542">
        <v>3.0938249999999998</v>
      </c>
      <c r="C12" s="542">
        <v>0.81012499999999998</v>
      </c>
      <c r="D12" s="542">
        <v>6.2036000000000001E-2</v>
      </c>
      <c r="E12" s="542">
        <v>2.6738000000000001E-2</v>
      </c>
      <c r="F12" s="542"/>
      <c r="G12" s="328">
        <v>3.9927250000000001</v>
      </c>
      <c r="H12" s="332">
        <v>-5.8465246886330924E-2</v>
      </c>
      <c r="I12" s="233"/>
      <c r="J12" s="234"/>
      <c r="K12" s="37"/>
      <c r="L12" s="37"/>
      <c r="M12" s="37"/>
      <c r="N12" s="37"/>
      <c r="AD12" s="3"/>
      <c r="AE12" s="3"/>
      <c r="AF12" s="3"/>
      <c r="AG12" s="3"/>
      <c r="AH12" s="3"/>
      <c r="AI12" s="3"/>
      <c r="AJ12" s="3"/>
      <c r="AK12" s="3"/>
      <c r="AL12" s="3"/>
      <c r="AM12" s="3"/>
      <c r="AN12" s="3"/>
      <c r="AO12" s="3"/>
      <c r="AP12" s="3"/>
      <c r="AQ12" s="3"/>
    </row>
    <row r="13" spans="1:43" s="40" customFormat="1" x14ac:dyDescent="0.2">
      <c r="A13" s="313" t="s">
        <v>148</v>
      </c>
      <c r="B13" s="543">
        <v>281.70671800000002</v>
      </c>
      <c r="C13" s="543">
        <v>12.509968000000001</v>
      </c>
      <c r="D13" s="543">
        <v>0.81404200000000004</v>
      </c>
      <c r="E13" s="543">
        <v>2.869068</v>
      </c>
      <c r="F13" s="543">
        <v>0.42670400000000003</v>
      </c>
      <c r="G13" s="312">
        <v>298.326502</v>
      </c>
      <c r="H13" s="333">
        <v>-3.8297540838695077E-2</v>
      </c>
      <c r="I13" s="233"/>
      <c r="J13" s="234"/>
      <c r="K13" s="37"/>
      <c r="L13" s="37"/>
      <c r="M13" s="37"/>
      <c r="N13" s="37"/>
      <c r="AD13" s="3"/>
      <c r="AE13" s="3"/>
      <c r="AF13" s="3"/>
      <c r="AG13" s="3"/>
      <c r="AH13" s="3"/>
      <c r="AI13" s="3"/>
      <c r="AJ13" s="3"/>
      <c r="AK13" s="3"/>
      <c r="AL13" s="3"/>
      <c r="AM13" s="3"/>
      <c r="AN13" s="3"/>
      <c r="AO13" s="3"/>
      <c r="AP13" s="3"/>
      <c r="AQ13" s="3"/>
    </row>
    <row r="14" spans="1:43" s="40" customFormat="1" x14ac:dyDescent="0.2">
      <c r="A14" s="327" t="s">
        <v>149</v>
      </c>
      <c r="B14" s="328"/>
      <c r="C14" s="328"/>
      <c r="D14" s="328"/>
      <c r="E14" s="328"/>
      <c r="F14" s="328"/>
      <c r="G14" s="328"/>
      <c r="H14" s="335"/>
      <c r="I14" s="233"/>
      <c r="J14" s="234"/>
      <c r="K14" s="37"/>
      <c r="L14" s="37"/>
      <c r="M14" s="37"/>
      <c r="N14" s="37"/>
      <c r="AD14" s="3"/>
      <c r="AE14" s="3"/>
      <c r="AF14" s="3"/>
      <c r="AG14" s="3"/>
      <c r="AH14" s="3"/>
      <c r="AI14" s="3"/>
      <c r="AJ14" s="3"/>
      <c r="AK14" s="3"/>
      <c r="AL14" s="3"/>
      <c r="AM14" s="3"/>
      <c r="AN14" s="3"/>
      <c r="AO14" s="3"/>
      <c r="AP14" s="3"/>
      <c r="AQ14" s="3"/>
    </row>
    <row r="15" spans="1:43" s="40" customFormat="1" ht="25.5" x14ac:dyDescent="0.2">
      <c r="A15" s="313" t="s">
        <v>150</v>
      </c>
      <c r="B15" s="543">
        <v>141.01521700000001</v>
      </c>
      <c r="C15" s="543">
        <v>3.386212</v>
      </c>
      <c r="D15" s="543">
        <v>3.258483</v>
      </c>
      <c r="E15" s="543"/>
      <c r="F15" s="543"/>
      <c r="G15" s="312">
        <v>147.65991399999999</v>
      </c>
      <c r="H15" s="333">
        <v>5.4437122698062446E-2</v>
      </c>
      <c r="I15" s="233"/>
      <c r="J15" s="234"/>
      <c r="K15" s="37"/>
      <c r="L15" s="37"/>
      <c r="M15" s="37"/>
      <c r="N15" s="37"/>
      <c r="AD15" s="3"/>
      <c r="AE15" s="3"/>
      <c r="AF15" s="3"/>
      <c r="AG15" s="3"/>
      <c r="AH15" s="3"/>
      <c r="AI15" s="3"/>
      <c r="AJ15" s="3"/>
      <c r="AK15" s="3"/>
      <c r="AL15" s="3"/>
      <c r="AM15" s="3"/>
      <c r="AN15" s="3"/>
      <c r="AO15" s="3"/>
      <c r="AP15" s="3"/>
      <c r="AQ15" s="3"/>
    </row>
    <row r="16" spans="1:43" s="40" customFormat="1" x14ac:dyDescent="0.2">
      <c r="A16" s="325" t="s">
        <v>151</v>
      </c>
      <c r="B16" s="542">
        <v>793.80453899999998</v>
      </c>
      <c r="C16" s="542">
        <v>36.950543000000003</v>
      </c>
      <c r="D16" s="542">
        <v>120.923688</v>
      </c>
      <c r="E16" s="542">
        <v>96.639392999999998</v>
      </c>
      <c r="F16" s="542">
        <v>15.086382</v>
      </c>
      <c r="G16" s="328">
        <v>1063.404548</v>
      </c>
      <c r="H16" s="332">
        <v>9.0005678788446897E-2</v>
      </c>
      <c r="I16" s="233"/>
      <c r="J16" s="234"/>
      <c r="K16" s="37"/>
      <c r="L16" s="37"/>
      <c r="M16" s="37"/>
      <c r="N16" s="37"/>
      <c r="AD16" s="3"/>
      <c r="AE16" s="3"/>
      <c r="AF16" s="3"/>
      <c r="AG16" s="3"/>
      <c r="AH16" s="3"/>
      <c r="AI16" s="3"/>
      <c r="AJ16" s="3"/>
      <c r="AK16" s="3"/>
      <c r="AL16" s="3"/>
      <c r="AM16" s="3"/>
      <c r="AN16" s="3"/>
      <c r="AO16" s="3"/>
      <c r="AP16" s="3"/>
      <c r="AQ16" s="3"/>
    </row>
    <row r="17" spans="1:43" s="40" customFormat="1" ht="25.5" x14ac:dyDescent="0.2">
      <c r="A17" s="313" t="s">
        <v>152</v>
      </c>
      <c r="B17" s="543">
        <v>932.213933</v>
      </c>
      <c r="C17" s="543">
        <v>2.0428700000000002</v>
      </c>
      <c r="D17" s="543">
        <v>137.37844799999999</v>
      </c>
      <c r="E17" s="543">
        <v>7.2313000000000002E-2</v>
      </c>
      <c r="F17" s="543"/>
      <c r="G17" s="312">
        <v>1071.707566</v>
      </c>
      <c r="H17" s="333">
        <v>0.14489329936852635</v>
      </c>
      <c r="I17" s="233"/>
      <c r="J17" s="234"/>
      <c r="K17" s="37"/>
      <c r="L17" s="37"/>
      <c r="M17" s="37"/>
      <c r="N17" s="37"/>
      <c r="AD17" s="3"/>
      <c r="AE17" s="3"/>
      <c r="AF17" s="3"/>
      <c r="AG17" s="3"/>
      <c r="AH17" s="3"/>
      <c r="AI17" s="3"/>
      <c r="AJ17" s="3"/>
      <c r="AK17" s="3"/>
      <c r="AL17" s="3"/>
      <c r="AM17" s="3"/>
      <c r="AN17" s="3"/>
      <c r="AO17" s="3"/>
      <c r="AP17" s="3"/>
      <c r="AQ17" s="3"/>
    </row>
    <row r="18" spans="1:43" s="40" customFormat="1" x14ac:dyDescent="0.2">
      <c r="A18" s="325" t="s">
        <v>153</v>
      </c>
      <c r="B18" s="542">
        <v>1.397311</v>
      </c>
      <c r="C18" s="542">
        <v>4.5385000000000002E-2</v>
      </c>
      <c r="D18" s="542">
        <v>44.330013000000001</v>
      </c>
      <c r="E18" s="542">
        <v>5.2057919999999998</v>
      </c>
      <c r="F18" s="542"/>
      <c r="G18" s="328">
        <v>50.978501999999999</v>
      </c>
      <c r="H18" s="332">
        <v>-5.2495410120074748E-3</v>
      </c>
      <c r="I18" s="64"/>
      <c r="J18" s="234"/>
      <c r="K18" s="37"/>
      <c r="L18" s="37"/>
      <c r="M18" s="37"/>
      <c r="N18" s="37"/>
      <c r="AD18" s="3"/>
      <c r="AE18" s="3"/>
      <c r="AF18" s="3"/>
      <c r="AG18" s="3"/>
      <c r="AH18" s="3"/>
      <c r="AI18" s="3"/>
      <c r="AJ18" s="3"/>
      <c r="AK18" s="3"/>
      <c r="AL18" s="3"/>
      <c r="AM18" s="3"/>
      <c r="AN18" s="3"/>
      <c r="AO18" s="3"/>
      <c r="AP18" s="3"/>
      <c r="AQ18" s="3"/>
    </row>
    <row r="19" spans="1:43" s="40" customFormat="1" x14ac:dyDescent="0.2">
      <c r="A19" s="313" t="s">
        <v>154</v>
      </c>
      <c r="B19" s="543">
        <v>30.5002</v>
      </c>
      <c r="C19" s="543">
        <v>1.4193210000000001</v>
      </c>
      <c r="D19" s="543">
        <v>0.12266299999999999</v>
      </c>
      <c r="E19" s="543">
        <v>0.34992899999999999</v>
      </c>
      <c r="F19" s="543">
        <v>8.5389000000000007E-2</v>
      </c>
      <c r="G19" s="312">
        <v>32.477504000000003</v>
      </c>
      <c r="H19" s="333">
        <v>-2.261896134931296E-2</v>
      </c>
      <c r="I19" s="64"/>
      <c r="J19" s="234"/>
      <c r="K19" s="37"/>
      <c r="L19" s="37"/>
      <c r="M19" s="37"/>
      <c r="N19" s="37"/>
      <c r="AD19" s="3"/>
      <c r="AE19" s="3"/>
      <c r="AF19" s="3"/>
      <c r="AG19" s="3"/>
      <c r="AH19" s="3"/>
      <c r="AI19" s="3"/>
      <c r="AJ19" s="3"/>
      <c r="AK19" s="3"/>
      <c r="AL19" s="3"/>
      <c r="AM19" s="3"/>
      <c r="AN19" s="3"/>
      <c r="AO19" s="3"/>
      <c r="AP19" s="3"/>
      <c r="AQ19" s="3"/>
    </row>
    <row r="20" spans="1:43" s="40" customFormat="1" x14ac:dyDescent="0.2">
      <c r="A20" s="325" t="s">
        <v>155</v>
      </c>
      <c r="B20" s="542">
        <v>5.0307599999999999</v>
      </c>
      <c r="C20" s="542">
        <v>1.6125929999999999</v>
      </c>
      <c r="D20" s="542">
        <v>9.9599999999999992E-4</v>
      </c>
      <c r="E20" s="542"/>
      <c r="F20" s="542"/>
      <c r="G20" s="328">
        <v>6.6443500000000002</v>
      </c>
      <c r="H20" s="332">
        <v>4.4614512899460612E-2</v>
      </c>
      <c r="I20" s="233"/>
      <c r="J20" s="234"/>
      <c r="K20" s="37"/>
      <c r="L20" s="37"/>
      <c r="M20" s="37"/>
      <c r="N20" s="37"/>
      <c r="AD20" s="3"/>
      <c r="AE20" s="3"/>
      <c r="AF20" s="3"/>
      <c r="AG20" s="3"/>
      <c r="AH20" s="3"/>
      <c r="AI20" s="3"/>
      <c r="AJ20" s="3"/>
      <c r="AK20" s="3"/>
      <c r="AL20" s="3"/>
      <c r="AM20" s="3"/>
      <c r="AN20" s="3"/>
      <c r="AO20" s="3"/>
      <c r="AP20" s="3"/>
      <c r="AQ20" s="3"/>
    </row>
    <row r="21" spans="1:43" s="40" customFormat="1" x14ac:dyDescent="0.2">
      <c r="A21" s="313" t="s">
        <v>187</v>
      </c>
      <c r="B21" s="543">
        <v>5.4147290000000003</v>
      </c>
      <c r="C21" s="543">
        <v>1.8681E-2</v>
      </c>
      <c r="D21" s="543">
        <v>0.26914199999999999</v>
      </c>
      <c r="E21" s="543">
        <v>3.2993670000000002</v>
      </c>
      <c r="F21" s="543"/>
      <c r="G21" s="312">
        <v>9.0019200000000001</v>
      </c>
      <c r="H21" s="333">
        <v>-3.5328901436463944E-2</v>
      </c>
      <c r="I21" s="233"/>
      <c r="J21" s="234"/>
      <c r="K21" s="37"/>
      <c r="L21" s="37"/>
      <c r="M21" s="37"/>
      <c r="N21" s="37"/>
      <c r="AD21" s="3"/>
      <c r="AE21" s="3"/>
      <c r="AF21" s="3"/>
      <c r="AG21" s="3"/>
      <c r="AH21" s="3"/>
      <c r="AI21" s="3"/>
      <c r="AJ21" s="3"/>
      <c r="AK21" s="3"/>
      <c r="AL21" s="3"/>
      <c r="AM21" s="3"/>
      <c r="AN21" s="3"/>
      <c r="AO21" s="3"/>
      <c r="AP21" s="3"/>
      <c r="AQ21" s="3"/>
    </row>
    <row r="22" spans="1:43" s="40" customFormat="1" x14ac:dyDescent="0.2">
      <c r="A22" s="325" t="s">
        <v>156</v>
      </c>
      <c r="B22" s="542">
        <v>2.5676519999999998</v>
      </c>
      <c r="C22" s="542">
        <v>0.52471599999999996</v>
      </c>
      <c r="D22" s="542">
        <v>1.7047239999999999</v>
      </c>
      <c r="E22" s="542"/>
      <c r="F22" s="542"/>
      <c r="G22" s="328">
        <v>4.7970930000000003</v>
      </c>
      <c r="H22" s="332">
        <v>-0.16070690308250957</v>
      </c>
      <c r="I22" s="233"/>
      <c r="J22" s="234"/>
      <c r="K22" s="37"/>
      <c r="L22" s="37"/>
      <c r="M22" s="37"/>
      <c r="N22" s="37"/>
      <c r="AD22" s="3"/>
      <c r="AE22" s="3"/>
      <c r="AF22" s="3"/>
      <c r="AG22" s="3"/>
      <c r="AH22" s="3"/>
      <c r="AI22" s="3"/>
      <c r="AJ22" s="3"/>
      <c r="AK22" s="3"/>
      <c r="AL22" s="3"/>
      <c r="AM22" s="3"/>
      <c r="AN22" s="3"/>
      <c r="AO22" s="3"/>
      <c r="AP22" s="3"/>
      <c r="AQ22" s="3"/>
    </row>
    <row r="23" spans="1:43" s="40" customFormat="1" x14ac:dyDescent="0.2">
      <c r="A23" s="313" t="s">
        <v>157</v>
      </c>
      <c r="B23" s="543">
        <v>132.48294100000001</v>
      </c>
      <c r="C23" s="543">
        <v>127.032343</v>
      </c>
      <c r="D23" s="543">
        <v>56.564540000000001</v>
      </c>
      <c r="E23" s="543">
        <v>48.893656999999997</v>
      </c>
      <c r="F23" s="543">
        <v>3.8474140000000001</v>
      </c>
      <c r="G23" s="312">
        <v>368.820896</v>
      </c>
      <c r="H23" s="333">
        <v>0.17412098720408031</v>
      </c>
      <c r="I23" s="233"/>
      <c r="J23" s="234"/>
      <c r="K23" s="37"/>
      <c r="L23" s="37"/>
      <c r="M23" s="37"/>
      <c r="N23" s="37"/>
      <c r="AD23" s="3"/>
      <c r="AE23" s="3"/>
      <c r="AF23" s="3"/>
      <c r="AG23" s="3"/>
      <c r="AH23" s="3"/>
      <c r="AI23" s="3"/>
      <c r="AJ23" s="3"/>
      <c r="AK23" s="3"/>
      <c r="AL23" s="3"/>
      <c r="AM23" s="3"/>
      <c r="AN23" s="3"/>
      <c r="AO23" s="3"/>
      <c r="AP23" s="3"/>
      <c r="AQ23" s="3"/>
    </row>
    <row r="24" spans="1:43" s="40" customFormat="1" x14ac:dyDescent="0.2">
      <c r="A24" s="327" t="s">
        <v>182</v>
      </c>
      <c r="B24" s="328"/>
      <c r="C24" s="328"/>
      <c r="D24" s="328"/>
      <c r="E24" s="328"/>
      <c r="F24" s="328"/>
      <c r="G24" s="328"/>
      <c r="H24" s="335"/>
      <c r="I24" s="233"/>
      <c r="J24" s="234"/>
      <c r="K24" s="37"/>
      <c r="L24" s="37"/>
      <c r="M24" s="37"/>
      <c r="N24" s="37"/>
      <c r="AD24" s="3"/>
      <c r="AE24" s="3"/>
      <c r="AF24" s="3"/>
      <c r="AG24" s="3"/>
      <c r="AH24" s="3"/>
      <c r="AI24" s="3"/>
      <c r="AJ24" s="3"/>
      <c r="AK24" s="3"/>
      <c r="AL24" s="3"/>
      <c r="AM24" s="3"/>
      <c r="AN24" s="3"/>
      <c r="AO24" s="3"/>
      <c r="AP24" s="3"/>
      <c r="AQ24" s="3"/>
    </row>
    <row r="25" spans="1:43" s="40" customFormat="1" x14ac:dyDescent="0.2">
      <c r="A25" s="313" t="s">
        <v>176</v>
      </c>
      <c r="B25" s="543">
        <v>1.264802</v>
      </c>
      <c r="C25" s="543">
        <v>9.4909350000000003</v>
      </c>
      <c r="D25" s="543">
        <v>0.93018100000000004</v>
      </c>
      <c r="E25" s="543">
        <v>0.67522300000000002</v>
      </c>
      <c r="F25" s="543"/>
      <c r="G25" s="312">
        <v>12.361141999999999</v>
      </c>
      <c r="H25" s="333">
        <v>-0.98925608550390287</v>
      </c>
      <c r="I25" s="233"/>
      <c r="J25" s="234"/>
      <c r="K25" s="37"/>
      <c r="L25" s="37"/>
      <c r="M25" s="37"/>
      <c r="N25" s="37"/>
      <c r="AD25" s="3"/>
      <c r="AE25" s="3"/>
      <c r="AF25" s="3"/>
      <c r="AG25" s="3"/>
      <c r="AH25" s="3"/>
      <c r="AI25" s="3"/>
      <c r="AJ25" s="3"/>
      <c r="AK25" s="3"/>
      <c r="AL25" s="3"/>
      <c r="AM25" s="3"/>
      <c r="AN25" s="3"/>
      <c r="AO25" s="3"/>
      <c r="AP25" s="3"/>
      <c r="AQ25" s="3"/>
    </row>
    <row r="26" spans="1:43" x14ac:dyDescent="0.2">
      <c r="A26" s="325" t="s">
        <v>158</v>
      </c>
      <c r="B26" s="542">
        <v>23.320702000000001</v>
      </c>
      <c r="C26" s="542">
        <v>260.146728</v>
      </c>
      <c r="D26" s="542">
        <v>344.98882800000001</v>
      </c>
      <c r="E26" s="542"/>
      <c r="F26" s="542"/>
      <c r="G26" s="328">
        <v>628.45625900000005</v>
      </c>
      <c r="H26" s="332">
        <v>5.5268565122896351E-2</v>
      </c>
    </row>
    <row r="27" spans="1:43" x14ac:dyDescent="0.2">
      <c r="A27" s="313" t="s">
        <v>159</v>
      </c>
      <c r="B27" s="543">
        <v>339.04324500000001</v>
      </c>
      <c r="C27" s="543">
        <v>24.494098000000001</v>
      </c>
      <c r="D27" s="543">
        <v>118.588347</v>
      </c>
      <c r="E27" s="543">
        <v>29.115687000000001</v>
      </c>
      <c r="F27" s="543">
        <v>1.2228049999999999</v>
      </c>
      <c r="G27" s="312">
        <v>512.46418500000004</v>
      </c>
      <c r="H27" s="333">
        <v>7.6882279912515727E-2</v>
      </c>
    </row>
    <row r="28" spans="1:43" x14ac:dyDescent="0.2">
      <c r="A28" s="325" t="s">
        <v>160</v>
      </c>
      <c r="B28" s="542">
        <v>438.71934499999998</v>
      </c>
      <c r="C28" s="542">
        <v>39.361086999999998</v>
      </c>
      <c r="D28" s="542">
        <v>293.96645899999999</v>
      </c>
      <c r="E28" s="542">
        <v>7.3595189999999997</v>
      </c>
      <c r="F28" s="542">
        <v>0.92164599999999997</v>
      </c>
      <c r="G28" s="328">
        <v>780.32805800000006</v>
      </c>
      <c r="H28" s="332">
        <v>7.6484871574144186E-2</v>
      </c>
    </row>
    <row r="29" spans="1:43" x14ac:dyDescent="0.2">
      <c r="A29" s="313" t="s">
        <v>161</v>
      </c>
      <c r="B29" s="543">
        <v>0.36132799999999998</v>
      </c>
      <c r="C29" s="543">
        <v>6.7094000000000001E-2</v>
      </c>
      <c r="D29" s="543">
        <v>1.3665E-2</v>
      </c>
      <c r="E29" s="543">
        <v>81.236877000000007</v>
      </c>
      <c r="F29" s="543">
        <v>3.3904770000000002</v>
      </c>
      <c r="G29" s="312">
        <v>85.069443000000007</v>
      </c>
      <c r="H29" s="333">
        <v>0.67760809422117729</v>
      </c>
    </row>
    <row r="30" spans="1:43" s="2" customFormat="1" x14ac:dyDescent="0.2">
      <c r="A30" s="325" t="s">
        <v>162</v>
      </c>
      <c r="B30" s="542">
        <v>17.570492999999999</v>
      </c>
      <c r="C30" s="542">
        <v>1.7410380000000001</v>
      </c>
      <c r="D30" s="542">
        <v>0.124014</v>
      </c>
      <c r="E30" s="542">
        <v>1.01E-4</v>
      </c>
      <c r="F30" s="542">
        <v>0.85831400000000002</v>
      </c>
      <c r="G30" s="328">
        <v>20.293960999999999</v>
      </c>
      <c r="H30" s="332">
        <v>8.8837018934329048E-3</v>
      </c>
      <c r="I30" s="233"/>
      <c r="J30" s="234"/>
      <c r="K30" s="37"/>
      <c r="L30" s="37"/>
      <c r="M30" s="37"/>
      <c r="N30" s="37"/>
      <c r="O30" s="40"/>
      <c r="P30" s="40"/>
      <c r="Q30" s="40"/>
      <c r="R30" s="40"/>
      <c r="S30" s="40"/>
      <c r="T30" s="40"/>
      <c r="U30" s="40"/>
      <c r="V30" s="40"/>
      <c r="W30" s="40"/>
      <c r="X30" s="40"/>
      <c r="Y30" s="40"/>
      <c r="Z30" s="40"/>
      <c r="AA30" s="40"/>
      <c r="AB30" s="40"/>
      <c r="AC30" s="40"/>
      <c r="AD30" s="3"/>
      <c r="AE30" s="3"/>
      <c r="AF30" s="3"/>
      <c r="AG30" s="3"/>
      <c r="AH30" s="3"/>
      <c r="AI30" s="3"/>
      <c r="AJ30" s="3"/>
      <c r="AK30" s="3"/>
      <c r="AL30" s="3"/>
      <c r="AM30" s="3"/>
      <c r="AN30" s="3"/>
      <c r="AO30" s="3"/>
      <c r="AP30" s="3"/>
      <c r="AQ30" s="3"/>
    </row>
    <row r="31" spans="1:43" x14ac:dyDescent="0.2">
      <c r="A31" s="313" t="s">
        <v>163</v>
      </c>
      <c r="B31" s="543">
        <v>822.03402800000003</v>
      </c>
      <c r="C31" s="543">
        <v>45.068237000000003</v>
      </c>
      <c r="D31" s="543">
        <v>196.21536399999999</v>
      </c>
      <c r="E31" s="543">
        <v>38.250793000000002</v>
      </c>
      <c r="F31" s="543">
        <v>1.3497410000000001</v>
      </c>
      <c r="G31" s="312">
        <v>1102.9181639999999</v>
      </c>
      <c r="H31" s="333">
        <v>3.1772354918740531E-2</v>
      </c>
    </row>
    <row r="32" spans="1:43" x14ac:dyDescent="0.2">
      <c r="A32" s="325" t="s">
        <v>164</v>
      </c>
      <c r="B32" s="542">
        <v>2143.9797720000001</v>
      </c>
      <c r="C32" s="542">
        <v>146.67489900000001</v>
      </c>
      <c r="D32" s="542">
        <v>191.391572</v>
      </c>
      <c r="E32" s="542">
        <v>5.4799389999999999</v>
      </c>
      <c r="F32" s="542">
        <v>10.709876</v>
      </c>
      <c r="G32" s="328">
        <v>2498.2360600000002</v>
      </c>
      <c r="H32" s="332">
        <v>6.9081535936096561E-2</v>
      </c>
    </row>
    <row r="33" spans="1:8" x14ac:dyDescent="0.2">
      <c r="A33" s="313" t="s">
        <v>165</v>
      </c>
      <c r="B33" s="543">
        <v>454.50259699999998</v>
      </c>
      <c r="C33" s="543">
        <v>1343.9032609999999</v>
      </c>
      <c r="D33" s="543">
        <v>2909.3338399999998</v>
      </c>
      <c r="E33" s="543">
        <v>113.38723400000001</v>
      </c>
      <c r="F33" s="543"/>
      <c r="G33" s="312">
        <v>4821.1269339999999</v>
      </c>
      <c r="H33" s="333">
        <v>1.970524441058652E-2</v>
      </c>
    </row>
    <row r="34" spans="1:8" x14ac:dyDescent="0.2">
      <c r="A34" s="325" t="s">
        <v>166</v>
      </c>
      <c r="B34" s="542">
        <v>26.303305000000002</v>
      </c>
      <c r="C34" s="542">
        <v>89.987795000000006</v>
      </c>
      <c r="D34" s="542">
        <v>114.016831</v>
      </c>
      <c r="E34" s="542"/>
      <c r="F34" s="542"/>
      <c r="G34" s="328">
        <v>230.307931</v>
      </c>
      <c r="H34" s="332">
        <v>-1.5684416458937589E-3</v>
      </c>
    </row>
    <row r="35" spans="1:8" x14ac:dyDescent="0.2">
      <c r="A35" s="315" t="s">
        <v>167</v>
      </c>
      <c r="B35" s="314"/>
      <c r="C35" s="314"/>
      <c r="D35" s="314"/>
      <c r="E35" s="314"/>
      <c r="F35" s="314"/>
      <c r="G35" s="312"/>
      <c r="H35" s="333"/>
    </row>
    <row r="36" spans="1:8" x14ac:dyDescent="0.2">
      <c r="A36" s="325" t="s">
        <v>168</v>
      </c>
      <c r="B36" s="542">
        <v>112.87920099999999</v>
      </c>
      <c r="C36" s="542">
        <v>166.550545</v>
      </c>
      <c r="D36" s="542">
        <v>121.71311300000001</v>
      </c>
      <c r="E36" s="542">
        <v>10.165181</v>
      </c>
      <c r="F36" s="542">
        <v>1.8633E-2</v>
      </c>
      <c r="G36" s="328">
        <v>411.32667500000002</v>
      </c>
      <c r="H36" s="332">
        <v>7.3487027620100287E-2</v>
      </c>
    </row>
    <row r="37" spans="1:8" x14ac:dyDescent="0.2">
      <c r="A37" s="313" t="s">
        <v>169</v>
      </c>
      <c r="B37" s="543">
        <v>30.883934</v>
      </c>
      <c r="C37" s="543">
        <v>53.882111000000002</v>
      </c>
      <c r="D37" s="543">
        <v>20.504943000000001</v>
      </c>
      <c r="E37" s="543">
        <v>2.5063119999999999</v>
      </c>
      <c r="F37" s="543">
        <v>2.3938000000000001E-2</v>
      </c>
      <c r="G37" s="312">
        <v>107.80124000000001</v>
      </c>
      <c r="H37" s="333">
        <v>-0.14058385956287722</v>
      </c>
    </row>
    <row r="38" spans="1:8" x14ac:dyDescent="0.2">
      <c r="A38" s="325" t="s">
        <v>177</v>
      </c>
      <c r="B38" s="542">
        <v>2206.2720340000001</v>
      </c>
      <c r="C38" s="542">
        <v>86.740468000000007</v>
      </c>
      <c r="D38" s="542">
        <v>507.07795499999997</v>
      </c>
      <c r="E38" s="542">
        <v>117.02317499999999</v>
      </c>
      <c r="F38" s="542">
        <v>27.964034000000002</v>
      </c>
      <c r="G38" s="328">
        <v>2945.0776679999999</v>
      </c>
      <c r="H38" s="332">
        <v>5.5536828862760901E-2</v>
      </c>
    </row>
    <row r="39" spans="1:8" x14ac:dyDescent="0.2">
      <c r="A39" s="316" t="s">
        <v>170</v>
      </c>
      <c r="B39" s="544">
        <v>568.28907800000002</v>
      </c>
      <c r="C39" s="544">
        <v>551.06214399999999</v>
      </c>
      <c r="D39" s="544">
        <v>468.68097599999999</v>
      </c>
      <c r="E39" s="544">
        <v>46.669117999999997</v>
      </c>
      <c r="F39" s="544">
        <v>71.627025000000003</v>
      </c>
      <c r="G39" s="341">
        <v>1706.3283429999999</v>
      </c>
      <c r="H39" s="336">
        <v>5.1689705844033318E-2</v>
      </c>
    </row>
    <row r="40" spans="1:8" x14ac:dyDescent="0.2">
      <c r="A40" s="320" t="s">
        <v>171</v>
      </c>
      <c r="B40" s="314"/>
      <c r="C40" s="314"/>
      <c r="D40" s="314"/>
      <c r="E40" s="314"/>
      <c r="F40" s="314"/>
      <c r="G40" s="314"/>
    </row>
    <row r="41" spans="1:8" x14ac:dyDescent="0.2">
      <c r="A41" s="57" t="s">
        <v>30</v>
      </c>
      <c r="B41" s="314"/>
      <c r="C41" s="314"/>
      <c r="D41" s="314"/>
      <c r="E41" s="314"/>
      <c r="F41" s="314"/>
      <c r="G41" s="314"/>
    </row>
    <row r="42" spans="1:8" x14ac:dyDescent="0.2">
      <c r="A42" s="320" t="s">
        <v>186</v>
      </c>
      <c r="B42" s="314"/>
      <c r="C42" s="314"/>
      <c r="D42" s="314"/>
      <c r="E42" s="314"/>
      <c r="F42" s="314"/>
      <c r="G42" s="314"/>
    </row>
    <row r="43" spans="1:8" x14ac:dyDescent="0.2">
      <c r="A43" s="318"/>
      <c r="B43" s="314"/>
      <c r="C43" s="314"/>
      <c r="D43" s="314"/>
      <c r="E43" s="314"/>
      <c r="F43" s="314"/>
      <c r="G43" s="314"/>
    </row>
    <row r="44" spans="1:8" x14ac:dyDescent="0.2">
      <c r="A44" s="318"/>
      <c r="B44" s="314"/>
      <c r="C44" s="314"/>
      <c r="D44" s="314"/>
      <c r="E44" s="314"/>
      <c r="F44" s="314"/>
      <c r="G44" s="314"/>
    </row>
    <row r="45" spans="1:8" x14ac:dyDescent="0.2">
      <c r="A45" s="318"/>
      <c r="B45" s="314"/>
      <c r="C45" s="314"/>
      <c r="D45" s="314"/>
      <c r="E45" s="314"/>
      <c r="F45" s="314"/>
      <c r="G45" s="314"/>
    </row>
    <row r="46" spans="1:8" x14ac:dyDescent="0.2">
      <c r="A46" s="318"/>
      <c r="B46" s="314"/>
      <c r="C46" s="314"/>
      <c r="D46" s="314"/>
      <c r="E46" s="314"/>
      <c r="F46" s="314"/>
      <c r="G46" s="314"/>
    </row>
    <row r="47" spans="1:8" x14ac:dyDescent="0.2">
      <c r="A47" s="318"/>
      <c r="B47" s="314"/>
      <c r="C47" s="314"/>
      <c r="D47" s="314"/>
      <c r="E47" s="314"/>
      <c r="F47" s="314"/>
      <c r="G47" s="314"/>
    </row>
    <row r="48" spans="1:8" x14ac:dyDescent="0.2">
      <c r="A48" s="318"/>
      <c r="B48" s="314"/>
      <c r="C48" s="314"/>
      <c r="D48" s="314"/>
      <c r="E48" s="314"/>
      <c r="F48" s="314"/>
      <c r="G48" s="314"/>
    </row>
    <row r="49" spans="1:7" x14ac:dyDescent="0.2">
      <c r="A49" s="318"/>
      <c r="B49" s="314"/>
      <c r="C49" s="314"/>
      <c r="D49" s="314"/>
      <c r="E49" s="314"/>
      <c r="F49" s="314"/>
      <c r="G49" s="314"/>
    </row>
  </sheetData>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AP51"/>
  <sheetViews>
    <sheetView showGridLines="0" workbookViewId="0">
      <selection activeCell="G1" sqref="G1"/>
    </sheetView>
  </sheetViews>
  <sheetFormatPr baseColWidth="10" defaultColWidth="11.42578125" defaultRowHeight="12.75" x14ac:dyDescent="0.2"/>
  <cols>
    <col min="1" max="1" width="31.140625" style="319" customWidth="1"/>
    <col min="2" max="2" width="12.85546875" style="3" customWidth="1"/>
    <col min="3" max="3" width="12.140625" style="3" bestFit="1" customWidth="1"/>
    <col min="4" max="4" width="11.140625" style="3" customWidth="1"/>
    <col min="5" max="5" width="13.42578125" style="3" customWidth="1"/>
    <col min="6" max="6" width="12.7109375" style="3" customWidth="1"/>
    <col min="7" max="7" width="10.85546875" style="2" customWidth="1"/>
    <col min="8" max="8" width="13.85546875" style="233" customWidth="1"/>
    <col min="9" max="9" width="11.42578125" style="234"/>
    <col min="10" max="10" width="13.5703125" style="37" customWidth="1"/>
    <col min="11" max="11" width="11.42578125" style="37"/>
    <col min="12" max="12" width="9" style="37" customWidth="1"/>
    <col min="13" max="13" width="11.42578125" style="37"/>
    <col min="14" max="17" width="11.42578125" style="40"/>
    <col min="18" max="18" width="14.7109375" style="40" customWidth="1"/>
    <col min="19" max="19" width="16" style="40" customWidth="1"/>
    <col min="20" max="28" width="11.42578125" style="40"/>
    <col min="29" max="16384" width="11.42578125" style="3"/>
  </cols>
  <sheetData>
    <row r="1" spans="1:42" ht="18" x14ac:dyDescent="0.25">
      <c r="A1" s="26" t="s">
        <v>139</v>
      </c>
      <c r="B1" s="26"/>
      <c r="C1" s="26"/>
      <c r="D1" s="26"/>
      <c r="E1" s="26"/>
      <c r="F1" s="26"/>
      <c r="G1" s="496" t="s">
        <v>172</v>
      </c>
    </row>
    <row r="2" spans="1:42" ht="15.75" x14ac:dyDescent="0.25">
      <c r="A2" s="296"/>
      <c r="B2" s="297"/>
      <c r="C2" s="298"/>
      <c r="D2" s="297"/>
      <c r="E2" s="298"/>
      <c r="F2" s="297"/>
    </row>
    <row r="3" spans="1:42" ht="18" x14ac:dyDescent="0.25">
      <c r="A3" s="299" t="s">
        <v>254</v>
      </c>
      <c r="B3" s="299"/>
      <c r="C3" s="300"/>
      <c r="D3" s="299"/>
      <c r="E3" s="300"/>
      <c r="F3" s="300"/>
      <c r="G3" s="301"/>
      <c r="H3" s="173"/>
      <c r="I3" s="173"/>
      <c r="J3" s="173"/>
      <c r="K3" s="303"/>
      <c r="L3" s="304"/>
    </row>
    <row r="4" spans="1:42" x14ac:dyDescent="0.2">
      <c r="A4" s="305"/>
      <c r="B4" s="306"/>
      <c r="C4" s="306"/>
      <c r="D4" s="306"/>
      <c r="E4" s="306"/>
      <c r="F4" s="306"/>
      <c r="G4" s="306"/>
      <c r="H4" s="37"/>
      <c r="W4" s="3"/>
      <c r="X4" s="3"/>
      <c r="Y4" s="3"/>
      <c r="Z4" s="3"/>
      <c r="AA4" s="3"/>
      <c r="AB4" s="3"/>
    </row>
    <row r="5" spans="1:42" x14ac:dyDescent="0.2">
      <c r="A5" s="307" t="s">
        <v>13</v>
      </c>
      <c r="B5" s="308"/>
      <c r="C5" s="308"/>
      <c r="D5" s="308"/>
      <c r="E5" s="308"/>
      <c r="F5" s="308"/>
      <c r="G5" s="308"/>
      <c r="H5" s="37"/>
      <c r="T5" s="3"/>
      <c r="U5" s="3"/>
      <c r="V5" s="3"/>
      <c r="W5" s="3"/>
      <c r="X5" s="3"/>
      <c r="Y5" s="3"/>
      <c r="Z5" s="3"/>
      <c r="AA5" s="3"/>
      <c r="AB5" s="3"/>
    </row>
    <row r="6" spans="1:42" ht="25.5" x14ac:dyDescent="0.2">
      <c r="A6" s="310" t="s">
        <v>235</v>
      </c>
      <c r="B6" s="310" t="s">
        <v>0</v>
      </c>
      <c r="C6" s="310" t="s">
        <v>65</v>
      </c>
      <c r="D6" s="310" t="s">
        <v>32</v>
      </c>
      <c r="E6" s="310" t="s">
        <v>1</v>
      </c>
      <c r="F6" s="310" t="s">
        <v>86</v>
      </c>
      <c r="G6" s="310" t="s">
        <v>234</v>
      </c>
      <c r="H6" s="37"/>
      <c r="AA6" s="3"/>
      <c r="AB6" s="3"/>
    </row>
    <row r="7" spans="1:42" x14ac:dyDescent="0.2">
      <c r="A7" s="311" t="s">
        <v>142</v>
      </c>
      <c r="B7" s="312"/>
      <c r="C7" s="312"/>
      <c r="D7" s="312"/>
      <c r="E7" s="312"/>
      <c r="F7" s="312"/>
      <c r="G7" s="312"/>
      <c r="H7" s="37"/>
      <c r="AA7" s="3"/>
      <c r="AB7" s="3"/>
    </row>
    <row r="8" spans="1:42" x14ac:dyDescent="0.2">
      <c r="A8" s="325" t="s">
        <v>143</v>
      </c>
      <c r="B8" s="337">
        <f>'5.6_2024'!B8/'5.6_2023'!B8-1</f>
        <v>-3.0193740578495332E-2</v>
      </c>
      <c r="C8" s="337">
        <f>'5.6_2024'!C8/'5.6_2023'!C8-1</f>
        <v>4.2563298064179023E-2</v>
      </c>
      <c r="D8" s="337">
        <f>'5.6_2024'!D8/'5.6_2023'!D8-1</f>
        <v>7.1236247620996451E-2</v>
      </c>
      <c r="E8" s="337" t="s">
        <v>227</v>
      </c>
      <c r="F8" s="337">
        <f>'5.6_2024'!F8/'5.6_2023'!F8-1</f>
        <v>2.4978954202755168</v>
      </c>
      <c r="G8" s="338">
        <f>'5.6_2024'!G8/'5.6_2023'!G8-1</f>
        <v>4.8250041265958776E-2</v>
      </c>
      <c r="H8" s="37"/>
      <c r="AA8" s="3"/>
      <c r="AB8" s="3"/>
    </row>
    <row r="9" spans="1:42" s="21" customFormat="1" x14ac:dyDescent="0.2">
      <c r="A9" s="313" t="s">
        <v>144</v>
      </c>
      <c r="B9" s="323">
        <f>'5.6_2024'!B9/'5.6_2023'!B9-1</f>
        <v>-8.4600872556198636E-3</v>
      </c>
      <c r="C9" s="323">
        <f>'5.6_2024'!C9/'5.6_2023'!C9-1</f>
        <v>8.2379837938760803E-2</v>
      </c>
      <c r="D9" s="323">
        <f>'5.6_2024'!D9/'5.6_2023'!D9-1</f>
        <v>3.2337649530307822E-2</v>
      </c>
      <c r="E9" s="323">
        <f>'5.6_2024'!E9/'5.6_2023'!E9-1</f>
        <v>-0.79833540115798174</v>
      </c>
      <c r="F9" s="323"/>
      <c r="G9" s="324">
        <f>'5.6_2024'!G9/'5.6_2023'!G9-1</f>
        <v>4.7366805677269364E-2</v>
      </c>
      <c r="I9" s="291"/>
    </row>
    <row r="10" spans="1:42" x14ac:dyDescent="0.2">
      <c r="A10" s="325" t="s">
        <v>145</v>
      </c>
      <c r="B10" s="337">
        <f>'5.6_2024'!B10/'5.6_2023'!B10-1</f>
        <v>-0.22031486290201663</v>
      </c>
      <c r="C10" s="337" t="s">
        <v>227</v>
      </c>
      <c r="D10" s="337">
        <f>'5.6_2024'!D10/'5.6_2023'!D10-1</f>
        <v>-4.583412598951786E-2</v>
      </c>
      <c r="E10" s="337">
        <f>'5.6_2024'!E10/'5.6_2023'!E10-1</f>
        <v>-0.34736081941337815</v>
      </c>
      <c r="F10" s="337"/>
      <c r="G10" s="338">
        <f>'5.6_2024'!G10/'5.6_2023'!G10-1</f>
        <v>-0.13275400110159941</v>
      </c>
      <c r="H10" s="37"/>
      <c r="AA10" s="3"/>
      <c r="AB10" s="3"/>
    </row>
    <row r="11" spans="1:42" s="40" customFormat="1" x14ac:dyDescent="0.2">
      <c r="A11" s="311" t="s">
        <v>146</v>
      </c>
      <c r="B11" s="323"/>
      <c r="C11" s="323"/>
      <c r="D11" s="323"/>
      <c r="E11" s="323"/>
      <c r="F11" s="323"/>
      <c r="G11" s="324"/>
      <c r="H11" s="233"/>
      <c r="I11" s="234"/>
      <c r="J11" s="37"/>
      <c r="K11" s="37"/>
      <c r="L11" s="37"/>
      <c r="M11" s="37"/>
      <c r="AC11" s="3"/>
      <c r="AD11" s="3"/>
      <c r="AE11" s="3"/>
      <c r="AF11" s="3"/>
      <c r="AG11" s="3"/>
      <c r="AH11" s="3"/>
      <c r="AI11" s="3"/>
      <c r="AJ11" s="3"/>
      <c r="AK11" s="3"/>
      <c r="AL11" s="3"/>
      <c r="AM11" s="3"/>
      <c r="AN11" s="3"/>
      <c r="AO11" s="3"/>
      <c r="AP11" s="3"/>
    </row>
    <row r="12" spans="1:42" s="40" customFormat="1" x14ac:dyDescent="0.2">
      <c r="A12" s="325" t="s">
        <v>147</v>
      </c>
      <c r="B12" s="337">
        <f>'5.6_2024'!B12/'5.6_2023'!B12-1</f>
        <v>2.5799283425076869E-2</v>
      </c>
      <c r="C12" s="337">
        <f>'5.6_2024'!C12/'5.6_2023'!C12-1</f>
        <v>-0.26948439868455354</v>
      </c>
      <c r="D12" s="337">
        <f>'5.6_2024'!D12/'5.6_2023'!D12-1</f>
        <v>-0.29829085932109445</v>
      </c>
      <c r="E12" s="337">
        <f>'5.6_2024'!E12/'5.6_2023'!E12-1</f>
        <v>-1.9076968229510549E-2</v>
      </c>
      <c r="F12" s="337"/>
      <c r="G12" s="338">
        <f>'5.6_2024'!G12/'5.6_2023'!G12-1</f>
        <v>-5.8465246886330924E-2</v>
      </c>
      <c r="H12" s="233"/>
      <c r="I12" s="234"/>
      <c r="J12" s="37"/>
      <c r="K12" s="37"/>
      <c r="L12" s="37"/>
      <c r="M12" s="37"/>
      <c r="AC12" s="3"/>
      <c r="AD12" s="3"/>
      <c r="AE12" s="3"/>
      <c r="AF12" s="3"/>
      <c r="AG12" s="3"/>
      <c r="AH12" s="3"/>
      <c r="AI12" s="3"/>
      <c r="AJ12" s="3"/>
      <c r="AK12" s="3"/>
      <c r="AL12" s="3"/>
      <c r="AM12" s="3"/>
      <c r="AN12" s="3"/>
      <c r="AO12" s="3"/>
      <c r="AP12" s="3"/>
    </row>
    <row r="13" spans="1:42" s="40" customFormat="1" x14ac:dyDescent="0.2">
      <c r="A13" s="313" t="s">
        <v>148</v>
      </c>
      <c r="B13" s="323">
        <f>'5.6_2024'!B13/'5.6_2023'!B13-1</f>
        <v>-3.2260039466634138E-2</v>
      </c>
      <c r="C13" s="323">
        <f>'5.6_2024'!C13/'5.6_2023'!C13-1</f>
        <v>-0.10827265627650773</v>
      </c>
      <c r="D13" s="323">
        <f>'5.6_2024'!D13/'5.6_2023'!D13-1</f>
        <v>0.12066796073734509</v>
      </c>
      <c r="E13" s="323">
        <f>'5.6_2024'!E13/'5.6_2023'!E13-1</f>
        <v>-0.31381921944660551</v>
      </c>
      <c r="F13" s="323">
        <f>'5.6_2024'!F13/'5.6_2023'!F13-1</f>
        <v>1.4722275331838541</v>
      </c>
      <c r="G13" s="324">
        <f>'5.6_2024'!G13/'5.6_2023'!G13-1</f>
        <v>-3.8297540838695077E-2</v>
      </c>
      <c r="H13" s="233"/>
      <c r="I13" s="234"/>
      <c r="J13" s="37"/>
      <c r="K13" s="37"/>
      <c r="L13" s="37"/>
      <c r="M13" s="37"/>
      <c r="AC13" s="3"/>
      <c r="AD13" s="3"/>
      <c r="AE13" s="3"/>
      <c r="AF13" s="3"/>
      <c r="AG13" s="3"/>
      <c r="AH13" s="3"/>
      <c r="AI13" s="3"/>
      <c r="AJ13" s="3"/>
      <c r="AK13" s="3"/>
      <c r="AL13" s="3"/>
      <c r="AM13" s="3"/>
      <c r="AN13" s="3"/>
      <c r="AO13" s="3"/>
      <c r="AP13" s="3"/>
    </row>
    <row r="14" spans="1:42" s="40" customFormat="1" x14ac:dyDescent="0.2">
      <c r="A14" s="327" t="s">
        <v>149</v>
      </c>
      <c r="B14" s="337"/>
      <c r="C14" s="337"/>
      <c r="D14" s="337"/>
      <c r="E14" s="337"/>
      <c r="F14" s="337"/>
      <c r="G14" s="338"/>
      <c r="H14" s="233"/>
      <c r="I14" s="234"/>
      <c r="J14" s="37"/>
      <c r="K14" s="37"/>
      <c r="L14" s="37"/>
      <c r="M14" s="37"/>
      <c r="AC14" s="3"/>
      <c r="AD14" s="3"/>
      <c r="AE14" s="3"/>
      <c r="AF14" s="3"/>
      <c r="AG14" s="3"/>
      <c r="AH14" s="3"/>
      <c r="AI14" s="3"/>
      <c r="AJ14" s="3"/>
      <c r="AK14" s="3"/>
      <c r="AL14" s="3"/>
      <c r="AM14" s="3"/>
      <c r="AN14" s="3"/>
      <c r="AO14" s="3"/>
      <c r="AP14" s="3"/>
    </row>
    <row r="15" spans="1:42" s="40" customFormat="1" ht="25.5" x14ac:dyDescent="0.2">
      <c r="A15" s="313" t="s">
        <v>150</v>
      </c>
      <c r="B15" s="323">
        <f>'5.6_2024'!B15/'5.6_2023'!B15-1</f>
        <v>5.7340939678063085E-2</v>
      </c>
      <c r="C15" s="323">
        <f>'5.6_2024'!C15/'5.6_2023'!C15-1</f>
        <v>5.9856259417527813E-3</v>
      </c>
      <c r="D15" s="323">
        <f>'5.6_2024'!D15/'5.6_2023'!D15-1</f>
        <v>-1.3439216972143342E-2</v>
      </c>
      <c r="E15" s="323"/>
      <c r="F15" s="323"/>
      <c r="G15" s="324">
        <f>'5.6_2024'!G15/'5.6_2023'!G15-1</f>
        <v>5.4437122698062446E-2</v>
      </c>
      <c r="H15" s="233"/>
      <c r="I15" s="234"/>
      <c r="J15" s="37"/>
      <c r="K15" s="37"/>
      <c r="L15" s="37"/>
      <c r="M15" s="37"/>
      <c r="AC15" s="3"/>
      <c r="AD15" s="3"/>
      <c r="AE15" s="3"/>
      <c r="AF15" s="3"/>
      <c r="AG15" s="3"/>
      <c r="AH15" s="3"/>
      <c r="AI15" s="3"/>
      <c r="AJ15" s="3"/>
      <c r="AK15" s="3"/>
      <c r="AL15" s="3"/>
      <c r="AM15" s="3"/>
      <c r="AN15" s="3"/>
      <c r="AO15" s="3"/>
      <c r="AP15" s="3"/>
    </row>
    <row r="16" spans="1:42" s="40" customFormat="1" x14ac:dyDescent="0.2">
      <c r="A16" s="325" t="s">
        <v>151</v>
      </c>
      <c r="B16" s="337">
        <f>'5.6_2024'!B16/'5.6_2023'!B16-1</f>
        <v>9.230714261129358E-2</v>
      </c>
      <c r="C16" s="337">
        <f>'5.6_2024'!C16/'5.6_2023'!C16-1</f>
        <v>0.35340327022842999</v>
      </c>
      <c r="D16" s="337">
        <f>'5.6_2024'!D16/'5.6_2023'!D16-1</f>
        <v>2.0869319525576691E-2</v>
      </c>
      <c r="E16" s="337">
        <f>'5.6_2024'!E16/'5.6_2023'!E16-1</f>
        <v>8.3646703075585638E-2</v>
      </c>
      <c r="F16" s="337">
        <f>'5.6_2024'!F16/'5.6_2023'!F16-1</f>
        <v>8.2301779360656191E-2</v>
      </c>
      <c r="G16" s="338">
        <f>'5.6_2024'!G16/'5.6_2023'!G16-1</f>
        <v>9.0005678788446897E-2</v>
      </c>
      <c r="H16" s="233"/>
      <c r="I16" s="234"/>
      <c r="J16" s="37"/>
      <c r="K16" s="37"/>
      <c r="L16" s="37"/>
      <c r="M16" s="37"/>
      <c r="AC16" s="3"/>
      <c r="AD16" s="3"/>
      <c r="AE16" s="3"/>
      <c r="AF16" s="3"/>
      <c r="AG16" s="3"/>
      <c r="AH16" s="3"/>
      <c r="AI16" s="3"/>
      <c r="AJ16" s="3"/>
      <c r="AK16" s="3"/>
      <c r="AL16" s="3"/>
      <c r="AM16" s="3"/>
      <c r="AN16" s="3"/>
      <c r="AO16" s="3"/>
      <c r="AP16" s="3"/>
    </row>
    <row r="17" spans="1:42" s="40" customFormat="1" ht="25.5" x14ac:dyDescent="0.2">
      <c r="A17" s="313" t="s">
        <v>152</v>
      </c>
      <c r="B17" s="323">
        <f>'5.6_2024'!B17/'5.6_2023'!B17-1</f>
        <v>0.125933035721705</v>
      </c>
      <c r="C17" s="323">
        <f>'5.6_2024'!C17/'5.6_2023'!C17-1</f>
        <v>0.10483394257202039</v>
      </c>
      <c r="D17" s="323">
        <f>'5.6_2024'!D17/'5.6_2023'!D17-1</f>
        <v>0.29385464278302176</v>
      </c>
      <c r="E17" s="323">
        <f>'5.6_2024'!E17/'5.6_2023'!E17-1</f>
        <v>-0.2893420470738538</v>
      </c>
      <c r="F17" s="323"/>
      <c r="G17" s="324">
        <f>'5.6_2024'!G17/'5.6_2023'!G17-1</f>
        <v>0.14489329936852635</v>
      </c>
      <c r="H17" s="233"/>
      <c r="I17" s="234"/>
      <c r="J17" s="37"/>
      <c r="K17" s="37"/>
      <c r="L17" s="37"/>
      <c r="M17" s="37"/>
      <c r="AC17" s="3"/>
      <c r="AD17" s="3"/>
      <c r="AE17" s="3"/>
      <c r="AF17" s="3"/>
      <c r="AG17" s="3"/>
      <c r="AH17" s="3"/>
      <c r="AI17" s="3"/>
      <c r="AJ17" s="3"/>
      <c r="AK17" s="3"/>
      <c r="AL17" s="3"/>
      <c r="AM17" s="3"/>
      <c r="AN17" s="3"/>
      <c r="AO17" s="3"/>
      <c r="AP17" s="3"/>
    </row>
    <row r="18" spans="1:42" s="40" customFormat="1" x14ac:dyDescent="0.2">
      <c r="A18" s="325" t="s">
        <v>153</v>
      </c>
      <c r="B18" s="337">
        <f>'5.6_2024'!B18/'5.6_2023'!B18-1</f>
        <v>0.38575106461894859</v>
      </c>
      <c r="C18" s="337">
        <f>'5.6_2024'!C18/'5.6_2023'!C18-1</f>
        <v>2.5454261385829233</v>
      </c>
      <c r="D18" s="337">
        <f>'5.6_2024'!D18/'5.6_2023'!D18-1</f>
        <v>-1.6040728843477958E-2</v>
      </c>
      <c r="E18" s="337">
        <f>'5.6_2024'!E18/'5.6_2023'!E18-1</f>
        <v>6.2040777827214733E-3</v>
      </c>
      <c r="F18" s="337"/>
      <c r="G18" s="338">
        <f>'5.6_2024'!G18/'5.6_2023'!G18-1</f>
        <v>-5.2495410120074748E-3</v>
      </c>
      <c r="H18" s="64"/>
      <c r="I18" s="234"/>
      <c r="J18" s="37"/>
      <c r="K18" s="37"/>
      <c r="L18" s="37"/>
      <c r="M18" s="37"/>
      <c r="AC18" s="3"/>
      <c r="AD18" s="3"/>
      <c r="AE18" s="3"/>
      <c r="AF18" s="3"/>
      <c r="AG18" s="3"/>
      <c r="AH18" s="3"/>
      <c r="AI18" s="3"/>
      <c r="AJ18" s="3"/>
      <c r="AK18" s="3"/>
      <c r="AL18" s="3"/>
      <c r="AM18" s="3"/>
      <c r="AN18" s="3"/>
      <c r="AO18" s="3"/>
      <c r="AP18" s="3"/>
    </row>
    <row r="19" spans="1:42" s="40" customFormat="1" x14ac:dyDescent="0.2">
      <c r="A19" s="313" t="s">
        <v>154</v>
      </c>
      <c r="B19" s="323">
        <f>'5.6_2024'!B19/'5.6_2023'!B19-1</f>
        <v>-2.2874392512178598E-2</v>
      </c>
      <c r="C19" s="323">
        <f>'5.6_2024'!C19/'5.6_2023'!C19-1</f>
        <v>3.0967800983229488E-2</v>
      </c>
      <c r="D19" s="323" t="s">
        <v>227</v>
      </c>
      <c r="E19" s="323">
        <f>'5.6_2024'!E19/'5.6_2023'!E19-1</f>
        <v>-0.22510933711261449</v>
      </c>
      <c r="F19" s="323">
        <f>'5.6_2024'!F19/'5.6_2023'!F19-1</f>
        <v>0.18782255484301746</v>
      </c>
      <c r="G19" s="324">
        <f>'5.6_2024'!G19/'5.6_2023'!G19-1</f>
        <v>-2.261896134931296E-2</v>
      </c>
      <c r="H19" s="64"/>
      <c r="I19" s="234"/>
      <c r="J19" s="37"/>
      <c r="K19" s="37"/>
      <c r="L19" s="37"/>
      <c r="M19" s="37"/>
      <c r="AC19" s="3"/>
      <c r="AD19" s="3"/>
      <c r="AE19" s="3"/>
      <c r="AF19" s="3"/>
      <c r="AG19" s="3"/>
      <c r="AH19" s="3"/>
      <c r="AI19" s="3"/>
      <c r="AJ19" s="3"/>
      <c r="AK19" s="3"/>
      <c r="AL19" s="3"/>
      <c r="AM19" s="3"/>
      <c r="AN19" s="3"/>
      <c r="AO19" s="3"/>
      <c r="AP19" s="3"/>
    </row>
    <row r="20" spans="1:42" s="40" customFormat="1" x14ac:dyDescent="0.2">
      <c r="A20" s="325" t="s">
        <v>155</v>
      </c>
      <c r="B20" s="337">
        <f>'5.6_2024'!B20/'5.6_2023'!B20-1</f>
        <v>5.9352469129173135E-2</v>
      </c>
      <c r="C20" s="337">
        <f>'5.6_2024'!C20/'5.6_2023'!C20-1</f>
        <v>1.0839018230781594E-3</v>
      </c>
      <c r="D20" s="337"/>
      <c r="E20" s="337"/>
      <c r="F20" s="337"/>
      <c r="G20" s="338">
        <f>'5.6_2024'!G20/'5.6_2023'!G20-1</f>
        <v>4.4614512899460612E-2</v>
      </c>
      <c r="H20" s="233"/>
      <c r="I20" s="234"/>
      <c r="J20" s="37"/>
      <c r="K20" s="37"/>
      <c r="L20" s="37"/>
      <c r="M20" s="37"/>
      <c r="AC20" s="3"/>
      <c r="AD20" s="3"/>
      <c r="AE20" s="3"/>
      <c r="AF20" s="3"/>
      <c r="AG20" s="3"/>
      <c r="AH20" s="3"/>
      <c r="AI20" s="3"/>
      <c r="AJ20" s="3"/>
      <c r="AK20" s="3"/>
      <c r="AL20" s="3"/>
      <c r="AM20" s="3"/>
      <c r="AN20" s="3"/>
      <c r="AO20" s="3"/>
      <c r="AP20" s="3"/>
    </row>
    <row r="21" spans="1:42" s="40" customFormat="1" x14ac:dyDescent="0.2">
      <c r="A21" s="313" t="s">
        <v>187</v>
      </c>
      <c r="B21" s="323">
        <f>'5.6_2024'!B21/'5.6_2023'!B21-1</f>
        <v>1.3129619536287107E-2</v>
      </c>
      <c r="C21" s="323" t="s">
        <v>227</v>
      </c>
      <c r="D21" s="323">
        <f>'5.6_2024'!D21/'5.6_2023'!D21-1</f>
        <v>-0.49500904376280574</v>
      </c>
      <c r="E21" s="323">
        <f>'5.6_2024'!E21/'5.6_2023'!E21-1</f>
        <v>-4.470785325518889E-2</v>
      </c>
      <c r="F21" s="323"/>
      <c r="G21" s="324">
        <f>'5.6_2024'!G21/'5.6_2023'!G21-1</f>
        <v>-3.5328901436463944E-2</v>
      </c>
      <c r="H21" s="233"/>
      <c r="I21" s="234"/>
      <c r="J21" s="37"/>
      <c r="K21" s="37"/>
      <c r="L21" s="37"/>
      <c r="M21" s="37"/>
      <c r="AC21" s="3"/>
      <c r="AD21" s="3"/>
      <c r="AE21" s="3"/>
      <c r="AF21" s="3"/>
      <c r="AG21" s="3"/>
      <c r="AH21" s="3"/>
      <c r="AI21" s="3"/>
      <c r="AJ21" s="3"/>
      <c r="AK21" s="3"/>
      <c r="AL21" s="3"/>
      <c r="AM21" s="3"/>
      <c r="AN21" s="3"/>
      <c r="AO21" s="3"/>
      <c r="AP21" s="3"/>
    </row>
    <row r="22" spans="1:42" s="40" customFormat="1" x14ac:dyDescent="0.2">
      <c r="A22" s="325" t="s">
        <v>156</v>
      </c>
      <c r="B22" s="337">
        <f>'5.6_2024'!B22/'5.6_2023'!B22-1</f>
        <v>0.18652940246820471</v>
      </c>
      <c r="C22" s="337">
        <f>'5.6_2024'!C22/'5.6_2023'!C22-1</f>
        <v>-0.20919220097691249</v>
      </c>
      <c r="D22" s="337">
        <f>'5.6_2024'!D22/'5.6_2023'!D22-1</f>
        <v>-0.40974490619137616</v>
      </c>
      <c r="E22" s="337"/>
      <c r="F22" s="337"/>
      <c r="G22" s="338">
        <f>'5.6_2024'!G22/'5.6_2023'!G22-1</f>
        <v>-0.16070690308250957</v>
      </c>
      <c r="H22" s="233"/>
      <c r="I22" s="234"/>
      <c r="J22" s="37"/>
      <c r="K22" s="37"/>
      <c r="L22" s="37"/>
      <c r="M22" s="37"/>
      <c r="AC22" s="3"/>
      <c r="AD22" s="3"/>
      <c r="AE22" s="3"/>
      <c r="AF22" s="3"/>
      <c r="AG22" s="3"/>
      <c r="AH22" s="3"/>
      <c r="AI22" s="3"/>
      <c r="AJ22" s="3"/>
      <c r="AK22" s="3"/>
      <c r="AL22" s="3"/>
      <c r="AM22" s="3"/>
      <c r="AN22" s="3"/>
      <c r="AO22" s="3"/>
      <c r="AP22" s="3"/>
    </row>
    <row r="23" spans="1:42" s="40" customFormat="1" x14ac:dyDescent="0.2">
      <c r="A23" s="313" t="s">
        <v>157</v>
      </c>
      <c r="B23" s="323">
        <f>'5.6_2024'!B23/'5.6_2023'!B23-1</f>
        <v>0.24318034581510672</v>
      </c>
      <c r="C23" s="323">
        <f>'5.6_2024'!C23/'5.6_2023'!C23-1</f>
        <v>8.109505905522818E-2</v>
      </c>
      <c r="D23" s="323">
        <f>'5.6_2024'!D23/'5.6_2023'!D23-1</f>
        <v>3.829610048313592E-2</v>
      </c>
      <c r="E23" s="323">
        <f>'5.6_2024'!E23/'5.6_2023'!E23-1</f>
        <v>0.62914961418798199</v>
      </c>
      <c r="F23" s="323">
        <f>'5.6_2024'!F23/'5.6_2023'!F23-1</f>
        <v>-0.30851193654594755</v>
      </c>
      <c r="G23" s="324">
        <f>'5.6_2024'!G23/'5.6_2023'!G23-1</f>
        <v>0.17412098720408031</v>
      </c>
      <c r="H23" s="233"/>
      <c r="I23" s="234"/>
      <c r="J23" s="37"/>
      <c r="K23" s="37"/>
      <c r="L23" s="37"/>
      <c r="M23" s="37"/>
      <c r="AC23" s="3"/>
      <c r="AD23" s="3"/>
      <c r="AE23" s="3"/>
      <c r="AF23" s="3"/>
      <c r="AG23" s="3"/>
      <c r="AH23" s="3"/>
      <c r="AI23" s="3"/>
      <c r="AJ23" s="3"/>
      <c r="AK23" s="3"/>
      <c r="AL23" s="3"/>
      <c r="AM23" s="3"/>
      <c r="AN23" s="3"/>
      <c r="AO23" s="3"/>
      <c r="AP23" s="3"/>
    </row>
    <row r="24" spans="1:42" s="40" customFormat="1" x14ac:dyDescent="0.2">
      <c r="A24" s="327" t="s">
        <v>182</v>
      </c>
      <c r="B24" s="337"/>
      <c r="C24" s="337"/>
      <c r="D24" s="337"/>
      <c r="E24" s="337"/>
      <c r="F24" s="337"/>
      <c r="G24" s="338"/>
      <c r="H24" s="233"/>
      <c r="I24" s="234"/>
      <c r="J24" s="37"/>
      <c r="K24" s="37"/>
      <c r="L24" s="37"/>
      <c r="M24" s="37"/>
      <c r="AC24" s="3"/>
      <c r="AD24" s="3"/>
      <c r="AE24" s="3"/>
      <c r="AF24" s="3"/>
      <c r="AG24" s="3"/>
      <c r="AH24" s="3"/>
      <c r="AI24" s="3"/>
      <c r="AJ24" s="3"/>
      <c r="AK24" s="3"/>
      <c r="AL24" s="3"/>
      <c r="AM24" s="3"/>
      <c r="AN24" s="3"/>
      <c r="AO24" s="3"/>
      <c r="AP24" s="3"/>
    </row>
    <row r="25" spans="1:42" s="40" customFormat="1" x14ac:dyDescent="0.2">
      <c r="A25" s="313" t="s">
        <v>176</v>
      </c>
      <c r="B25" s="323" t="s">
        <v>227</v>
      </c>
      <c r="C25" s="323">
        <f>'5.6_2024'!C25/'5.6_2023'!C25-1</f>
        <v>-0.96342001766773988</v>
      </c>
      <c r="D25" s="323">
        <f>'5.6_2024'!D25/'5.6_2023'!D25-1</f>
        <v>-0.99891236210708689</v>
      </c>
      <c r="E25" s="323">
        <f>'5.6_2024'!E25/'5.6_2023'!E25-1</f>
        <v>-0.96655736600680964</v>
      </c>
      <c r="F25" s="323">
        <f>'5.6_2024'!F25/'5.6_2023'!F25-1</f>
        <v>-1</v>
      </c>
      <c r="G25" s="324">
        <f>'5.6_2024'!G25/'5.6_2023'!G25-1</f>
        <v>-0.98925608550390287</v>
      </c>
      <c r="H25" s="233"/>
      <c r="I25" s="234"/>
      <c r="J25" s="37"/>
      <c r="K25" s="37"/>
      <c r="L25" s="37"/>
      <c r="M25" s="37"/>
      <c r="AC25" s="3"/>
      <c r="AD25" s="3"/>
      <c r="AE25" s="3"/>
      <c r="AF25" s="3"/>
      <c r="AG25" s="3"/>
      <c r="AH25" s="3"/>
      <c r="AI25" s="3"/>
      <c r="AJ25" s="3"/>
      <c r="AK25" s="3"/>
      <c r="AL25" s="3"/>
      <c r="AM25" s="3"/>
      <c r="AN25" s="3"/>
      <c r="AO25" s="3"/>
      <c r="AP25" s="3"/>
    </row>
    <row r="26" spans="1:42" x14ac:dyDescent="0.2">
      <c r="A26" s="325" t="s">
        <v>158</v>
      </c>
      <c r="B26" s="337">
        <f>'5.6_2024'!B26/'5.6_2023'!B26-1</f>
        <v>1.2366737999039978E-2</v>
      </c>
      <c r="C26" s="337">
        <f>'5.6_2024'!C26/'5.6_2023'!C26-1</f>
        <v>5.6681133584408849E-2</v>
      </c>
      <c r="D26" s="337">
        <f>'5.6_2024'!D26/'5.6_2023'!D26-1</f>
        <v>6.0736184959615747E-2</v>
      </c>
      <c r="E26" s="337"/>
      <c r="F26" s="337"/>
      <c r="G26" s="338">
        <f>'5.6_2024'!G26/'5.6_2023'!G26-1</f>
        <v>5.5268565122896351E-2</v>
      </c>
    </row>
    <row r="27" spans="1:42" x14ac:dyDescent="0.2">
      <c r="A27" s="313" t="s">
        <v>159</v>
      </c>
      <c r="B27" s="323">
        <f>'5.6_2024'!B27/'5.6_2023'!B27-1</f>
        <v>5.944634871172827E-2</v>
      </c>
      <c r="C27" s="323">
        <f>'5.6_2024'!C27/'5.6_2023'!C27-1</f>
        <v>6.4943604605334437E-2</v>
      </c>
      <c r="D27" s="323">
        <f>'5.6_2024'!D27/'5.6_2023'!D27-1</f>
        <v>0.13427979632148479</v>
      </c>
      <c r="E27" s="323">
        <f>'5.6_2024'!E27/'5.6_2023'!E27-1</f>
        <v>6.9227260167867177E-2</v>
      </c>
      <c r="F27" s="323">
        <f>'5.6_2024'!F27/'5.6_2023'!F27-1</f>
        <v>0.13439585874844018</v>
      </c>
      <c r="G27" s="324">
        <f>'5.6_2024'!G27/'5.6_2023'!G27-1</f>
        <v>7.6882279912515727E-2</v>
      </c>
    </row>
    <row r="28" spans="1:42" x14ac:dyDescent="0.2">
      <c r="A28" s="325" t="s">
        <v>160</v>
      </c>
      <c r="B28" s="337">
        <f>'5.6_2024'!B28/'5.6_2023'!B28-1</f>
        <v>7.7359891951092719E-2</v>
      </c>
      <c r="C28" s="337">
        <f>'5.6_2024'!C28/'5.6_2023'!C28-1</f>
        <v>2.5768810864739145E-2</v>
      </c>
      <c r="D28" s="337">
        <f>'5.6_2024'!D28/'5.6_2023'!D28-1</f>
        <v>8.4790308673591719E-2</v>
      </c>
      <c r="E28" s="337">
        <f>'5.6_2024'!E28/'5.6_2023'!E28-1</f>
        <v>-5.3303524166457228E-2</v>
      </c>
      <c r="F28" s="337">
        <f>'5.6_2024'!F28/'5.6_2023'!F28-1</f>
        <v>0.72966024081914549</v>
      </c>
      <c r="G28" s="338">
        <f>'5.6_2024'!G28/'5.6_2023'!G28-1</f>
        <v>7.6484871574144186E-2</v>
      </c>
    </row>
    <row r="29" spans="1:42" x14ac:dyDescent="0.2">
      <c r="A29" s="313" t="s">
        <v>161</v>
      </c>
      <c r="B29" s="323">
        <f>'5.6_2024'!B29/'5.6_2023'!B29-1</f>
        <v>-9.8588738346551241E-2</v>
      </c>
      <c r="C29" s="323">
        <f>'5.6_2024'!C29/'5.6_2023'!C29-1</f>
        <v>4.3529599489388859</v>
      </c>
      <c r="D29" s="323">
        <f>'5.6_2024'!D29/'5.6_2023'!D29-1</f>
        <v>0.27080814656374952</v>
      </c>
      <c r="E29" s="323">
        <f>'5.6_2024'!E29/'5.6_2023'!E29-1</f>
        <v>0.71775881794027452</v>
      </c>
      <c r="F29" s="323">
        <f>'5.6_2024'!F29/'5.6_2023'!F29-1</f>
        <v>0.13307818710270558</v>
      </c>
      <c r="G29" s="324">
        <f>'5.6_2024'!G29/'5.6_2023'!G29-1</f>
        <v>0.67760809422117729</v>
      </c>
    </row>
    <row r="30" spans="1:42" s="2" customFormat="1" x14ac:dyDescent="0.2">
      <c r="A30" s="325" t="s">
        <v>162</v>
      </c>
      <c r="B30" s="337">
        <f>'5.6_2024'!B30/'5.6_2023'!B30-1</f>
        <v>1.3738161030182994E-2</v>
      </c>
      <c r="C30" s="337">
        <f>'5.6_2024'!C30/'5.6_2023'!C30-1</f>
        <v>4.5935639328200661E-3</v>
      </c>
      <c r="D30" s="337">
        <f>'5.6_2024'!D30/'5.6_2023'!D30-1</f>
        <v>-0.34054398979022094</v>
      </c>
      <c r="E30" s="337">
        <f>'5.6_2024'!E30/'5.6_2023'!E30-1</f>
        <v>-0.75305623471882643</v>
      </c>
      <c r="F30" s="337">
        <f>'5.6_2024'!F30/'5.6_2023'!F30-1</f>
        <v>-3.5177582940149055E-3</v>
      </c>
      <c r="G30" s="338">
        <f>'5.6_2024'!G30/'5.6_2023'!G30-1</f>
        <v>8.8837018934329048E-3</v>
      </c>
      <c r="H30" s="233"/>
      <c r="I30" s="234"/>
      <c r="J30" s="37"/>
      <c r="K30" s="37"/>
      <c r="L30" s="37"/>
      <c r="M30" s="37"/>
      <c r="N30" s="40"/>
      <c r="O30" s="40"/>
      <c r="P30" s="40"/>
      <c r="Q30" s="40"/>
      <c r="R30" s="40"/>
      <c r="S30" s="40"/>
      <c r="T30" s="40"/>
      <c r="U30" s="40"/>
      <c r="V30" s="40"/>
      <c r="W30" s="40"/>
      <c r="X30" s="40"/>
      <c r="Y30" s="40"/>
      <c r="Z30" s="40"/>
      <c r="AA30" s="40"/>
      <c r="AB30" s="40"/>
      <c r="AC30" s="3"/>
      <c r="AD30" s="3"/>
      <c r="AE30" s="3"/>
      <c r="AF30" s="3"/>
      <c r="AG30" s="3"/>
      <c r="AH30" s="3"/>
      <c r="AI30" s="3"/>
      <c r="AJ30" s="3"/>
      <c r="AK30" s="3"/>
      <c r="AL30" s="3"/>
      <c r="AM30" s="3"/>
      <c r="AN30" s="3"/>
      <c r="AO30" s="3"/>
      <c r="AP30" s="3"/>
    </row>
    <row r="31" spans="1:42" x14ac:dyDescent="0.2">
      <c r="A31" s="313" t="s">
        <v>163</v>
      </c>
      <c r="B31" s="323">
        <f>'5.6_2024'!B31/'5.6_2023'!B31-1</f>
        <v>2.0717474433879834E-2</v>
      </c>
      <c r="C31" s="323">
        <f>'5.6_2024'!C31/'5.6_2023'!C31-1</f>
        <v>2.8876302131904952E-2</v>
      </c>
      <c r="D31" s="323">
        <f>'5.6_2024'!D31/'5.6_2023'!D31-1</f>
        <v>3.4437900857122727E-2</v>
      </c>
      <c r="E31" s="323">
        <f>'5.6_2024'!E31/'5.6_2023'!E31-1</f>
        <v>0.31298815973541161</v>
      </c>
      <c r="F31" s="323">
        <f>'5.6_2024'!F31/'5.6_2023'!F31-1</f>
        <v>0.36798859993452671</v>
      </c>
      <c r="G31" s="324">
        <f>'5.6_2024'!G31/'5.6_2023'!G31-1</f>
        <v>3.1772354918740531E-2</v>
      </c>
    </row>
    <row r="32" spans="1:42" x14ac:dyDescent="0.2">
      <c r="A32" s="325" t="s">
        <v>164</v>
      </c>
      <c r="B32" s="337">
        <f>'5.6_2024'!B32/'5.6_2023'!B32-1</f>
        <v>7.3291818491355132E-2</v>
      </c>
      <c r="C32" s="337">
        <f>'5.6_2024'!C32/'5.6_2023'!C32-1</f>
        <v>3.3962346854421455E-2</v>
      </c>
      <c r="D32" s="337">
        <f>'5.6_2024'!D32/'5.6_2023'!D32-1</f>
        <v>5.5622678734358777E-2</v>
      </c>
      <c r="E32" s="337">
        <f>'5.6_2024'!E32/'5.6_2023'!E32-1</f>
        <v>8.4755160314938793E-2</v>
      </c>
      <c r="F32" s="337">
        <f>'5.6_2024'!F32/'5.6_2023'!F32-1</f>
        <v>-2.7815244995664123E-2</v>
      </c>
      <c r="G32" s="338">
        <f>'5.6_2024'!G32/'5.6_2023'!G32-1</f>
        <v>6.9081535936096561E-2</v>
      </c>
    </row>
    <row r="33" spans="1:7" x14ac:dyDescent="0.2">
      <c r="A33" s="313" t="s">
        <v>165</v>
      </c>
      <c r="B33" s="323">
        <f>'5.6_2024'!B33/'5.6_2023'!B33-1</f>
        <v>-2.0558254856918867E-2</v>
      </c>
      <c r="C33" s="323">
        <f>'5.6_2024'!C33/'5.6_2023'!C33-1</f>
        <v>-1.8375021793424207E-2</v>
      </c>
      <c r="D33" s="323">
        <f>'5.6_2024'!D33/'5.6_2023'!D33-1</f>
        <v>4.395063511584496E-2</v>
      </c>
      <c r="E33" s="323">
        <f>'5.6_2024'!E33/'5.6_2023'!E33-1</f>
        <v>4.9794080168708899E-2</v>
      </c>
      <c r="F33" s="323"/>
      <c r="G33" s="324">
        <f>'5.6_2024'!G33/'5.6_2023'!G33-1</f>
        <v>1.970524441058652E-2</v>
      </c>
    </row>
    <row r="34" spans="1:7" x14ac:dyDescent="0.2">
      <c r="A34" s="325" t="s">
        <v>166</v>
      </c>
      <c r="B34" s="337">
        <f>'5.6_2024'!B34/'5.6_2023'!B34-1</f>
        <v>3.0833772329737386E-2</v>
      </c>
      <c r="C34" s="337">
        <f>'5.6_2024'!C34/'5.6_2023'!C34-1</f>
        <v>-7.2462004359669319E-2</v>
      </c>
      <c r="D34" s="337">
        <f>'5.6_2024'!D34/'5.6_2023'!D34-1</f>
        <v>5.4390656696118755E-2</v>
      </c>
      <c r="E34" s="337"/>
      <c r="F34" s="337"/>
      <c r="G34" s="338">
        <f>'5.6_2024'!G34/'5.6_2023'!G34-1</f>
        <v>-1.5684416458937589E-3</v>
      </c>
    </row>
    <row r="35" spans="1:7" x14ac:dyDescent="0.2">
      <c r="A35" s="315" t="s">
        <v>167</v>
      </c>
      <c r="B35" s="323"/>
      <c r="C35" s="323"/>
      <c r="D35" s="323"/>
      <c r="E35" s="323"/>
      <c r="F35" s="323"/>
      <c r="G35" s="324"/>
    </row>
    <row r="36" spans="1:7" x14ac:dyDescent="0.2">
      <c r="A36" s="325" t="s">
        <v>168</v>
      </c>
      <c r="B36" s="337">
        <f>'5.6_2024'!B36/'5.6_2023'!B36-1</f>
        <v>3.0738081810246065E-2</v>
      </c>
      <c r="C36" s="337">
        <f>'5.6_2024'!C36/'5.6_2023'!C36-1</f>
        <v>8.0140879483041827E-2</v>
      </c>
      <c r="D36" s="337">
        <f>'5.6_2024'!D36/'5.6_2023'!D36-1</f>
        <v>0.10230512905732958</v>
      </c>
      <c r="E36" s="337">
        <f>'5.6_2024'!E36/'5.6_2023'!E36-1</f>
        <v>0.12539662189959588</v>
      </c>
      <c r="F36" s="337">
        <f>'5.6_2024'!F36/'5.6_2023'!F36-1</f>
        <v>0.43584803883794399</v>
      </c>
      <c r="G36" s="338">
        <f>'5.6_2024'!G36/'5.6_2023'!G36-1</f>
        <v>7.3487027620100287E-2</v>
      </c>
    </row>
    <row r="37" spans="1:7" x14ac:dyDescent="0.2">
      <c r="A37" s="313" t="s">
        <v>169</v>
      </c>
      <c r="B37" s="323">
        <f>'5.6_2024'!B37/'5.6_2023'!B37-1</f>
        <v>1.5203530433374635E-2</v>
      </c>
      <c r="C37" s="323">
        <f>'5.6_2024'!C37/'5.6_2023'!C37-1</f>
        <v>-0.28342147626441927</v>
      </c>
      <c r="D37" s="323">
        <f>'5.6_2024'!D37/'5.6_2023'!D37-1</f>
        <v>0.15927518555662923</v>
      </c>
      <c r="E37" s="323" t="s">
        <v>227</v>
      </c>
      <c r="F37" s="323" t="s">
        <v>227</v>
      </c>
      <c r="G37" s="324">
        <f>'5.6_2024'!G37/'5.6_2023'!G37-1</f>
        <v>-0.14058385956287722</v>
      </c>
    </row>
    <row r="38" spans="1:7" x14ac:dyDescent="0.2">
      <c r="A38" s="325" t="s">
        <v>177</v>
      </c>
      <c r="B38" s="337">
        <f>'5.6_2024'!B38/'5.6_2023'!B38-1</f>
        <v>4.193895075409193E-2</v>
      </c>
      <c r="C38" s="337">
        <f>'5.6_2024'!C38/'5.6_2023'!C38-1</f>
        <v>7.5991415485616276E-2</v>
      </c>
      <c r="D38" s="337">
        <f>'5.6_2024'!D38/'5.6_2023'!D38-1</f>
        <v>9.6918047617311931E-2</v>
      </c>
      <c r="E38" s="337">
        <f>'5.6_2024'!E38/'5.6_2023'!E38-1</f>
        <v>7.4859518652903745E-2</v>
      </c>
      <c r="F38" s="337">
        <f>'5.6_2024'!F38/'5.6_2023'!F38-1</f>
        <v>0.33845238257061827</v>
      </c>
      <c r="G38" s="338">
        <f>'5.6_2024'!G38/'5.6_2023'!G38-1</f>
        <v>5.5536828862760901E-2</v>
      </c>
    </row>
    <row r="39" spans="1:7" x14ac:dyDescent="0.2">
      <c r="A39" s="316" t="s">
        <v>170</v>
      </c>
      <c r="B39" s="339">
        <f>'5.6_2024'!B39/'5.6_2023'!B39-1</f>
        <v>2.669715203424361E-2</v>
      </c>
      <c r="C39" s="339">
        <f>'5.6_2024'!C39/'5.6_2023'!C39-1</f>
        <v>-6.2658511913444848E-3</v>
      </c>
      <c r="D39" s="339">
        <f>'5.6_2024'!D39/'5.6_2023'!D39-1</f>
        <v>3.2843454331877631E-2</v>
      </c>
      <c r="E39" s="339">
        <f>'5.6_2024'!E39/'5.6_2023'!E39-1</f>
        <v>-0.14926211266654899</v>
      </c>
      <c r="F39" s="339">
        <f>'5.6_2024'!F39/'5.6_2023'!F39-1</f>
        <v>11.39133131294748</v>
      </c>
      <c r="G39" s="340">
        <f>'5.6_2024'!G39/'5.6_2023'!G39-1</f>
        <v>5.1689705844033318E-2</v>
      </c>
    </row>
    <row r="40" spans="1:7" x14ac:dyDescent="0.2">
      <c r="A40" s="320" t="s">
        <v>186</v>
      </c>
      <c r="B40" s="320"/>
      <c r="C40" s="321"/>
      <c r="D40" s="320"/>
      <c r="E40" s="40"/>
      <c r="F40" s="40"/>
      <c r="G40" s="40"/>
    </row>
    <row r="41" spans="1:7" x14ac:dyDescent="0.2">
      <c r="A41" s="318"/>
      <c r="B41" s="314"/>
      <c r="C41" s="314"/>
      <c r="D41" s="314"/>
      <c r="E41" s="314"/>
      <c r="F41" s="314"/>
      <c r="G41" s="314"/>
    </row>
    <row r="42" spans="1:7" x14ac:dyDescent="0.2">
      <c r="A42" s="318"/>
      <c r="B42" s="314"/>
      <c r="C42" s="314"/>
      <c r="D42" s="314"/>
      <c r="E42" s="314"/>
      <c r="F42" s="314"/>
      <c r="G42" s="314"/>
    </row>
    <row r="43" spans="1:7" x14ac:dyDescent="0.2">
      <c r="A43" s="318"/>
      <c r="B43" s="314"/>
      <c r="C43" s="314"/>
      <c r="D43" s="314"/>
      <c r="E43" s="314"/>
      <c r="F43" s="314"/>
      <c r="G43" s="314"/>
    </row>
    <row r="44" spans="1:7" x14ac:dyDescent="0.2">
      <c r="A44" s="318"/>
      <c r="B44" s="314"/>
      <c r="C44" s="314"/>
      <c r="D44" s="314"/>
      <c r="E44" s="314"/>
      <c r="F44" s="314"/>
      <c r="G44" s="314"/>
    </row>
    <row r="45" spans="1:7" x14ac:dyDescent="0.2">
      <c r="A45" s="318"/>
      <c r="B45" s="314"/>
      <c r="C45" s="314"/>
      <c r="D45" s="314"/>
      <c r="E45" s="314"/>
      <c r="F45" s="314"/>
      <c r="G45" s="314"/>
    </row>
    <row r="46" spans="1:7" x14ac:dyDescent="0.2">
      <c r="A46" s="318"/>
      <c r="B46" s="314"/>
      <c r="C46" s="314"/>
      <c r="D46" s="314"/>
      <c r="E46" s="314"/>
      <c r="F46" s="314"/>
      <c r="G46" s="314"/>
    </row>
    <row r="47" spans="1:7" x14ac:dyDescent="0.2">
      <c r="A47" s="318"/>
      <c r="B47" s="314"/>
      <c r="C47" s="314"/>
      <c r="D47" s="314"/>
      <c r="E47" s="314"/>
      <c r="F47" s="314"/>
      <c r="G47" s="314"/>
    </row>
    <row r="48" spans="1:7" x14ac:dyDescent="0.2">
      <c r="A48" s="318"/>
      <c r="B48" s="314"/>
      <c r="C48" s="314"/>
      <c r="D48" s="314"/>
      <c r="E48" s="314"/>
      <c r="F48" s="314"/>
      <c r="G48" s="314"/>
    </row>
    <row r="49" spans="1:7" x14ac:dyDescent="0.2">
      <c r="A49" s="318"/>
      <c r="B49" s="314"/>
      <c r="C49" s="314"/>
      <c r="D49" s="314"/>
      <c r="E49" s="314"/>
      <c r="F49" s="314"/>
      <c r="G49" s="314"/>
    </row>
    <row r="50" spans="1:7" x14ac:dyDescent="0.2">
      <c r="A50" s="318"/>
      <c r="B50" s="314"/>
      <c r="C50" s="314"/>
      <c r="D50" s="314"/>
      <c r="E50" s="314"/>
      <c r="F50" s="314"/>
      <c r="G50" s="314"/>
    </row>
    <row r="51" spans="1:7" x14ac:dyDescent="0.2">
      <c r="A51" s="318"/>
      <c r="B51" s="314"/>
      <c r="C51" s="314"/>
      <c r="D51" s="314"/>
      <c r="E51" s="314"/>
      <c r="F51" s="314"/>
      <c r="G51" s="314"/>
    </row>
  </sheetData>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AS50"/>
  <sheetViews>
    <sheetView showGridLines="0" zoomScale="115" zoomScaleNormal="115" workbookViewId="0">
      <selection activeCell="F43" sqref="F43"/>
    </sheetView>
  </sheetViews>
  <sheetFormatPr baseColWidth="10" defaultColWidth="11.42578125" defaultRowHeight="12.75" x14ac:dyDescent="0.2"/>
  <cols>
    <col min="1" max="1" width="31.140625" style="319" customWidth="1"/>
    <col min="2" max="6" width="9.140625" style="3" customWidth="1"/>
    <col min="7" max="7" width="9.140625" style="2" customWidth="1"/>
    <col min="8" max="10" width="9.140625" style="39" customWidth="1"/>
    <col min="11" max="11" width="7.85546875" style="233" customWidth="1"/>
    <col min="12" max="12" width="11.42578125" style="234"/>
    <col min="13" max="13" width="13.5703125" style="37" customWidth="1"/>
    <col min="14" max="14" width="11.42578125" style="37"/>
    <col min="15" max="15" width="9" style="37" customWidth="1"/>
    <col min="16" max="16" width="11.42578125" style="37"/>
    <col min="17" max="20" width="11.42578125" style="40"/>
    <col min="21" max="21" width="14.7109375" style="40" customWidth="1"/>
    <col min="22" max="22" width="16" style="40" customWidth="1"/>
    <col min="23" max="31" width="11.42578125" style="40"/>
    <col min="32" max="16384" width="11.42578125" style="3"/>
  </cols>
  <sheetData>
    <row r="1" spans="1:45" ht="18" x14ac:dyDescent="0.25">
      <c r="A1" s="26" t="s">
        <v>139</v>
      </c>
      <c r="B1" s="26"/>
      <c r="C1" s="26"/>
      <c r="D1" s="26"/>
      <c r="E1" s="26"/>
      <c r="F1" s="26"/>
      <c r="G1" s="27"/>
      <c r="H1" s="196"/>
      <c r="I1" s="196"/>
      <c r="J1" s="493" t="s">
        <v>172</v>
      </c>
    </row>
    <row r="2" spans="1:45" ht="15.75" x14ac:dyDescent="0.25">
      <c r="A2" s="296"/>
      <c r="B2" s="297"/>
      <c r="C2" s="298"/>
      <c r="D2" s="297"/>
      <c r="E2" s="298"/>
      <c r="F2" s="297"/>
    </row>
    <row r="3" spans="1:45" ht="18" x14ac:dyDescent="0.25">
      <c r="A3" s="299" t="s">
        <v>175</v>
      </c>
      <c r="B3" s="299"/>
      <c r="C3" s="300"/>
      <c r="D3" s="299"/>
      <c r="E3" s="300"/>
      <c r="F3" s="300"/>
      <c r="G3" s="301"/>
      <c r="H3" s="302"/>
      <c r="I3" s="302"/>
      <c r="J3" s="302"/>
      <c r="K3" s="173"/>
      <c r="L3" s="173"/>
      <c r="M3" s="173"/>
      <c r="N3" s="303"/>
      <c r="O3" s="304"/>
    </row>
    <row r="4" spans="1:45" x14ac:dyDescent="0.2">
      <c r="A4" s="305"/>
      <c r="B4" s="306"/>
      <c r="C4" s="306"/>
      <c r="D4" s="306"/>
      <c r="E4" s="306"/>
      <c r="F4" s="306"/>
      <c r="G4" s="306"/>
      <c r="H4" s="40"/>
      <c r="I4" s="40"/>
      <c r="J4" s="40"/>
      <c r="K4" s="37"/>
      <c r="Z4" s="3"/>
      <c r="AA4" s="3"/>
      <c r="AB4" s="3"/>
      <c r="AC4" s="3"/>
      <c r="AD4" s="3"/>
      <c r="AE4" s="3"/>
    </row>
    <row r="5" spans="1:45" x14ac:dyDescent="0.2">
      <c r="A5" s="307" t="s">
        <v>13</v>
      </c>
      <c r="B5" s="308"/>
      <c r="C5" s="308"/>
      <c r="D5" s="308"/>
      <c r="E5" s="308"/>
      <c r="F5" s="308"/>
      <c r="G5" s="308"/>
      <c r="H5" s="309"/>
      <c r="I5" s="309"/>
      <c r="J5" s="309"/>
      <c r="K5" s="37"/>
      <c r="W5" s="3"/>
      <c r="X5" s="3"/>
      <c r="Y5" s="3"/>
      <c r="Z5" s="3"/>
      <c r="AA5" s="3"/>
      <c r="AB5" s="3"/>
      <c r="AC5" s="3"/>
      <c r="AD5" s="3"/>
      <c r="AE5" s="3"/>
    </row>
    <row r="6" spans="1:45" x14ac:dyDescent="0.2">
      <c r="A6" s="310"/>
      <c r="B6" s="310">
        <v>2014</v>
      </c>
      <c r="C6" s="310">
        <v>2015</v>
      </c>
      <c r="D6" s="310">
        <v>2016</v>
      </c>
      <c r="E6" s="310">
        <v>2017</v>
      </c>
      <c r="F6" s="310">
        <v>2018</v>
      </c>
      <c r="G6" s="310">
        <v>2019</v>
      </c>
      <c r="H6" s="310">
        <v>2020</v>
      </c>
      <c r="I6" s="310">
        <v>2021</v>
      </c>
      <c r="J6" s="310">
        <v>2022</v>
      </c>
      <c r="K6" s="310">
        <v>2023</v>
      </c>
      <c r="L6" s="310">
        <v>2024</v>
      </c>
      <c r="AD6" s="3"/>
      <c r="AE6" s="3"/>
    </row>
    <row r="7" spans="1:45" x14ac:dyDescent="0.2">
      <c r="A7" s="311" t="s">
        <v>142</v>
      </c>
      <c r="B7" s="312"/>
      <c r="C7" s="312"/>
      <c r="D7" s="312"/>
      <c r="E7" s="312"/>
      <c r="F7" s="312"/>
      <c r="G7" s="312"/>
      <c r="H7" s="40"/>
      <c r="I7" s="40"/>
      <c r="J7" s="40"/>
      <c r="K7" s="40"/>
      <c r="L7" s="40"/>
      <c r="AD7" s="3"/>
      <c r="AE7" s="3"/>
    </row>
    <row r="8" spans="1:45" x14ac:dyDescent="0.2">
      <c r="A8" s="325" t="s">
        <v>143</v>
      </c>
      <c r="B8" s="326">
        <v>2522.3818529999999</v>
      </c>
      <c r="C8" s="326">
        <v>2663.9864520000001</v>
      </c>
      <c r="D8" s="326">
        <v>2701.292359</v>
      </c>
      <c r="E8" s="326">
        <v>2773.8676449999998</v>
      </c>
      <c r="F8" s="326">
        <v>2807.5817889999998</v>
      </c>
      <c r="G8" s="326">
        <v>2870.1130210000001</v>
      </c>
      <c r="H8" s="326">
        <v>2921.0033819999999</v>
      </c>
      <c r="I8" s="545">
        <v>2995.3897420000003</v>
      </c>
      <c r="J8" s="545">
        <v>3048.7840099999999</v>
      </c>
      <c r="K8" s="326">
        <v>3168.568088</v>
      </c>
      <c r="L8" s="326">
        <v>3321.4516290000001</v>
      </c>
      <c r="AD8" s="3"/>
      <c r="AE8" s="3"/>
    </row>
    <row r="9" spans="1:45" s="21" customFormat="1" x14ac:dyDescent="0.2">
      <c r="A9" s="313" t="s">
        <v>144</v>
      </c>
      <c r="B9" s="314">
        <v>633.29843900000003</v>
      </c>
      <c r="C9" s="314">
        <v>669.32935399999997</v>
      </c>
      <c r="D9" s="314">
        <v>646.77432399999998</v>
      </c>
      <c r="E9" s="314">
        <v>638.28933400000005</v>
      </c>
      <c r="F9" s="314">
        <v>648.66640099999995</v>
      </c>
      <c r="G9" s="314">
        <v>654.00861699999996</v>
      </c>
      <c r="H9" s="314">
        <v>619.356359</v>
      </c>
      <c r="I9" s="314">
        <v>620.86325299999999</v>
      </c>
      <c r="J9" s="314">
        <v>627.67265299999997</v>
      </c>
      <c r="K9" s="314">
        <v>627.4116140000001</v>
      </c>
      <c r="L9" s="314">
        <v>657.13009799999998</v>
      </c>
    </row>
    <row r="10" spans="1:45" x14ac:dyDescent="0.2">
      <c r="A10" s="325" t="s">
        <v>145</v>
      </c>
      <c r="B10" s="326">
        <v>616.18857500000001</v>
      </c>
      <c r="C10" s="326">
        <v>640.22306100000003</v>
      </c>
      <c r="D10" s="326">
        <v>691.45324300000004</v>
      </c>
      <c r="E10" s="326">
        <v>873.45072000000005</v>
      </c>
      <c r="F10" s="326">
        <v>857.58474000000001</v>
      </c>
      <c r="G10" s="326">
        <v>779.58734900000002</v>
      </c>
      <c r="H10" s="326">
        <v>719.86546099999998</v>
      </c>
      <c r="I10" s="545">
        <v>808.39694699999995</v>
      </c>
      <c r="J10" s="545">
        <v>955.51248200000009</v>
      </c>
      <c r="K10" s="326">
        <v>708.91826399999991</v>
      </c>
      <c r="L10" s="326">
        <v>614.80652799999996</v>
      </c>
      <c r="AD10" s="3"/>
      <c r="AE10" s="3"/>
    </row>
    <row r="11" spans="1:45" s="40" customFormat="1" x14ac:dyDescent="0.2">
      <c r="A11" s="311" t="s">
        <v>146</v>
      </c>
      <c r="B11" s="312"/>
      <c r="C11" s="312"/>
      <c r="D11" s="312"/>
      <c r="E11" s="312"/>
      <c r="F11" s="312"/>
      <c r="G11" s="312"/>
      <c r="H11" s="312"/>
      <c r="I11" s="312"/>
      <c r="J11" s="312"/>
      <c r="K11" s="312"/>
      <c r="L11" s="312"/>
      <c r="M11" s="37"/>
      <c r="N11" s="37"/>
      <c r="O11" s="37"/>
      <c r="P11" s="37"/>
      <c r="AF11" s="3"/>
      <c r="AG11" s="3"/>
      <c r="AH11" s="3"/>
      <c r="AI11" s="3"/>
      <c r="AJ11" s="3"/>
      <c r="AK11" s="3"/>
      <c r="AL11" s="3"/>
      <c r="AM11" s="3"/>
      <c r="AN11" s="3"/>
      <c r="AO11" s="3"/>
      <c r="AP11" s="3"/>
      <c r="AQ11" s="3"/>
      <c r="AR11" s="3"/>
      <c r="AS11" s="3"/>
    </row>
    <row r="12" spans="1:45" s="40" customFormat="1" x14ac:dyDescent="0.2">
      <c r="A12" s="325" t="s">
        <v>147</v>
      </c>
      <c r="B12" s="326">
        <v>4.0222340000000001</v>
      </c>
      <c r="C12" s="326">
        <v>4.1508729999999998</v>
      </c>
      <c r="D12" s="326">
        <v>3.9905240000000002</v>
      </c>
      <c r="E12" s="326">
        <v>4.1101539999999996</v>
      </c>
      <c r="F12" s="326">
        <v>5.1462519999999996</v>
      </c>
      <c r="G12" s="326">
        <v>5.6607279999999998</v>
      </c>
      <c r="H12" s="326">
        <v>3.9068499999999999</v>
      </c>
      <c r="I12" s="545">
        <v>3.7671790000000001</v>
      </c>
      <c r="J12" s="545">
        <v>4.3074960000000004</v>
      </c>
      <c r="K12" s="326">
        <v>4.2406560000000004</v>
      </c>
      <c r="L12" s="326">
        <v>3.9927250000000001</v>
      </c>
      <c r="M12" s="37"/>
      <c r="N12" s="37"/>
      <c r="O12" s="37"/>
      <c r="P12" s="37"/>
      <c r="AF12" s="3"/>
      <c r="AG12" s="3"/>
      <c r="AH12" s="3"/>
      <c r="AI12" s="3"/>
      <c r="AJ12" s="3"/>
      <c r="AK12" s="3"/>
      <c r="AL12" s="3"/>
      <c r="AM12" s="3"/>
      <c r="AN12" s="3"/>
      <c r="AO12" s="3"/>
      <c r="AP12" s="3"/>
      <c r="AQ12" s="3"/>
      <c r="AR12" s="3"/>
      <c r="AS12" s="3"/>
    </row>
    <row r="13" spans="1:45" s="40" customFormat="1" x14ac:dyDescent="0.2">
      <c r="A13" s="313" t="s">
        <v>148</v>
      </c>
      <c r="B13" s="314">
        <v>252.72697700000001</v>
      </c>
      <c r="C13" s="314">
        <v>249.85627299999999</v>
      </c>
      <c r="D13" s="314">
        <v>250.491578</v>
      </c>
      <c r="E13" s="314">
        <v>250.79910599999999</v>
      </c>
      <c r="F13" s="314">
        <v>273.656746</v>
      </c>
      <c r="G13" s="314">
        <v>239.24297200000001</v>
      </c>
      <c r="H13" s="314">
        <v>201.18451999999999</v>
      </c>
      <c r="I13" s="314">
        <v>269.30746099999999</v>
      </c>
      <c r="J13" s="314">
        <v>335.88907999999992</v>
      </c>
      <c r="K13" s="314">
        <v>310.20665399999996</v>
      </c>
      <c r="L13" s="314">
        <v>298.326502</v>
      </c>
      <c r="M13" s="37"/>
      <c r="N13" s="37"/>
      <c r="O13" s="37"/>
      <c r="P13" s="37"/>
      <c r="AF13" s="3"/>
      <c r="AG13" s="3"/>
      <c r="AH13" s="3"/>
      <c r="AI13" s="3"/>
      <c r="AJ13" s="3"/>
      <c r="AK13" s="3"/>
      <c r="AL13" s="3"/>
      <c r="AM13" s="3"/>
      <c r="AN13" s="3"/>
      <c r="AO13" s="3"/>
      <c r="AP13" s="3"/>
      <c r="AQ13" s="3"/>
      <c r="AR13" s="3"/>
      <c r="AS13" s="3"/>
    </row>
    <row r="14" spans="1:45" s="40" customFormat="1" x14ac:dyDescent="0.2">
      <c r="A14" s="327" t="s">
        <v>149</v>
      </c>
      <c r="B14" s="328"/>
      <c r="C14" s="328"/>
      <c r="D14" s="328"/>
      <c r="E14" s="328"/>
      <c r="F14" s="328"/>
      <c r="G14" s="328"/>
      <c r="H14" s="328"/>
      <c r="I14" s="546"/>
      <c r="J14" s="546"/>
      <c r="K14" s="328"/>
      <c r="L14" s="328"/>
      <c r="M14" s="37"/>
      <c r="N14" s="37"/>
      <c r="O14" s="37"/>
      <c r="P14" s="37"/>
      <c r="AF14" s="3"/>
      <c r="AG14" s="3"/>
      <c r="AH14" s="3"/>
      <c r="AI14" s="3"/>
      <c r="AJ14" s="3"/>
      <c r="AK14" s="3"/>
      <c r="AL14" s="3"/>
      <c r="AM14" s="3"/>
      <c r="AN14" s="3"/>
      <c r="AO14" s="3"/>
      <c r="AP14" s="3"/>
      <c r="AQ14" s="3"/>
      <c r="AR14" s="3"/>
      <c r="AS14" s="3"/>
    </row>
    <row r="15" spans="1:45" s="40" customFormat="1" ht="25.5" x14ac:dyDescent="0.2">
      <c r="A15" s="313" t="s">
        <v>150</v>
      </c>
      <c r="B15" s="314">
        <v>106.276841</v>
      </c>
      <c r="C15" s="314">
        <v>111.302007</v>
      </c>
      <c r="D15" s="314">
        <v>115.271097</v>
      </c>
      <c r="E15" s="314">
        <v>116.737458</v>
      </c>
      <c r="F15" s="314">
        <v>122.375929</v>
      </c>
      <c r="G15" s="314">
        <v>123.076668</v>
      </c>
      <c r="H15" s="314">
        <v>128.65449799999999</v>
      </c>
      <c r="I15" s="314">
        <v>138.145982</v>
      </c>
      <c r="J15" s="314">
        <v>135.49855800000003</v>
      </c>
      <c r="K15" s="314">
        <v>140.03671800000001</v>
      </c>
      <c r="L15" s="314">
        <v>147.65991399999999</v>
      </c>
      <c r="M15" s="37"/>
      <c r="N15" s="37"/>
      <c r="O15" s="37"/>
      <c r="P15" s="37"/>
      <c r="AF15" s="3"/>
      <c r="AG15" s="3"/>
      <c r="AH15" s="3"/>
      <c r="AI15" s="3"/>
      <c r="AJ15" s="3"/>
      <c r="AK15" s="3"/>
      <c r="AL15" s="3"/>
      <c r="AM15" s="3"/>
      <c r="AN15" s="3"/>
      <c r="AO15" s="3"/>
      <c r="AP15" s="3"/>
      <c r="AQ15" s="3"/>
      <c r="AR15" s="3"/>
      <c r="AS15" s="3"/>
    </row>
    <row r="16" spans="1:45" s="40" customFormat="1" x14ac:dyDescent="0.2">
      <c r="A16" s="325" t="s">
        <v>151</v>
      </c>
      <c r="B16" s="326">
        <v>612.58176700000001</v>
      </c>
      <c r="C16" s="326">
        <v>639.35326199999997</v>
      </c>
      <c r="D16" s="326">
        <v>662.81479100000001</v>
      </c>
      <c r="E16" s="326">
        <v>708.14977699999997</v>
      </c>
      <c r="F16" s="326">
        <v>675.50782500000003</v>
      </c>
      <c r="G16" s="326">
        <v>789.20513600000004</v>
      </c>
      <c r="H16" s="326">
        <v>657.15916900000002</v>
      </c>
      <c r="I16" s="545">
        <v>741.58861400000012</v>
      </c>
      <c r="J16" s="545">
        <v>905.34552599999995</v>
      </c>
      <c r="K16" s="326">
        <v>975.5954200000001</v>
      </c>
      <c r="L16" s="326">
        <v>1063.404548</v>
      </c>
      <c r="M16" s="37"/>
      <c r="N16" s="37"/>
      <c r="O16" s="37"/>
      <c r="P16" s="37"/>
      <c r="AF16" s="3"/>
      <c r="AG16" s="3"/>
      <c r="AH16" s="3"/>
      <c r="AI16" s="3"/>
      <c r="AJ16" s="3"/>
      <c r="AK16" s="3"/>
      <c r="AL16" s="3"/>
      <c r="AM16" s="3"/>
      <c r="AN16" s="3"/>
      <c r="AO16" s="3"/>
      <c r="AP16" s="3"/>
      <c r="AQ16" s="3"/>
      <c r="AR16" s="3"/>
      <c r="AS16" s="3"/>
    </row>
    <row r="17" spans="1:45" s="40" customFormat="1" ht="25.5" x14ac:dyDescent="0.2">
      <c r="A17" s="313" t="s">
        <v>152</v>
      </c>
      <c r="B17" s="314">
        <v>322.54034100000001</v>
      </c>
      <c r="C17" s="314">
        <v>380.54261300000002</v>
      </c>
      <c r="D17" s="314">
        <v>397.594719</v>
      </c>
      <c r="E17" s="314">
        <v>396.69683600000002</v>
      </c>
      <c r="F17" s="314">
        <v>731.35198700000001</v>
      </c>
      <c r="G17" s="314">
        <v>727.51149499999997</v>
      </c>
      <c r="H17" s="314">
        <v>545.50452499999994</v>
      </c>
      <c r="I17" s="314">
        <v>730.60810000000015</v>
      </c>
      <c r="J17" s="314">
        <v>867.20484400000009</v>
      </c>
      <c r="K17" s="314">
        <v>936.07637199999999</v>
      </c>
      <c r="L17" s="314">
        <v>1071.707566</v>
      </c>
      <c r="M17" s="37"/>
      <c r="N17" s="37"/>
      <c r="O17" s="37"/>
      <c r="P17" s="37"/>
      <c r="AF17" s="3"/>
      <c r="AG17" s="3"/>
      <c r="AH17" s="3"/>
      <c r="AI17" s="3"/>
      <c r="AJ17" s="3"/>
      <c r="AK17" s="3"/>
      <c r="AL17" s="3"/>
      <c r="AM17" s="3"/>
      <c r="AN17" s="3"/>
      <c r="AO17" s="3"/>
      <c r="AP17" s="3"/>
      <c r="AQ17" s="3"/>
      <c r="AR17" s="3"/>
      <c r="AS17" s="3"/>
    </row>
    <row r="18" spans="1:45" s="40" customFormat="1" x14ac:dyDescent="0.2">
      <c r="A18" s="325" t="s">
        <v>153</v>
      </c>
      <c r="B18" s="326">
        <v>52.995581000000001</v>
      </c>
      <c r="C18" s="326">
        <v>53.716565000000003</v>
      </c>
      <c r="D18" s="326">
        <v>47.550519999999999</v>
      </c>
      <c r="E18" s="326">
        <v>37.747242999999997</v>
      </c>
      <c r="F18" s="326">
        <v>43.388007999999999</v>
      </c>
      <c r="G18" s="326">
        <v>51.361201000000001</v>
      </c>
      <c r="H18" s="326">
        <v>38.483975000000001</v>
      </c>
      <c r="I18" s="545">
        <v>40.282531999999996</v>
      </c>
      <c r="J18" s="545">
        <v>52.232424000000009</v>
      </c>
      <c r="K18" s="326">
        <v>51.247528000000003</v>
      </c>
      <c r="L18" s="326">
        <v>50.978501999999999</v>
      </c>
      <c r="M18" s="37"/>
      <c r="N18" s="37"/>
      <c r="O18" s="37"/>
      <c r="P18" s="37"/>
      <c r="AF18" s="3"/>
      <c r="AG18" s="3"/>
      <c r="AH18" s="3"/>
      <c r="AI18" s="3"/>
      <c r="AJ18" s="3"/>
      <c r="AK18" s="3"/>
      <c r="AL18" s="3"/>
      <c r="AM18" s="3"/>
      <c r="AN18" s="3"/>
      <c r="AO18" s="3"/>
      <c r="AP18" s="3"/>
      <c r="AQ18" s="3"/>
      <c r="AR18" s="3"/>
      <c r="AS18" s="3"/>
    </row>
    <row r="19" spans="1:45" s="40" customFormat="1" x14ac:dyDescent="0.2">
      <c r="A19" s="313" t="s">
        <v>154</v>
      </c>
      <c r="B19" s="314">
        <v>33.859904999999998</v>
      </c>
      <c r="C19" s="314">
        <v>32.630305</v>
      </c>
      <c r="D19" s="314">
        <v>32.680919000000003</v>
      </c>
      <c r="E19" s="314">
        <v>32.313532000000002</v>
      </c>
      <c r="F19" s="314">
        <v>31.924106999999999</v>
      </c>
      <c r="G19" s="314">
        <v>32.128593000000002</v>
      </c>
      <c r="H19" s="314">
        <v>32.116045</v>
      </c>
      <c r="I19" s="314">
        <v>31.690930999999999</v>
      </c>
      <c r="J19" s="314">
        <v>32.539228000000001</v>
      </c>
      <c r="K19" s="314">
        <v>33.229111999999994</v>
      </c>
      <c r="L19" s="314">
        <v>32.477504000000003</v>
      </c>
      <c r="M19" s="37"/>
      <c r="N19" s="37"/>
      <c r="O19" s="37"/>
      <c r="P19" s="37"/>
      <c r="AF19" s="3"/>
      <c r="AG19" s="3"/>
      <c r="AH19" s="3"/>
      <c r="AI19" s="3"/>
      <c r="AJ19" s="3"/>
      <c r="AK19" s="3"/>
      <c r="AL19" s="3"/>
      <c r="AM19" s="3"/>
      <c r="AN19" s="3"/>
      <c r="AO19" s="3"/>
      <c r="AP19" s="3"/>
      <c r="AQ19" s="3"/>
      <c r="AR19" s="3"/>
      <c r="AS19" s="3"/>
    </row>
    <row r="20" spans="1:45" s="40" customFormat="1" x14ac:dyDescent="0.2">
      <c r="A20" s="325" t="s">
        <v>155</v>
      </c>
      <c r="B20" s="326">
        <v>5.5996300000000003</v>
      </c>
      <c r="C20" s="326">
        <v>5.9139039999999996</v>
      </c>
      <c r="D20" s="326">
        <v>5.6674119999999997</v>
      </c>
      <c r="E20" s="326">
        <v>5.6654119999999999</v>
      </c>
      <c r="F20" s="326">
        <v>5.6819819999999996</v>
      </c>
      <c r="G20" s="326">
        <v>6.0457669999999997</v>
      </c>
      <c r="H20" s="326">
        <v>5.6706060000000003</v>
      </c>
      <c r="I20" s="545">
        <v>5.9994040000000002</v>
      </c>
      <c r="J20" s="545">
        <v>6.2173690000000006</v>
      </c>
      <c r="K20" s="326">
        <v>6.360576</v>
      </c>
      <c r="L20" s="326">
        <v>6.6443500000000002</v>
      </c>
      <c r="M20" s="37"/>
      <c r="N20" s="37"/>
      <c r="O20" s="37"/>
      <c r="P20" s="37"/>
      <c r="AF20" s="3"/>
      <c r="AG20" s="3"/>
      <c r="AH20" s="3"/>
      <c r="AI20" s="3"/>
      <c r="AJ20" s="3"/>
      <c r="AK20" s="3"/>
      <c r="AL20" s="3"/>
      <c r="AM20" s="3"/>
      <c r="AN20" s="3"/>
      <c r="AO20" s="3"/>
      <c r="AP20" s="3"/>
      <c r="AQ20" s="3"/>
      <c r="AR20" s="3"/>
      <c r="AS20" s="3"/>
    </row>
    <row r="21" spans="1:45" s="40" customFormat="1" x14ac:dyDescent="0.2">
      <c r="A21" s="313" t="s">
        <v>187</v>
      </c>
      <c r="B21" s="314">
        <v>8.9550630000000009</v>
      </c>
      <c r="C21" s="314">
        <v>8.4510930000000002</v>
      </c>
      <c r="D21" s="314">
        <v>7.7636839999999996</v>
      </c>
      <c r="E21" s="314">
        <v>7.2038640000000003</v>
      </c>
      <c r="F21" s="314">
        <v>9.8690359999999995</v>
      </c>
      <c r="G21" s="314">
        <v>10.211036999999999</v>
      </c>
      <c r="H21" s="314">
        <v>9.8362029999999994</v>
      </c>
      <c r="I21" s="314">
        <v>9.9577179999999998</v>
      </c>
      <c r="J21" s="314">
        <v>8.7550749999999997</v>
      </c>
      <c r="K21" s="314">
        <v>9.3315950000000001</v>
      </c>
      <c r="L21" s="314">
        <v>9.0019200000000001</v>
      </c>
      <c r="M21" s="37"/>
      <c r="N21" s="37"/>
      <c r="O21" s="37"/>
      <c r="P21" s="37"/>
      <c r="AF21" s="3"/>
      <c r="AG21" s="3"/>
      <c r="AH21" s="3"/>
      <c r="AI21" s="3"/>
      <c r="AJ21" s="3"/>
      <c r="AK21" s="3"/>
      <c r="AL21" s="3"/>
      <c r="AM21" s="3"/>
      <c r="AN21" s="3"/>
      <c r="AO21" s="3"/>
      <c r="AP21" s="3"/>
      <c r="AQ21" s="3"/>
      <c r="AR21" s="3"/>
      <c r="AS21" s="3"/>
    </row>
    <row r="22" spans="1:45" s="40" customFormat="1" x14ac:dyDescent="0.2">
      <c r="A22" s="325" t="s">
        <v>156</v>
      </c>
      <c r="B22" s="326">
        <v>5.7019820000000001</v>
      </c>
      <c r="C22" s="326">
        <v>5.4789880000000002</v>
      </c>
      <c r="D22" s="326">
        <v>4.4282240000000002</v>
      </c>
      <c r="E22" s="326">
        <v>4.8437789999999996</v>
      </c>
      <c r="F22" s="326">
        <v>5.4415959999999997</v>
      </c>
      <c r="G22" s="326">
        <v>5.4047549999999998</v>
      </c>
      <c r="H22" s="326">
        <v>3.8102689999999999</v>
      </c>
      <c r="I22" s="545">
        <v>8.8304939999999998</v>
      </c>
      <c r="J22" s="545">
        <v>6.9035229999999999</v>
      </c>
      <c r="K22" s="326">
        <v>5.7156349999999998</v>
      </c>
      <c r="L22" s="326">
        <v>4.7970930000000003</v>
      </c>
      <c r="M22" s="37"/>
      <c r="N22" s="37"/>
      <c r="O22" s="37"/>
      <c r="P22" s="37"/>
      <c r="AF22" s="3"/>
      <c r="AG22" s="3"/>
      <c r="AH22" s="3"/>
      <c r="AI22" s="3"/>
      <c r="AJ22" s="3"/>
      <c r="AK22" s="3"/>
      <c r="AL22" s="3"/>
      <c r="AM22" s="3"/>
      <c r="AN22" s="3"/>
      <c r="AO22" s="3"/>
      <c r="AP22" s="3"/>
      <c r="AQ22" s="3"/>
      <c r="AR22" s="3"/>
      <c r="AS22" s="3"/>
    </row>
    <row r="23" spans="1:45" s="40" customFormat="1" x14ac:dyDescent="0.2">
      <c r="A23" s="313" t="s">
        <v>157</v>
      </c>
      <c r="B23" s="314">
        <v>176.04990900000001</v>
      </c>
      <c r="C23" s="314">
        <v>178.38049899999999</v>
      </c>
      <c r="D23" s="314">
        <v>194.30879100000001</v>
      </c>
      <c r="E23" s="314">
        <v>201.52698000000001</v>
      </c>
      <c r="F23" s="314">
        <v>247.66462899999999</v>
      </c>
      <c r="G23" s="314">
        <v>247.35614799999999</v>
      </c>
      <c r="H23" s="314">
        <v>227.663556</v>
      </c>
      <c r="I23" s="314">
        <v>253.53572699999998</v>
      </c>
      <c r="J23" s="314">
        <v>329.44920399999995</v>
      </c>
      <c r="K23" s="314">
        <v>314.12511999999981</v>
      </c>
      <c r="L23" s="314">
        <v>368.820896</v>
      </c>
      <c r="M23" s="37"/>
      <c r="N23" s="37"/>
      <c r="O23" s="37"/>
      <c r="P23" s="37"/>
      <c r="AF23" s="3"/>
      <c r="AG23" s="3"/>
      <c r="AH23" s="3"/>
      <c r="AI23" s="3"/>
      <c r="AJ23" s="3"/>
      <c r="AK23" s="3"/>
      <c r="AL23" s="3"/>
      <c r="AM23" s="3"/>
      <c r="AN23" s="3"/>
      <c r="AO23" s="3"/>
      <c r="AP23" s="3"/>
      <c r="AQ23" s="3"/>
      <c r="AR23" s="3"/>
      <c r="AS23" s="3"/>
    </row>
    <row r="24" spans="1:45" s="40" customFormat="1" x14ac:dyDescent="0.2">
      <c r="A24" s="327" t="s">
        <v>182</v>
      </c>
      <c r="B24" s="328"/>
      <c r="C24" s="328"/>
      <c r="D24" s="328"/>
      <c r="E24" s="328"/>
      <c r="F24" s="328"/>
      <c r="G24" s="328"/>
      <c r="H24" s="328"/>
      <c r="I24" s="546"/>
      <c r="J24" s="546"/>
      <c r="K24" s="328"/>
      <c r="L24" s="328"/>
      <c r="M24" s="37"/>
      <c r="N24" s="37"/>
      <c r="O24" s="37"/>
      <c r="P24" s="37"/>
      <c r="AF24" s="3"/>
      <c r="AG24" s="3"/>
      <c r="AH24" s="3"/>
      <c r="AI24" s="3"/>
      <c r="AJ24" s="3"/>
      <c r="AK24" s="3"/>
      <c r="AL24" s="3"/>
      <c r="AM24" s="3"/>
      <c r="AN24" s="3"/>
      <c r="AO24" s="3"/>
      <c r="AP24" s="3"/>
      <c r="AQ24" s="3"/>
      <c r="AR24" s="3"/>
      <c r="AS24" s="3"/>
    </row>
    <row r="25" spans="1:45" s="40" customFormat="1" x14ac:dyDescent="0.2">
      <c r="A25" s="313" t="s">
        <v>176</v>
      </c>
      <c r="B25" s="314">
        <v>783.79979100000003</v>
      </c>
      <c r="C25" s="314">
        <v>799.11930500000005</v>
      </c>
      <c r="D25" s="314">
        <v>813.07000400000004</v>
      </c>
      <c r="E25" s="314">
        <v>881.99800500000003</v>
      </c>
      <c r="F25" s="314">
        <v>1066.6040230000001</v>
      </c>
      <c r="G25" s="314">
        <v>1268.338385</v>
      </c>
      <c r="H25" s="314">
        <v>896.23566300000005</v>
      </c>
      <c r="I25" s="314">
        <v>992.21824800000002</v>
      </c>
      <c r="J25" s="314">
        <v>1003.0177200000001</v>
      </c>
      <c r="K25" s="314">
        <v>1150.524979</v>
      </c>
      <c r="L25" s="314">
        <v>12.361141999999999</v>
      </c>
      <c r="M25" s="37"/>
      <c r="N25" s="37"/>
      <c r="O25" s="37"/>
      <c r="P25" s="37"/>
      <c r="AF25" s="3"/>
      <c r="AG25" s="3"/>
      <c r="AH25" s="3"/>
      <c r="AI25" s="3"/>
      <c r="AJ25" s="3"/>
      <c r="AK25" s="3"/>
      <c r="AL25" s="3"/>
      <c r="AM25" s="3"/>
      <c r="AN25" s="3"/>
      <c r="AO25" s="3"/>
      <c r="AP25" s="3"/>
      <c r="AQ25" s="3"/>
      <c r="AR25" s="3"/>
      <c r="AS25" s="3"/>
    </row>
    <row r="26" spans="1:45" x14ac:dyDescent="0.2">
      <c r="A26" s="325" t="s">
        <v>158</v>
      </c>
      <c r="B26" s="326">
        <v>519.56279400000005</v>
      </c>
      <c r="C26" s="326">
        <v>530.86081899999999</v>
      </c>
      <c r="D26" s="326">
        <v>542.06099700000004</v>
      </c>
      <c r="E26" s="326">
        <v>498.80727200000001</v>
      </c>
      <c r="F26" s="326">
        <v>506.972444</v>
      </c>
      <c r="G26" s="326">
        <v>524.66082200000005</v>
      </c>
      <c r="H26" s="326">
        <v>486.23615899999999</v>
      </c>
      <c r="I26" s="545">
        <v>539.56789100000003</v>
      </c>
      <c r="J26" s="545">
        <v>596.63720699999999</v>
      </c>
      <c r="K26" s="326">
        <v>595.54153300000007</v>
      </c>
      <c r="L26" s="326">
        <v>628.45625900000005</v>
      </c>
    </row>
    <row r="27" spans="1:45" x14ac:dyDescent="0.2">
      <c r="A27" s="313" t="s">
        <v>159</v>
      </c>
      <c r="B27" s="314">
        <v>385.27034500000002</v>
      </c>
      <c r="C27" s="314">
        <v>401.436892</v>
      </c>
      <c r="D27" s="314">
        <v>413.20118200000002</v>
      </c>
      <c r="E27" s="314">
        <v>425.72273300000001</v>
      </c>
      <c r="F27" s="314">
        <v>446.44299999999998</v>
      </c>
      <c r="G27" s="314">
        <v>464.35851100000002</v>
      </c>
      <c r="H27" s="314">
        <v>252.23703499999999</v>
      </c>
      <c r="I27" s="314">
        <v>294.07984100000004</v>
      </c>
      <c r="J27" s="314">
        <v>427.93436300000002</v>
      </c>
      <c r="K27" s="314">
        <v>475.87762800000002</v>
      </c>
      <c r="L27" s="314">
        <v>512.46418500000004</v>
      </c>
    </row>
    <row r="28" spans="1:45" x14ac:dyDescent="0.2">
      <c r="A28" s="325" t="s">
        <v>160</v>
      </c>
      <c r="B28" s="326">
        <v>590.77459899999997</v>
      </c>
      <c r="C28" s="326">
        <v>614.80885999999998</v>
      </c>
      <c r="D28" s="326">
        <v>627.86661500000002</v>
      </c>
      <c r="E28" s="326">
        <v>633.87165400000004</v>
      </c>
      <c r="F28" s="326">
        <v>654.65211699999998</v>
      </c>
      <c r="G28" s="326">
        <v>670.39050899999995</v>
      </c>
      <c r="H28" s="326">
        <v>382.398484</v>
      </c>
      <c r="I28" s="545">
        <v>440.36828199999997</v>
      </c>
      <c r="J28" s="545">
        <v>665.26470699999993</v>
      </c>
      <c r="K28" s="326">
        <v>724.88529899999992</v>
      </c>
      <c r="L28" s="326">
        <v>780.32805800000006</v>
      </c>
    </row>
    <row r="29" spans="1:45" x14ac:dyDescent="0.2">
      <c r="A29" s="313" t="s">
        <v>161</v>
      </c>
      <c r="B29" s="314">
        <v>2.5757789999999998</v>
      </c>
      <c r="C29" s="314">
        <v>2.1693419999999999</v>
      </c>
      <c r="D29" s="314">
        <v>3.009395</v>
      </c>
      <c r="E29" s="314">
        <v>1.8878520000000001</v>
      </c>
      <c r="F29" s="314">
        <v>3.4852059999999998</v>
      </c>
      <c r="G29" s="314">
        <v>17.633887000000001</v>
      </c>
      <c r="H29" s="314">
        <v>23.892735999999999</v>
      </c>
      <c r="I29" s="314">
        <v>50.227274999999999</v>
      </c>
      <c r="J29" s="314">
        <v>40.836491000000002</v>
      </c>
      <c r="K29" s="314">
        <v>50.708770000000001</v>
      </c>
      <c r="L29" s="314">
        <v>85.069443000000007</v>
      </c>
    </row>
    <row r="30" spans="1:45" s="2" customFormat="1" x14ac:dyDescent="0.2">
      <c r="A30" s="325" t="s">
        <v>162</v>
      </c>
      <c r="B30" s="326">
        <v>4.4053810000000002</v>
      </c>
      <c r="C30" s="326">
        <v>4.1935250000000002</v>
      </c>
      <c r="D30" s="326">
        <v>19.130191</v>
      </c>
      <c r="E30" s="326">
        <v>21.305612</v>
      </c>
      <c r="F30" s="326">
        <v>16.690125999999999</v>
      </c>
      <c r="G30" s="326">
        <v>19.455017000000002</v>
      </c>
      <c r="H30" s="326">
        <v>19.104026000000001</v>
      </c>
      <c r="I30" s="545">
        <v>18.128767999999997</v>
      </c>
      <c r="J30" s="545">
        <v>19.368874999999999</v>
      </c>
      <c r="K30" s="326">
        <v>20.115262999999999</v>
      </c>
      <c r="L30" s="326">
        <v>20.293960999999999</v>
      </c>
      <c r="M30" s="37"/>
      <c r="N30" s="37"/>
      <c r="O30" s="37"/>
      <c r="P30" s="37"/>
      <c r="Q30" s="40"/>
      <c r="R30" s="40"/>
      <c r="S30" s="40"/>
      <c r="T30" s="40"/>
      <c r="U30" s="40"/>
      <c r="V30" s="40"/>
      <c r="W30" s="40"/>
      <c r="X30" s="40"/>
      <c r="Y30" s="40"/>
      <c r="Z30" s="40"/>
      <c r="AA30" s="40"/>
      <c r="AB30" s="40"/>
      <c r="AC30" s="40"/>
      <c r="AD30" s="40"/>
      <c r="AE30" s="40"/>
      <c r="AF30" s="3"/>
      <c r="AG30" s="3"/>
      <c r="AH30" s="3"/>
      <c r="AI30" s="3"/>
      <c r="AJ30" s="3"/>
      <c r="AK30" s="3"/>
      <c r="AL30" s="3"/>
      <c r="AM30" s="3"/>
      <c r="AN30" s="3"/>
      <c r="AO30" s="3"/>
      <c r="AP30" s="3"/>
      <c r="AQ30" s="3"/>
      <c r="AR30" s="3"/>
      <c r="AS30" s="3"/>
    </row>
    <row r="31" spans="1:45" x14ac:dyDescent="0.2">
      <c r="A31" s="313" t="s">
        <v>163</v>
      </c>
      <c r="B31" s="314">
        <v>989.32124199999998</v>
      </c>
      <c r="C31" s="314">
        <v>1021.872977</v>
      </c>
      <c r="D31" s="314">
        <v>1024.5034459999999</v>
      </c>
      <c r="E31" s="314">
        <v>1026.0622679999999</v>
      </c>
      <c r="F31" s="314">
        <v>1028.859655</v>
      </c>
      <c r="G31" s="314">
        <v>1030.5311830000001</v>
      </c>
      <c r="H31" s="314">
        <v>782.20754699999998</v>
      </c>
      <c r="I31" s="314">
        <v>936.12360100000001</v>
      </c>
      <c r="J31" s="314">
        <v>1016.6104930000001</v>
      </c>
      <c r="K31" s="314">
        <v>1068.9549480000001</v>
      </c>
      <c r="L31" s="314">
        <v>1102.9181639999999</v>
      </c>
    </row>
    <row r="32" spans="1:45" x14ac:dyDescent="0.2">
      <c r="A32" s="325" t="s">
        <v>164</v>
      </c>
      <c r="B32" s="326">
        <v>1780.0575650000001</v>
      </c>
      <c r="C32" s="326">
        <v>1890.318092</v>
      </c>
      <c r="D32" s="326">
        <v>1976.2183669999999</v>
      </c>
      <c r="E32" s="326">
        <v>2039.4653080000001</v>
      </c>
      <c r="F32" s="326">
        <v>2078.2521190000002</v>
      </c>
      <c r="G32" s="326">
        <v>2123.779642</v>
      </c>
      <c r="H32" s="326">
        <v>1477.311614</v>
      </c>
      <c r="I32" s="545">
        <v>1995.0777739999999</v>
      </c>
      <c r="J32" s="545">
        <v>2153.632959</v>
      </c>
      <c r="K32" s="326">
        <v>2336.805918</v>
      </c>
      <c r="L32" s="326">
        <v>2498.2360600000002</v>
      </c>
    </row>
    <row r="33" spans="1:12" x14ac:dyDescent="0.2">
      <c r="A33" s="313" t="s">
        <v>165</v>
      </c>
      <c r="B33" s="314">
        <v>3418.1342100000002</v>
      </c>
      <c r="C33" s="314">
        <v>3574.5094389999999</v>
      </c>
      <c r="D33" s="314">
        <v>3640.1173229999999</v>
      </c>
      <c r="E33" s="314">
        <v>3804.0694020000001</v>
      </c>
      <c r="F33" s="314">
        <v>3988.379097</v>
      </c>
      <c r="G33" s="314">
        <v>4105.3121870000004</v>
      </c>
      <c r="H33" s="314">
        <v>4169.8667809999997</v>
      </c>
      <c r="I33" s="314">
        <v>4383.9875579999998</v>
      </c>
      <c r="J33" s="314">
        <v>4492.8847420000002</v>
      </c>
      <c r="K33" s="314">
        <v>4727.9613010000003</v>
      </c>
      <c r="L33" s="314">
        <v>4821.1269339999999</v>
      </c>
    </row>
    <row r="34" spans="1:12" x14ac:dyDescent="0.2">
      <c r="A34" s="325" t="s">
        <v>166</v>
      </c>
      <c r="B34" s="326">
        <v>147.19205600000001</v>
      </c>
      <c r="C34" s="326">
        <v>157.57513399999999</v>
      </c>
      <c r="D34" s="326">
        <v>159.68285599999999</v>
      </c>
      <c r="E34" s="326">
        <v>169.14734200000001</v>
      </c>
      <c r="F34" s="326">
        <v>176.96325300000001</v>
      </c>
      <c r="G34" s="326">
        <v>186.590846</v>
      </c>
      <c r="H34" s="326">
        <v>195.52946800000001</v>
      </c>
      <c r="I34" s="545">
        <v>205.72467</v>
      </c>
      <c r="J34" s="545">
        <v>215.21804300000002</v>
      </c>
      <c r="K34" s="326">
        <v>230.66972299999998</v>
      </c>
      <c r="L34" s="326">
        <v>230.307931</v>
      </c>
    </row>
    <row r="35" spans="1:12" x14ac:dyDescent="0.2">
      <c r="A35" s="315" t="s">
        <v>167</v>
      </c>
      <c r="B35" s="314"/>
      <c r="C35" s="314"/>
      <c r="D35" s="314"/>
      <c r="E35" s="314"/>
      <c r="F35" s="314"/>
      <c r="G35" s="314"/>
      <c r="H35" s="314"/>
      <c r="I35" s="314"/>
      <c r="J35" s="314"/>
      <c r="K35" s="314"/>
      <c r="L35" s="314"/>
    </row>
    <row r="36" spans="1:12" x14ac:dyDescent="0.2">
      <c r="A36" s="325" t="s">
        <v>168</v>
      </c>
      <c r="B36" s="326">
        <v>250.20185599999999</v>
      </c>
      <c r="C36" s="326">
        <v>254.505368</v>
      </c>
      <c r="D36" s="326">
        <v>269.59959500000002</v>
      </c>
      <c r="E36" s="326">
        <v>286.28310199999999</v>
      </c>
      <c r="F36" s="326">
        <v>296.19152800000001</v>
      </c>
      <c r="G36" s="326">
        <v>281.08650599999999</v>
      </c>
      <c r="H36" s="326">
        <v>237.271455</v>
      </c>
      <c r="I36" s="545">
        <v>340.89437900000001</v>
      </c>
      <c r="J36" s="545">
        <v>442.23783800000001</v>
      </c>
      <c r="K36" s="326">
        <v>383.16874299999995</v>
      </c>
      <c r="L36" s="326">
        <v>411.32667500000002</v>
      </c>
    </row>
    <row r="37" spans="1:12" x14ac:dyDescent="0.2">
      <c r="A37" s="313" t="s">
        <v>169</v>
      </c>
      <c r="B37" s="314">
        <v>125.80047500000001</v>
      </c>
      <c r="C37" s="314">
        <v>117.18006</v>
      </c>
      <c r="D37" s="314">
        <v>115.632188</v>
      </c>
      <c r="E37" s="314">
        <v>108.71123799999999</v>
      </c>
      <c r="F37" s="314">
        <v>111.43638</v>
      </c>
      <c r="G37" s="314">
        <v>113.110257</v>
      </c>
      <c r="H37" s="314">
        <v>105.452026</v>
      </c>
      <c r="I37" s="314">
        <v>102.438199</v>
      </c>
      <c r="J37" s="314">
        <v>112.24064500000001</v>
      </c>
      <c r="K37" s="314">
        <v>125.435438</v>
      </c>
      <c r="L37" s="314">
        <v>107.80124000000001</v>
      </c>
    </row>
    <row r="38" spans="1:12" x14ac:dyDescent="0.2">
      <c r="A38" s="325" t="s">
        <v>177</v>
      </c>
      <c r="B38" s="326">
        <v>2460.3627339999998</v>
      </c>
      <c r="C38" s="326">
        <v>2496.2447590000002</v>
      </c>
      <c r="D38" s="326">
        <v>2486.2266420000001</v>
      </c>
      <c r="E38" s="326">
        <v>2489.8518170000002</v>
      </c>
      <c r="F38" s="326">
        <v>2509.216578</v>
      </c>
      <c r="G38" s="326">
        <v>2512.3120880000001</v>
      </c>
      <c r="H38" s="326">
        <v>2314.599021</v>
      </c>
      <c r="I38" s="545">
        <v>2414.1267910000001</v>
      </c>
      <c r="J38" s="545">
        <v>2645.3050979999998</v>
      </c>
      <c r="K38" s="326">
        <v>2790.1230800000003</v>
      </c>
      <c r="L38" s="326">
        <v>2945.0776679999999</v>
      </c>
    </row>
    <row r="39" spans="1:12" x14ac:dyDescent="0.2">
      <c r="A39" s="316" t="s">
        <v>170</v>
      </c>
      <c r="B39" s="317">
        <v>919.93681400000003</v>
      </c>
      <c r="C39" s="317">
        <v>945.16157299999998</v>
      </c>
      <c r="D39" s="317">
        <v>1034.2345680000001</v>
      </c>
      <c r="E39" s="317">
        <v>1050.665268</v>
      </c>
      <c r="F39" s="317">
        <v>1056.3452569999999</v>
      </c>
      <c r="G39" s="317">
        <v>1177.2763990000001</v>
      </c>
      <c r="H39" s="317">
        <v>1138.4536310000001</v>
      </c>
      <c r="I39" s="317">
        <v>1357.1420069999999</v>
      </c>
      <c r="J39" s="317">
        <v>1720.8974890000002</v>
      </c>
      <c r="K39" s="317">
        <v>1622.463673</v>
      </c>
      <c r="L39" s="317">
        <v>1706.3283429999999</v>
      </c>
    </row>
    <row r="40" spans="1:12" x14ac:dyDescent="0.2">
      <c r="A40" s="106" t="s">
        <v>216</v>
      </c>
      <c r="B40" s="314"/>
      <c r="C40" s="314"/>
      <c r="D40" s="314"/>
      <c r="E40" s="314"/>
      <c r="F40" s="314"/>
      <c r="G40" s="314"/>
    </row>
    <row r="41" spans="1:12" x14ac:dyDescent="0.2">
      <c r="A41" s="320"/>
      <c r="B41" s="314"/>
      <c r="C41" s="314"/>
      <c r="D41" s="314"/>
      <c r="E41" s="314"/>
      <c r="F41" s="314"/>
      <c r="G41" s="314"/>
      <c r="J41" s="286"/>
      <c r="K41" s="286"/>
    </row>
    <row r="42" spans="1:12" x14ac:dyDescent="0.2">
      <c r="A42" s="318"/>
      <c r="B42" s="314"/>
      <c r="C42" s="314"/>
      <c r="D42" s="314"/>
      <c r="E42" s="314"/>
      <c r="F42" s="314"/>
      <c r="G42" s="314"/>
    </row>
    <row r="43" spans="1:12" x14ac:dyDescent="0.2">
      <c r="A43" s="318"/>
      <c r="B43" s="314"/>
      <c r="C43" s="314"/>
      <c r="D43" s="314"/>
      <c r="E43" s="314"/>
      <c r="F43" s="314"/>
      <c r="G43" s="314"/>
    </row>
    <row r="44" spans="1:12" x14ac:dyDescent="0.2">
      <c r="A44" s="318"/>
      <c r="B44" s="314"/>
      <c r="C44" s="314"/>
      <c r="D44" s="314"/>
      <c r="E44" s="314"/>
      <c r="F44" s="314"/>
      <c r="G44" s="314"/>
    </row>
    <row r="45" spans="1:12" x14ac:dyDescent="0.2">
      <c r="A45" s="318"/>
      <c r="B45" s="314"/>
      <c r="C45" s="314"/>
      <c r="D45" s="314"/>
      <c r="E45" s="314"/>
      <c r="F45" s="314"/>
      <c r="G45" s="314"/>
    </row>
    <row r="46" spans="1:12" x14ac:dyDescent="0.2">
      <c r="A46" s="318"/>
      <c r="B46" s="314"/>
      <c r="C46" s="314"/>
      <c r="D46" s="314"/>
      <c r="E46" s="314"/>
      <c r="F46" s="314"/>
      <c r="G46" s="314"/>
    </row>
    <row r="47" spans="1:12" x14ac:dyDescent="0.2">
      <c r="A47" s="318"/>
      <c r="B47" s="314"/>
      <c r="C47" s="314"/>
      <c r="D47" s="314"/>
      <c r="E47" s="314"/>
      <c r="F47" s="314"/>
      <c r="G47" s="314"/>
    </row>
    <row r="48" spans="1:12" x14ac:dyDescent="0.2">
      <c r="A48" s="318"/>
      <c r="B48" s="314"/>
      <c r="C48" s="314"/>
      <c r="D48" s="314"/>
      <c r="E48" s="314"/>
      <c r="F48" s="314"/>
      <c r="G48" s="314"/>
    </row>
    <row r="49" spans="1:7" x14ac:dyDescent="0.2">
      <c r="A49" s="318"/>
      <c r="B49" s="314"/>
      <c r="C49" s="314"/>
      <c r="D49" s="314"/>
      <c r="E49" s="314"/>
      <c r="F49" s="314"/>
      <c r="G49" s="314"/>
    </row>
    <row r="50" spans="1:7" x14ac:dyDescent="0.2">
      <c r="A50" s="318"/>
      <c r="B50" s="314"/>
      <c r="C50" s="314"/>
      <c r="D50" s="314"/>
      <c r="E50" s="314"/>
      <c r="F50" s="314"/>
      <c r="G50" s="314"/>
    </row>
  </sheetData>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D104"/>
  <sheetViews>
    <sheetView showGridLines="0" topLeftCell="A22" zoomScaleNormal="100" workbookViewId="0">
      <selection activeCell="C18" sqref="C18"/>
    </sheetView>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16" width="11.42578125" style="40"/>
    <col min="17" max="16384" width="11.42578125" style="3"/>
  </cols>
  <sheetData>
    <row r="1" spans="1:16" ht="18" x14ac:dyDescent="0.25">
      <c r="A1" s="26" t="s">
        <v>18</v>
      </c>
      <c r="B1" s="26"/>
      <c r="C1" s="26"/>
      <c r="D1" s="26"/>
      <c r="E1" s="26"/>
      <c r="F1" s="26"/>
      <c r="G1" s="496" t="s">
        <v>172</v>
      </c>
    </row>
    <row r="2" spans="1:16" ht="15.75" x14ac:dyDescent="0.25">
      <c r="A2" s="41"/>
      <c r="B2" s="41"/>
      <c r="C2" s="42"/>
      <c r="D2" s="41"/>
      <c r="E2" s="42"/>
      <c r="F2" s="41"/>
      <c r="G2" s="38"/>
    </row>
    <row r="3" spans="1:16" ht="18" x14ac:dyDescent="0.25">
      <c r="A3" s="43" t="s">
        <v>99</v>
      </c>
      <c r="B3" s="43"/>
      <c r="C3" s="44"/>
      <c r="D3" s="43"/>
      <c r="E3" s="44"/>
      <c r="F3" s="44"/>
      <c r="G3" s="45"/>
    </row>
    <row r="4" spans="1:16" x14ac:dyDescent="0.2">
      <c r="A4" s="38"/>
      <c r="B4" s="197"/>
      <c r="C4" s="197"/>
      <c r="D4" s="197"/>
      <c r="E4" s="197"/>
      <c r="F4" s="197"/>
      <c r="G4" s="197"/>
      <c r="K4" s="3"/>
      <c r="L4" s="3"/>
      <c r="M4" s="3"/>
      <c r="N4" s="3"/>
      <c r="O4" s="3"/>
      <c r="P4" s="3"/>
    </row>
    <row r="5" spans="1:16" x14ac:dyDescent="0.2">
      <c r="A5" s="485" t="s">
        <v>13</v>
      </c>
      <c r="B5" s="198"/>
      <c r="C5" s="198"/>
      <c r="D5" s="198"/>
      <c r="E5" s="198"/>
      <c r="F5" s="198"/>
      <c r="G5" s="198"/>
      <c r="H5" s="3"/>
      <c r="I5" s="3"/>
      <c r="J5" s="3"/>
      <c r="K5" s="3"/>
      <c r="L5" s="3"/>
      <c r="M5" s="3"/>
      <c r="N5" s="3"/>
      <c r="O5" s="3"/>
      <c r="P5" s="3"/>
    </row>
    <row r="6" spans="1:16" ht="25.5" x14ac:dyDescent="0.2">
      <c r="A6" s="376">
        <v>2023</v>
      </c>
      <c r="B6" s="524" t="s">
        <v>238</v>
      </c>
      <c r="C6" s="524" t="s">
        <v>65</v>
      </c>
      <c r="D6" s="524" t="s">
        <v>239</v>
      </c>
      <c r="E6" s="524" t="s">
        <v>1</v>
      </c>
      <c r="F6" s="524" t="s">
        <v>86</v>
      </c>
      <c r="G6" s="524" t="s">
        <v>234</v>
      </c>
      <c r="H6" s="3"/>
      <c r="I6" s="3"/>
      <c r="J6" s="3"/>
      <c r="K6" s="3"/>
      <c r="L6" s="3"/>
      <c r="M6" s="3"/>
      <c r="N6" s="3"/>
      <c r="O6" s="3"/>
      <c r="P6" s="3"/>
    </row>
    <row r="7" spans="1:16" x14ac:dyDescent="0.2">
      <c r="A7" s="175" t="s">
        <v>61</v>
      </c>
      <c r="B7" s="182">
        <v>53910.934802999996</v>
      </c>
      <c r="C7" s="182">
        <v>2914.9657500000003</v>
      </c>
      <c r="D7" s="182">
        <v>39073.799686999999</v>
      </c>
      <c r="E7" s="182">
        <v>48212.374154999998</v>
      </c>
      <c r="F7" s="181">
        <v>26763.573413000002</v>
      </c>
      <c r="G7" s="181">
        <v>170875.64780800001</v>
      </c>
      <c r="H7" s="3"/>
      <c r="I7" s="3"/>
      <c r="J7" s="3"/>
      <c r="K7" s="3"/>
      <c r="L7" s="3"/>
      <c r="M7" s="3"/>
      <c r="N7" s="3"/>
      <c r="O7" s="3"/>
      <c r="P7" s="3"/>
    </row>
    <row r="8" spans="1:16" ht="25.5" x14ac:dyDescent="0.2">
      <c r="A8" s="202" t="s">
        <v>19</v>
      </c>
      <c r="B8" s="203">
        <v>52930.903921999998</v>
      </c>
      <c r="C8" s="203">
        <v>2914.8893370000005</v>
      </c>
      <c r="D8" s="203">
        <v>38814.785223999999</v>
      </c>
      <c r="E8" s="204">
        <v>48212.374154999998</v>
      </c>
      <c r="F8" s="205">
        <v>26465.773814</v>
      </c>
      <c r="G8" s="205">
        <v>169338.72645199997</v>
      </c>
      <c r="H8" s="3"/>
      <c r="I8" s="3"/>
      <c r="J8" s="3"/>
      <c r="K8" s="3"/>
      <c r="L8" s="3"/>
      <c r="M8" s="3"/>
      <c r="N8" s="3"/>
      <c r="O8" s="3"/>
      <c r="P8" s="3"/>
    </row>
    <row r="9" spans="1:16" x14ac:dyDescent="0.2">
      <c r="A9" s="176" t="s">
        <v>240</v>
      </c>
      <c r="B9" s="177">
        <v>43003</v>
      </c>
      <c r="C9" s="177">
        <v>807.448351</v>
      </c>
      <c r="D9" s="177">
        <v>20204</v>
      </c>
      <c r="E9" s="177">
        <v>360</v>
      </c>
      <c r="F9" s="164">
        <v>833.08689800000002</v>
      </c>
      <c r="G9" s="164">
        <v>65207.535249</v>
      </c>
      <c r="H9" s="3"/>
      <c r="I9" s="3"/>
      <c r="J9" s="3"/>
      <c r="K9" s="3"/>
      <c r="L9" s="3"/>
      <c r="M9" s="3"/>
      <c r="N9" s="3"/>
      <c r="O9" s="3"/>
      <c r="P9" s="3"/>
    </row>
    <row r="10" spans="1:16" x14ac:dyDescent="0.2">
      <c r="A10" s="169" t="s">
        <v>241</v>
      </c>
      <c r="B10" s="51">
        <v>2679</v>
      </c>
      <c r="C10" s="51">
        <v>16</v>
      </c>
      <c r="D10" s="51">
        <v>1089</v>
      </c>
      <c r="E10" s="51" t="s">
        <v>59</v>
      </c>
      <c r="F10" s="52" t="s">
        <v>59</v>
      </c>
      <c r="G10" s="49">
        <v>3784</v>
      </c>
      <c r="H10" s="3"/>
      <c r="I10" s="3"/>
      <c r="J10" s="3"/>
      <c r="K10" s="3"/>
      <c r="L10" s="3"/>
      <c r="M10" s="3"/>
      <c r="N10" s="3"/>
      <c r="O10" s="3"/>
      <c r="P10" s="3"/>
    </row>
    <row r="11" spans="1:16" x14ac:dyDescent="0.2">
      <c r="A11" s="200" t="s">
        <v>102</v>
      </c>
      <c r="B11" s="165">
        <v>135</v>
      </c>
      <c r="C11" s="165">
        <v>0.4</v>
      </c>
      <c r="D11" s="165">
        <v>4</v>
      </c>
      <c r="E11" s="165" t="s">
        <v>59</v>
      </c>
      <c r="F11" s="166" t="s">
        <v>59</v>
      </c>
      <c r="G11" s="163">
        <v>139.4</v>
      </c>
      <c r="H11" s="3"/>
      <c r="I11" s="3"/>
      <c r="J11" s="3"/>
      <c r="K11" s="3"/>
      <c r="L11" s="3"/>
      <c r="M11" s="3"/>
      <c r="N11" s="3"/>
      <c r="O11" s="3"/>
      <c r="P11" s="3"/>
    </row>
    <row r="12" spans="1:16" x14ac:dyDescent="0.2">
      <c r="A12" s="169" t="s">
        <v>103</v>
      </c>
      <c r="B12" s="53">
        <v>37266</v>
      </c>
      <c r="C12" s="53">
        <v>170</v>
      </c>
      <c r="D12" s="53">
        <v>2382</v>
      </c>
      <c r="E12" s="53" t="s">
        <v>59</v>
      </c>
      <c r="F12" s="54" t="s">
        <v>59</v>
      </c>
      <c r="G12" s="50">
        <v>39818</v>
      </c>
      <c r="H12" s="3"/>
      <c r="I12" s="3"/>
      <c r="J12" s="3"/>
      <c r="K12" s="3"/>
      <c r="L12" s="3"/>
      <c r="M12" s="3"/>
      <c r="N12" s="3"/>
      <c r="O12" s="3"/>
      <c r="P12" s="3"/>
    </row>
    <row r="13" spans="1:16" s="319" customFormat="1" ht="25.5" x14ac:dyDescent="0.2">
      <c r="A13" s="439" t="s">
        <v>194</v>
      </c>
      <c r="B13" s="440">
        <v>729</v>
      </c>
      <c r="C13" s="441" t="s">
        <v>59</v>
      </c>
      <c r="D13" s="441" t="s">
        <v>59</v>
      </c>
      <c r="E13" s="441" t="s">
        <v>59</v>
      </c>
      <c r="F13" s="442" t="s">
        <v>59</v>
      </c>
      <c r="G13" s="443">
        <v>729</v>
      </c>
    </row>
    <row r="14" spans="1:16" x14ac:dyDescent="0.2">
      <c r="A14" s="449" t="s">
        <v>201</v>
      </c>
      <c r="B14" s="415">
        <v>4212</v>
      </c>
      <c r="C14" s="415" t="s">
        <v>59</v>
      </c>
      <c r="D14" s="415" t="s">
        <v>59</v>
      </c>
      <c r="E14" s="415" t="s">
        <v>59</v>
      </c>
      <c r="F14" s="416" t="s">
        <v>59</v>
      </c>
      <c r="G14" s="417">
        <v>4212</v>
      </c>
      <c r="H14" s="3"/>
      <c r="I14" s="3"/>
      <c r="J14" s="3"/>
      <c r="K14" s="3"/>
      <c r="L14" s="3"/>
      <c r="M14" s="3"/>
      <c r="N14" s="3"/>
      <c r="O14" s="3"/>
      <c r="P14" s="3"/>
    </row>
    <row r="15" spans="1:16" x14ac:dyDescent="0.2">
      <c r="A15" s="450" t="s">
        <v>202</v>
      </c>
      <c r="B15" s="445">
        <v>-3483</v>
      </c>
      <c r="C15" s="445" t="s">
        <v>59</v>
      </c>
      <c r="D15" s="445" t="s">
        <v>59</v>
      </c>
      <c r="E15" s="445" t="s">
        <v>59</v>
      </c>
      <c r="F15" s="446" t="s">
        <v>59</v>
      </c>
      <c r="G15" s="447">
        <v>-3483</v>
      </c>
      <c r="H15" s="3"/>
      <c r="I15" s="3"/>
      <c r="J15" s="3"/>
      <c r="K15" s="3"/>
      <c r="L15" s="3"/>
      <c r="M15" s="3"/>
      <c r="N15" s="3"/>
      <c r="O15" s="3"/>
      <c r="P15" s="3"/>
    </row>
    <row r="16" spans="1:16" x14ac:dyDescent="0.2">
      <c r="A16" s="169" t="s">
        <v>242</v>
      </c>
      <c r="B16" s="53">
        <v>972</v>
      </c>
      <c r="C16" s="53">
        <v>7.0483510000000003</v>
      </c>
      <c r="D16" s="53">
        <v>271</v>
      </c>
      <c r="E16" s="53" t="s">
        <v>59</v>
      </c>
      <c r="F16" s="54" t="s">
        <v>59</v>
      </c>
      <c r="G16" s="50">
        <v>1250.0483509999999</v>
      </c>
      <c r="H16" s="3"/>
      <c r="I16" s="3"/>
      <c r="J16" s="3"/>
      <c r="K16" s="3"/>
      <c r="L16" s="3"/>
      <c r="M16" s="3"/>
      <c r="N16" s="3"/>
      <c r="O16" s="3"/>
      <c r="P16" s="3"/>
    </row>
    <row r="17" spans="1:21" x14ac:dyDescent="0.2">
      <c r="A17" s="200" t="s">
        <v>104</v>
      </c>
      <c r="B17" s="165">
        <v>563</v>
      </c>
      <c r="C17" s="165">
        <v>2</v>
      </c>
      <c r="D17" s="165">
        <v>7039</v>
      </c>
      <c r="E17" s="165" t="s">
        <v>59</v>
      </c>
      <c r="F17" s="166" t="s">
        <v>59</v>
      </c>
      <c r="G17" s="163">
        <v>7604</v>
      </c>
      <c r="H17" s="3"/>
      <c r="I17" s="3"/>
      <c r="J17" s="3"/>
      <c r="K17" s="3"/>
      <c r="L17" s="3"/>
      <c r="M17" s="3"/>
      <c r="N17" s="3"/>
      <c r="O17" s="3"/>
      <c r="P17" s="3"/>
    </row>
    <row r="18" spans="1:21" x14ac:dyDescent="0.2">
      <c r="A18" s="169" t="s">
        <v>105</v>
      </c>
      <c r="B18" s="53" t="s">
        <v>59</v>
      </c>
      <c r="C18" s="53" t="s">
        <v>59</v>
      </c>
      <c r="D18" s="53" t="s">
        <v>59</v>
      </c>
      <c r="E18" s="53" t="s">
        <v>59</v>
      </c>
      <c r="F18" s="54" t="s">
        <v>59</v>
      </c>
      <c r="G18" s="50">
        <v>0</v>
      </c>
      <c r="H18" s="3"/>
      <c r="I18" s="3"/>
      <c r="J18" s="3"/>
      <c r="K18" s="3"/>
      <c r="L18" s="3"/>
      <c r="M18" s="3"/>
      <c r="N18" s="3"/>
      <c r="O18" s="3"/>
      <c r="P18" s="3"/>
    </row>
    <row r="19" spans="1:21" x14ac:dyDescent="0.2">
      <c r="A19" s="200" t="s">
        <v>106</v>
      </c>
      <c r="B19" s="165">
        <v>88</v>
      </c>
      <c r="C19" s="165" t="s">
        <v>59</v>
      </c>
      <c r="D19" s="165">
        <v>699</v>
      </c>
      <c r="E19" s="165">
        <v>360</v>
      </c>
      <c r="F19" s="166">
        <v>756</v>
      </c>
      <c r="G19" s="163">
        <v>1903</v>
      </c>
      <c r="H19" s="3"/>
      <c r="I19" s="3"/>
      <c r="J19" s="3"/>
      <c r="K19" s="3"/>
      <c r="L19" s="3"/>
      <c r="M19" s="3"/>
      <c r="N19" s="3"/>
      <c r="O19" s="3"/>
      <c r="P19" s="3"/>
    </row>
    <row r="20" spans="1:21" x14ac:dyDescent="0.2">
      <c r="A20" s="169" t="s">
        <v>107</v>
      </c>
      <c r="B20" s="53">
        <v>26</v>
      </c>
      <c r="C20" s="53" t="s">
        <v>59</v>
      </c>
      <c r="D20" s="53">
        <v>909</v>
      </c>
      <c r="E20" s="53" t="s">
        <v>59</v>
      </c>
      <c r="F20" s="54" t="s">
        <v>59</v>
      </c>
      <c r="G20" s="50">
        <v>935</v>
      </c>
      <c r="H20" s="3"/>
      <c r="I20" s="3"/>
      <c r="J20" s="3"/>
      <c r="K20" s="3"/>
      <c r="L20" s="3"/>
      <c r="M20" s="3"/>
      <c r="N20" s="3"/>
      <c r="O20" s="3"/>
      <c r="P20" s="3"/>
    </row>
    <row r="21" spans="1:21" x14ac:dyDescent="0.2">
      <c r="A21" s="200" t="s">
        <v>108</v>
      </c>
      <c r="B21" s="165">
        <v>545</v>
      </c>
      <c r="C21" s="165">
        <v>612</v>
      </c>
      <c r="D21" s="165">
        <v>7353</v>
      </c>
      <c r="E21" s="165" t="s">
        <v>59</v>
      </c>
      <c r="F21" s="166" t="s">
        <v>59</v>
      </c>
      <c r="G21" s="163">
        <v>8510</v>
      </c>
      <c r="H21" s="3"/>
      <c r="I21" s="3"/>
      <c r="J21" s="3"/>
      <c r="K21" s="3"/>
      <c r="L21" s="3"/>
      <c r="M21" s="3"/>
      <c r="N21" s="3"/>
      <c r="O21" s="3"/>
      <c r="P21" s="3"/>
    </row>
    <row r="22" spans="1:21" x14ac:dyDescent="0.2">
      <c r="A22" s="217" t="s">
        <v>135</v>
      </c>
      <c r="B22" s="423" t="s">
        <v>59</v>
      </c>
      <c r="C22" s="423" t="s">
        <v>59</v>
      </c>
      <c r="D22" s="423">
        <v>458</v>
      </c>
      <c r="E22" s="423" t="s">
        <v>59</v>
      </c>
      <c r="F22" s="424">
        <v>77.086898000000005</v>
      </c>
      <c r="G22" s="425">
        <v>535.08689800000002</v>
      </c>
      <c r="H22" s="3"/>
      <c r="I22" s="3"/>
      <c r="J22" s="3"/>
      <c r="K22" s="3"/>
      <c r="L22" s="3"/>
      <c r="M22" s="3"/>
      <c r="N22" s="3"/>
      <c r="O22" s="3"/>
      <c r="P22" s="3"/>
    </row>
    <row r="23" spans="1:21" x14ac:dyDescent="0.2">
      <c r="A23" s="422" t="s">
        <v>243</v>
      </c>
      <c r="B23" s="177">
        <v>9927.9039219999995</v>
      </c>
      <c r="C23" s="177">
        <v>2107.4409860000005</v>
      </c>
      <c r="D23" s="177">
        <v>18610.785223999999</v>
      </c>
      <c r="E23" s="177">
        <v>47852.374154999998</v>
      </c>
      <c r="F23" s="163">
        <v>25632.686915999999</v>
      </c>
      <c r="G23" s="163">
        <v>104131.19120299999</v>
      </c>
      <c r="H23" s="3"/>
      <c r="I23" s="3"/>
      <c r="J23" s="3"/>
      <c r="K23" s="3"/>
      <c r="L23" s="3"/>
      <c r="M23" s="3"/>
      <c r="N23" s="3"/>
      <c r="O23" s="3"/>
      <c r="P23" s="3"/>
    </row>
    <row r="24" spans="1:21" x14ac:dyDescent="0.2">
      <c r="A24" s="236" t="s">
        <v>66</v>
      </c>
      <c r="B24" s="53">
        <v>1322.015322</v>
      </c>
      <c r="C24" s="53">
        <v>0</v>
      </c>
      <c r="D24" s="53">
        <v>12771.175495</v>
      </c>
      <c r="E24" s="53">
        <v>20383.159749999999</v>
      </c>
      <c r="F24" s="54">
        <v>16335.83699</v>
      </c>
      <c r="G24" s="50">
        <v>50812.187556999997</v>
      </c>
      <c r="H24" s="3"/>
      <c r="I24" s="3"/>
      <c r="J24" s="3"/>
      <c r="K24" s="3"/>
      <c r="L24" s="3"/>
      <c r="M24" s="3"/>
      <c r="N24" s="3"/>
      <c r="O24" s="3"/>
      <c r="P24" s="3"/>
    </row>
    <row r="25" spans="1:21" x14ac:dyDescent="0.2">
      <c r="A25" s="200" t="s">
        <v>109</v>
      </c>
      <c r="B25" s="165">
        <v>4406.6254349999999</v>
      </c>
      <c r="C25" s="165">
        <v>8.3717E-2</v>
      </c>
      <c r="D25" s="165">
        <v>317.44433500000002</v>
      </c>
      <c r="E25" s="165">
        <v>11401.890579000001</v>
      </c>
      <c r="F25" s="166">
        <v>181.84367499999999</v>
      </c>
      <c r="G25" s="163">
        <v>16307.887741000002</v>
      </c>
      <c r="H25" s="3"/>
      <c r="I25" s="3"/>
      <c r="J25" s="3"/>
      <c r="K25" s="3"/>
      <c r="L25" s="3"/>
      <c r="M25" s="3"/>
      <c r="N25" s="3"/>
      <c r="O25" s="3"/>
      <c r="P25" s="3"/>
    </row>
    <row r="26" spans="1:21" x14ac:dyDescent="0.2">
      <c r="A26" s="236" t="s">
        <v>116</v>
      </c>
      <c r="B26" s="53">
        <v>-264.63449000000003</v>
      </c>
      <c r="C26" s="53">
        <v>0</v>
      </c>
      <c r="D26" s="53">
        <v>-41.632879000000003</v>
      </c>
      <c r="E26" s="53">
        <v>248.55439100000001</v>
      </c>
      <c r="F26" s="54">
        <v>58.920029999999997</v>
      </c>
      <c r="G26" s="50">
        <v>1.207051999999976</v>
      </c>
      <c r="H26" s="3"/>
      <c r="I26" s="3"/>
      <c r="J26" s="3"/>
      <c r="K26" s="3"/>
      <c r="L26" s="3"/>
      <c r="M26" s="3"/>
      <c r="N26" s="3"/>
      <c r="O26" s="3"/>
      <c r="P26" s="3"/>
    </row>
    <row r="27" spans="1:21" x14ac:dyDescent="0.2">
      <c r="A27" s="200" t="s">
        <v>110</v>
      </c>
      <c r="B27" s="165">
        <v>262.46108900000002</v>
      </c>
      <c r="C27" s="165">
        <v>2.8538999999999998E-2</v>
      </c>
      <c r="D27" s="165">
        <v>113.055288</v>
      </c>
      <c r="E27" s="165">
        <v>5147.247582</v>
      </c>
      <c r="F27" s="166">
        <v>5449.1245550000003</v>
      </c>
      <c r="G27" s="163">
        <v>10971.917053000001</v>
      </c>
      <c r="H27" s="3"/>
      <c r="I27" s="3"/>
      <c r="J27" s="3"/>
      <c r="K27" s="3"/>
      <c r="L27" s="3"/>
      <c r="M27" s="3"/>
      <c r="N27" s="3"/>
      <c r="O27" s="3"/>
      <c r="P27" s="3"/>
    </row>
    <row r="28" spans="1:21" x14ac:dyDescent="0.2">
      <c r="A28" s="236" t="s">
        <v>111</v>
      </c>
      <c r="B28" s="53">
        <v>89.140997999999996</v>
      </c>
      <c r="C28" s="53">
        <v>0</v>
      </c>
      <c r="D28" s="53">
        <v>73.616034999999997</v>
      </c>
      <c r="E28" s="53">
        <v>8907.6061300000001</v>
      </c>
      <c r="F28" s="54">
        <v>133.99927299999999</v>
      </c>
      <c r="G28" s="50">
        <v>9204.3624359999994</v>
      </c>
      <c r="H28" s="3"/>
      <c r="I28" s="3"/>
      <c r="J28" s="3"/>
      <c r="K28" s="3"/>
      <c r="L28" s="3"/>
      <c r="M28" s="3"/>
      <c r="N28" s="3"/>
      <c r="O28" s="3"/>
      <c r="P28" s="3"/>
    </row>
    <row r="29" spans="1:21" s="40" customFormat="1" x14ac:dyDescent="0.2">
      <c r="A29" s="200" t="s">
        <v>244</v>
      </c>
      <c r="B29" s="165">
        <v>6.0632999999999999</v>
      </c>
      <c r="C29" s="165">
        <v>1040.136262</v>
      </c>
      <c r="D29" s="165">
        <v>4116.3257949999997</v>
      </c>
      <c r="E29" s="165">
        <v>0</v>
      </c>
      <c r="F29" s="166">
        <v>0</v>
      </c>
      <c r="G29" s="163">
        <v>5162.5253569999995</v>
      </c>
      <c r="H29" s="3"/>
      <c r="I29" s="3"/>
      <c r="J29" s="3"/>
      <c r="K29" s="3"/>
      <c r="L29" s="3"/>
      <c r="M29" s="3"/>
      <c r="N29" s="3"/>
      <c r="O29" s="3"/>
      <c r="P29" s="3"/>
      <c r="Q29" s="3"/>
      <c r="R29" s="3"/>
      <c r="S29" s="3"/>
      <c r="T29" s="3"/>
      <c r="U29" s="3"/>
    </row>
    <row r="30" spans="1:21" x14ac:dyDescent="0.2">
      <c r="A30" s="236" t="s">
        <v>112</v>
      </c>
      <c r="B30" s="53">
        <v>1190.6775950000001</v>
      </c>
      <c r="C30" s="53">
        <v>994.33755399999995</v>
      </c>
      <c r="D30" s="53">
        <v>46.881813999999999</v>
      </c>
      <c r="E30" s="53">
        <v>812.37965799999995</v>
      </c>
      <c r="F30" s="54">
        <v>11.530768999999999</v>
      </c>
      <c r="G30" s="50">
        <v>3055.8073899999995</v>
      </c>
      <c r="H30" s="3"/>
      <c r="I30" s="3"/>
      <c r="J30" s="3"/>
      <c r="K30" s="3"/>
      <c r="L30" s="3"/>
      <c r="M30" s="3"/>
      <c r="N30" s="3"/>
      <c r="O30" s="3"/>
      <c r="P30" s="3"/>
    </row>
    <row r="31" spans="1:21" x14ac:dyDescent="0.2">
      <c r="A31" s="200" t="s">
        <v>113</v>
      </c>
      <c r="B31" s="165">
        <v>0</v>
      </c>
      <c r="C31" s="165">
        <v>0</v>
      </c>
      <c r="D31" s="165">
        <v>0</v>
      </c>
      <c r="E31" s="165">
        <v>0</v>
      </c>
      <c r="F31" s="166">
        <v>2034.1952759999999</v>
      </c>
      <c r="G31" s="163">
        <v>2034.1952759999999</v>
      </c>
      <c r="H31" s="3"/>
      <c r="I31" s="3"/>
      <c r="J31" s="3"/>
      <c r="K31" s="3"/>
      <c r="L31" s="3"/>
      <c r="M31" s="3"/>
      <c r="N31" s="3"/>
      <c r="O31" s="3"/>
      <c r="P31" s="3"/>
    </row>
    <row r="32" spans="1:21" ht="25.5" x14ac:dyDescent="0.2">
      <c r="A32" s="169" t="s">
        <v>100</v>
      </c>
      <c r="B32" s="53">
        <v>0</v>
      </c>
      <c r="C32" s="53">
        <v>2.7885E-2</v>
      </c>
      <c r="D32" s="53">
        <v>0</v>
      </c>
      <c r="E32" s="53">
        <v>23.729941</v>
      </c>
      <c r="F32" s="54">
        <v>237.37323499999999</v>
      </c>
      <c r="G32" s="50">
        <v>261.13106099999999</v>
      </c>
      <c r="H32" s="3"/>
      <c r="I32" s="3"/>
      <c r="J32" s="3"/>
      <c r="K32" s="3"/>
      <c r="L32" s="3"/>
      <c r="M32" s="3"/>
      <c r="N32" s="3"/>
      <c r="O32" s="3"/>
      <c r="P32" s="3"/>
    </row>
    <row r="33" spans="1:16" x14ac:dyDescent="0.2">
      <c r="A33" s="200" t="s">
        <v>22</v>
      </c>
      <c r="B33" s="165">
        <v>0.89630900000000002</v>
      </c>
      <c r="C33" s="165">
        <v>0</v>
      </c>
      <c r="D33" s="165">
        <v>11.858734</v>
      </c>
      <c r="E33" s="165">
        <v>590.41506400000003</v>
      </c>
      <c r="F33" s="166">
        <v>9.5784099999999999</v>
      </c>
      <c r="G33" s="163">
        <v>612.74851699999999</v>
      </c>
      <c r="H33" s="3"/>
      <c r="I33" s="3"/>
      <c r="J33" s="3"/>
      <c r="K33" s="3"/>
      <c r="L33" s="3"/>
      <c r="M33" s="3"/>
      <c r="N33" s="3"/>
      <c r="O33" s="3"/>
      <c r="P33" s="3"/>
    </row>
    <row r="34" spans="1:16" x14ac:dyDescent="0.2">
      <c r="A34" s="236" t="s">
        <v>23</v>
      </c>
      <c r="B34" s="53">
        <v>355.801332</v>
      </c>
      <c r="C34" s="53">
        <v>9.4078890000000008</v>
      </c>
      <c r="D34" s="53">
        <v>397.83633400000002</v>
      </c>
      <c r="E34" s="53">
        <v>34.620784</v>
      </c>
      <c r="F34" s="54">
        <v>0.88545300000000005</v>
      </c>
      <c r="G34" s="50">
        <v>798.55179199999998</v>
      </c>
      <c r="H34" s="3"/>
      <c r="I34" s="3"/>
      <c r="J34" s="3"/>
      <c r="K34" s="3"/>
      <c r="L34" s="3"/>
      <c r="M34" s="3"/>
      <c r="N34" s="3"/>
      <c r="O34" s="3"/>
      <c r="P34" s="3"/>
    </row>
    <row r="35" spans="1:16" x14ac:dyDescent="0.2">
      <c r="A35" s="200" t="s">
        <v>114</v>
      </c>
      <c r="B35" s="165">
        <v>1225.361895</v>
      </c>
      <c r="C35" s="165">
        <v>0.80915499999999996</v>
      </c>
      <c r="D35" s="165">
        <v>14.105211000000001</v>
      </c>
      <c r="E35" s="165">
        <v>153.73512600000001</v>
      </c>
      <c r="F35" s="166">
        <v>1028.3086639999999</v>
      </c>
      <c r="G35" s="163">
        <v>2422.3200509999997</v>
      </c>
      <c r="H35" s="3"/>
      <c r="I35" s="3"/>
      <c r="J35" s="3"/>
      <c r="K35" s="3"/>
      <c r="L35" s="3"/>
      <c r="M35" s="3"/>
      <c r="N35" s="3"/>
      <c r="O35" s="3"/>
      <c r="P35" s="3"/>
    </row>
    <row r="36" spans="1:16" x14ac:dyDescent="0.2">
      <c r="A36" s="283" t="s">
        <v>115</v>
      </c>
      <c r="B36" s="415">
        <v>112.496295</v>
      </c>
      <c r="C36" s="415">
        <v>1.2E-2</v>
      </c>
      <c r="D36" s="415">
        <v>10.444582</v>
      </c>
      <c r="E36" s="415">
        <v>101.57416499999999</v>
      </c>
      <c r="F36" s="416">
        <v>342.19346400000001</v>
      </c>
      <c r="G36" s="417">
        <v>566.720506</v>
      </c>
      <c r="H36" s="3"/>
      <c r="I36" s="3"/>
      <c r="J36" s="3"/>
      <c r="K36" s="3"/>
      <c r="L36" s="3"/>
      <c r="M36" s="3"/>
      <c r="N36" s="3"/>
      <c r="O36" s="3"/>
      <c r="P36" s="3"/>
    </row>
    <row r="37" spans="1:16" x14ac:dyDescent="0.2">
      <c r="A37" s="282" t="s">
        <v>101</v>
      </c>
      <c r="B37" s="418">
        <v>1112.356957</v>
      </c>
      <c r="C37" s="418">
        <v>0</v>
      </c>
      <c r="D37" s="418">
        <v>0</v>
      </c>
      <c r="E37" s="418">
        <v>43.853712999999999</v>
      </c>
      <c r="F37" s="419">
        <v>388.656633</v>
      </c>
      <c r="G37" s="420">
        <v>1544.867303</v>
      </c>
      <c r="H37" s="3"/>
      <c r="I37" s="3"/>
      <c r="J37" s="3"/>
      <c r="K37" s="3"/>
      <c r="L37" s="3"/>
      <c r="M37" s="3"/>
      <c r="N37" s="3"/>
      <c r="O37" s="3"/>
      <c r="P37" s="3"/>
    </row>
    <row r="38" spans="1:16" x14ac:dyDescent="0.2">
      <c r="A38" s="236" t="s">
        <v>118</v>
      </c>
      <c r="B38" s="53">
        <v>314.316169</v>
      </c>
      <c r="C38" s="53">
        <v>0.17297599999999999</v>
      </c>
      <c r="D38" s="53">
        <v>5.2480000000000001E-3</v>
      </c>
      <c r="E38" s="53">
        <v>0</v>
      </c>
      <c r="F38" s="54">
        <v>0</v>
      </c>
      <c r="G38" s="50">
        <v>314.494393</v>
      </c>
      <c r="H38" s="3"/>
      <c r="I38" s="3"/>
      <c r="J38" s="3"/>
      <c r="K38" s="3"/>
      <c r="L38" s="3"/>
      <c r="M38" s="3"/>
      <c r="N38" s="3"/>
      <c r="O38" s="3"/>
      <c r="P38" s="3"/>
    </row>
    <row r="39" spans="1:16" x14ac:dyDescent="0.2">
      <c r="A39" s="292" t="s">
        <v>119</v>
      </c>
      <c r="B39" s="165">
        <v>112.882941</v>
      </c>
      <c r="C39" s="165">
        <v>0</v>
      </c>
      <c r="D39" s="165">
        <v>0</v>
      </c>
      <c r="E39" s="165">
        <v>0</v>
      </c>
      <c r="F39" s="166">
        <v>0</v>
      </c>
      <c r="G39" s="163">
        <v>112.882941</v>
      </c>
      <c r="H39" s="3"/>
      <c r="I39" s="3"/>
      <c r="J39" s="3"/>
      <c r="K39" s="3"/>
      <c r="L39" s="3"/>
      <c r="M39" s="3"/>
      <c r="N39" s="3"/>
      <c r="O39" s="3"/>
      <c r="P39" s="3"/>
    </row>
    <row r="40" spans="1:16" x14ac:dyDescent="0.2">
      <c r="A40" s="236" t="s">
        <v>120</v>
      </c>
      <c r="B40" s="53">
        <v>0.15617900000000001</v>
      </c>
      <c r="C40" s="53">
        <v>0</v>
      </c>
      <c r="D40" s="53">
        <v>3.0760000000000002E-3</v>
      </c>
      <c r="E40" s="53">
        <v>0</v>
      </c>
      <c r="F40" s="54">
        <v>0</v>
      </c>
      <c r="G40" s="50">
        <v>0.15925500000000001</v>
      </c>
      <c r="H40" s="3"/>
      <c r="I40" s="3"/>
      <c r="J40" s="3"/>
      <c r="K40" s="3"/>
      <c r="L40" s="3"/>
      <c r="M40" s="3"/>
      <c r="N40" s="3"/>
      <c r="O40" s="3"/>
      <c r="P40" s="3"/>
    </row>
    <row r="41" spans="1:16" x14ac:dyDescent="0.2">
      <c r="A41" s="292" t="s">
        <v>121</v>
      </c>
      <c r="B41" s="165">
        <v>4.9153609999999999</v>
      </c>
      <c r="C41" s="165">
        <v>0.371892</v>
      </c>
      <c r="D41" s="165">
        <v>0.38395000000000001</v>
      </c>
      <c r="E41" s="165">
        <v>0</v>
      </c>
      <c r="F41" s="166">
        <v>0</v>
      </c>
      <c r="G41" s="163">
        <v>5.6712030000000002</v>
      </c>
      <c r="H41" s="3"/>
      <c r="I41" s="3"/>
      <c r="J41" s="3"/>
      <c r="K41" s="3"/>
      <c r="L41" s="3"/>
      <c r="M41" s="3"/>
      <c r="N41" s="3"/>
      <c r="O41" s="3"/>
      <c r="P41" s="3"/>
    </row>
    <row r="42" spans="1:16" x14ac:dyDescent="0.2">
      <c r="A42" s="236" t="s">
        <v>122</v>
      </c>
      <c r="B42" s="53">
        <v>162.24928199999999</v>
      </c>
      <c r="C42" s="53">
        <v>9.1044E-2</v>
      </c>
      <c r="D42" s="53">
        <v>3.2745959999999998</v>
      </c>
      <c r="E42" s="53">
        <v>0</v>
      </c>
      <c r="F42" s="54">
        <v>0</v>
      </c>
      <c r="G42" s="50">
        <v>165.61492200000001</v>
      </c>
      <c r="H42" s="3"/>
      <c r="I42" s="3"/>
      <c r="J42" s="3"/>
      <c r="K42" s="3"/>
      <c r="L42" s="3"/>
      <c r="M42" s="3"/>
      <c r="N42" s="3"/>
      <c r="O42" s="3"/>
      <c r="P42" s="3"/>
    </row>
    <row r="43" spans="1:16" x14ac:dyDescent="0.2">
      <c r="A43" s="292" t="s">
        <v>123</v>
      </c>
      <c r="B43" s="165">
        <v>6.992E-3</v>
      </c>
      <c r="C43" s="165">
        <v>0</v>
      </c>
      <c r="D43" s="165">
        <v>0</v>
      </c>
      <c r="E43" s="165">
        <v>0</v>
      </c>
      <c r="F43" s="166">
        <v>0</v>
      </c>
      <c r="G43" s="163">
        <v>6.992E-3</v>
      </c>
      <c r="H43" s="3"/>
      <c r="I43" s="3"/>
      <c r="J43" s="3"/>
      <c r="K43" s="3"/>
      <c r="L43" s="3"/>
      <c r="M43" s="3"/>
      <c r="N43" s="3"/>
      <c r="O43" s="3"/>
      <c r="P43" s="3"/>
    </row>
    <row r="44" spans="1:16" x14ac:dyDescent="0.2">
      <c r="A44" s="236" t="s">
        <v>124</v>
      </c>
      <c r="B44" s="53">
        <v>4.8739999999999999E-3</v>
      </c>
      <c r="C44" s="53">
        <v>2.7739E-2</v>
      </c>
      <c r="D44" s="53">
        <v>4.5182E-2</v>
      </c>
      <c r="E44" s="53">
        <v>0</v>
      </c>
      <c r="F44" s="54">
        <v>0</v>
      </c>
      <c r="G44" s="50">
        <v>7.7795000000000003E-2</v>
      </c>
      <c r="H44" s="3"/>
      <c r="I44" s="3"/>
      <c r="J44" s="3"/>
      <c r="K44" s="3"/>
      <c r="L44" s="3"/>
      <c r="M44" s="3"/>
      <c r="N44" s="3"/>
      <c r="O44" s="3"/>
      <c r="P44" s="3"/>
    </row>
    <row r="45" spans="1:16" x14ac:dyDescent="0.2">
      <c r="A45" s="292" t="s">
        <v>125</v>
      </c>
      <c r="B45" s="165">
        <v>17.814653</v>
      </c>
      <c r="C45" s="165">
        <v>5.8774990000000003</v>
      </c>
      <c r="D45" s="165">
        <v>1.182833</v>
      </c>
      <c r="E45" s="165">
        <v>0</v>
      </c>
      <c r="F45" s="166">
        <v>0</v>
      </c>
      <c r="G45" s="163">
        <v>24.874984999999999</v>
      </c>
      <c r="H45" s="3"/>
      <c r="I45" s="3"/>
      <c r="J45" s="3"/>
      <c r="K45" s="3"/>
      <c r="L45" s="3"/>
      <c r="M45" s="3"/>
      <c r="N45" s="3"/>
      <c r="O45" s="3"/>
      <c r="P45" s="3"/>
    </row>
    <row r="46" spans="1:16" x14ac:dyDescent="0.2">
      <c r="A46" s="236" t="s">
        <v>126</v>
      </c>
      <c r="B46" s="53">
        <v>4.6824999999999999E-2</v>
      </c>
      <c r="C46" s="53">
        <v>7.1500000000000003E-4</v>
      </c>
      <c r="D46" s="53">
        <v>0.202072</v>
      </c>
      <c r="E46" s="53">
        <v>0</v>
      </c>
      <c r="F46" s="54">
        <v>212.93879999999999</v>
      </c>
      <c r="G46" s="50">
        <v>213.188412</v>
      </c>
      <c r="H46" s="3"/>
      <c r="I46" s="3"/>
      <c r="J46" s="3"/>
      <c r="K46" s="3"/>
      <c r="L46" s="3"/>
      <c r="M46" s="3"/>
      <c r="N46" s="3"/>
      <c r="O46" s="3"/>
      <c r="P46" s="3"/>
    </row>
    <row r="47" spans="1:16" x14ac:dyDescent="0.2">
      <c r="A47" s="292" t="s">
        <v>127</v>
      </c>
      <c r="B47" s="165">
        <v>6.3936650000000004</v>
      </c>
      <c r="C47" s="165">
        <v>0</v>
      </c>
      <c r="D47" s="165">
        <v>0.99217200000000005</v>
      </c>
      <c r="E47" s="165">
        <v>10.846083</v>
      </c>
      <c r="F47" s="166">
        <v>3.3914E-2</v>
      </c>
      <c r="G47" s="163">
        <v>18.265834000000002</v>
      </c>
      <c r="H47" s="3"/>
      <c r="I47" s="3"/>
      <c r="J47" s="3"/>
      <c r="K47" s="3"/>
      <c r="L47" s="3"/>
      <c r="M47" s="3"/>
      <c r="N47" s="3"/>
      <c r="O47" s="3"/>
      <c r="P47" s="3"/>
    </row>
    <row r="48" spans="1:16" x14ac:dyDescent="0.2">
      <c r="A48" s="236" t="s">
        <v>128</v>
      </c>
      <c r="B48" s="53">
        <v>19.202041999999999</v>
      </c>
      <c r="C48" s="53">
        <v>0</v>
      </c>
      <c r="D48" s="53">
        <v>0</v>
      </c>
      <c r="E48" s="53">
        <v>0</v>
      </c>
      <c r="F48" s="54">
        <v>0</v>
      </c>
      <c r="G48" s="50">
        <v>19.202041999999999</v>
      </c>
      <c r="H48" s="3"/>
      <c r="I48" s="3"/>
      <c r="J48" s="3"/>
      <c r="K48" s="3"/>
      <c r="L48" s="3"/>
      <c r="M48" s="3"/>
      <c r="N48" s="3"/>
      <c r="O48" s="3"/>
      <c r="P48" s="3"/>
    </row>
    <row r="49" spans="1:16" x14ac:dyDescent="0.2">
      <c r="A49" s="292" t="s">
        <v>136</v>
      </c>
      <c r="B49" s="165">
        <v>342.589136</v>
      </c>
      <c r="C49" s="165">
        <v>2.2640169999999999</v>
      </c>
      <c r="D49" s="165">
        <v>7.3028649999999997</v>
      </c>
      <c r="E49" s="165">
        <v>0</v>
      </c>
      <c r="F49" s="166">
        <v>0</v>
      </c>
      <c r="G49" s="163">
        <v>352.15601800000002</v>
      </c>
      <c r="H49" s="3"/>
      <c r="I49" s="3"/>
      <c r="J49" s="3"/>
      <c r="K49" s="3"/>
      <c r="L49" s="3"/>
      <c r="M49" s="3"/>
      <c r="N49" s="3"/>
      <c r="O49" s="3"/>
      <c r="P49" s="3"/>
    </row>
    <row r="50" spans="1:16" x14ac:dyDescent="0.2">
      <c r="A50" s="236" t="s">
        <v>129</v>
      </c>
      <c r="B50" s="53">
        <v>45.819181</v>
      </c>
      <c r="C50" s="53">
        <v>2.6979519999999999</v>
      </c>
      <c r="D50" s="53">
        <v>0.64505699999999999</v>
      </c>
      <c r="E50" s="53">
        <v>23.880873999999999</v>
      </c>
      <c r="F50" s="54">
        <v>0</v>
      </c>
      <c r="G50" s="50">
        <v>73.043064000000001</v>
      </c>
      <c r="H50" s="3"/>
      <c r="I50" s="3"/>
      <c r="J50" s="3"/>
      <c r="K50" s="3"/>
      <c r="L50" s="3"/>
      <c r="M50" s="3"/>
      <c r="N50" s="3"/>
      <c r="O50" s="3"/>
      <c r="P50" s="3"/>
    </row>
    <row r="51" spans="1:16" x14ac:dyDescent="0.2">
      <c r="A51" s="292" t="s">
        <v>130</v>
      </c>
      <c r="B51" s="165">
        <v>212.097837</v>
      </c>
      <c r="C51" s="165">
        <v>0</v>
      </c>
      <c r="D51" s="165">
        <v>2.6295920000000002</v>
      </c>
      <c r="E51" s="165">
        <v>0</v>
      </c>
      <c r="F51" s="166">
        <v>0</v>
      </c>
      <c r="G51" s="163">
        <v>214.727429</v>
      </c>
      <c r="H51" s="3"/>
      <c r="I51" s="3"/>
      <c r="J51" s="3"/>
      <c r="K51" s="3"/>
      <c r="L51" s="3"/>
      <c r="M51" s="3"/>
      <c r="N51" s="3"/>
      <c r="O51" s="3"/>
      <c r="P51" s="3"/>
    </row>
    <row r="52" spans="1:16" x14ac:dyDescent="0.2">
      <c r="A52" s="451" t="s">
        <v>117</v>
      </c>
      <c r="B52" s="497">
        <v>95</v>
      </c>
      <c r="C52" s="497">
        <v>51.106151000000409</v>
      </c>
      <c r="D52" s="497">
        <v>773.45241899999746</v>
      </c>
      <c r="E52" s="497">
        <v>114.30819300000439</v>
      </c>
      <c r="F52" s="498">
        <v>-61.882128000001103</v>
      </c>
      <c r="G52" s="498">
        <v>971.98463500000116</v>
      </c>
      <c r="H52" s="3"/>
      <c r="I52" s="3"/>
      <c r="J52" s="3"/>
      <c r="K52" s="3"/>
      <c r="L52" s="3"/>
      <c r="M52" s="3"/>
      <c r="N52" s="3"/>
      <c r="O52" s="3"/>
      <c r="P52" s="3"/>
    </row>
    <row r="53" spans="1:16" ht="25.5" x14ac:dyDescent="0.2">
      <c r="A53" s="452" t="s">
        <v>245</v>
      </c>
      <c r="B53" s="453">
        <v>980.03088100000002</v>
      </c>
      <c r="C53" s="453">
        <v>7.6412999999999995E-2</v>
      </c>
      <c r="D53" s="453">
        <v>259.01446299999998</v>
      </c>
      <c r="E53" s="453">
        <v>0</v>
      </c>
      <c r="F53" s="484">
        <v>297.799599</v>
      </c>
      <c r="G53" s="454">
        <v>1536.9213559999998</v>
      </c>
      <c r="H53" s="3"/>
      <c r="I53" s="3"/>
      <c r="J53" s="3"/>
      <c r="K53" s="3"/>
      <c r="L53" s="3"/>
      <c r="M53" s="3"/>
      <c r="N53" s="3"/>
      <c r="O53" s="3"/>
      <c r="P53" s="3"/>
    </row>
    <row r="54" spans="1:16" x14ac:dyDescent="0.2">
      <c r="A54" s="169" t="s">
        <v>22</v>
      </c>
      <c r="B54" s="53">
        <v>975.48228400000005</v>
      </c>
      <c r="C54" s="53">
        <v>5.8006000000000002E-2</v>
      </c>
      <c r="D54" s="53">
        <v>258.65307899999999</v>
      </c>
      <c r="E54" s="53">
        <v>0</v>
      </c>
      <c r="F54" s="54">
        <v>41.558103000000003</v>
      </c>
      <c r="G54" s="50">
        <v>1275.7514720000001</v>
      </c>
      <c r="H54" s="3"/>
      <c r="I54" s="3"/>
      <c r="J54" s="3"/>
      <c r="K54" s="3"/>
      <c r="L54" s="3"/>
      <c r="M54" s="3"/>
      <c r="N54" s="3"/>
      <c r="O54" s="3"/>
      <c r="P54" s="3"/>
    </row>
    <row r="55" spans="1:16" x14ac:dyDescent="0.2">
      <c r="A55" s="200" t="s">
        <v>110</v>
      </c>
      <c r="B55" s="165">
        <v>0.27256900000000001</v>
      </c>
      <c r="C55" s="165">
        <v>0</v>
      </c>
      <c r="D55" s="165">
        <v>0</v>
      </c>
      <c r="E55" s="165">
        <v>0</v>
      </c>
      <c r="F55" s="166">
        <v>256.24149599999998</v>
      </c>
      <c r="G55" s="163">
        <v>256.51406499999996</v>
      </c>
      <c r="H55" s="3"/>
      <c r="I55" s="3"/>
      <c r="J55" s="3"/>
      <c r="K55" s="3"/>
      <c r="L55" s="3"/>
      <c r="M55" s="3"/>
      <c r="N55" s="3"/>
      <c r="O55" s="3"/>
      <c r="P55" s="3"/>
    </row>
    <row r="56" spans="1:16" x14ac:dyDescent="0.2">
      <c r="A56" s="217" t="s">
        <v>24</v>
      </c>
      <c r="B56" s="423">
        <v>16.030533999999982</v>
      </c>
      <c r="C56" s="423">
        <v>1.3680000000000359E-3</v>
      </c>
      <c r="D56" s="423">
        <v>0.28766999999999143</v>
      </c>
      <c r="E56" s="423">
        <v>0</v>
      </c>
      <c r="F56" s="424">
        <v>0</v>
      </c>
      <c r="G56" s="425">
        <v>16.319571999999972</v>
      </c>
      <c r="H56" s="3"/>
      <c r="I56" s="3"/>
      <c r="J56" s="3"/>
      <c r="K56" s="3"/>
      <c r="L56" s="3"/>
      <c r="M56" s="3"/>
      <c r="N56" s="3"/>
      <c r="O56" s="3"/>
      <c r="P56" s="3"/>
    </row>
    <row r="57" spans="1:16" x14ac:dyDescent="0.2">
      <c r="A57" s="129" t="s">
        <v>134</v>
      </c>
      <c r="B57" s="106"/>
      <c r="C57" s="56"/>
      <c r="D57" s="106"/>
      <c r="E57" s="56"/>
      <c r="F57" s="56"/>
      <c r="G57" s="56"/>
      <c r="H57" s="3"/>
      <c r="I57" s="3"/>
      <c r="J57" s="3"/>
      <c r="K57" s="3"/>
      <c r="L57" s="3"/>
      <c r="M57" s="3"/>
      <c r="N57" s="3"/>
      <c r="O57" s="3"/>
      <c r="P57" s="3"/>
    </row>
    <row r="58" spans="1:16" x14ac:dyDescent="0.2">
      <c r="A58" s="129" t="s">
        <v>133</v>
      </c>
      <c r="B58" s="106"/>
      <c r="C58" s="174"/>
      <c r="D58" s="106"/>
      <c r="E58" s="56"/>
      <c r="F58" s="56"/>
      <c r="G58" s="174"/>
      <c r="H58" s="3"/>
      <c r="I58" s="3"/>
      <c r="J58" s="3"/>
      <c r="K58" s="3"/>
      <c r="L58" s="3"/>
      <c r="M58" s="3"/>
      <c r="N58" s="3"/>
      <c r="O58" s="3"/>
      <c r="P58" s="3"/>
    </row>
    <row r="59" spans="1:16" x14ac:dyDescent="0.2">
      <c r="A59" s="129" t="s">
        <v>246</v>
      </c>
      <c r="B59" s="106"/>
      <c r="C59" s="174"/>
      <c r="D59" s="106"/>
      <c r="E59" s="56"/>
      <c r="F59" s="56"/>
      <c r="G59" s="174"/>
      <c r="H59" s="3"/>
      <c r="I59" s="3"/>
      <c r="J59" s="3"/>
      <c r="K59" s="3"/>
      <c r="L59" s="3"/>
      <c r="M59" s="3"/>
      <c r="N59" s="3"/>
      <c r="O59" s="3"/>
      <c r="P59" s="3"/>
    </row>
    <row r="60" spans="1:16" x14ac:dyDescent="0.2">
      <c r="A60" s="211" t="s">
        <v>218</v>
      </c>
      <c r="B60" s="106"/>
      <c r="C60" s="174"/>
      <c r="D60" s="106"/>
      <c r="E60" s="56"/>
      <c r="F60" s="56"/>
      <c r="G60" s="174"/>
      <c r="H60" s="3"/>
      <c r="I60" s="3"/>
      <c r="J60" s="3"/>
      <c r="K60" s="3"/>
      <c r="L60" s="3"/>
      <c r="M60" s="3"/>
      <c r="N60" s="3"/>
      <c r="O60" s="3"/>
      <c r="P60" s="3"/>
    </row>
    <row r="61" spans="1:16" ht="13.15" customHeight="1" x14ac:dyDescent="0.2">
      <c r="A61" s="129"/>
      <c r="B61" s="57"/>
      <c r="C61" s="174"/>
      <c r="D61" s="57"/>
      <c r="E61" s="56"/>
      <c r="F61" s="56"/>
      <c r="G61" s="174"/>
      <c r="H61" s="3"/>
      <c r="I61" s="3"/>
      <c r="J61" s="3"/>
      <c r="K61" s="3"/>
      <c r="L61" s="3"/>
      <c r="M61" s="3"/>
      <c r="N61" s="3"/>
      <c r="O61" s="3"/>
      <c r="P61" s="3"/>
    </row>
    <row r="62" spans="1:16" x14ac:dyDescent="0.2">
      <c r="A62" s="129" t="s">
        <v>30</v>
      </c>
      <c r="B62" s="57"/>
      <c r="C62" s="235"/>
      <c r="D62" s="57"/>
      <c r="E62" s="46"/>
      <c r="F62" s="46"/>
      <c r="G62" s="46"/>
      <c r="H62" s="3"/>
      <c r="I62" s="3"/>
      <c r="J62" s="3"/>
      <c r="K62" s="3"/>
      <c r="L62" s="3"/>
      <c r="M62" s="3"/>
      <c r="N62" s="3"/>
      <c r="O62" s="3"/>
      <c r="P62" s="3"/>
    </row>
    <row r="63" spans="1:16" x14ac:dyDescent="0.2">
      <c r="A63" s="58" t="s">
        <v>67</v>
      </c>
      <c r="B63" s="58"/>
      <c r="C63" s="58"/>
      <c r="D63" s="58"/>
      <c r="E63" s="40"/>
      <c r="F63" s="59"/>
      <c r="G63" s="40"/>
      <c r="H63" s="3"/>
      <c r="I63" s="3"/>
      <c r="J63" s="3"/>
      <c r="K63" s="3"/>
      <c r="L63" s="3"/>
      <c r="M63" s="3"/>
      <c r="N63" s="3"/>
      <c r="O63" s="3"/>
      <c r="P63" s="3"/>
    </row>
    <row r="64" spans="1:16" x14ac:dyDescent="0.2">
      <c r="A64" s="4"/>
      <c r="B64" s="284"/>
      <c r="C64" s="285"/>
      <c r="D64" s="285"/>
      <c r="E64" s="284"/>
      <c r="F64" s="284"/>
      <c r="G64" s="58"/>
      <c r="H64" s="3"/>
      <c r="I64" s="3"/>
      <c r="J64" s="3"/>
      <c r="K64" s="3"/>
      <c r="L64" s="3"/>
      <c r="M64" s="3"/>
      <c r="N64" s="3"/>
      <c r="O64" s="3"/>
      <c r="P64" s="3"/>
    </row>
    <row r="65" spans="1:16" x14ac:dyDescent="0.2">
      <c r="H65" s="3"/>
      <c r="I65" s="3"/>
      <c r="J65" s="3"/>
      <c r="K65" s="3"/>
      <c r="L65" s="3"/>
      <c r="M65" s="3"/>
      <c r="N65" s="3"/>
      <c r="O65" s="3"/>
      <c r="P65" s="3"/>
    </row>
    <row r="66" spans="1:16" x14ac:dyDescent="0.2">
      <c r="H66" s="3"/>
      <c r="I66" s="3"/>
      <c r="J66" s="3"/>
      <c r="K66" s="3"/>
      <c r="L66" s="3"/>
      <c r="M66" s="3"/>
      <c r="N66" s="3"/>
      <c r="O66" s="3"/>
      <c r="P66" s="3"/>
    </row>
    <row r="67" spans="1:16" x14ac:dyDescent="0.2">
      <c r="H67" s="3"/>
      <c r="I67" s="3"/>
      <c r="J67" s="3"/>
      <c r="K67" s="3"/>
      <c r="L67" s="3"/>
      <c r="M67" s="3"/>
      <c r="N67" s="3"/>
      <c r="O67" s="3"/>
      <c r="P67" s="3"/>
    </row>
    <row r="68" spans="1:16" x14ac:dyDescent="0.2">
      <c r="H68" s="3"/>
      <c r="I68" s="3"/>
      <c r="J68" s="3"/>
      <c r="K68" s="3"/>
      <c r="L68" s="3"/>
      <c r="M68" s="3"/>
      <c r="N68" s="3"/>
      <c r="O68" s="3"/>
      <c r="P68" s="3"/>
    </row>
    <row r="69" spans="1:16" x14ac:dyDescent="0.2">
      <c r="A69" s="286"/>
      <c r="B69" s="55"/>
      <c r="C69" s="55"/>
      <c r="D69" s="55"/>
      <c r="E69" s="55"/>
      <c r="F69" s="55"/>
      <c r="G69" s="55"/>
      <c r="H69" s="3"/>
      <c r="I69" s="3"/>
      <c r="J69" s="3"/>
      <c r="K69" s="3"/>
      <c r="L69" s="3"/>
      <c r="M69" s="3"/>
      <c r="N69" s="3"/>
      <c r="O69" s="3"/>
      <c r="P69" s="3"/>
    </row>
    <row r="70" spans="1:16" x14ac:dyDescent="0.2">
      <c r="A70" s="233"/>
      <c r="B70" s="287"/>
      <c r="C70" s="288"/>
      <c r="D70" s="287"/>
      <c r="E70" s="288"/>
      <c r="F70" s="288"/>
      <c r="G70" s="55"/>
      <c r="H70" s="3"/>
      <c r="I70" s="3"/>
      <c r="J70" s="3"/>
      <c r="K70" s="3"/>
      <c r="L70" s="3"/>
      <c r="M70" s="3"/>
      <c r="N70" s="3"/>
      <c r="O70" s="3"/>
      <c r="P70" s="3"/>
    </row>
    <row r="71" spans="1:16" x14ac:dyDescent="0.2">
      <c r="A71" s="289"/>
      <c r="B71" s="290"/>
      <c r="C71" s="290"/>
      <c r="D71" s="290"/>
      <c r="E71" s="290"/>
      <c r="F71" s="290"/>
      <c r="G71" s="290"/>
      <c r="H71" s="3"/>
      <c r="I71" s="3"/>
      <c r="J71" s="3"/>
      <c r="K71" s="3"/>
      <c r="L71" s="3"/>
      <c r="M71" s="3"/>
      <c r="N71" s="3"/>
      <c r="O71" s="3"/>
      <c r="P71" s="3"/>
    </row>
    <row r="72" spans="1:16" x14ac:dyDescent="0.2">
      <c r="A72" s="40"/>
      <c r="B72" s="40"/>
      <c r="C72" s="55"/>
      <c r="D72" s="40"/>
      <c r="E72" s="40"/>
      <c r="F72" s="40"/>
      <c r="G72" s="40"/>
      <c r="H72" s="3"/>
      <c r="I72" s="3"/>
      <c r="J72" s="3"/>
      <c r="K72" s="3"/>
      <c r="L72" s="3"/>
      <c r="M72" s="3"/>
      <c r="N72" s="3"/>
      <c r="O72" s="3"/>
      <c r="P72" s="3"/>
    </row>
    <row r="73" spans="1:16" x14ac:dyDescent="0.2">
      <c r="A73" s="40"/>
      <c r="B73" s="40"/>
      <c r="C73" s="40"/>
      <c r="D73" s="40"/>
      <c r="E73" s="40"/>
      <c r="F73" s="55"/>
      <c r="G73" s="40"/>
      <c r="H73" s="3"/>
      <c r="I73" s="3"/>
      <c r="J73" s="3"/>
      <c r="K73" s="3"/>
      <c r="L73" s="3"/>
      <c r="M73" s="3"/>
      <c r="N73" s="3"/>
      <c r="O73" s="3"/>
      <c r="P73" s="3"/>
    </row>
    <row r="74" spans="1:16" x14ac:dyDescent="0.2">
      <c r="A74" s="40"/>
      <c r="B74" s="40"/>
      <c r="C74" s="40"/>
      <c r="D74" s="40"/>
      <c r="E74" s="55"/>
      <c r="F74" s="40"/>
      <c r="G74" s="40"/>
      <c r="H74" s="3"/>
      <c r="I74" s="3"/>
      <c r="J74" s="3"/>
      <c r="K74" s="3"/>
      <c r="L74" s="3"/>
      <c r="M74" s="3"/>
      <c r="N74" s="3"/>
      <c r="O74" s="3"/>
      <c r="P74" s="3"/>
    </row>
    <row r="75" spans="1:16" x14ac:dyDescent="0.2">
      <c r="A75" s="5"/>
      <c r="B75" s="5"/>
      <c r="C75" s="6"/>
      <c r="D75" s="5"/>
      <c r="E75" s="6"/>
      <c r="F75" s="60"/>
      <c r="G75" s="40"/>
      <c r="K75" s="3"/>
      <c r="L75" s="3"/>
      <c r="M75" s="3"/>
      <c r="N75" s="3"/>
      <c r="O75" s="3"/>
      <c r="P75" s="3"/>
    </row>
    <row r="76" spans="1:16" x14ac:dyDescent="0.2">
      <c r="A76" s="7"/>
      <c r="B76" s="7"/>
      <c r="C76" s="8"/>
      <c r="D76" s="7"/>
      <c r="E76" s="9"/>
      <c r="F76" s="8"/>
      <c r="G76" s="39"/>
      <c r="N76" s="3"/>
      <c r="O76" s="3"/>
      <c r="P76" s="3"/>
    </row>
    <row r="77" spans="1:16" x14ac:dyDescent="0.2">
      <c r="A77" s="10"/>
      <c r="B77" s="10"/>
      <c r="C77" s="172"/>
      <c r="D77" s="10"/>
      <c r="E77" s="10"/>
      <c r="F77" s="10"/>
    </row>
    <row r="78" spans="1:16" ht="15.75" x14ac:dyDescent="0.25">
      <c r="A78" s="12"/>
      <c r="B78" s="12"/>
      <c r="C78" s="13"/>
      <c r="D78" s="12"/>
      <c r="E78" s="13"/>
      <c r="F78" s="14"/>
    </row>
    <row r="79" spans="1:16" x14ac:dyDescent="0.2">
      <c r="A79" s="15"/>
      <c r="B79" s="15"/>
      <c r="C79" s="37"/>
      <c r="D79" s="15"/>
      <c r="E79" s="37"/>
      <c r="F79" s="16"/>
      <c r="G79" s="61"/>
      <c r="O79" s="3"/>
      <c r="P79" s="3"/>
    </row>
    <row r="80" spans="1:16" x14ac:dyDescent="0.2">
      <c r="A80" s="1"/>
      <c r="B80" s="1"/>
      <c r="C80" s="17"/>
      <c r="D80" s="1"/>
      <c r="E80" s="18"/>
      <c r="F80" s="18"/>
      <c r="G80" s="61"/>
      <c r="O80" s="3"/>
      <c r="P80" s="3"/>
    </row>
    <row r="81" spans="1:30" x14ac:dyDescent="0.2">
      <c r="A81" s="37"/>
      <c r="B81" s="37"/>
      <c r="C81" s="17"/>
      <c r="D81" s="37"/>
      <c r="E81" s="17"/>
      <c r="F81" s="17"/>
      <c r="G81" s="61"/>
      <c r="O81" s="3"/>
      <c r="P81" s="3"/>
    </row>
    <row r="82" spans="1:30" x14ac:dyDescent="0.2">
      <c r="A82" s="19"/>
      <c r="B82" s="19"/>
      <c r="C82" s="20"/>
      <c r="D82" s="19"/>
      <c r="E82" s="20"/>
      <c r="F82" s="20"/>
      <c r="G82" s="61"/>
      <c r="O82" s="3"/>
      <c r="P82" s="3"/>
    </row>
    <row r="83" spans="1:30" s="21" customFormat="1" x14ac:dyDescent="0.2">
      <c r="C83" s="62"/>
      <c r="E83" s="62"/>
      <c r="F83" s="62"/>
      <c r="G83" s="39"/>
    </row>
    <row r="84" spans="1:30" x14ac:dyDescent="0.2">
      <c r="A84" s="21"/>
      <c r="B84" s="21"/>
      <c r="C84" s="62"/>
      <c r="D84" s="21"/>
      <c r="E84" s="63"/>
      <c r="F84" s="62"/>
      <c r="G84" s="21"/>
      <c r="O84" s="3"/>
      <c r="P84" s="3"/>
    </row>
    <row r="85" spans="1:30" s="40" customFormat="1" x14ac:dyDescent="0.2">
      <c r="A85" s="21"/>
      <c r="B85" s="21"/>
      <c r="C85" s="63"/>
      <c r="D85" s="21"/>
      <c r="E85" s="62"/>
      <c r="F85" s="62"/>
      <c r="G85" s="22"/>
      <c r="Q85" s="3"/>
      <c r="R85" s="3"/>
      <c r="S85" s="3"/>
      <c r="T85" s="3"/>
      <c r="U85" s="3"/>
      <c r="V85" s="3"/>
      <c r="W85" s="3"/>
      <c r="X85" s="3"/>
      <c r="Y85" s="3"/>
      <c r="Z85" s="3"/>
      <c r="AA85" s="3"/>
      <c r="AB85" s="3"/>
      <c r="AC85" s="3"/>
      <c r="AD85" s="3"/>
    </row>
    <row r="86" spans="1:30" s="40" customFormat="1" x14ac:dyDescent="0.2">
      <c r="A86" s="21"/>
      <c r="B86" s="21"/>
      <c r="C86" s="63"/>
      <c r="D86" s="21"/>
      <c r="E86" s="63"/>
      <c r="F86" s="62"/>
      <c r="G86" s="2"/>
      <c r="Q86" s="3"/>
      <c r="R86" s="3"/>
      <c r="S86" s="3"/>
      <c r="T86" s="3"/>
      <c r="U86" s="3"/>
      <c r="V86" s="3"/>
      <c r="W86" s="3"/>
      <c r="X86" s="3"/>
      <c r="Y86" s="3"/>
      <c r="Z86" s="3"/>
      <c r="AA86" s="3"/>
      <c r="AB86" s="3"/>
      <c r="AC86" s="3"/>
      <c r="AD86" s="3"/>
    </row>
    <row r="87" spans="1:30" s="40" customFormat="1" x14ac:dyDescent="0.2">
      <c r="A87" s="23"/>
      <c r="B87" s="23"/>
      <c r="C87" s="63"/>
      <c r="D87" s="23"/>
      <c r="E87" s="63"/>
      <c r="F87" s="62"/>
      <c r="G87" s="2"/>
      <c r="Q87" s="3"/>
      <c r="R87" s="3"/>
      <c r="S87" s="3"/>
      <c r="T87" s="3"/>
      <c r="U87" s="3"/>
      <c r="V87" s="3"/>
      <c r="W87" s="3"/>
      <c r="X87" s="3"/>
      <c r="Y87" s="3"/>
      <c r="Z87" s="3"/>
      <c r="AA87" s="3"/>
      <c r="AB87" s="3"/>
      <c r="AC87" s="3"/>
      <c r="AD87" s="3"/>
    </row>
    <row r="88" spans="1:30" s="40" customFormat="1" x14ac:dyDescent="0.2">
      <c r="A88" s="21"/>
      <c r="B88" s="21"/>
      <c r="C88" s="62"/>
      <c r="D88" s="21"/>
      <c r="E88" s="63"/>
      <c r="F88" s="62"/>
      <c r="G88" s="2"/>
      <c r="Q88" s="3"/>
      <c r="R88" s="3"/>
      <c r="S88" s="3"/>
      <c r="T88" s="3"/>
      <c r="U88" s="3"/>
      <c r="V88" s="3"/>
      <c r="W88" s="3"/>
      <c r="X88" s="3"/>
      <c r="Y88" s="3"/>
      <c r="Z88" s="3"/>
      <c r="AA88" s="3"/>
      <c r="AB88" s="3"/>
      <c r="AC88" s="3"/>
      <c r="AD88" s="3"/>
    </row>
    <row r="89" spans="1:30" s="40" customFormat="1" x14ac:dyDescent="0.2">
      <c r="A89" s="21"/>
      <c r="B89" s="21"/>
      <c r="C89" s="62"/>
      <c r="D89" s="21"/>
      <c r="E89" s="63"/>
      <c r="F89" s="62"/>
      <c r="G89" s="2"/>
      <c r="Q89" s="3"/>
      <c r="R89" s="3"/>
      <c r="S89" s="3"/>
      <c r="T89" s="3"/>
      <c r="U89" s="3"/>
      <c r="V89" s="3"/>
      <c r="W89" s="3"/>
      <c r="X89" s="3"/>
      <c r="Y89" s="3"/>
      <c r="Z89" s="3"/>
      <c r="AA89" s="3"/>
      <c r="AB89" s="3"/>
      <c r="AC89" s="3"/>
      <c r="AD89" s="3"/>
    </row>
    <row r="90" spans="1:30" s="40" customFormat="1" x14ac:dyDescent="0.2">
      <c r="A90" s="21"/>
      <c r="B90" s="21"/>
      <c r="C90" s="62"/>
      <c r="D90" s="21"/>
      <c r="E90" s="63"/>
      <c r="F90" s="62"/>
      <c r="G90" s="2"/>
      <c r="Q90" s="3"/>
      <c r="R90" s="3"/>
      <c r="S90" s="3"/>
      <c r="T90" s="3"/>
      <c r="U90" s="3"/>
      <c r="V90" s="3"/>
      <c r="W90" s="3"/>
      <c r="X90" s="3"/>
      <c r="Y90" s="3"/>
      <c r="Z90" s="3"/>
      <c r="AA90" s="3"/>
      <c r="AB90" s="3"/>
      <c r="AC90" s="3"/>
      <c r="AD90" s="3"/>
    </row>
    <row r="91" spans="1:30" s="40" customFormat="1" x14ac:dyDescent="0.2">
      <c r="A91" s="21"/>
      <c r="B91" s="21"/>
      <c r="C91" s="62"/>
      <c r="D91" s="21"/>
      <c r="E91" s="63"/>
      <c r="F91" s="62"/>
      <c r="G91" s="2"/>
      <c r="Q91" s="3"/>
      <c r="R91" s="3"/>
      <c r="S91" s="3"/>
      <c r="T91" s="3"/>
      <c r="U91" s="3"/>
      <c r="V91" s="3"/>
      <c r="W91" s="3"/>
      <c r="X91" s="3"/>
      <c r="Y91" s="3"/>
      <c r="Z91" s="3"/>
      <c r="AA91" s="3"/>
      <c r="AB91" s="3"/>
      <c r="AC91" s="3"/>
      <c r="AD91" s="3"/>
    </row>
    <row r="92" spans="1:30" s="40" customFormat="1" x14ac:dyDescent="0.2">
      <c r="A92" s="21"/>
      <c r="B92" s="21"/>
      <c r="C92" s="62"/>
      <c r="D92" s="21"/>
      <c r="E92" s="63"/>
      <c r="F92" s="62"/>
      <c r="G92" s="2"/>
      <c r="Q92" s="3"/>
      <c r="R92" s="3"/>
      <c r="S92" s="3"/>
      <c r="T92" s="3"/>
      <c r="U92" s="3"/>
      <c r="V92" s="3"/>
      <c r="W92" s="3"/>
      <c r="X92" s="3"/>
      <c r="Y92" s="3"/>
      <c r="Z92" s="3"/>
      <c r="AA92" s="3"/>
      <c r="AB92" s="3"/>
      <c r="AC92" s="3"/>
      <c r="AD92" s="3"/>
    </row>
    <row r="93" spans="1:30" s="40" customFormat="1" x14ac:dyDescent="0.2">
      <c r="A93" s="21"/>
      <c r="B93" s="21"/>
      <c r="C93" s="63"/>
      <c r="D93" s="21"/>
      <c r="E93" s="62"/>
      <c r="F93" s="62"/>
      <c r="G93" s="2"/>
      <c r="Q93" s="3"/>
      <c r="R93" s="3"/>
      <c r="S93" s="3"/>
      <c r="T93" s="3"/>
      <c r="U93" s="3"/>
      <c r="V93" s="3"/>
      <c r="W93" s="3"/>
      <c r="X93" s="3"/>
      <c r="Y93" s="3"/>
      <c r="Z93" s="3"/>
      <c r="AA93" s="3"/>
      <c r="AB93" s="3"/>
      <c r="AC93" s="3"/>
      <c r="AD93" s="3"/>
    </row>
    <row r="94" spans="1:30" s="40" customFormat="1" x14ac:dyDescent="0.2">
      <c r="A94" s="24"/>
      <c r="B94" s="24"/>
      <c r="D94" s="24"/>
      <c r="G94" s="2"/>
      <c r="Q94" s="3"/>
      <c r="R94" s="3"/>
      <c r="S94" s="3"/>
      <c r="T94" s="3"/>
      <c r="U94" s="3"/>
      <c r="V94" s="3"/>
      <c r="W94" s="3"/>
      <c r="X94" s="3"/>
      <c r="Y94" s="3"/>
      <c r="Z94" s="3"/>
      <c r="AA94" s="3"/>
      <c r="AB94" s="3"/>
      <c r="AC94" s="3"/>
      <c r="AD94" s="3"/>
    </row>
    <row r="95" spans="1:30" s="40" customFormat="1" x14ac:dyDescent="0.2">
      <c r="A95" s="25"/>
      <c r="B95" s="25"/>
      <c r="C95" s="3"/>
      <c r="D95" s="25"/>
      <c r="E95" s="3"/>
      <c r="F95" s="3"/>
      <c r="G95" s="2"/>
      <c r="Q95" s="3"/>
      <c r="R95" s="3"/>
      <c r="S95" s="3"/>
      <c r="T95" s="3"/>
      <c r="U95" s="3"/>
      <c r="V95" s="3"/>
      <c r="W95" s="3"/>
      <c r="X95" s="3"/>
      <c r="Y95" s="3"/>
      <c r="Z95" s="3"/>
      <c r="AA95" s="3"/>
      <c r="AB95" s="3"/>
      <c r="AC95" s="3"/>
      <c r="AD95" s="3"/>
    </row>
    <row r="96" spans="1:30" s="40" customFormat="1" x14ac:dyDescent="0.2">
      <c r="A96" s="3"/>
      <c r="B96" s="3"/>
      <c r="C96" s="3"/>
      <c r="D96" s="3"/>
      <c r="E96" s="3"/>
      <c r="F96" s="3"/>
      <c r="G96" s="2"/>
      <c r="Q96" s="3"/>
      <c r="R96" s="3"/>
      <c r="S96" s="3"/>
      <c r="T96" s="3"/>
      <c r="U96" s="3"/>
      <c r="V96" s="3"/>
      <c r="W96" s="3"/>
      <c r="X96" s="3"/>
      <c r="Y96" s="3"/>
      <c r="Z96" s="3"/>
      <c r="AA96" s="3"/>
      <c r="AB96" s="3"/>
      <c r="AC96" s="3"/>
      <c r="AD96" s="3"/>
    </row>
    <row r="97" spans="1:30" s="40" customFormat="1" x14ac:dyDescent="0.2">
      <c r="A97" s="3"/>
      <c r="B97" s="3"/>
      <c r="C97" s="3"/>
      <c r="D97" s="3"/>
      <c r="E97" s="3"/>
      <c r="F97" s="3"/>
      <c r="G97" s="2"/>
      <c r="Q97" s="3"/>
      <c r="R97" s="3"/>
      <c r="S97" s="3"/>
      <c r="T97" s="3"/>
      <c r="U97" s="3"/>
      <c r="V97" s="3"/>
      <c r="W97" s="3"/>
      <c r="X97" s="3"/>
      <c r="Y97" s="3"/>
      <c r="Z97" s="3"/>
      <c r="AA97" s="3"/>
      <c r="AB97" s="3"/>
      <c r="AC97" s="3"/>
      <c r="AD97" s="3"/>
    </row>
    <row r="98" spans="1:30" s="40" customFormat="1" x14ac:dyDescent="0.2">
      <c r="A98" s="3"/>
      <c r="B98" s="3"/>
      <c r="C98" s="3"/>
      <c r="D98" s="3"/>
      <c r="E98" s="3"/>
      <c r="F98" s="3"/>
      <c r="G98" s="2"/>
      <c r="Q98" s="3"/>
      <c r="R98" s="3"/>
      <c r="S98" s="3"/>
      <c r="T98" s="3"/>
      <c r="U98" s="3"/>
      <c r="V98" s="3"/>
      <c r="W98" s="3"/>
      <c r="X98" s="3"/>
      <c r="Y98" s="3"/>
      <c r="Z98" s="3"/>
      <c r="AA98" s="3"/>
      <c r="AB98" s="3"/>
      <c r="AC98" s="3"/>
      <c r="AD98" s="3"/>
    </row>
    <row r="99" spans="1:30" s="40" customFormat="1" x14ac:dyDescent="0.2">
      <c r="A99" s="3"/>
      <c r="B99" s="3"/>
      <c r="C99" s="3"/>
      <c r="D99" s="3"/>
      <c r="E99" s="3"/>
      <c r="F99" s="3"/>
      <c r="G99" s="2"/>
      <c r="Q99" s="3"/>
      <c r="R99" s="3"/>
      <c r="S99" s="3"/>
      <c r="T99" s="3"/>
      <c r="U99" s="3"/>
      <c r="V99" s="3"/>
      <c r="W99" s="3"/>
      <c r="X99" s="3"/>
      <c r="Y99" s="3"/>
      <c r="Z99" s="3"/>
      <c r="AA99" s="3"/>
      <c r="AB99" s="3"/>
      <c r="AC99" s="3"/>
      <c r="AD99" s="3"/>
    </row>
    <row r="104" spans="1:30" s="2" customFormat="1" x14ac:dyDescent="0.2">
      <c r="A104" s="3"/>
      <c r="B104" s="3"/>
      <c r="C104" s="3"/>
      <c r="D104" s="3"/>
      <c r="E104" s="3"/>
      <c r="F104" s="3"/>
      <c r="H104" s="40"/>
      <c r="I104" s="40"/>
      <c r="J104" s="40"/>
      <c r="K104" s="40"/>
      <c r="L104" s="40"/>
      <c r="M104" s="40"/>
      <c r="N104" s="40"/>
      <c r="O104" s="40"/>
      <c r="P104" s="40"/>
      <c r="Q104" s="3"/>
      <c r="R104" s="3"/>
      <c r="S104" s="3"/>
      <c r="T104" s="3"/>
      <c r="U104" s="3"/>
      <c r="V104" s="3"/>
      <c r="W104" s="3"/>
      <c r="X104" s="3"/>
      <c r="Y104" s="3"/>
      <c r="Z104" s="3"/>
      <c r="AA104" s="3"/>
      <c r="AB104" s="3"/>
      <c r="AC104" s="3"/>
      <c r="AD104" s="3"/>
    </row>
  </sheetData>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N105"/>
  <sheetViews>
    <sheetView showGridLines="0" topLeftCell="A13" zoomScaleNormal="100" workbookViewId="0">
      <selection activeCell="M46" sqref="M46"/>
    </sheetView>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8" width="13.28515625" style="39" customWidth="1"/>
    <col min="9" max="9" width="10.28515625" style="233" customWidth="1"/>
    <col min="10" max="10" width="13.42578125" style="234" bestFit="1" customWidth="1"/>
    <col min="11" max="11" width="11.42578125" style="37"/>
    <col min="12"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v>
      </c>
      <c r="B1" s="26"/>
      <c r="C1" s="26"/>
      <c r="D1" s="26"/>
      <c r="E1" s="26"/>
      <c r="F1" s="26"/>
      <c r="G1" s="27"/>
      <c r="H1" s="196"/>
    </row>
    <row r="2" spans="1:26" ht="15.75" x14ac:dyDescent="0.25">
      <c r="A2" s="41"/>
      <c r="B2" s="41"/>
      <c r="C2" s="42"/>
      <c r="D2" s="41"/>
      <c r="E2" s="42"/>
      <c r="F2" s="41"/>
      <c r="G2" s="38"/>
      <c r="H2" s="179"/>
    </row>
    <row r="3" spans="1:26" ht="18" x14ac:dyDescent="0.25">
      <c r="A3" s="43" t="s">
        <v>99</v>
      </c>
      <c r="B3" s="43"/>
      <c r="C3" s="44"/>
      <c r="D3" s="43"/>
      <c r="E3" s="44"/>
      <c r="F3" s="44"/>
      <c r="G3" s="45"/>
      <c r="H3" s="180"/>
      <c r="I3" s="173"/>
      <c r="J3" s="173"/>
    </row>
    <row r="4" spans="1:26" x14ac:dyDescent="0.2">
      <c r="A4" s="38"/>
      <c r="B4" s="197"/>
      <c r="C4" s="197"/>
      <c r="D4" s="197"/>
      <c r="E4" s="197"/>
      <c r="F4" s="197"/>
      <c r="G4" s="197"/>
      <c r="H4" s="46"/>
      <c r="I4" s="37"/>
      <c r="U4" s="3"/>
      <c r="V4" s="3"/>
      <c r="W4" s="3"/>
      <c r="X4" s="3"/>
      <c r="Y4" s="3"/>
      <c r="Z4" s="3"/>
    </row>
    <row r="5" spans="1:26" x14ac:dyDescent="0.2">
      <c r="A5" s="406" t="s">
        <v>13</v>
      </c>
      <c r="B5" s="198"/>
      <c r="C5" s="198"/>
      <c r="D5" s="198"/>
      <c r="E5" s="198"/>
      <c r="F5" s="198"/>
      <c r="G5" s="198"/>
      <c r="H5" s="199"/>
      <c r="I5" s="37"/>
      <c r="R5" s="3"/>
      <c r="S5" s="3"/>
      <c r="T5" s="3"/>
      <c r="U5" s="3"/>
      <c r="V5" s="3"/>
      <c r="W5" s="3"/>
      <c r="X5" s="3"/>
      <c r="Y5" s="3"/>
      <c r="Z5" s="3"/>
    </row>
    <row r="6" spans="1:26" ht="25.5" x14ac:dyDescent="0.2">
      <c r="A6" s="556">
        <v>2024</v>
      </c>
      <c r="B6" s="557" t="s">
        <v>131</v>
      </c>
      <c r="C6" s="557" t="s">
        <v>65</v>
      </c>
      <c r="D6" s="557" t="s">
        <v>132</v>
      </c>
      <c r="E6" s="557" t="s">
        <v>1</v>
      </c>
      <c r="F6" s="557" t="s">
        <v>86</v>
      </c>
      <c r="G6" s="557" t="s">
        <v>251</v>
      </c>
      <c r="H6" s="558" t="s">
        <v>252</v>
      </c>
      <c r="I6" s="559" t="s">
        <v>255</v>
      </c>
      <c r="R6" s="3"/>
      <c r="S6" s="3"/>
      <c r="T6" s="3"/>
      <c r="U6" s="3"/>
      <c r="V6" s="3"/>
      <c r="W6" s="3"/>
      <c r="X6" s="3"/>
      <c r="Y6" s="3"/>
      <c r="Z6" s="3"/>
    </row>
    <row r="7" spans="1:26" x14ac:dyDescent="0.2">
      <c r="A7" s="175" t="s">
        <v>61</v>
      </c>
      <c r="B7" s="182">
        <v>55046.416252000003</v>
      </c>
      <c r="C7" s="182">
        <v>2341.4154350000003</v>
      </c>
      <c r="D7" s="182">
        <v>41168.795535999998</v>
      </c>
      <c r="E7" s="182">
        <v>47502.578503000004</v>
      </c>
      <c r="F7" s="181">
        <v>27584.655859999999</v>
      </c>
      <c r="G7" s="181">
        <v>173643.86158599998</v>
      </c>
      <c r="H7" s="295">
        <f>IFERROR(G7/'5.1_2023'!G7-1,"-")</f>
        <v>1.6200165521013332E-2</v>
      </c>
      <c r="I7" s="430">
        <f>G7-'5.1_2023'!G7</f>
        <v>2768.2137779999757</v>
      </c>
      <c r="J7" s="275"/>
      <c r="R7" s="3"/>
      <c r="S7" s="3"/>
      <c r="T7" s="3"/>
      <c r="U7" s="3"/>
      <c r="V7" s="3"/>
      <c r="W7" s="3"/>
      <c r="X7" s="3"/>
      <c r="Y7" s="3"/>
      <c r="Z7" s="3"/>
    </row>
    <row r="8" spans="1:26" ht="25.5" x14ac:dyDescent="0.2">
      <c r="A8" s="202" t="s">
        <v>19</v>
      </c>
      <c r="B8" s="203">
        <v>54328.534832000005</v>
      </c>
      <c r="C8" s="203">
        <v>2341.3303050000004</v>
      </c>
      <c r="D8" s="203">
        <v>40965.424102999998</v>
      </c>
      <c r="E8" s="204">
        <v>47502.578503000004</v>
      </c>
      <c r="F8" s="205">
        <v>27305.570387</v>
      </c>
      <c r="G8" s="205">
        <v>172443.43812999999</v>
      </c>
      <c r="H8" s="276">
        <f>IFERROR(G8/'5.1_2023'!G8-1,"-")</f>
        <v>1.8334327551944085E-2</v>
      </c>
      <c r="I8" s="274">
        <f>G8-'5.1_2023'!G8</f>
        <v>3104.7116780000215</v>
      </c>
      <c r="J8" s="279"/>
      <c r="R8" s="3"/>
      <c r="S8" s="3"/>
      <c r="T8" s="3"/>
      <c r="U8" s="3"/>
      <c r="V8" s="3"/>
      <c r="W8" s="3"/>
      <c r="X8" s="3"/>
      <c r="Y8" s="3"/>
      <c r="Z8" s="3"/>
    </row>
    <row r="9" spans="1:26" ht="14.25" x14ac:dyDescent="0.2">
      <c r="A9" s="176" t="s">
        <v>87</v>
      </c>
      <c r="B9" s="177">
        <v>45075.094100000002</v>
      </c>
      <c r="C9" s="177">
        <v>269.17056600000001</v>
      </c>
      <c r="D9" s="177">
        <v>22016.541392000003</v>
      </c>
      <c r="E9" s="177">
        <v>383.04719999999998</v>
      </c>
      <c r="F9" s="164">
        <v>748.20369800000003</v>
      </c>
      <c r="G9" s="164">
        <v>68492.056956</v>
      </c>
      <c r="H9" s="277">
        <f>IFERROR(G9/'5.1_2023'!G9-1,"-")</f>
        <v>5.0370278441867145E-2</v>
      </c>
      <c r="I9" s="430">
        <f>G9-'5.1_2023'!G9</f>
        <v>3284.5217069999999</v>
      </c>
      <c r="J9" s="488"/>
      <c r="R9" s="3"/>
      <c r="S9" s="3"/>
      <c r="T9" s="3"/>
      <c r="U9" s="3"/>
      <c r="V9" s="3"/>
      <c r="W9" s="3"/>
      <c r="X9" s="3"/>
      <c r="Y9" s="3"/>
      <c r="Z9" s="3"/>
    </row>
    <row r="10" spans="1:26" ht="14.25" x14ac:dyDescent="0.2">
      <c r="A10" s="169" t="s">
        <v>200</v>
      </c>
      <c r="B10" s="51">
        <v>2662.4650000000001</v>
      </c>
      <c r="C10" s="51">
        <v>15.09155</v>
      </c>
      <c r="D10" s="51">
        <v>1045.7639999999999</v>
      </c>
      <c r="E10" s="51" t="s">
        <v>59</v>
      </c>
      <c r="F10" s="52" t="s">
        <v>59</v>
      </c>
      <c r="G10" s="49">
        <v>3723.3205500000004</v>
      </c>
      <c r="H10" s="278">
        <f>IFERROR(G10/'5.1_2023'!G10-1,"-")</f>
        <v>-1.6035795454545365E-2</v>
      </c>
      <c r="I10" s="274">
        <f>G10-'5.1_2023'!G10</f>
        <v>-60.679449999999633</v>
      </c>
      <c r="J10" s="488"/>
      <c r="K10" s="523"/>
      <c r="R10" s="3"/>
      <c r="S10" s="3"/>
      <c r="T10" s="3"/>
      <c r="U10" s="3"/>
      <c r="V10" s="3"/>
      <c r="W10" s="3"/>
      <c r="X10" s="3"/>
      <c r="Y10" s="3"/>
      <c r="Z10" s="3"/>
    </row>
    <row r="11" spans="1:26" x14ac:dyDescent="0.2">
      <c r="A11" s="200" t="s">
        <v>102</v>
      </c>
      <c r="B11" s="165">
        <v>169.6687</v>
      </c>
      <c r="C11" s="165">
        <v>0.70745499999999995</v>
      </c>
      <c r="D11" s="165">
        <v>7.429792</v>
      </c>
      <c r="E11" s="165" t="s">
        <v>59</v>
      </c>
      <c r="F11" s="166" t="s">
        <v>59</v>
      </c>
      <c r="G11" s="163">
        <v>177.805947</v>
      </c>
      <c r="H11" s="280">
        <f>IFERROR(G11/'5.1_2023'!G11-1,"-")</f>
        <v>0.27550894548063121</v>
      </c>
      <c r="I11" s="274">
        <f>G11-'5.1_2023'!G11</f>
        <v>38.405946999999998</v>
      </c>
      <c r="J11" s="279"/>
      <c r="R11" s="3"/>
      <c r="S11" s="3"/>
      <c r="T11" s="3"/>
      <c r="U11" s="3"/>
      <c r="V11" s="3"/>
      <c r="W11" s="3"/>
      <c r="X11" s="3"/>
      <c r="Y11" s="3"/>
      <c r="Z11" s="3"/>
    </row>
    <row r="12" spans="1:26" x14ac:dyDescent="0.2">
      <c r="A12" s="169" t="s">
        <v>103</v>
      </c>
      <c r="B12" s="53">
        <v>39219.589999999997</v>
      </c>
      <c r="C12" s="53">
        <v>174.8254</v>
      </c>
      <c r="D12" s="53">
        <v>2551.6080000000002</v>
      </c>
      <c r="E12" s="53" t="s">
        <v>59</v>
      </c>
      <c r="F12" s="54" t="s">
        <v>59</v>
      </c>
      <c r="G12" s="50">
        <v>41946.023399999998</v>
      </c>
      <c r="H12" s="281">
        <f>IFERROR(G12/'5.1_2023'!G12-1,"-")</f>
        <v>5.3443754081068828E-2</v>
      </c>
      <c r="I12" s="274">
        <f>G12-'5.1_2023'!G12</f>
        <v>2128.0233999999982</v>
      </c>
      <c r="J12" s="275"/>
      <c r="R12" s="3"/>
      <c r="S12" s="3"/>
      <c r="T12" s="3"/>
      <c r="U12" s="3"/>
      <c r="V12" s="3"/>
      <c r="W12" s="3"/>
      <c r="X12" s="3"/>
      <c r="Y12" s="3"/>
      <c r="Z12" s="3"/>
    </row>
    <row r="13" spans="1:26" s="319" customFormat="1" ht="25.5" x14ac:dyDescent="0.2">
      <c r="A13" s="439" t="s">
        <v>194</v>
      </c>
      <c r="B13" s="440">
        <v>763.30560000000003</v>
      </c>
      <c r="C13" s="441" t="s">
        <v>59</v>
      </c>
      <c r="D13" s="441" t="s">
        <v>59</v>
      </c>
      <c r="E13" s="441" t="s">
        <v>59</v>
      </c>
      <c r="F13" s="442" t="s">
        <v>59</v>
      </c>
      <c r="G13" s="443">
        <v>763.30560000000003</v>
      </c>
      <c r="H13" s="444">
        <f>IFERROR(G13/'5.1_2023'!G13-1,"-")</f>
        <v>4.7058436213991861E-2</v>
      </c>
      <c r="I13" s="274">
        <f>G13-'5.1_2023'!G13</f>
        <v>34.305600000000027</v>
      </c>
      <c r="J13" s="413"/>
      <c r="K13" s="318"/>
      <c r="L13" s="414"/>
      <c r="M13" s="414"/>
      <c r="N13" s="414"/>
      <c r="O13" s="414"/>
      <c r="P13" s="414"/>
      <c r="Q13" s="414"/>
    </row>
    <row r="14" spans="1:26" x14ac:dyDescent="0.2">
      <c r="A14" s="449" t="s">
        <v>201</v>
      </c>
      <c r="B14" s="415">
        <v>4407.9859999999999</v>
      </c>
      <c r="C14" s="415" t="s">
        <v>59</v>
      </c>
      <c r="D14" s="415" t="s">
        <v>59</v>
      </c>
      <c r="E14" s="415" t="s">
        <v>59</v>
      </c>
      <c r="F14" s="416" t="s">
        <v>59</v>
      </c>
      <c r="G14" s="417">
        <v>4407.9859999999999</v>
      </c>
      <c r="H14" s="281">
        <f>IFERROR(G14/'5.1_2023'!G14-1,"-")</f>
        <v>4.6530389363722557E-2</v>
      </c>
      <c r="I14" s="426">
        <f>G14-'5.1_2023'!G14</f>
        <v>195.98599999999988</v>
      </c>
      <c r="J14" s="275"/>
      <c r="R14" s="3"/>
      <c r="S14" s="3"/>
      <c r="T14" s="3"/>
      <c r="U14" s="3"/>
      <c r="V14" s="3"/>
      <c r="W14" s="3"/>
      <c r="X14" s="3"/>
      <c r="Y14" s="3"/>
      <c r="Z14" s="3"/>
    </row>
    <row r="15" spans="1:26" x14ac:dyDescent="0.2">
      <c r="A15" s="450" t="s">
        <v>202</v>
      </c>
      <c r="B15" s="445">
        <v>-3644.681</v>
      </c>
      <c r="C15" s="445" t="s">
        <v>59</v>
      </c>
      <c r="D15" s="445" t="s">
        <v>59</v>
      </c>
      <c r="E15" s="445" t="s">
        <v>59</v>
      </c>
      <c r="F15" s="446" t="s">
        <v>59</v>
      </c>
      <c r="G15" s="447">
        <v>-3644.681</v>
      </c>
      <c r="H15" s="448">
        <f>IFERROR(G15/'5.1_2023'!G15-1,"-")</f>
        <v>4.6420040195233936E-2</v>
      </c>
      <c r="I15" s="426">
        <f>G15-'5.1_2023'!G15</f>
        <v>-161.68100000000004</v>
      </c>
      <c r="J15" s="275"/>
      <c r="R15" s="3"/>
      <c r="S15" s="3"/>
      <c r="T15" s="3"/>
      <c r="U15" s="3"/>
      <c r="V15" s="3"/>
      <c r="W15" s="3"/>
      <c r="X15" s="3"/>
      <c r="Y15" s="3"/>
      <c r="Z15" s="3"/>
    </row>
    <row r="16" spans="1:26" ht="14.25" x14ac:dyDescent="0.2">
      <c r="A16" s="169" t="s">
        <v>195</v>
      </c>
      <c r="B16" s="53">
        <v>1013.0650000000001</v>
      </c>
      <c r="C16" s="53">
        <v>7.2822589999999998</v>
      </c>
      <c r="D16" s="53">
        <v>284.81459999999998</v>
      </c>
      <c r="E16" s="53" t="s">
        <v>59</v>
      </c>
      <c r="F16" s="54" t="s">
        <v>59</v>
      </c>
      <c r="G16" s="50">
        <v>1305.161859</v>
      </c>
      <c r="H16" s="281">
        <f>IFERROR(G16/'5.1_2023'!G16-1,"-")</f>
        <v>4.4089100998302211E-2</v>
      </c>
      <c r="I16" s="274">
        <f>G16-'5.1_2023'!G16</f>
        <v>55.113508000000138</v>
      </c>
      <c r="J16" s="275"/>
      <c r="R16" s="3"/>
      <c r="S16" s="3"/>
      <c r="T16" s="3"/>
      <c r="U16" s="3"/>
      <c r="V16" s="3"/>
      <c r="W16" s="3"/>
      <c r="X16" s="3"/>
      <c r="Y16" s="3"/>
      <c r="Z16" s="3"/>
    </row>
    <row r="17" spans="1:31" x14ac:dyDescent="0.2">
      <c r="A17" s="200" t="s">
        <v>104</v>
      </c>
      <c r="B17" s="165">
        <v>574.12260000000003</v>
      </c>
      <c r="C17" s="165">
        <v>2.3318120000000002</v>
      </c>
      <c r="D17" s="165">
        <v>7454.4440000000004</v>
      </c>
      <c r="E17" s="165" t="s">
        <v>59</v>
      </c>
      <c r="F17" s="166" t="s">
        <v>59</v>
      </c>
      <c r="G17" s="163">
        <v>8030.8984120000005</v>
      </c>
      <c r="H17" s="280">
        <f>IFERROR(G17/'5.1_2023'!G17-1,"-")</f>
        <v>5.6141295633876931E-2</v>
      </c>
      <c r="I17" s="274">
        <f>G17-'5.1_2023'!G17</f>
        <v>426.89841200000046</v>
      </c>
      <c r="J17" s="275"/>
      <c r="R17" s="3"/>
      <c r="S17" s="3"/>
      <c r="T17" s="3"/>
      <c r="U17" s="3"/>
      <c r="V17" s="3"/>
      <c r="W17" s="3"/>
      <c r="X17" s="3"/>
      <c r="Y17" s="3"/>
      <c r="Z17" s="3"/>
    </row>
    <row r="18" spans="1:31" x14ac:dyDescent="0.2">
      <c r="A18" s="169" t="s">
        <v>105</v>
      </c>
      <c r="B18" s="53">
        <v>0</v>
      </c>
      <c r="C18" s="53"/>
      <c r="D18" s="53">
        <v>0</v>
      </c>
      <c r="E18" s="53" t="s">
        <v>59</v>
      </c>
      <c r="F18" s="54" t="s">
        <v>59</v>
      </c>
      <c r="G18" s="50">
        <v>0</v>
      </c>
      <c r="H18" s="281" t="str">
        <f>IFERROR(G18/'5.1_2023'!G18-1,"-")</f>
        <v>-</v>
      </c>
      <c r="I18" s="274">
        <f>G18-'5.1_2023'!G18</f>
        <v>0</v>
      </c>
      <c r="J18" s="275"/>
      <c r="R18" s="3"/>
      <c r="S18" s="3"/>
      <c r="T18" s="3"/>
      <c r="U18" s="3"/>
      <c r="V18" s="3"/>
      <c r="W18" s="3"/>
      <c r="X18" s="3"/>
      <c r="Y18" s="3"/>
      <c r="Z18" s="3"/>
    </row>
    <row r="19" spans="1:31" x14ac:dyDescent="0.2">
      <c r="A19" s="200" t="s">
        <v>106</v>
      </c>
      <c r="B19" s="165">
        <v>92.138909999999996</v>
      </c>
      <c r="C19" s="165"/>
      <c r="D19" s="165">
        <v>747.59</v>
      </c>
      <c r="E19" s="165">
        <v>383.04719999999998</v>
      </c>
      <c r="F19" s="166">
        <v>671.11680000000001</v>
      </c>
      <c r="G19" s="163">
        <v>1893.89291</v>
      </c>
      <c r="H19" s="280">
        <f>IFERROR(G19/'5.1_2023'!G19-1,"-")</f>
        <v>-4.7856489753020925E-3</v>
      </c>
      <c r="I19" s="274">
        <f>G19-'5.1_2023'!G19</f>
        <v>-9.107089999999971</v>
      </c>
      <c r="J19" s="275"/>
      <c r="R19" s="3"/>
      <c r="S19" s="3"/>
      <c r="T19" s="3"/>
      <c r="U19" s="3"/>
      <c r="V19" s="3"/>
      <c r="W19" s="3"/>
      <c r="X19" s="3"/>
      <c r="Y19" s="3"/>
      <c r="Z19" s="3"/>
    </row>
    <row r="20" spans="1:31" x14ac:dyDescent="0.2">
      <c r="A20" s="169" t="s">
        <v>107</v>
      </c>
      <c r="B20" s="53">
        <v>22.577390000000001</v>
      </c>
      <c r="C20" s="53"/>
      <c r="D20" s="53">
        <v>1015.977</v>
      </c>
      <c r="E20" s="53" t="s">
        <v>59</v>
      </c>
      <c r="F20" s="54" t="s">
        <v>59</v>
      </c>
      <c r="G20" s="50">
        <v>1038.55439</v>
      </c>
      <c r="H20" s="281">
        <f>IFERROR(G20/'5.1_2023'!G20-1,"-")</f>
        <v>0.11075335828877009</v>
      </c>
      <c r="I20" s="274">
        <f>G20-'5.1_2023'!G20</f>
        <v>103.55439000000001</v>
      </c>
      <c r="J20" s="275"/>
      <c r="R20" s="3"/>
      <c r="S20" s="3"/>
      <c r="T20" s="3"/>
      <c r="U20" s="3"/>
      <c r="V20" s="3"/>
      <c r="W20" s="3"/>
      <c r="X20" s="3"/>
      <c r="Y20" s="3"/>
      <c r="Z20" s="3"/>
    </row>
    <row r="21" spans="1:31" x14ac:dyDescent="0.2">
      <c r="A21" s="200" t="s">
        <v>108</v>
      </c>
      <c r="B21" s="165">
        <v>558.16089999999997</v>
      </c>
      <c r="C21" s="165">
        <v>68.932090000000002</v>
      </c>
      <c r="D21" s="165">
        <v>8363.3379999999997</v>
      </c>
      <c r="E21" s="165" t="s">
        <v>59</v>
      </c>
      <c r="F21" s="166" t="s">
        <v>59</v>
      </c>
      <c r="G21" s="163">
        <v>8990.4309899999989</v>
      </c>
      <c r="H21" s="280">
        <f>IFERROR(G21/'5.1_2023'!G21-1,"-")</f>
        <v>5.645487544065797E-2</v>
      </c>
      <c r="I21" s="274">
        <f>G21-'5.1_2023'!G21</f>
        <v>480.43098999999893</v>
      </c>
      <c r="J21" s="275"/>
      <c r="R21" s="3"/>
      <c r="S21" s="3"/>
      <c r="T21" s="3"/>
      <c r="U21" s="3"/>
      <c r="V21" s="3"/>
      <c r="W21" s="3"/>
      <c r="X21" s="3"/>
      <c r="Y21" s="3"/>
      <c r="Z21" s="3"/>
    </row>
    <row r="22" spans="1:31" x14ac:dyDescent="0.2">
      <c r="A22" s="217" t="s">
        <v>135</v>
      </c>
      <c r="B22" s="423" t="s">
        <v>59</v>
      </c>
      <c r="C22" s="423" t="s">
        <v>59</v>
      </c>
      <c r="D22" s="423">
        <v>545.57600000000002</v>
      </c>
      <c r="E22" s="423" t="s">
        <v>59</v>
      </c>
      <c r="F22" s="424">
        <v>77.086898000000005</v>
      </c>
      <c r="G22" s="425">
        <v>622.66289800000004</v>
      </c>
      <c r="H22" s="421">
        <f>IFERROR(G22/'5.1_2023'!G22-1,"-")</f>
        <v>0.16366687416069015</v>
      </c>
      <c r="I22" s="274">
        <f>G22-'5.1_2023'!G22</f>
        <v>87.576000000000022</v>
      </c>
      <c r="J22" s="275"/>
      <c r="R22" s="3"/>
      <c r="S22" s="3"/>
      <c r="T22" s="3"/>
      <c r="U22" s="3"/>
      <c r="V22" s="3"/>
      <c r="W22" s="3"/>
      <c r="X22" s="3"/>
      <c r="Y22" s="3"/>
      <c r="Z22" s="3"/>
    </row>
    <row r="23" spans="1:31" ht="14.25" x14ac:dyDescent="0.2">
      <c r="A23" s="422" t="s">
        <v>60</v>
      </c>
      <c r="B23" s="177">
        <v>9253.4407319999991</v>
      </c>
      <c r="C23" s="177">
        <v>2072.1597390000002</v>
      </c>
      <c r="D23" s="177">
        <v>18948.882710999998</v>
      </c>
      <c r="E23" s="177">
        <v>47119.531303000003</v>
      </c>
      <c r="F23" s="163">
        <v>26557.366688999999</v>
      </c>
      <c r="G23" s="163">
        <v>103951.38117399999</v>
      </c>
      <c r="H23" s="499">
        <f>IFERROR(G23/'5.1_2023'!G23-1,"-")</f>
        <v>-1.7267643529542687E-3</v>
      </c>
      <c r="I23" s="430">
        <f>G23-'5.1_2023'!G23</f>
        <v>-179.81002900000021</v>
      </c>
      <c r="J23" s="489"/>
      <c r="R23" s="3"/>
      <c r="S23" s="3"/>
      <c r="T23" s="3"/>
      <c r="U23" s="3"/>
      <c r="V23" s="3"/>
      <c r="W23" s="3"/>
      <c r="X23" s="3"/>
      <c r="Y23" s="3"/>
      <c r="Z23" s="3"/>
    </row>
    <row r="24" spans="1:31" x14ac:dyDescent="0.2">
      <c r="A24" s="236" t="s">
        <v>66</v>
      </c>
      <c r="B24" s="53">
        <v>1422.5429340000001</v>
      </c>
      <c r="C24" s="53">
        <v>0</v>
      </c>
      <c r="D24" s="53">
        <v>13965.049574999999</v>
      </c>
      <c r="E24" s="53">
        <v>20690.807516000001</v>
      </c>
      <c r="F24" s="54">
        <v>16409.020767999998</v>
      </c>
      <c r="G24" s="50">
        <v>52487.420792999998</v>
      </c>
      <c r="H24" s="281">
        <f>IFERROR(G24/'5.1_2023'!G24-1,"-")</f>
        <v>3.2969122498824888E-2</v>
      </c>
      <c r="I24" s="274">
        <f>G24-'5.1_2023'!G24</f>
        <v>1675.233236</v>
      </c>
      <c r="J24" s="489"/>
      <c r="K24" s="523"/>
      <c r="R24" s="3"/>
      <c r="S24" s="3"/>
      <c r="T24" s="3"/>
      <c r="U24" s="3"/>
      <c r="V24" s="3"/>
      <c r="W24" s="3"/>
      <c r="X24" s="3"/>
      <c r="Y24" s="3"/>
      <c r="Z24" s="3"/>
    </row>
    <row r="25" spans="1:31" x14ac:dyDescent="0.2">
      <c r="A25" s="200" t="s">
        <v>109</v>
      </c>
      <c r="B25" s="165">
        <v>3803.1068949999999</v>
      </c>
      <c r="C25" s="165">
        <v>0</v>
      </c>
      <c r="D25" s="165">
        <v>276.58434</v>
      </c>
      <c r="E25" s="165">
        <v>9857.1793159999997</v>
      </c>
      <c r="F25" s="166">
        <v>155.65857600000001</v>
      </c>
      <c r="G25" s="163">
        <v>14092.529127</v>
      </c>
      <c r="H25" s="280">
        <f>IFERROR(G25/'5.1_2023'!G25-1,"-")</f>
        <v>-0.135845834186749</v>
      </c>
      <c r="I25" s="274">
        <f>G25-'5.1_2023'!G25</f>
        <v>-2215.3586140000025</v>
      </c>
      <c r="J25" s="275"/>
      <c r="R25" s="3"/>
      <c r="S25" s="3"/>
      <c r="T25" s="3"/>
      <c r="U25" s="3"/>
      <c r="V25" s="3"/>
      <c r="W25" s="3"/>
      <c r="X25" s="3"/>
      <c r="Y25" s="3"/>
      <c r="Z25" s="3"/>
    </row>
    <row r="26" spans="1:31" x14ac:dyDescent="0.2">
      <c r="A26" s="236" t="s">
        <v>116</v>
      </c>
      <c r="B26" s="53">
        <v>-232.89543399999999</v>
      </c>
      <c r="C26" s="53">
        <v>0</v>
      </c>
      <c r="D26" s="53">
        <v>-26.559011999999999</v>
      </c>
      <c r="E26" s="53">
        <v>456.39420799999999</v>
      </c>
      <c r="F26" s="54">
        <v>53.937893000000003</v>
      </c>
      <c r="G26" s="50">
        <v>250.87765499999998</v>
      </c>
      <c r="H26" s="281"/>
      <c r="I26" s="274">
        <f>G26-'5.1_2023'!G26</f>
        <v>249.670603</v>
      </c>
      <c r="J26" s="275"/>
      <c r="K26" s="412"/>
      <c r="R26" s="3"/>
      <c r="S26" s="3"/>
      <c r="T26" s="3"/>
      <c r="U26" s="3"/>
      <c r="V26" s="3"/>
      <c r="W26" s="3"/>
      <c r="X26" s="3"/>
      <c r="Y26" s="3"/>
      <c r="Z26" s="3"/>
    </row>
    <row r="27" spans="1:31" x14ac:dyDescent="0.2">
      <c r="A27" s="200" t="s">
        <v>110</v>
      </c>
      <c r="B27" s="165">
        <v>262.89723500000002</v>
      </c>
      <c r="C27" s="165">
        <v>0.184972</v>
      </c>
      <c r="D27" s="165">
        <v>114.056297</v>
      </c>
      <c r="E27" s="165">
        <v>5187.0040060000001</v>
      </c>
      <c r="F27" s="166">
        <v>6136.94902</v>
      </c>
      <c r="G27" s="163">
        <v>11701.09153</v>
      </c>
      <c r="H27" s="280">
        <f>IFERROR(G27/'5.1_2023'!G27-1,"-")</f>
        <v>6.6458256426630946E-2</v>
      </c>
      <c r="I27" s="274">
        <f>G27-'5.1_2023'!G27</f>
        <v>729.17447699999866</v>
      </c>
      <c r="J27" s="275"/>
      <c r="R27" s="3"/>
      <c r="S27" s="3"/>
      <c r="T27" s="3"/>
      <c r="U27" s="3"/>
      <c r="V27" s="3"/>
      <c r="W27" s="3"/>
      <c r="X27" s="3"/>
      <c r="Y27" s="3"/>
      <c r="Z27" s="3"/>
    </row>
    <row r="28" spans="1:31" x14ac:dyDescent="0.2">
      <c r="A28" s="236" t="s">
        <v>111</v>
      </c>
      <c r="B28" s="53">
        <v>96.888962000000006</v>
      </c>
      <c r="C28" s="53">
        <v>0</v>
      </c>
      <c r="D28" s="53">
        <v>74.355610999999996</v>
      </c>
      <c r="E28" s="53">
        <v>9420.2945110000001</v>
      </c>
      <c r="F28" s="54">
        <v>139.176839</v>
      </c>
      <c r="G28" s="50">
        <v>9730.7159229999997</v>
      </c>
      <c r="H28" s="281">
        <f>IFERROR(G28/'5.1_2023'!G28-1,"-")</f>
        <v>5.7185219580373481E-2</v>
      </c>
      <c r="I28" s="274">
        <f>G28-'5.1_2023'!G28</f>
        <v>526.35348700000031</v>
      </c>
      <c r="J28" s="275"/>
      <c r="R28" s="3"/>
      <c r="S28" s="3"/>
      <c r="T28" s="3"/>
      <c r="U28" s="3"/>
      <c r="V28" s="3"/>
      <c r="W28" s="3"/>
      <c r="X28" s="3"/>
      <c r="Y28" s="3"/>
      <c r="Z28" s="3"/>
    </row>
    <row r="29" spans="1:31" s="40" customFormat="1" ht="14.25" x14ac:dyDescent="0.2">
      <c r="A29" s="200" t="s">
        <v>230</v>
      </c>
      <c r="B29" s="165">
        <v>6.8909880000000001</v>
      </c>
      <c r="C29" s="165">
        <v>1107.591473</v>
      </c>
      <c r="D29" s="165">
        <v>4356.4225200000001</v>
      </c>
      <c r="E29" s="165">
        <v>0</v>
      </c>
      <c r="F29" s="166">
        <v>0</v>
      </c>
      <c r="G29" s="163">
        <v>5470.9049809999997</v>
      </c>
      <c r="H29" s="280">
        <f>IFERROR(G29/'5.1_2023'!G29-1,"-")</f>
        <v>5.9734258463614243E-2</v>
      </c>
      <c r="I29" s="274">
        <f>G29-'5.1_2023'!G29</f>
        <v>308.37962400000015</v>
      </c>
      <c r="J29" s="275"/>
      <c r="K29" s="37"/>
      <c r="R29" s="3"/>
      <c r="S29" s="3"/>
      <c r="T29" s="3"/>
      <c r="U29" s="3"/>
      <c r="V29" s="3"/>
      <c r="W29" s="3"/>
      <c r="X29" s="3"/>
      <c r="Y29" s="3"/>
      <c r="Z29" s="3"/>
      <c r="AA29" s="3"/>
      <c r="AB29" s="3"/>
      <c r="AC29" s="3"/>
      <c r="AD29" s="3"/>
      <c r="AE29" s="3"/>
    </row>
    <row r="30" spans="1:31" x14ac:dyDescent="0.2">
      <c r="A30" s="236" t="s">
        <v>112</v>
      </c>
      <c r="B30" s="53">
        <v>1033.8074469999999</v>
      </c>
      <c r="C30" s="53">
        <v>855.94226800000001</v>
      </c>
      <c r="D30" s="53">
        <v>37.101424000000002</v>
      </c>
      <c r="E30" s="53">
        <v>797.54820500000005</v>
      </c>
      <c r="F30" s="54">
        <v>10.937405999999999</v>
      </c>
      <c r="G30" s="50">
        <v>2735.3367499999999</v>
      </c>
      <c r="H30" s="281">
        <f>IFERROR(G30/'5.1_2023'!G30-1,"-")</f>
        <v>-0.10487265691179559</v>
      </c>
      <c r="I30" s="274">
        <f>G30-'5.1_2023'!G30</f>
        <v>-320.47063999999955</v>
      </c>
      <c r="J30" s="275"/>
      <c r="R30" s="3"/>
      <c r="S30" s="3"/>
      <c r="T30" s="3"/>
      <c r="U30" s="3"/>
      <c r="V30" s="3"/>
      <c r="W30" s="3"/>
      <c r="X30" s="3"/>
      <c r="Y30" s="3"/>
      <c r="Z30" s="3"/>
    </row>
    <row r="31" spans="1:31" x14ac:dyDescent="0.2">
      <c r="A31" s="200" t="s">
        <v>113</v>
      </c>
      <c r="B31" s="165">
        <v>5.4219999999999997E-3</v>
      </c>
      <c r="C31" s="165">
        <v>0</v>
      </c>
      <c r="D31" s="165">
        <v>0</v>
      </c>
      <c r="E31" s="165">
        <v>0</v>
      </c>
      <c r="F31" s="166">
        <v>2361.643423</v>
      </c>
      <c r="G31" s="163">
        <v>2361.6488450000002</v>
      </c>
      <c r="H31" s="280">
        <f>IFERROR(G31/'5.1_2023'!G31-1,"-")</f>
        <v>0.16097450075879549</v>
      </c>
      <c r="I31" s="274">
        <f>G31-'5.1_2023'!G31</f>
        <v>327.45356900000024</v>
      </c>
      <c r="J31" s="275"/>
      <c r="R31" s="3"/>
      <c r="S31" s="3"/>
      <c r="T31" s="3"/>
      <c r="U31" s="3"/>
      <c r="V31" s="3"/>
      <c r="W31" s="3"/>
      <c r="X31" s="3"/>
      <c r="Y31" s="3"/>
      <c r="Z31" s="3"/>
    </row>
    <row r="32" spans="1:31" ht="25.5" x14ac:dyDescent="0.2">
      <c r="A32" s="169" t="s">
        <v>100</v>
      </c>
      <c r="B32" s="53">
        <v>9.8200000000000006E-3</v>
      </c>
      <c r="C32" s="53">
        <v>3.2160000000000001E-3</v>
      </c>
      <c r="D32" s="53">
        <v>0</v>
      </c>
      <c r="E32" s="53">
        <v>17.789591999999999</v>
      </c>
      <c r="F32" s="54">
        <v>68.256077000000005</v>
      </c>
      <c r="G32" s="50">
        <v>86.058705000000003</v>
      </c>
      <c r="H32" s="281">
        <f>IFERROR(G32/'5.1_2023'!G32-1,"-")</f>
        <v>-0.67043864996205871</v>
      </c>
      <c r="I32" s="274">
        <f>G32-'5.1_2023'!G32</f>
        <v>-175.07235599999998</v>
      </c>
      <c r="J32" s="275"/>
      <c r="R32" s="3"/>
      <c r="S32" s="3"/>
      <c r="T32" s="3"/>
      <c r="U32" s="3"/>
      <c r="V32" s="3"/>
      <c r="W32" s="3"/>
      <c r="X32" s="3"/>
      <c r="Y32" s="3"/>
      <c r="Z32" s="3"/>
    </row>
    <row r="33" spans="1:26" x14ac:dyDescent="0.2">
      <c r="A33" s="200" t="s">
        <v>22</v>
      </c>
      <c r="B33" s="165">
        <v>1.2880130000000001</v>
      </c>
      <c r="C33" s="165">
        <v>0</v>
      </c>
      <c r="D33" s="165">
        <v>8.3629990000000003</v>
      </c>
      <c r="E33" s="165">
        <v>396.275735</v>
      </c>
      <c r="F33" s="166">
        <v>8.679278</v>
      </c>
      <c r="G33" s="163">
        <v>414.60602499999999</v>
      </c>
      <c r="H33" s="280">
        <f>IFERROR(G33/'5.1_2023'!G33-1,"-")</f>
        <v>-0.32336674264035792</v>
      </c>
      <c r="I33" s="274">
        <f>G33-'5.1_2023'!G33</f>
        <v>-198.142492</v>
      </c>
      <c r="J33" s="275"/>
      <c r="R33" s="3"/>
      <c r="S33" s="3"/>
      <c r="T33" s="3"/>
      <c r="U33" s="3"/>
      <c r="V33" s="3"/>
      <c r="W33" s="3"/>
      <c r="X33" s="3"/>
      <c r="Y33" s="3"/>
      <c r="Z33" s="3"/>
    </row>
    <row r="34" spans="1:26" x14ac:dyDescent="0.2">
      <c r="A34" s="236" t="s">
        <v>23</v>
      </c>
      <c r="B34" s="53">
        <v>523.96222699999998</v>
      </c>
      <c r="C34" s="53">
        <v>10.599933</v>
      </c>
      <c r="D34" s="53">
        <v>454.95231699999999</v>
      </c>
      <c r="E34" s="53">
        <v>41.218541999999999</v>
      </c>
      <c r="F34" s="54">
        <v>1.4520690000000001</v>
      </c>
      <c r="G34" s="50">
        <v>1032.185088</v>
      </c>
      <c r="H34" s="281">
        <f>IFERROR(G34/'5.1_2023'!G34-1,"-")</f>
        <v>0.29257125003108131</v>
      </c>
      <c r="I34" s="274">
        <f>G34-'5.1_2023'!G34</f>
        <v>233.63329599999997</v>
      </c>
      <c r="J34" s="275"/>
      <c r="R34" s="3"/>
      <c r="S34" s="3"/>
      <c r="T34" s="3"/>
      <c r="U34" s="3"/>
      <c r="V34" s="3"/>
      <c r="W34" s="3"/>
      <c r="X34" s="3"/>
      <c r="Y34" s="3"/>
      <c r="Z34" s="3"/>
    </row>
    <row r="35" spans="1:26" x14ac:dyDescent="0.2">
      <c r="A35" s="200" t="s">
        <v>114</v>
      </c>
      <c r="B35" s="165">
        <v>1272.8071150000001</v>
      </c>
      <c r="C35" s="165">
        <v>6.1717300000000002</v>
      </c>
      <c r="D35" s="165">
        <v>12.053823</v>
      </c>
      <c r="E35" s="165">
        <v>161.217896</v>
      </c>
      <c r="F35" s="166">
        <v>1057.812962</v>
      </c>
      <c r="G35" s="163">
        <v>2510.0635259999999</v>
      </c>
      <c r="H35" s="280">
        <f>IFERROR(G35/'5.1_2023'!G35-1,"-")</f>
        <v>3.622290744106138E-2</v>
      </c>
      <c r="I35" s="274">
        <f>G35-'5.1_2023'!G35</f>
        <v>87.743475000000217</v>
      </c>
      <c r="J35" s="275"/>
      <c r="R35" s="3"/>
      <c r="S35" s="3"/>
      <c r="T35" s="3"/>
      <c r="U35" s="3"/>
      <c r="V35" s="3"/>
      <c r="W35" s="3"/>
      <c r="X35" s="3"/>
      <c r="Y35" s="3"/>
      <c r="Z35" s="3"/>
    </row>
    <row r="36" spans="1:26" x14ac:dyDescent="0.2">
      <c r="A36" s="283" t="s">
        <v>115</v>
      </c>
      <c r="B36" s="415">
        <v>116.260564</v>
      </c>
      <c r="C36" s="415">
        <v>1.7457259999999999</v>
      </c>
      <c r="D36" s="415">
        <v>11.917076</v>
      </c>
      <c r="E36" s="415">
        <v>105.388867</v>
      </c>
      <c r="F36" s="416">
        <v>345.78072200000003</v>
      </c>
      <c r="G36" s="417">
        <v>581.09295500000007</v>
      </c>
      <c r="H36" s="281">
        <f>IFERROR(G36/'5.1_2023'!G36-1,"-")</f>
        <v>2.5360735755695529E-2</v>
      </c>
      <c r="I36" s="274">
        <f>G36-'5.1_2023'!G36</f>
        <v>14.372449000000074</v>
      </c>
      <c r="J36" s="275"/>
      <c r="R36" s="3"/>
      <c r="S36" s="3"/>
      <c r="T36" s="3"/>
      <c r="U36" s="3"/>
      <c r="V36" s="3"/>
      <c r="W36" s="3"/>
      <c r="X36" s="3"/>
      <c r="Y36" s="3"/>
      <c r="Z36" s="3"/>
    </row>
    <row r="37" spans="1:26" x14ac:dyDescent="0.2">
      <c r="A37" s="282" t="s">
        <v>101</v>
      </c>
      <c r="B37" s="418">
        <v>1155.2183460000001</v>
      </c>
      <c r="C37" s="418">
        <v>0</v>
      </c>
      <c r="D37" s="418">
        <v>0</v>
      </c>
      <c r="E37" s="418">
        <v>51.205478999999997</v>
      </c>
      <c r="F37" s="419">
        <v>396.23134800000003</v>
      </c>
      <c r="G37" s="420">
        <v>1602.6551730000001</v>
      </c>
      <c r="H37" s="280">
        <f>IFERROR(G37/'5.1_2023'!G37-1,"-")</f>
        <v>3.7406364862393682E-2</v>
      </c>
      <c r="I37" s="274">
        <f>G37-'5.1_2023'!G37</f>
        <v>57.787870000000112</v>
      </c>
      <c r="J37" s="275"/>
      <c r="R37" s="3"/>
      <c r="S37" s="3"/>
      <c r="T37" s="3"/>
      <c r="U37" s="3"/>
      <c r="V37" s="3"/>
      <c r="W37" s="3"/>
      <c r="X37" s="3"/>
      <c r="Y37" s="3"/>
      <c r="Z37" s="3"/>
    </row>
    <row r="38" spans="1:26" x14ac:dyDescent="0.2">
      <c r="A38" s="236" t="s">
        <v>118</v>
      </c>
      <c r="B38" s="53">
        <v>344.26571899999999</v>
      </c>
      <c r="C38" s="53">
        <v>1.158E-2</v>
      </c>
      <c r="D38" s="53">
        <v>0</v>
      </c>
      <c r="E38" s="53">
        <v>0</v>
      </c>
      <c r="F38" s="54">
        <v>0</v>
      </c>
      <c r="G38" s="50">
        <v>344.27729899999997</v>
      </c>
      <c r="H38" s="281">
        <f>IFERROR(G38/'5.1_2023'!G38-1,"-")</f>
        <v>9.4700912521515024E-2</v>
      </c>
      <c r="I38" s="274">
        <f>G38-'5.1_2023'!G38</f>
        <v>29.782905999999969</v>
      </c>
      <c r="J38" s="275"/>
      <c r="R38" s="3"/>
      <c r="S38" s="3"/>
      <c r="T38" s="3"/>
      <c r="U38" s="3"/>
      <c r="V38" s="3"/>
      <c r="W38" s="3"/>
      <c r="X38" s="3"/>
      <c r="Y38" s="3"/>
      <c r="Z38" s="3"/>
    </row>
    <row r="39" spans="1:26" x14ac:dyDescent="0.2">
      <c r="A39" s="292" t="s">
        <v>119</v>
      </c>
      <c r="B39" s="165">
        <v>112.356713</v>
      </c>
      <c r="C39" s="165">
        <v>0</v>
      </c>
      <c r="D39" s="165">
        <v>0</v>
      </c>
      <c r="E39" s="165">
        <v>0</v>
      </c>
      <c r="F39" s="166">
        <v>0</v>
      </c>
      <c r="G39" s="163">
        <v>112.356713</v>
      </c>
      <c r="H39" s="280">
        <f>IFERROR(G39/'5.1_2023'!G39-1,"-")</f>
        <v>-4.661714120293925E-3</v>
      </c>
      <c r="I39" s="274">
        <f>G39-'5.1_2023'!G39</f>
        <v>-0.52622800000000325</v>
      </c>
      <c r="J39" s="275"/>
      <c r="R39" s="3"/>
      <c r="S39" s="3"/>
      <c r="T39" s="3"/>
      <c r="U39" s="3"/>
      <c r="V39" s="3"/>
      <c r="W39" s="3"/>
      <c r="X39" s="3"/>
      <c r="Y39" s="3"/>
      <c r="Z39" s="3"/>
    </row>
    <row r="40" spans="1:26" x14ac:dyDescent="0.2">
      <c r="A40" s="236" t="s">
        <v>120</v>
      </c>
      <c r="B40" s="53">
        <v>0.14835699999999999</v>
      </c>
      <c r="C40" s="53">
        <v>0</v>
      </c>
      <c r="D40" s="53">
        <v>4.1269E-2</v>
      </c>
      <c r="E40" s="53">
        <v>0</v>
      </c>
      <c r="F40" s="54">
        <v>0</v>
      </c>
      <c r="G40" s="50">
        <v>0.18962599999999999</v>
      </c>
      <c r="H40" s="281">
        <f>IFERROR(G40/'5.1_2023'!G40-1,"-")</f>
        <v>0.19070672820319601</v>
      </c>
      <c r="I40" s="274">
        <f>G40-'5.1_2023'!G40</f>
        <v>3.0370999999999981E-2</v>
      </c>
      <c r="J40" s="275"/>
      <c r="R40" s="3"/>
      <c r="S40" s="3"/>
      <c r="T40" s="3"/>
      <c r="U40" s="3"/>
      <c r="V40" s="3"/>
      <c r="W40" s="3"/>
      <c r="X40" s="3"/>
      <c r="Y40" s="3"/>
      <c r="Z40" s="3"/>
    </row>
    <row r="41" spans="1:26" x14ac:dyDescent="0.2">
      <c r="A41" s="292" t="s">
        <v>121</v>
      </c>
      <c r="B41" s="165">
        <v>3.5269309999999998</v>
      </c>
      <c r="C41" s="165">
        <v>0.34490999999999999</v>
      </c>
      <c r="D41" s="165">
        <v>0.45888099999999998</v>
      </c>
      <c r="E41" s="165">
        <v>0.63949699999999998</v>
      </c>
      <c r="F41" s="166">
        <v>6.868E-3</v>
      </c>
      <c r="G41" s="163">
        <v>4.977087</v>
      </c>
      <c r="H41" s="280">
        <f>IFERROR(G41/'5.1_2023'!G41-1,"-")</f>
        <v>-0.1223930795635424</v>
      </c>
      <c r="I41" s="274">
        <f>G41-'5.1_2023'!G41</f>
        <v>-0.69411600000000018</v>
      </c>
      <c r="J41" s="275"/>
      <c r="R41" s="3"/>
      <c r="S41" s="3"/>
      <c r="T41" s="3"/>
      <c r="U41" s="3"/>
      <c r="V41" s="3"/>
      <c r="W41" s="3"/>
      <c r="X41" s="3"/>
      <c r="Y41" s="3"/>
      <c r="Z41" s="3"/>
    </row>
    <row r="42" spans="1:26" x14ac:dyDescent="0.2">
      <c r="A42" s="236" t="s">
        <v>122</v>
      </c>
      <c r="B42" s="53">
        <v>165.663602</v>
      </c>
      <c r="C42" s="53">
        <v>0.106368</v>
      </c>
      <c r="D42" s="53">
        <v>3.6461649999999999</v>
      </c>
      <c r="E42" s="53">
        <v>0</v>
      </c>
      <c r="F42" s="54">
        <v>0</v>
      </c>
      <c r="G42" s="50">
        <v>169.416135</v>
      </c>
      <c r="H42" s="281">
        <f>IFERROR(G42/'5.1_2023'!G42-1,"-")</f>
        <v>2.2952116597319661E-2</v>
      </c>
      <c r="I42" s="274">
        <f>G42-'5.1_2023'!G42</f>
        <v>3.80121299999999</v>
      </c>
      <c r="J42" s="275"/>
      <c r="R42" s="3"/>
      <c r="S42" s="3"/>
      <c r="T42" s="3"/>
      <c r="U42" s="3"/>
      <c r="V42" s="3"/>
      <c r="W42" s="3"/>
      <c r="X42" s="3"/>
      <c r="Y42" s="3"/>
      <c r="Z42" s="3"/>
    </row>
    <row r="43" spans="1:26" x14ac:dyDescent="0.2">
      <c r="A43" s="292" t="s">
        <v>123</v>
      </c>
      <c r="B43" s="165">
        <v>8.7000000000000001E-5</v>
      </c>
      <c r="C43" s="165">
        <v>2.1510000000000001E-3</v>
      </c>
      <c r="D43" s="165">
        <v>8.2000000000000001E-5</v>
      </c>
      <c r="E43" s="165">
        <v>0</v>
      </c>
      <c r="F43" s="166">
        <v>0</v>
      </c>
      <c r="G43" s="163">
        <v>2.32E-3</v>
      </c>
      <c r="H43" s="280">
        <f>IFERROR(G43/'5.1_2023'!G43-1,"-")</f>
        <v>-0.66819221967963394</v>
      </c>
      <c r="I43" s="274">
        <f>G43-'5.1_2023'!G43</f>
        <v>-4.6719999999999999E-3</v>
      </c>
      <c r="J43" s="275"/>
      <c r="R43" s="3"/>
      <c r="S43" s="3"/>
      <c r="T43" s="3"/>
      <c r="U43" s="3"/>
      <c r="V43" s="3"/>
      <c r="W43" s="3"/>
      <c r="X43" s="3"/>
      <c r="Y43" s="3"/>
      <c r="Z43" s="3"/>
    </row>
    <row r="44" spans="1:26" x14ac:dyDescent="0.2">
      <c r="A44" s="236" t="s">
        <v>124</v>
      </c>
      <c r="B44" s="53">
        <v>1.4E-3</v>
      </c>
      <c r="C44" s="53">
        <v>0</v>
      </c>
      <c r="D44" s="53">
        <v>0</v>
      </c>
      <c r="E44" s="53">
        <v>0</v>
      </c>
      <c r="F44" s="54">
        <v>0</v>
      </c>
      <c r="G44" s="50">
        <v>1.4E-3</v>
      </c>
      <c r="H44" s="281">
        <f>IFERROR(G44/'5.1_2023'!G44-1,"-")</f>
        <v>-0.98200398483193008</v>
      </c>
      <c r="I44" s="274">
        <f>G44-'5.1_2023'!G44</f>
        <v>-7.6395000000000005E-2</v>
      </c>
      <c r="J44" s="275"/>
      <c r="R44" s="3"/>
      <c r="S44" s="3"/>
      <c r="T44" s="3"/>
      <c r="U44" s="3"/>
      <c r="V44" s="3"/>
      <c r="W44" s="3"/>
      <c r="X44" s="3"/>
      <c r="Y44" s="3"/>
      <c r="Z44" s="3"/>
    </row>
    <row r="45" spans="1:26" x14ac:dyDescent="0.2">
      <c r="A45" s="292" t="s">
        <v>125</v>
      </c>
      <c r="B45" s="165">
        <v>18.244714999999999</v>
      </c>
      <c r="C45" s="165">
        <v>7.111834</v>
      </c>
      <c r="D45" s="165">
        <v>1.1710689999999999</v>
      </c>
      <c r="E45" s="165">
        <v>0</v>
      </c>
      <c r="F45" s="166">
        <v>0</v>
      </c>
      <c r="G45" s="163">
        <v>26.527618</v>
      </c>
      <c r="H45" s="280">
        <f>IFERROR(G45/'5.1_2023'!G45-1,"-")</f>
        <v>6.6437547600531222E-2</v>
      </c>
      <c r="I45" s="274">
        <f>G45-'5.1_2023'!G45</f>
        <v>1.6526330000000016</v>
      </c>
      <c r="J45" s="275"/>
      <c r="R45" s="3"/>
      <c r="S45" s="3"/>
      <c r="T45" s="3"/>
      <c r="U45" s="3"/>
      <c r="V45" s="3"/>
      <c r="W45" s="3"/>
      <c r="X45" s="3"/>
      <c r="Y45" s="3"/>
      <c r="Z45" s="3"/>
    </row>
    <row r="46" spans="1:26" x14ac:dyDescent="0.2">
      <c r="A46" s="236" t="s">
        <v>126</v>
      </c>
      <c r="B46" s="53">
        <v>6.9793999999999995E-2</v>
      </c>
      <c r="C46" s="53">
        <v>0</v>
      </c>
      <c r="D46" s="53">
        <v>3.99952</v>
      </c>
      <c r="E46" s="53">
        <v>0</v>
      </c>
      <c r="F46" s="54">
        <v>212.93879999999999</v>
      </c>
      <c r="G46" s="50">
        <v>217.00811399999998</v>
      </c>
      <c r="H46" s="281">
        <f>IFERROR(G46/'5.1_2023'!G46-1,"-")</f>
        <v>1.7917024495684108E-2</v>
      </c>
      <c r="I46" s="274">
        <f>G46-'5.1_2023'!G46</f>
        <v>3.8197019999999782</v>
      </c>
      <c r="J46" s="275"/>
      <c r="R46" s="3"/>
      <c r="S46" s="3"/>
      <c r="T46" s="3"/>
      <c r="U46" s="3"/>
      <c r="V46" s="3"/>
      <c r="W46" s="3"/>
      <c r="X46" s="3"/>
      <c r="Y46" s="3"/>
      <c r="Z46" s="3"/>
    </row>
    <row r="47" spans="1:26" x14ac:dyDescent="0.2">
      <c r="A47" s="292" t="s">
        <v>127</v>
      </c>
      <c r="B47" s="165">
        <v>6.8598739999999996</v>
      </c>
      <c r="C47" s="165">
        <v>0</v>
      </c>
      <c r="D47" s="165">
        <v>0.89935399999999999</v>
      </c>
      <c r="E47" s="165">
        <v>10.813889</v>
      </c>
      <c r="F47" s="166">
        <v>4.3785999999999999E-2</v>
      </c>
      <c r="G47" s="163">
        <v>18.616903000000001</v>
      </c>
      <c r="H47" s="280">
        <f>IFERROR(G47/'5.1_2023'!G47-1,"-")</f>
        <v>1.9219981961951405E-2</v>
      </c>
      <c r="I47" s="274">
        <f>G47-'5.1_2023'!G47</f>
        <v>0.35106899999999897</v>
      </c>
      <c r="J47" s="275"/>
      <c r="R47" s="3"/>
      <c r="S47" s="3"/>
      <c r="T47" s="3"/>
      <c r="U47" s="3"/>
      <c r="V47" s="3"/>
      <c r="W47" s="3"/>
      <c r="X47" s="3"/>
      <c r="Y47" s="3"/>
      <c r="Z47" s="3"/>
    </row>
    <row r="48" spans="1:26" x14ac:dyDescent="0.2">
      <c r="A48" s="236" t="s">
        <v>128</v>
      </c>
      <c r="B48" s="53">
        <v>18.496791999999999</v>
      </c>
      <c r="C48" s="53">
        <v>0</v>
      </c>
      <c r="D48" s="53">
        <v>0</v>
      </c>
      <c r="E48" s="53">
        <v>0</v>
      </c>
      <c r="F48" s="54">
        <v>0</v>
      </c>
      <c r="G48" s="50">
        <v>18.496791999999999</v>
      </c>
      <c r="H48" s="281">
        <f>IFERROR(G48/'5.1_2023'!G48-1,"-")</f>
        <v>-3.6727864671892707E-2</v>
      </c>
      <c r="I48" s="274">
        <f>G48-'5.1_2023'!G48</f>
        <v>-0.70524999999999949</v>
      </c>
      <c r="J48" s="275"/>
      <c r="R48" s="3"/>
      <c r="S48" s="3"/>
      <c r="T48" s="3"/>
      <c r="U48" s="3"/>
      <c r="V48" s="3"/>
      <c r="W48" s="3"/>
      <c r="X48" s="3"/>
      <c r="Y48" s="3"/>
      <c r="Z48" s="3"/>
    </row>
    <row r="49" spans="1:26" x14ac:dyDescent="0.2">
      <c r="A49" s="292" t="s">
        <v>136</v>
      </c>
      <c r="B49" s="165">
        <v>342.73501199999998</v>
      </c>
      <c r="C49" s="165">
        <v>2.4226999999999999</v>
      </c>
      <c r="D49" s="165">
        <v>7.8115220000000001</v>
      </c>
      <c r="E49" s="165">
        <v>0</v>
      </c>
      <c r="F49" s="166">
        <v>0</v>
      </c>
      <c r="G49" s="163">
        <v>352.96923400000003</v>
      </c>
      <c r="H49" s="280">
        <f>IFERROR(G49/'5.1_2023'!G49-1,"-")</f>
        <v>2.3092491919305402E-3</v>
      </c>
      <c r="I49" s="274">
        <f>G49-'5.1_2023'!G49</f>
        <v>0.81321600000001126</v>
      </c>
      <c r="J49" s="275"/>
      <c r="R49" s="3"/>
      <c r="S49" s="3"/>
      <c r="T49" s="3"/>
      <c r="U49" s="3"/>
      <c r="V49" s="3"/>
      <c r="W49" s="3"/>
      <c r="X49" s="3"/>
      <c r="Y49" s="3"/>
      <c r="Z49" s="3"/>
    </row>
    <row r="50" spans="1:26" x14ac:dyDescent="0.2">
      <c r="A50" s="236" t="s">
        <v>129</v>
      </c>
      <c r="B50" s="53">
        <v>48.995061</v>
      </c>
      <c r="C50" s="53">
        <v>2.6620689999999998</v>
      </c>
      <c r="D50" s="53">
        <v>0.82146399999999997</v>
      </c>
      <c r="E50" s="53">
        <v>22.794955999999999</v>
      </c>
      <c r="F50" s="54">
        <v>0</v>
      </c>
      <c r="G50" s="50">
        <v>75.27355</v>
      </c>
      <c r="H50" s="281">
        <f>IFERROR(G50/'5.1_2023'!G50-1,"-")</f>
        <v>3.0536588662271935E-2</v>
      </c>
      <c r="I50" s="274">
        <f>G50-'5.1_2023'!G50</f>
        <v>2.2304859999999991</v>
      </c>
      <c r="J50" s="275"/>
      <c r="R50" s="3"/>
      <c r="S50" s="3"/>
      <c r="T50" s="3"/>
      <c r="U50" s="3"/>
      <c r="V50" s="3"/>
      <c r="W50" s="3"/>
      <c r="X50" s="3"/>
      <c r="Y50" s="3"/>
      <c r="Z50" s="3"/>
    </row>
    <row r="51" spans="1:26" x14ac:dyDescent="0.2">
      <c r="A51" s="292" t="s">
        <v>130</v>
      </c>
      <c r="B51" s="165">
        <v>227.24320599999999</v>
      </c>
      <c r="C51" s="165">
        <v>0</v>
      </c>
      <c r="D51" s="165">
        <v>2.958002</v>
      </c>
      <c r="E51" s="165">
        <v>0</v>
      </c>
      <c r="F51" s="166">
        <v>0</v>
      </c>
      <c r="G51" s="163">
        <v>230.20120799999998</v>
      </c>
      <c r="H51" s="280">
        <f>IFERROR(G51/'5.1_2023'!G51-1,"-")</f>
        <v>7.2062423846186885E-2</v>
      </c>
      <c r="I51" s="274">
        <f>G51-'5.1_2023'!G51</f>
        <v>15.473778999999979</v>
      </c>
      <c r="J51" s="275"/>
      <c r="R51" s="3"/>
      <c r="S51" s="3"/>
      <c r="T51" s="3"/>
      <c r="U51" s="3"/>
      <c r="V51" s="3"/>
      <c r="W51" s="3"/>
      <c r="X51" s="3"/>
      <c r="Y51" s="3"/>
      <c r="Z51" s="3"/>
    </row>
    <row r="52" spans="1:26" x14ac:dyDescent="0.2">
      <c r="A52" s="451" t="s">
        <v>117</v>
      </c>
      <c r="B52" s="498">
        <v>-226.4781550000007</v>
      </c>
      <c r="C52" s="497">
        <v>79.004535000000033</v>
      </c>
      <c r="D52" s="497">
        <v>-345.30451099999846</v>
      </c>
      <c r="E52" s="497">
        <v>59.553434000001289</v>
      </c>
      <c r="F52" s="498">
        <v>-59.147076000001107</v>
      </c>
      <c r="G52" s="498">
        <v>-492.37177299999894</v>
      </c>
      <c r="H52" s="281">
        <f>IFERROR(G52/'5.1_2023'!G52-1,"-")</f>
        <v>-1.5065633295736185</v>
      </c>
      <c r="I52" s="274">
        <f>G52-'5.1_2023'!G52</f>
        <v>-1464.3564080000001</v>
      </c>
      <c r="J52" s="275"/>
      <c r="R52" s="3"/>
      <c r="S52" s="3"/>
      <c r="T52" s="3"/>
      <c r="U52" s="3"/>
      <c r="V52" s="3"/>
      <c r="W52" s="3"/>
      <c r="X52" s="3"/>
      <c r="Y52" s="3"/>
      <c r="Z52" s="3"/>
    </row>
    <row r="53" spans="1:26" ht="27" x14ac:dyDescent="0.2">
      <c r="A53" s="452" t="s">
        <v>62</v>
      </c>
      <c r="B53" s="547">
        <v>717.88142000000005</v>
      </c>
      <c r="C53" s="547">
        <v>8.5129999999999997E-2</v>
      </c>
      <c r="D53" s="547">
        <v>203.371433</v>
      </c>
      <c r="E53" s="547">
        <v>0</v>
      </c>
      <c r="F53" s="548">
        <v>279.08547299999998</v>
      </c>
      <c r="G53" s="454">
        <v>1200.423456</v>
      </c>
      <c r="H53" s="500">
        <f>IFERROR(G53/'5.1_2023'!G53-1,"-")</f>
        <v>-0.21894282273217358</v>
      </c>
      <c r="I53" s="431">
        <f>G53-'5.1_2023'!G53</f>
        <v>-336.49789999999985</v>
      </c>
      <c r="J53" s="275"/>
      <c r="O53" s="3"/>
      <c r="P53" s="3"/>
      <c r="Q53" s="3"/>
      <c r="R53" s="3"/>
      <c r="S53" s="3"/>
      <c r="T53" s="3"/>
      <c r="U53" s="3"/>
      <c r="V53" s="3"/>
      <c r="W53" s="3"/>
      <c r="X53" s="3"/>
      <c r="Y53" s="3"/>
      <c r="Z53" s="3"/>
    </row>
    <row r="54" spans="1:26" x14ac:dyDescent="0.2">
      <c r="A54" s="169" t="s">
        <v>22</v>
      </c>
      <c r="B54" s="53">
        <v>717.83405400000004</v>
      </c>
      <c r="C54" s="53">
        <v>8.4645999999999999E-2</v>
      </c>
      <c r="D54" s="53">
        <v>203.371433</v>
      </c>
      <c r="E54" s="53">
        <v>0</v>
      </c>
      <c r="F54" s="54">
        <v>29.678639</v>
      </c>
      <c r="G54" s="50">
        <v>950.96877200000006</v>
      </c>
      <c r="H54" s="281">
        <f>IFERROR(G54/'5.1_2023'!G54-1,"-")</f>
        <v>-0.25458148168219397</v>
      </c>
      <c r="I54" s="274">
        <f>G54-'5.1_2023'!G54</f>
        <v>-324.78270000000009</v>
      </c>
      <c r="J54" s="275"/>
      <c r="O54" s="3"/>
      <c r="P54" s="3"/>
      <c r="Q54" s="3"/>
      <c r="R54" s="3"/>
      <c r="S54" s="3"/>
      <c r="T54" s="3"/>
      <c r="U54" s="3"/>
      <c r="V54" s="3"/>
      <c r="W54" s="3"/>
      <c r="X54" s="3"/>
      <c r="Y54" s="3"/>
      <c r="Z54" s="3"/>
    </row>
    <row r="55" spans="1:26" x14ac:dyDescent="0.2">
      <c r="A55" s="200" t="s">
        <v>110</v>
      </c>
      <c r="B55" s="165">
        <v>0.24271000000000001</v>
      </c>
      <c r="C55" s="165">
        <v>4.84E-4</v>
      </c>
      <c r="D55" s="165">
        <v>0</v>
      </c>
      <c r="E55" s="165">
        <v>0</v>
      </c>
      <c r="F55" s="166">
        <v>249.406834</v>
      </c>
      <c r="G55" s="163">
        <v>249.65002799999999</v>
      </c>
      <c r="H55" s="280">
        <f>IFERROR(G55/'5.1_2023'!G55-1,"-")</f>
        <v>-2.675891086128146E-2</v>
      </c>
      <c r="I55" s="274">
        <f>G55-'5.1_2023'!G55</f>
        <v>-6.8640369999999677</v>
      </c>
      <c r="J55" s="275"/>
      <c r="O55" s="3"/>
      <c r="P55" s="3"/>
      <c r="Q55" s="3"/>
      <c r="R55" s="3"/>
      <c r="S55" s="3"/>
      <c r="T55" s="3"/>
      <c r="U55" s="3"/>
      <c r="V55" s="3"/>
      <c r="W55" s="3"/>
      <c r="X55" s="3"/>
      <c r="Y55" s="3"/>
      <c r="Z55" s="3"/>
    </row>
    <row r="56" spans="1:26" x14ac:dyDescent="0.2">
      <c r="A56" s="217" t="s">
        <v>24</v>
      </c>
      <c r="B56" s="423">
        <v>-0.19534399999997731</v>
      </c>
      <c r="C56" s="423">
        <v>0</v>
      </c>
      <c r="D56" s="423">
        <v>0</v>
      </c>
      <c r="E56" s="423">
        <v>0</v>
      </c>
      <c r="F56" s="424">
        <v>0</v>
      </c>
      <c r="G56" s="425">
        <v>-0.19534399999997731</v>
      </c>
      <c r="H56" s="421">
        <f>IFERROR(G56/'5.1_2023'!G56-1,"-")</f>
        <v>-1.0119699217602016</v>
      </c>
      <c r="I56" s="274">
        <f>G56-'5.1_2023'!G56</f>
        <v>-16.51491599999995</v>
      </c>
      <c r="J56" s="275"/>
      <c r="O56" s="3"/>
      <c r="P56" s="3"/>
      <c r="Q56" s="3"/>
      <c r="R56" s="3"/>
      <c r="S56" s="3"/>
      <c r="T56" s="3"/>
      <c r="U56" s="3"/>
      <c r="V56" s="3"/>
      <c r="W56" s="3"/>
      <c r="X56" s="3"/>
      <c r="Y56" s="3"/>
      <c r="Z56" s="3"/>
    </row>
    <row r="57" spans="1:26" x14ac:dyDescent="0.2">
      <c r="A57" s="129" t="s">
        <v>134</v>
      </c>
      <c r="B57" s="106"/>
      <c r="C57" s="56"/>
      <c r="D57" s="106"/>
      <c r="E57" s="56"/>
      <c r="F57" s="56"/>
      <c r="G57" s="56"/>
      <c r="H57" s="46"/>
      <c r="I57" s="37"/>
      <c r="J57" s="275"/>
      <c r="O57" s="3"/>
      <c r="P57" s="3"/>
      <c r="Q57" s="3"/>
      <c r="R57" s="3"/>
      <c r="S57" s="3"/>
      <c r="T57" s="3"/>
      <c r="U57" s="3"/>
      <c r="V57" s="3"/>
      <c r="W57" s="3"/>
      <c r="X57" s="3"/>
      <c r="Y57" s="3"/>
      <c r="Z57" s="3"/>
    </row>
    <row r="58" spans="1:26" x14ac:dyDescent="0.2">
      <c r="A58" s="129" t="s">
        <v>133</v>
      </c>
      <c r="B58" s="106"/>
      <c r="C58" s="174"/>
      <c r="D58" s="106"/>
      <c r="E58" s="56"/>
      <c r="F58" s="56"/>
      <c r="G58" s="174"/>
      <c r="H58" s="46"/>
      <c r="I58" s="37"/>
      <c r="J58" s="275"/>
      <c r="O58" s="3"/>
      <c r="P58" s="3"/>
      <c r="Q58" s="3"/>
      <c r="R58" s="3"/>
      <c r="S58" s="3"/>
      <c r="T58" s="3"/>
      <c r="U58" s="3"/>
      <c r="V58" s="3"/>
      <c r="W58" s="3"/>
      <c r="X58" s="3"/>
      <c r="Y58" s="3"/>
      <c r="Z58" s="3"/>
    </row>
    <row r="59" spans="1:26" x14ac:dyDescent="0.2">
      <c r="A59" s="480" t="s">
        <v>217</v>
      </c>
      <c r="B59" s="106"/>
      <c r="C59" s="174"/>
      <c r="D59" s="106"/>
      <c r="E59" s="56"/>
      <c r="F59" s="56"/>
      <c r="G59" s="174"/>
      <c r="H59" s="46"/>
      <c r="I59" s="37"/>
      <c r="J59" s="275"/>
      <c r="O59" s="3"/>
      <c r="P59" s="3"/>
      <c r="Q59" s="3"/>
      <c r="R59" s="3"/>
      <c r="S59" s="3"/>
      <c r="T59" s="3"/>
      <c r="U59" s="3"/>
      <c r="V59" s="3"/>
      <c r="W59" s="3"/>
      <c r="X59" s="3"/>
      <c r="Y59" s="3"/>
      <c r="Z59" s="3"/>
    </row>
    <row r="60" spans="1:26" x14ac:dyDescent="0.2">
      <c r="A60" s="494" t="s">
        <v>218</v>
      </c>
      <c r="B60" s="106"/>
      <c r="C60" s="174"/>
      <c r="D60" s="106"/>
      <c r="E60" s="56"/>
      <c r="F60" s="56"/>
      <c r="G60" s="174"/>
      <c r="H60" s="46"/>
      <c r="I60" s="37"/>
      <c r="J60" s="275"/>
      <c r="O60" s="3"/>
      <c r="P60" s="3"/>
      <c r="Q60" s="3"/>
      <c r="R60" s="3"/>
      <c r="S60" s="3"/>
      <c r="T60" s="3"/>
      <c r="U60" s="3"/>
      <c r="V60" s="3"/>
      <c r="W60" s="3"/>
      <c r="X60" s="3"/>
      <c r="Y60" s="3"/>
      <c r="Z60" s="3"/>
    </row>
    <row r="61" spans="1:26" ht="13.5" customHeight="1" x14ac:dyDescent="0.2">
      <c r="A61" s="129" t="s">
        <v>30</v>
      </c>
      <c r="B61" s="129" t="s">
        <v>30</v>
      </c>
      <c r="C61" s="129" t="s">
        <v>30</v>
      </c>
      <c r="D61" s="129" t="s">
        <v>30</v>
      </c>
      <c r="E61" s="129" t="s">
        <v>30</v>
      </c>
      <c r="F61" s="129" t="s">
        <v>30</v>
      </c>
      <c r="G61" s="129" t="s">
        <v>30</v>
      </c>
      <c r="H61" s="129" t="s">
        <v>30</v>
      </c>
      <c r="I61" s="37"/>
      <c r="J61" s="275"/>
      <c r="O61" s="3"/>
      <c r="P61" s="3"/>
      <c r="Q61" s="3"/>
      <c r="R61" s="3"/>
      <c r="S61" s="3"/>
      <c r="T61" s="3"/>
      <c r="U61" s="3"/>
      <c r="V61" s="3"/>
      <c r="W61" s="3"/>
      <c r="X61" s="3"/>
      <c r="Y61" s="3"/>
      <c r="Z61" s="3"/>
    </row>
    <row r="62" spans="1:26" x14ac:dyDescent="0.2">
      <c r="A62" s="129" t="s">
        <v>67</v>
      </c>
      <c r="B62" s="129" t="s">
        <v>67</v>
      </c>
      <c r="C62" s="129" t="s">
        <v>67</v>
      </c>
      <c r="D62" s="129" t="s">
        <v>67</v>
      </c>
      <c r="E62" s="129" t="s">
        <v>67</v>
      </c>
      <c r="F62" s="129" t="s">
        <v>67</v>
      </c>
      <c r="G62" s="129" t="s">
        <v>67</v>
      </c>
      <c r="H62" s="129" t="s">
        <v>67</v>
      </c>
      <c r="I62" s="37"/>
      <c r="J62" s="275"/>
      <c r="O62" s="3"/>
      <c r="P62" s="3"/>
      <c r="Q62" s="3"/>
      <c r="R62" s="3"/>
      <c r="S62" s="3"/>
      <c r="T62" s="3"/>
      <c r="U62" s="3"/>
      <c r="V62" s="3"/>
      <c r="W62" s="3"/>
      <c r="X62" s="3"/>
      <c r="Y62" s="3"/>
      <c r="Z62" s="3"/>
    </row>
    <row r="63" spans="1:26" x14ac:dyDescent="0.2">
      <c r="A63" s="129"/>
      <c r="B63" s="57"/>
      <c r="C63" s="235"/>
      <c r="D63" s="57"/>
      <c r="E63" s="46"/>
      <c r="F63" s="46"/>
      <c r="G63" s="46"/>
      <c r="H63" s="46"/>
      <c r="I63" s="37"/>
      <c r="J63" s="275"/>
      <c r="O63" s="3"/>
      <c r="P63" s="3"/>
      <c r="Q63" s="3"/>
      <c r="R63" s="3"/>
      <c r="S63" s="3"/>
      <c r="T63" s="3"/>
      <c r="U63" s="3"/>
      <c r="V63" s="3"/>
      <c r="W63" s="3"/>
      <c r="X63" s="3"/>
      <c r="Y63" s="3"/>
      <c r="Z63" s="3"/>
    </row>
    <row r="64" spans="1:26" x14ac:dyDescent="0.2">
      <c r="A64" s="58"/>
      <c r="B64" s="58"/>
      <c r="C64" s="58"/>
      <c r="D64" s="58"/>
      <c r="E64" s="40"/>
      <c r="F64" s="59"/>
      <c r="G64" s="40"/>
      <c r="H64" s="55"/>
      <c r="I64" s="37"/>
      <c r="O64" s="3"/>
      <c r="P64" s="3"/>
      <c r="Q64" s="3"/>
      <c r="R64" s="3"/>
      <c r="S64" s="3"/>
      <c r="T64" s="3"/>
      <c r="U64" s="3"/>
      <c r="V64" s="3"/>
      <c r="W64" s="3"/>
      <c r="X64" s="3"/>
      <c r="Y64" s="3"/>
      <c r="Z64" s="3"/>
    </row>
    <row r="65" spans="1:26" x14ac:dyDescent="0.2">
      <c r="A65" s="4"/>
      <c r="B65" s="284"/>
      <c r="C65" s="285"/>
      <c r="D65" s="285"/>
      <c r="E65" s="284"/>
      <c r="F65" s="284"/>
      <c r="G65" s="58"/>
      <c r="H65" s="40"/>
      <c r="I65" s="37"/>
      <c r="O65" s="3"/>
      <c r="P65" s="3"/>
      <c r="Q65" s="3"/>
      <c r="R65" s="3"/>
      <c r="S65" s="3"/>
      <c r="T65" s="3"/>
      <c r="U65" s="3"/>
      <c r="V65" s="3"/>
      <c r="W65" s="3"/>
      <c r="X65" s="3"/>
      <c r="Y65" s="3"/>
      <c r="Z65" s="3"/>
    </row>
    <row r="66" spans="1:26" x14ac:dyDescent="0.2">
      <c r="H66" s="40"/>
      <c r="I66" s="37"/>
      <c r="O66" s="3"/>
      <c r="P66" s="3"/>
      <c r="Q66" s="3"/>
      <c r="R66" s="3"/>
      <c r="S66" s="3"/>
      <c r="T66" s="3"/>
      <c r="U66" s="3"/>
      <c r="V66" s="3"/>
      <c r="W66" s="3"/>
      <c r="X66" s="3"/>
      <c r="Y66" s="3"/>
      <c r="Z66" s="3"/>
    </row>
    <row r="67" spans="1:26" x14ac:dyDescent="0.2">
      <c r="H67" s="40"/>
      <c r="I67" s="37"/>
      <c r="R67" s="3"/>
      <c r="S67" s="3"/>
      <c r="T67" s="3"/>
      <c r="U67" s="3"/>
      <c r="V67" s="3"/>
      <c r="W67" s="3"/>
      <c r="X67" s="3"/>
      <c r="Y67" s="3"/>
      <c r="Z67" s="3"/>
    </row>
    <row r="68" spans="1:26" x14ac:dyDescent="0.2">
      <c r="H68" s="40"/>
      <c r="I68" s="37"/>
      <c r="O68" s="3"/>
      <c r="P68" s="3"/>
      <c r="Q68" s="3"/>
      <c r="R68" s="3"/>
      <c r="S68" s="3"/>
      <c r="T68" s="3"/>
      <c r="U68" s="3"/>
      <c r="V68" s="3"/>
      <c r="W68" s="3"/>
      <c r="X68" s="3"/>
      <c r="Y68" s="3"/>
      <c r="Z68" s="3"/>
    </row>
    <row r="69" spans="1:26" x14ac:dyDescent="0.2">
      <c r="H69" s="40"/>
      <c r="I69" s="37"/>
      <c r="O69" s="3"/>
      <c r="P69" s="3"/>
      <c r="Q69" s="3"/>
      <c r="R69" s="3"/>
      <c r="S69" s="3"/>
      <c r="T69" s="3"/>
      <c r="U69" s="3"/>
      <c r="V69" s="3"/>
      <c r="W69" s="3"/>
      <c r="X69" s="3"/>
      <c r="Y69" s="3"/>
      <c r="Z69" s="3"/>
    </row>
    <row r="70" spans="1:26" x14ac:dyDescent="0.2">
      <c r="A70" s="286"/>
      <c r="B70" s="55"/>
      <c r="C70" s="55"/>
      <c r="D70" s="55"/>
      <c r="E70" s="55"/>
      <c r="F70" s="55"/>
      <c r="G70" s="55"/>
      <c r="H70" s="40"/>
      <c r="I70" s="37"/>
      <c r="O70" s="3"/>
      <c r="P70" s="3"/>
      <c r="Q70" s="3"/>
      <c r="R70" s="3"/>
      <c r="S70" s="3"/>
      <c r="T70" s="3"/>
      <c r="U70" s="3"/>
      <c r="V70" s="3"/>
      <c r="W70" s="3"/>
      <c r="X70" s="3"/>
      <c r="Y70" s="3"/>
      <c r="Z70" s="3"/>
    </row>
    <row r="71" spans="1:26" x14ac:dyDescent="0.2">
      <c r="A71" s="233"/>
      <c r="B71" s="287"/>
      <c r="C71" s="288"/>
      <c r="D71" s="287"/>
      <c r="E71" s="288"/>
      <c r="F71" s="288"/>
      <c r="G71" s="55"/>
      <c r="H71" s="40"/>
      <c r="I71" s="37"/>
      <c r="O71" s="3"/>
      <c r="P71" s="3"/>
      <c r="Q71" s="3"/>
      <c r="R71" s="3"/>
      <c r="S71" s="3"/>
      <c r="T71" s="3"/>
      <c r="U71" s="3"/>
      <c r="V71" s="3"/>
      <c r="W71" s="3"/>
      <c r="X71" s="3"/>
      <c r="Y71" s="3"/>
      <c r="Z71" s="3"/>
    </row>
    <row r="72" spans="1:26" x14ac:dyDescent="0.2">
      <c r="A72" s="289"/>
      <c r="B72" s="290"/>
      <c r="C72" s="290"/>
      <c r="D72" s="290"/>
      <c r="E72" s="290"/>
      <c r="F72" s="290"/>
      <c r="G72" s="290"/>
      <c r="H72" s="40"/>
      <c r="I72" s="37"/>
      <c r="O72" s="3"/>
      <c r="P72" s="3"/>
      <c r="Q72" s="3"/>
      <c r="R72" s="3"/>
      <c r="S72" s="3"/>
      <c r="T72" s="3"/>
      <c r="U72" s="3"/>
      <c r="V72" s="3"/>
      <c r="W72" s="3"/>
      <c r="X72" s="3"/>
      <c r="Y72" s="3"/>
      <c r="Z72" s="3"/>
    </row>
    <row r="73" spans="1:26" x14ac:dyDescent="0.2">
      <c r="A73" s="40"/>
      <c r="B73" s="40"/>
      <c r="C73" s="55"/>
      <c r="D73" s="40"/>
      <c r="E73" s="40"/>
      <c r="F73" s="40"/>
      <c r="G73" s="40"/>
      <c r="H73" s="40"/>
      <c r="I73" s="37"/>
      <c r="O73" s="3"/>
      <c r="P73" s="3"/>
      <c r="Q73" s="3"/>
      <c r="R73" s="3"/>
      <c r="S73" s="3"/>
      <c r="T73" s="3"/>
      <c r="U73" s="3"/>
      <c r="V73" s="3"/>
      <c r="W73" s="3"/>
      <c r="X73" s="3"/>
      <c r="Y73" s="3"/>
      <c r="Z73" s="3"/>
    </row>
    <row r="74" spans="1:26" x14ac:dyDescent="0.2">
      <c r="A74" s="40"/>
      <c r="B74" s="40"/>
      <c r="C74" s="40"/>
      <c r="D74" s="40"/>
      <c r="E74" s="40"/>
      <c r="F74" s="55"/>
      <c r="G74" s="40"/>
      <c r="H74" s="40"/>
      <c r="I74" s="37"/>
      <c r="O74" s="3"/>
      <c r="P74" s="3"/>
      <c r="Q74" s="3"/>
      <c r="R74" s="3"/>
      <c r="S74" s="3"/>
      <c r="T74" s="3"/>
      <c r="U74" s="3"/>
      <c r="V74" s="3"/>
      <c r="W74" s="3"/>
      <c r="X74" s="3"/>
      <c r="Y74" s="3"/>
      <c r="Z74" s="3"/>
    </row>
    <row r="75" spans="1:26" x14ac:dyDescent="0.2">
      <c r="A75" s="40"/>
      <c r="B75" s="40"/>
      <c r="C75" s="40"/>
      <c r="D75" s="40"/>
      <c r="E75" s="55"/>
      <c r="F75" s="40"/>
      <c r="G75" s="40"/>
      <c r="H75" s="40"/>
      <c r="I75" s="37"/>
      <c r="O75" s="3"/>
      <c r="P75" s="3"/>
      <c r="Q75" s="3"/>
      <c r="R75" s="3"/>
      <c r="S75" s="3"/>
      <c r="T75" s="3"/>
      <c r="U75" s="3"/>
      <c r="V75" s="3"/>
      <c r="W75" s="3"/>
      <c r="X75" s="3"/>
      <c r="Y75" s="3"/>
      <c r="Z75" s="3"/>
    </row>
    <row r="76" spans="1:26" x14ac:dyDescent="0.2">
      <c r="A76" s="5"/>
      <c r="B76" s="5"/>
      <c r="C76" s="6"/>
      <c r="D76" s="5"/>
      <c r="E76" s="6"/>
      <c r="F76" s="60"/>
      <c r="G76" s="40"/>
      <c r="H76" s="40"/>
      <c r="I76" s="37"/>
      <c r="U76" s="3"/>
      <c r="V76" s="3"/>
      <c r="W76" s="3"/>
      <c r="X76" s="3"/>
      <c r="Y76" s="3"/>
      <c r="Z76" s="3"/>
    </row>
    <row r="77" spans="1:26" x14ac:dyDescent="0.2">
      <c r="A77" s="7"/>
      <c r="B77" s="7"/>
      <c r="C77" s="8"/>
      <c r="D77" s="7"/>
      <c r="E77" s="9"/>
      <c r="F77" s="8"/>
      <c r="G77" s="39"/>
      <c r="H77" s="40"/>
      <c r="I77" s="37"/>
      <c r="X77" s="3"/>
      <c r="Y77" s="3"/>
      <c r="Z77" s="3"/>
    </row>
    <row r="78" spans="1:26" x14ac:dyDescent="0.2">
      <c r="A78" s="10"/>
      <c r="B78" s="10"/>
      <c r="C78" s="172"/>
      <c r="D78" s="10"/>
      <c r="E78" s="10"/>
      <c r="F78" s="10"/>
      <c r="H78" s="11"/>
    </row>
    <row r="79" spans="1:26" ht="15.75" x14ac:dyDescent="0.25">
      <c r="A79" s="12"/>
      <c r="B79" s="12"/>
      <c r="C79" s="13"/>
      <c r="D79" s="12"/>
      <c r="E79" s="13"/>
      <c r="F79" s="14"/>
    </row>
    <row r="80" spans="1:26" x14ac:dyDescent="0.2">
      <c r="A80" s="15"/>
      <c r="B80" s="15"/>
      <c r="C80" s="37"/>
      <c r="D80" s="15"/>
      <c r="E80" s="37"/>
      <c r="F80" s="16"/>
      <c r="G80" s="61"/>
      <c r="H80" s="40"/>
      <c r="I80" s="37"/>
      <c r="Y80" s="3"/>
      <c r="Z80" s="3"/>
    </row>
    <row r="81" spans="1:40" x14ac:dyDescent="0.2">
      <c r="A81" s="1"/>
      <c r="B81" s="1"/>
      <c r="C81" s="17"/>
      <c r="D81" s="1"/>
      <c r="E81" s="18"/>
      <c r="F81" s="18"/>
      <c r="G81" s="61"/>
      <c r="H81" s="40"/>
      <c r="I81" s="37"/>
      <c r="Y81" s="3"/>
      <c r="Z81" s="3"/>
    </row>
    <row r="82" spans="1:40" x14ac:dyDescent="0.2">
      <c r="A82" s="37"/>
      <c r="B82" s="37"/>
      <c r="C82" s="17"/>
      <c r="D82" s="37"/>
      <c r="E82" s="17"/>
      <c r="F82" s="17"/>
      <c r="G82" s="61"/>
      <c r="H82" s="40"/>
      <c r="I82" s="37"/>
      <c r="Y82" s="3"/>
      <c r="Z82" s="3"/>
    </row>
    <row r="83" spans="1:40" x14ac:dyDescent="0.2">
      <c r="A83" s="19"/>
      <c r="B83" s="19"/>
      <c r="C83" s="20"/>
      <c r="D83" s="19"/>
      <c r="E83" s="20"/>
      <c r="F83" s="20"/>
      <c r="G83" s="61"/>
      <c r="H83" s="40"/>
      <c r="I83" s="37"/>
      <c r="Y83" s="3"/>
      <c r="Z83" s="3"/>
    </row>
    <row r="84" spans="1:40" s="21" customFormat="1" x14ac:dyDescent="0.2">
      <c r="C84" s="62"/>
      <c r="E84" s="62"/>
      <c r="F84" s="62"/>
      <c r="G84" s="39"/>
      <c r="J84" s="291"/>
    </row>
    <row r="85" spans="1:40" x14ac:dyDescent="0.2">
      <c r="A85" s="21"/>
      <c r="B85" s="21"/>
      <c r="C85" s="62"/>
      <c r="D85" s="21"/>
      <c r="E85" s="63"/>
      <c r="F85" s="62"/>
      <c r="G85" s="21"/>
      <c r="H85" s="40"/>
      <c r="I85" s="37"/>
      <c r="Y85" s="3"/>
      <c r="Z85" s="3"/>
    </row>
    <row r="86" spans="1:40" s="40" customFormat="1" x14ac:dyDescent="0.2">
      <c r="A86" s="21"/>
      <c r="B86" s="21"/>
      <c r="C86" s="63"/>
      <c r="D86" s="21"/>
      <c r="E86" s="62"/>
      <c r="F86" s="62"/>
      <c r="G86" s="22"/>
      <c r="H86" s="39"/>
      <c r="I86" s="233"/>
      <c r="J86" s="234"/>
      <c r="K86" s="37"/>
      <c r="AA86" s="3"/>
      <c r="AB86" s="3"/>
      <c r="AC86" s="3"/>
      <c r="AD86" s="3"/>
      <c r="AE86" s="3"/>
      <c r="AF86" s="3"/>
      <c r="AG86" s="3"/>
      <c r="AH86" s="3"/>
      <c r="AI86" s="3"/>
      <c r="AJ86" s="3"/>
      <c r="AK86" s="3"/>
      <c r="AL86" s="3"/>
      <c r="AM86" s="3"/>
      <c r="AN86" s="3"/>
    </row>
    <row r="87" spans="1:40" s="40" customFormat="1" x14ac:dyDescent="0.2">
      <c r="A87" s="21"/>
      <c r="B87" s="21"/>
      <c r="C87" s="63"/>
      <c r="D87" s="21"/>
      <c r="E87" s="63"/>
      <c r="F87" s="62"/>
      <c r="G87" s="2"/>
      <c r="H87" s="39"/>
      <c r="I87" s="233"/>
      <c r="J87" s="234"/>
      <c r="K87" s="37"/>
      <c r="AA87" s="3"/>
      <c r="AB87" s="3"/>
      <c r="AC87" s="3"/>
      <c r="AD87" s="3"/>
      <c r="AE87" s="3"/>
      <c r="AF87" s="3"/>
      <c r="AG87" s="3"/>
      <c r="AH87" s="3"/>
      <c r="AI87" s="3"/>
      <c r="AJ87" s="3"/>
      <c r="AK87" s="3"/>
      <c r="AL87" s="3"/>
      <c r="AM87" s="3"/>
      <c r="AN87" s="3"/>
    </row>
    <row r="88" spans="1:40" s="40" customFormat="1" x14ac:dyDescent="0.2">
      <c r="A88" s="23"/>
      <c r="B88" s="23"/>
      <c r="C88" s="63"/>
      <c r="D88" s="23"/>
      <c r="E88" s="63"/>
      <c r="F88" s="62"/>
      <c r="G88" s="2"/>
      <c r="H88" s="39"/>
      <c r="I88" s="233"/>
      <c r="J88" s="234"/>
      <c r="K88" s="37"/>
      <c r="AA88" s="3"/>
      <c r="AB88" s="3"/>
      <c r="AC88" s="3"/>
      <c r="AD88" s="3"/>
      <c r="AE88" s="3"/>
      <c r="AF88" s="3"/>
      <c r="AG88" s="3"/>
      <c r="AH88" s="3"/>
      <c r="AI88" s="3"/>
      <c r="AJ88" s="3"/>
      <c r="AK88" s="3"/>
      <c r="AL88" s="3"/>
      <c r="AM88" s="3"/>
      <c r="AN88" s="3"/>
    </row>
    <row r="89" spans="1:40" s="40" customFormat="1" x14ac:dyDescent="0.2">
      <c r="A89" s="21"/>
      <c r="B89" s="21"/>
      <c r="C89" s="62"/>
      <c r="D89" s="21"/>
      <c r="E89" s="63"/>
      <c r="F89" s="62"/>
      <c r="G89" s="2"/>
      <c r="H89" s="39"/>
      <c r="I89" s="233"/>
      <c r="J89" s="234"/>
      <c r="K89" s="37"/>
      <c r="AA89" s="3"/>
      <c r="AB89" s="3"/>
      <c r="AC89" s="3"/>
      <c r="AD89" s="3"/>
      <c r="AE89" s="3"/>
      <c r="AF89" s="3"/>
      <c r="AG89" s="3"/>
      <c r="AH89" s="3"/>
      <c r="AI89" s="3"/>
      <c r="AJ89" s="3"/>
      <c r="AK89" s="3"/>
      <c r="AL89" s="3"/>
      <c r="AM89" s="3"/>
      <c r="AN89" s="3"/>
    </row>
    <row r="90" spans="1:40" s="40" customFormat="1" x14ac:dyDescent="0.2">
      <c r="A90" s="21"/>
      <c r="B90" s="21"/>
      <c r="C90" s="62"/>
      <c r="D90" s="21"/>
      <c r="E90" s="63"/>
      <c r="F90" s="62"/>
      <c r="G90" s="2"/>
      <c r="H90" s="39"/>
      <c r="I90" s="233"/>
      <c r="J90" s="234"/>
      <c r="K90" s="37"/>
      <c r="AA90" s="3"/>
      <c r="AB90" s="3"/>
      <c r="AC90" s="3"/>
      <c r="AD90" s="3"/>
      <c r="AE90" s="3"/>
      <c r="AF90" s="3"/>
      <c r="AG90" s="3"/>
      <c r="AH90" s="3"/>
      <c r="AI90" s="3"/>
      <c r="AJ90" s="3"/>
      <c r="AK90" s="3"/>
      <c r="AL90" s="3"/>
      <c r="AM90" s="3"/>
      <c r="AN90" s="3"/>
    </row>
    <row r="91" spans="1:40" s="40" customFormat="1" x14ac:dyDescent="0.2">
      <c r="A91" s="21"/>
      <c r="B91" s="21"/>
      <c r="C91" s="62"/>
      <c r="D91" s="21"/>
      <c r="E91" s="63"/>
      <c r="F91" s="62"/>
      <c r="G91" s="2"/>
      <c r="H91" s="39"/>
      <c r="I91" s="233"/>
      <c r="J91" s="234"/>
      <c r="K91" s="37"/>
      <c r="AA91" s="3"/>
      <c r="AB91" s="3"/>
      <c r="AC91" s="3"/>
      <c r="AD91" s="3"/>
      <c r="AE91" s="3"/>
      <c r="AF91" s="3"/>
      <c r="AG91" s="3"/>
      <c r="AH91" s="3"/>
      <c r="AI91" s="3"/>
      <c r="AJ91" s="3"/>
      <c r="AK91" s="3"/>
      <c r="AL91" s="3"/>
      <c r="AM91" s="3"/>
      <c r="AN91" s="3"/>
    </row>
    <row r="92" spans="1:40" s="40" customFormat="1" x14ac:dyDescent="0.2">
      <c r="A92" s="21"/>
      <c r="B92" s="21"/>
      <c r="C92" s="62"/>
      <c r="D92" s="21"/>
      <c r="E92" s="63"/>
      <c r="F92" s="62"/>
      <c r="G92" s="2"/>
      <c r="H92" s="39"/>
      <c r="I92" s="233"/>
      <c r="J92" s="234"/>
      <c r="K92" s="37"/>
      <c r="AA92" s="3"/>
      <c r="AB92" s="3"/>
      <c r="AC92" s="3"/>
      <c r="AD92" s="3"/>
      <c r="AE92" s="3"/>
      <c r="AF92" s="3"/>
      <c r="AG92" s="3"/>
      <c r="AH92" s="3"/>
      <c r="AI92" s="3"/>
      <c r="AJ92" s="3"/>
      <c r="AK92" s="3"/>
      <c r="AL92" s="3"/>
      <c r="AM92" s="3"/>
      <c r="AN92" s="3"/>
    </row>
    <row r="93" spans="1:40" s="40" customFormat="1" x14ac:dyDescent="0.2">
      <c r="A93" s="21"/>
      <c r="B93" s="21"/>
      <c r="C93" s="62"/>
      <c r="D93" s="21"/>
      <c r="E93" s="63"/>
      <c r="F93" s="62"/>
      <c r="G93" s="2"/>
      <c r="H93" s="39"/>
      <c r="I93" s="64"/>
      <c r="J93" s="234"/>
      <c r="K93" s="37"/>
      <c r="AA93" s="3"/>
      <c r="AB93" s="3"/>
      <c r="AC93" s="3"/>
      <c r="AD93" s="3"/>
      <c r="AE93" s="3"/>
      <c r="AF93" s="3"/>
      <c r="AG93" s="3"/>
      <c r="AH93" s="3"/>
      <c r="AI93" s="3"/>
      <c r="AJ93" s="3"/>
      <c r="AK93" s="3"/>
      <c r="AL93" s="3"/>
      <c r="AM93" s="3"/>
      <c r="AN93" s="3"/>
    </row>
    <row r="94" spans="1:40" s="40" customFormat="1" x14ac:dyDescent="0.2">
      <c r="A94" s="21"/>
      <c r="B94" s="21"/>
      <c r="C94" s="63"/>
      <c r="D94" s="21"/>
      <c r="E94" s="62"/>
      <c r="F94" s="62"/>
      <c r="G94" s="2"/>
      <c r="H94" s="39"/>
      <c r="I94" s="64"/>
      <c r="J94" s="234"/>
      <c r="K94" s="37"/>
      <c r="AA94" s="3"/>
      <c r="AB94" s="3"/>
      <c r="AC94" s="3"/>
      <c r="AD94" s="3"/>
      <c r="AE94" s="3"/>
      <c r="AF94" s="3"/>
      <c r="AG94" s="3"/>
      <c r="AH94" s="3"/>
      <c r="AI94" s="3"/>
      <c r="AJ94" s="3"/>
      <c r="AK94" s="3"/>
      <c r="AL94" s="3"/>
      <c r="AM94" s="3"/>
      <c r="AN94" s="3"/>
    </row>
    <row r="95" spans="1:40" s="40" customFormat="1" x14ac:dyDescent="0.2">
      <c r="A95" s="24"/>
      <c r="B95" s="24"/>
      <c r="D95" s="24"/>
      <c r="G95" s="2"/>
      <c r="H95" s="39"/>
      <c r="I95" s="233"/>
      <c r="J95" s="234"/>
      <c r="K95" s="37"/>
      <c r="AA95" s="3"/>
      <c r="AB95" s="3"/>
      <c r="AC95" s="3"/>
      <c r="AD95" s="3"/>
      <c r="AE95" s="3"/>
      <c r="AF95" s="3"/>
      <c r="AG95" s="3"/>
      <c r="AH95" s="3"/>
      <c r="AI95" s="3"/>
      <c r="AJ95" s="3"/>
      <c r="AK95" s="3"/>
      <c r="AL95" s="3"/>
      <c r="AM95" s="3"/>
      <c r="AN95" s="3"/>
    </row>
    <row r="96" spans="1:40" s="40" customFormat="1" x14ac:dyDescent="0.2">
      <c r="A96" s="25"/>
      <c r="B96" s="25"/>
      <c r="C96" s="3"/>
      <c r="D96" s="25"/>
      <c r="E96" s="3"/>
      <c r="F96" s="3"/>
      <c r="G96" s="2"/>
      <c r="H96" s="39"/>
      <c r="I96" s="233"/>
      <c r="J96" s="234"/>
      <c r="K96" s="37"/>
      <c r="AA96" s="3"/>
      <c r="AB96" s="3"/>
      <c r="AC96" s="3"/>
      <c r="AD96" s="3"/>
      <c r="AE96" s="3"/>
      <c r="AF96" s="3"/>
      <c r="AG96" s="3"/>
      <c r="AH96" s="3"/>
      <c r="AI96" s="3"/>
      <c r="AJ96" s="3"/>
      <c r="AK96" s="3"/>
      <c r="AL96" s="3"/>
      <c r="AM96" s="3"/>
      <c r="AN96" s="3"/>
    </row>
    <row r="97" spans="1:40" s="40" customFormat="1" x14ac:dyDescent="0.2">
      <c r="A97" s="3"/>
      <c r="B97" s="3"/>
      <c r="C97" s="3"/>
      <c r="D97" s="3"/>
      <c r="E97" s="3"/>
      <c r="F97" s="3"/>
      <c r="G97" s="2"/>
      <c r="H97" s="39"/>
      <c r="I97" s="233"/>
      <c r="J97" s="234"/>
      <c r="K97" s="37"/>
      <c r="AA97" s="3"/>
      <c r="AB97" s="3"/>
      <c r="AC97" s="3"/>
      <c r="AD97" s="3"/>
      <c r="AE97" s="3"/>
      <c r="AF97" s="3"/>
      <c r="AG97" s="3"/>
      <c r="AH97" s="3"/>
      <c r="AI97" s="3"/>
      <c r="AJ97" s="3"/>
      <c r="AK97" s="3"/>
      <c r="AL97" s="3"/>
      <c r="AM97" s="3"/>
      <c r="AN97" s="3"/>
    </row>
    <row r="98" spans="1:40" s="40" customFormat="1" x14ac:dyDescent="0.2">
      <c r="A98" s="3"/>
      <c r="B98" s="3"/>
      <c r="C98" s="3"/>
      <c r="D98" s="3"/>
      <c r="E98" s="3"/>
      <c r="F98" s="3"/>
      <c r="G98" s="2"/>
      <c r="H98" s="39"/>
      <c r="I98" s="233"/>
      <c r="J98" s="234"/>
      <c r="K98" s="37"/>
      <c r="AA98" s="3"/>
      <c r="AB98" s="3"/>
      <c r="AC98" s="3"/>
      <c r="AD98" s="3"/>
      <c r="AE98" s="3"/>
      <c r="AF98" s="3"/>
      <c r="AG98" s="3"/>
      <c r="AH98" s="3"/>
      <c r="AI98" s="3"/>
      <c r="AJ98" s="3"/>
      <c r="AK98" s="3"/>
      <c r="AL98" s="3"/>
      <c r="AM98" s="3"/>
      <c r="AN98" s="3"/>
    </row>
    <row r="99" spans="1:40" s="40" customFormat="1" x14ac:dyDescent="0.2">
      <c r="A99" s="3"/>
      <c r="B99" s="3"/>
      <c r="C99" s="3"/>
      <c r="D99" s="3"/>
      <c r="E99" s="3"/>
      <c r="F99" s="3"/>
      <c r="G99" s="2"/>
      <c r="H99" s="39"/>
      <c r="I99" s="233"/>
      <c r="J99" s="234"/>
      <c r="K99" s="37"/>
      <c r="AA99" s="3"/>
      <c r="AB99" s="3"/>
      <c r="AC99" s="3"/>
      <c r="AD99" s="3"/>
      <c r="AE99" s="3"/>
      <c r="AF99" s="3"/>
      <c r="AG99" s="3"/>
      <c r="AH99" s="3"/>
      <c r="AI99" s="3"/>
      <c r="AJ99" s="3"/>
      <c r="AK99" s="3"/>
      <c r="AL99" s="3"/>
      <c r="AM99" s="3"/>
      <c r="AN99" s="3"/>
    </row>
    <row r="100" spans="1:40" s="40" customFormat="1" x14ac:dyDescent="0.2">
      <c r="A100" s="3"/>
      <c r="B100" s="3"/>
      <c r="C100" s="3"/>
      <c r="D100" s="3"/>
      <c r="E100" s="3"/>
      <c r="F100" s="3"/>
      <c r="G100" s="2"/>
      <c r="H100" s="39"/>
      <c r="I100" s="233"/>
      <c r="J100" s="234"/>
      <c r="K100" s="37"/>
      <c r="AA100" s="3"/>
      <c r="AB100" s="3"/>
      <c r="AC100" s="3"/>
      <c r="AD100" s="3"/>
      <c r="AE100" s="3"/>
      <c r="AF100" s="3"/>
      <c r="AG100" s="3"/>
      <c r="AH100" s="3"/>
      <c r="AI100" s="3"/>
      <c r="AJ100" s="3"/>
      <c r="AK100" s="3"/>
      <c r="AL100" s="3"/>
      <c r="AM100" s="3"/>
      <c r="AN100" s="3"/>
    </row>
    <row r="105" spans="1:40" s="2" customFormat="1" x14ac:dyDescent="0.2">
      <c r="A105" s="3"/>
      <c r="B105" s="3"/>
      <c r="C105" s="3"/>
      <c r="D105" s="3"/>
      <c r="E105" s="3"/>
      <c r="F105" s="3"/>
      <c r="H105" s="39"/>
      <c r="I105" s="233"/>
      <c r="J105" s="234"/>
      <c r="K105" s="37"/>
      <c r="L105" s="40"/>
      <c r="M105" s="40"/>
      <c r="N105" s="40"/>
      <c r="O105" s="40"/>
      <c r="P105" s="40"/>
      <c r="Q105" s="40"/>
      <c r="R105" s="40"/>
      <c r="S105" s="40"/>
      <c r="T105" s="40"/>
      <c r="U105" s="40"/>
      <c r="V105" s="40"/>
      <c r="W105" s="40"/>
      <c r="X105" s="40"/>
      <c r="Y105" s="40"/>
      <c r="Z105" s="40"/>
      <c r="AA105" s="3"/>
      <c r="AB105" s="3"/>
      <c r="AC105" s="3"/>
      <c r="AD105" s="3"/>
      <c r="AE105" s="3"/>
      <c r="AF105" s="3"/>
      <c r="AG105" s="3"/>
      <c r="AH105" s="3"/>
      <c r="AI105" s="3"/>
      <c r="AJ105" s="3"/>
      <c r="AK105" s="3"/>
      <c r="AL105" s="3"/>
      <c r="AM105" s="3"/>
      <c r="AN105" s="3"/>
    </row>
  </sheetData>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AN93"/>
  <sheetViews>
    <sheetView showGridLines="0" zoomScaleNormal="100" workbookViewId="0">
      <pane xSplit="1" ySplit="6" topLeftCell="B13" activePane="bottomRight" state="frozen"/>
      <selection activeCell="A50" sqref="A50"/>
      <selection pane="topRight" activeCell="A50" sqref="A50"/>
      <selection pane="bottomLeft" activeCell="A50" sqref="A50"/>
      <selection pane="bottomRight" activeCell="A65" sqref="A65"/>
    </sheetView>
  </sheetViews>
  <sheetFormatPr baseColWidth="10" defaultColWidth="11.42578125" defaultRowHeight="12.75" x14ac:dyDescent="0.2"/>
  <cols>
    <col min="1" max="1" width="36.7109375" style="3" customWidth="1"/>
    <col min="2" max="2" width="13.5703125" style="3" customWidth="1"/>
    <col min="3" max="3" width="14.85546875" style="3" customWidth="1"/>
    <col min="4" max="4" width="13.7109375" style="3" customWidth="1"/>
    <col min="5" max="5" width="14.42578125" style="3" customWidth="1"/>
    <col min="6" max="6" width="11.42578125" style="3" customWidth="1"/>
    <col min="7" max="7" width="10.85546875" style="2" customWidth="1"/>
    <col min="8" max="8" width="13.85546875" style="233" customWidth="1"/>
    <col min="9" max="9" width="13.42578125" style="234" bestFit="1" customWidth="1"/>
    <col min="10" max="10" width="13.5703125" style="37" customWidth="1"/>
    <col min="11" max="11" width="11.5703125" style="37" bestFit="1" customWidth="1"/>
    <col min="12" max="12" width="13.42578125" style="40" customWidth="1"/>
    <col min="13" max="14" width="11.5703125" style="40" bestFit="1" customWidth="1"/>
    <col min="15"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188</v>
      </c>
      <c r="B1" s="26"/>
      <c r="C1" s="26"/>
      <c r="D1" s="26"/>
      <c r="E1" s="26"/>
      <c r="F1" s="26"/>
      <c r="G1" s="409" t="s">
        <v>138</v>
      </c>
    </row>
    <row r="2" spans="1:26" ht="15.75" x14ac:dyDescent="0.25">
      <c r="A2" s="41"/>
      <c r="B2" s="41"/>
      <c r="C2" s="42"/>
      <c r="D2" s="41"/>
      <c r="E2" s="42"/>
      <c r="F2" s="41"/>
      <c r="G2" s="38"/>
    </row>
    <row r="3" spans="1:26" ht="18" x14ac:dyDescent="0.25">
      <c r="A3" s="43" t="s">
        <v>99</v>
      </c>
      <c r="B3" s="43"/>
      <c r="C3" s="44"/>
      <c r="D3" s="43"/>
      <c r="E3" s="44"/>
      <c r="F3" s="44"/>
      <c r="G3" s="45"/>
      <c r="H3" s="173"/>
      <c r="I3" s="173"/>
      <c r="J3" s="173"/>
    </row>
    <row r="4" spans="1:26" x14ac:dyDescent="0.2">
      <c r="A4" s="38"/>
      <c r="B4" s="197"/>
      <c r="C4" s="197"/>
      <c r="D4" s="197"/>
      <c r="E4" s="197"/>
      <c r="F4" s="197"/>
      <c r="G4" s="197"/>
      <c r="H4" s="37"/>
      <c r="U4" s="3"/>
      <c r="V4" s="3"/>
      <c r="W4" s="3"/>
      <c r="X4" s="3"/>
      <c r="Y4" s="3"/>
      <c r="Z4" s="3"/>
    </row>
    <row r="5" spans="1:26" x14ac:dyDescent="0.2">
      <c r="A5" s="378" t="s">
        <v>189</v>
      </c>
      <c r="B5" s="198"/>
      <c r="C5" s="198"/>
      <c r="D5" s="198"/>
      <c r="E5" s="198"/>
      <c r="F5" s="198"/>
      <c r="G5" s="198"/>
      <c r="H5" s="37"/>
      <c r="I5" s="377" t="s">
        <v>257</v>
      </c>
      <c r="R5" s="3"/>
      <c r="S5" s="3"/>
      <c r="T5" s="3"/>
      <c r="U5" s="3"/>
      <c r="V5" s="3"/>
      <c r="W5" s="3"/>
      <c r="X5" s="3"/>
      <c r="Y5" s="3"/>
      <c r="Z5" s="3"/>
    </row>
    <row r="6" spans="1:26" ht="25.5" x14ac:dyDescent="0.2">
      <c r="A6" s="376" t="s">
        <v>256</v>
      </c>
      <c r="B6" s="379" t="s">
        <v>131</v>
      </c>
      <c r="C6" s="379" t="s">
        <v>65</v>
      </c>
      <c r="D6" s="379" t="s">
        <v>132</v>
      </c>
      <c r="E6" s="379" t="s">
        <v>1</v>
      </c>
      <c r="F6" s="379" t="s">
        <v>86</v>
      </c>
      <c r="G6" s="379" t="s">
        <v>234</v>
      </c>
      <c r="H6" s="37"/>
      <c r="I6" s="342" t="s">
        <v>173</v>
      </c>
      <c r="J6" s="342" t="s">
        <v>65</v>
      </c>
      <c r="K6" s="342" t="s">
        <v>174</v>
      </c>
      <c r="L6" s="342" t="s">
        <v>1</v>
      </c>
      <c r="M6" s="342" t="s">
        <v>86</v>
      </c>
      <c r="N6" s="342" t="s">
        <v>234</v>
      </c>
      <c r="R6" s="3"/>
      <c r="S6" s="3"/>
      <c r="T6" s="3"/>
      <c r="U6" s="3"/>
      <c r="V6" s="3"/>
      <c r="W6" s="3"/>
      <c r="X6" s="3"/>
      <c r="Y6" s="3"/>
      <c r="Z6" s="3"/>
    </row>
    <row r="7" spans="1:26" x14ac:dyDescent="0.2">
      <c r="A7" s="175" t="s">
        <v>61</v>
      </c>
      <c r="B7" s="343">
        <f>IFERROR('5.1_2024'!B7/'5.1_2023'!B7-1,"-")</f>
        <v>2.1062173252035965E-2</v>
      </c>
      <c r="C7" s="343">
        <f>IFERROR('5.1_2024'!C7/'5.1_2023'!C7-1,"-")</f>
        <v>-0.19676056742690717</v>
      </c>
      <c r="D7" s="343">
        <f>IFERROR('5.1_2024'!D7/'5.1_2023'!D7-1,"-")</f>
        <v>5.361638401644897E-2</v>
      </c>
      <c r="E7" s="343">
        <f>IFERROR('5.1_2024'!E7/'5.1_2023'!E7-1,"-")</f>
        <v>-1.4722271293217015E-2</v>
      </c>
      <c r="F7" s="344">
        <f>IFERROR('5.1_2024'!F7/'5.1_2023'!F7-1,"-")</f>
        <v>3.0679103807609298E-2</v>
      </c>
      <c r="G7" s="344">
        <f>IFERROR('5.1_2024'!G7/'5.1_2023'!G7-1,"-")</f>
        <v>1.6200165521013332E-2</v>
      </c>
      <c r="H7" s="234"/>
      <c r="I7" s="345">
        <f>IFERROR('5.1_2024'!B7-'5.1_2023'!B7,"-")</f>
        <v>1135.4814490000063</v>
      </c>
      <c r="J7" s="346">
        <f>IFERROR('5.1_2024'!C7-'5.1_2023'!C7,"-")</f>
        <v>-573.55031499999996</v>
      </c>
      <c r="K7" s="346">
        <f>IFERROR('5.1_2024'!D7-'5.1_2023'!D7,"-")</f>
        <v>2094.995848999999</v>
      </c>
      <c r="L7" s="346">
        <f>IFERROR('5.1_2024'!E7-'5.1_2023'!E7,"-")</f>
        <v>-709.79565199999342</v>
      </c>
      <c r="M7" s="347">
        <f>IFERROR('5.1_2024'!F7-'5.1_2023'!F7,"-")</f>
        <v>821.08244699999705</v>
      </c>
      <c r="N7" s="347">
        <f>IFERROR('5.1_2024'!G7-'5.1_2023'!G7,"-")</f>
        <v>2768.2137779999757</v>
      </c>
      <c r="R7" s="3"/>
      <c r="S7" s="3"/>
      <c r="T7" s="3"/>
      <c r="U7" s="3"/>
      <c r="V7" s="3"/>
      <c r="W7" s="3"/>
      <c r="X7" s="3"/>
      <c r="Y7" s="3"/>
      <c r="Z7" s="3"/>
    </row>
    <row r="8" spans="1:26" ht="25.5" x14ac:dyDescent="0.2">
      <c r="A8" s="202" t="s">
        <v>19</v>
      </c>
      <c r="B8" s="348">
        <f>IFERROR('5.1_2024'!B8/'5.1_2023'!B8-1,"-")</f>
        <v>2.640481847919296E-2</v>
      </c>
      <c r="C8" s="348">
        <f>IFERROR('5.1_2024'!C8/'5.1_2023'!C8-1,"-")</f>
        <v>-0.19676871595760348</v>
      </c>
      <c r="D8" s="348">
        <f>IFERROR('5.1_2024'!D8/'5.1_2023'!D8-1,"-")</f>
        <v>5.5407723283503074E-2</v>
      </c>
      <c r="E8" s="349">
        <f>IFERROR('5.1_2024'!E8/'5.1_2023'!E8-1,"-")</f>
        <v>-1.4722271293217015E-2</v>
      </c>
      <c r="F8" s="350">
        <f>IFERROR('5.1_2024'!F8/'5.1_2023'!F8-1,"-")</f>
        <v>3.173141956483283E-2</v>
      </c>
      <c r="G8" s="350">
        <f>IFERROR('5.1_2024'!G8/'5.1_2023'!G8-1,"-")</f>
        <v>1.8334327551944085E-2</v>
      </c>
      <c r="H8" s="234"/>
      <c r="I8" s="351">
        <f>IFERROR('5.1_2024'!B8-'5.1_2023'!B8,"-")</f>
        <v>1397.6309100000071</v>
      </c>
      <c r="J8" s="351">
        <f>IFERROR('5.1_2024'!C8-'5.1_2023'!C8,"-")</f>
        <v>-573.55903200000012</v>
      </c>
      <c r="K8" s="351">
        <f>IFERROR('5.1_2024'!D8-'5.1_2023'!D8,"-")</f>
        <v>2150.6388789999983</v>
      </c>
      <c r="L8" s="352">
        <f>IFERROR('5.1_2024'!E8-'5.1_2023'!E8,"-")</f>
        <v>-709.79565199999342</v>
      </c>
      <c r="M8" s="353">
        <f>IFERROR('5.1_2024'!F8-'5.1_2023'!F8,"-")</f>
        <v>839.79657299999963</v>
      </c>
      <c r="N8" s="353">
        <f>IFERROR('5.1_2024'!G8-'5.1_2023'!G8,"-")</f>
        <v>3104.7116780000215</v>
      </c>
      <c r="R8" s="3"/>
      <c r="S8" s="3"/>
      <c r="T8" s="3"/>
      <c r="U8" s="3"/>
      <c r="V8" s="3"/>
      <c r="W8" s="3"/>
      <c r="X8" s="3"/>
      <c r="Y8" s="3"/>
      <c r="Z8" s="3"/>
    </row>
    <row r="9" spans="1:26" ht="14.25" x14ac:dyDescent="0.2">
      <c r="A9" s="176" t="s">
        <v>87</v>
      </c>
      <c r="B9" s="354">
        <f>IFERROR('5.1_2024'!B9/'5.1_2023'!B9-1,"-")</f>
        <v>4.8184873148385154E-2</v>
      </c>
      <c r="C9" s="354">
        <f>IFERROR('5.1_2024'!C9/'5.1_2023'!C9-1,"-")</f>
        <v>-0.66664051556159531</v>
      </c>
      <c r="D9" s="354">
        <f>IFERROR('5.1_2024'!D9/'5.1_2023'!D9-1,"-")</f>
        <v>8.9712007127301652E-2</v>
      </c>
      <c r="E9" s="354">
        <f>IFERROR('5.1_2024'!E9/'5.1_2023'!E9-1,"-")</f>
        <v>6.4019999999999966E-2</v>
      </c>
      <c r="F9" s="355">
        <f>IFERROR('5.1_2024'!F9/'5.1_2023'!F9-1,"-")</f>
        <v>-0.10188997114680343</v>
      </c>
      <c r="G9" s="355">
        <f>IFERROR('5.1_2024'!G9/'5.1_2023'!G9-1,"-")</f>
        <v>5.0370278441867145E-2</v>
      </c>
      <c r="H9" s="234"/>
      <c r="I9" s="356">
        <f>IFERROR('5.1_2024'!B9-'5.1_2023'!B9,"-")</f>
        <v>2072.0941000000021</v>
      </c>
      <c r="J9" s="356">
        <f>IFERROR('5.1_2024'!C9-'5.1_2023'!C9,"-")</f>
        <v>-538.27778499999999</v>
      </c>
      <c r="K9" s="356">
        <f>IFERROR('5.1_2024'!D9-'5.1_2023'!D9,"-")</f>
        <v>1812.5413920000028</v>
      </c>
      <c r="L9" s="356">
        <f>IFERROR('5.1_2024'!E9-'5.1_2023'!E9,"-")</f>
        <v>23.047199999999975</v>
      </c>
      <c r="M9" s="357">
        <f>IFERROR('5.1_2024'!F9-'5.1_2023'!F9,"-")</f>
        <v>-84.883199999999988</v>
      </c>
      <c r="N9" s="357">
        <f>IFERROR('5.1_2024'!G9-'5.1_2023'!G9,"-")</f>
        <v>3284.5217069999999</v>
      </c>
      <c r="R9" s="3"/>
      <c r="S9" s="3"/>
      <c r="T9" s="3"/>
      <c r="U9" s="3"/>
      <c r="V9" s="3"/>
      <c r="W9" s="3"/>
      <c r="X9" s="3"/>
      <c r="Y9" s="3"/>
      <c r="Z9" s="3"/>
    </row>
    <row r="10" spans="1:26" ht="14.25" x14ac:dyDescent="0.2">
      <c r="A10" s="169" t="s">
        <v>200</v>
      </c>
      <c r="B10" s="358">
        <f>IFERROR('5.1_2024'!B10/'5.1_2023'!B10-1,"-")</f>
        <v>-6.1720791340051928E-3</v>
      </c>
      <c r="C10" s="358">
        <f>IFERROR('5.1_2024'!C10/'5.1_2023'!C10-1,"-")</f>
        <v>-5.6778125000000013E-2</v>
      </c>
      <c r="D10" s="358">
        <f>IFERROR('5.1_2024'!D10/'5.1_2023'!D10-1,"-")</f>
        <v>-3.9702479338843077E-2</v>
      </c>
      <c r="E10" s="358" t="str">
        <f>IFERROR('5.1_2024'!E10/'5.1_2023'!E10-1,"-")</f>
        <v>-</v>
      </c>
      <c r="F10" s="359" t="str">
        <f>IFERROR('5.1_2024'!F10/'5.1_2023'!F10-1,"-")</f>
        <v>-</v>
      </c>
      <c r="G10" s="360">
        <f>IFERROR('5.1_2024'!G10/'5.1_2023'!G10-1,"-")</f>
        <v>-1.6035795454545365E-2</v>
      </c>
      <c r="H10" s="234"/>
      <c r="I10" s="361">
        <f>IFERROR('5.1_2024'!B10-'5.1_2023'!B10,"-")</f>
        <v>-16.534999999999854</v>
      </c>
      <c r="J10" s="361">
        <f>IFERROR('5.1_2024'!C10-'5.1_2023'!C10,"-")</f>
        <v>-0.9084500000000002</v>
      </c>
      <c r="K10" s="361">
        <f>IFERROR('5.1_2024'!D10-'5.1_2023'!D10,"-")</f>
        <v>-43.236000000000104</v>
      </c>
      <c r="L10" s="361" t="str">
        <f>IFERROR('5.1_2024'!E10-'5.1_2023'!E10,"-")</f>
        <v>-</v>
      </c>
      <c r="M10" s="362" t="str">
        <f>IFERROR('5.1_2024'!F10-'5.1_2023'!F10,"-")</f>
        <v>-</v>
      </c>
      <c r="N10" s="363">
        <f>IFERROR('5.1_2024'!G10-'5.1_2023'!G10,"-")</f>
        <v>-60.679449999999633</v>
      </c>
      <c r="R10" s="3"/>
      <c r="S10" s="3"/>
      <c r="T10" s="3"/>
      <c r="U10" s="3"/>
      <c r="V10" s="3"/>
      <c r="W10" s="3"/>
      <c r="X10" s="3"/>
      <c r="Y10" s="3"/>
      <c r="Z10" s="3"/>
    </row>
    <row r="11" spans="1:26" x14ac:dyDescent="0.2">
      <c r="A11" s="200" t="s">
        <v>102</v>
      </c>
      <c r="B11" s="364">
        <f>IFERROR('5.1_2024'!B11/'5.1_2023'!B11-1,"-")</f>
        <v>0.25680518518518514</v>
      </c>
      <c r="C11" s="364">
        <f>IFERROR('5.1_2024'!C11/'5.1_2023'!C11-1,"-")</f>
        <v>0.76863749999999986</v>
      </c>
      <c r="D11" s="364">
        <f>IFERROR('5.1_2024'!D11/'5.1_2023'!D11-1,"-")</f>
        <v>0.85744799999999999</v>
      </c>
      <c r="E11" s="364" t="str">
        <f>IFERROR('5.1_2024'!E11/'5.1_2023'!E11-1,"-")</f>
        <v>-</v>
      </c>
      <c r="F11" s="365" t="str">
        <f>IFERROR('5.1_2024'!F11/'5.1_2023'!F11-1,"-")</f>
        <v>-</v>
      </c>
      <c r="G11" s="366">
        <f>IFERROR('5.1_2024'!G11/'5.1_2023'!G11-1,"-")</f>
        <v>0.27550894548063121</v>
      </c>
      <c r="H11" s="234"/>
      <c r="I11" s="367">
        <f>IFERROR('5.1_2024'!B11-'5.1_2023'!B11,"-")</f>
        <v>34.668700000000001</v>
      </c>
      <c r="J11" s="367">
        <f>IFERROR('5.1_2024'!C11-'5.1_2023'!C11,"-")</f>
        <v>0.30745499999999992</v>
      </c>
      <c r="K11" s="367">
        <f>IFERROR('5.1_2024'!D11-'5.1_2023'!D11,"-")</f>
        <v>3.429792</v>
      </c>
      <c r="L11" s="367" t="str">
        <f>IFERROR('5.1_2024'!E11-'5.1_2023'!E11,"-")</f>
        <v>-</v>
      </c>
      <c r="M11" s="368" t="str">
        <f>IFERROR('5.1_2024'!F11-'5.1_2023'!F11,"-")</f>
        <v>-</v>
      </c>
      <c r="N11" s="369">
        <f>IFERROR('5.1_2024'!G11-'5.1_2023'!G11,"-")</f>
        <v>38.405946999999998</v>
      </c>
      <c r="R11" s="3"/>
      <c r="S11" s="3"/>
      <c r="T11" s="3"/>
      <c r="U11" s="3"/>
      <c r="V11" s="3"/>
      <c r="W11" s="3"/>
      <c r="X11" s="3"/>
      <c r="Y11" s="3"/>
      <c r="Z11" s="3"/>
    </row>
    <row r="12" spans="1:26" x14ac:dyDescent="0.2">
      <c r="A12" s="169" t="s">
        <v>103</v>
      </c>
      <c r="B12" s="370">
        <f>IFERROR('5.1_2024'!B12/'5.1_2023'!B12-1,"-")</f>
        <v>5.2422851929372571E-2</v>
      </c>
      <c r="C12" s="370">
        <f>IFERROR('5.1_2024'!C12/'5.1_2023'!C12-1,"-")</f>
        <v>2.8384705882352979E-2</v>
      </c>
      <c r="D12" s="370">
        <f>IFERROR('5.1_2024'!D12/'5.1_2023'!D12-1,"-")</f>
        <v>7.1204030226700299E-2</v>
      </c>
      <c r="E12" s="370" t="str">
        <f>IFERROR('5.1_2024'!E12/'5.1_2023'!E12-1,"-")</f>
        <v>-</v>
      </c>
      <c r="F12" s="371" t="str">
        <f>IFERROR('5.1_2024'!F12/'5.1_2023'!F12-1,"-")</f>
        <v>-</v>
      </c>
      <c r="G12" s="372">
        <f>IFERROR('5.1_2024'!G12/'5.1_2023'!G12-1,"-")</f>
        <v>5.3443754081068828E-2</v>
      </c>
      <c r="H12" s="234"/>
      <c r="I12" s="373">
        <f>IFERROR('5.1_2024'!B12-'5.1_2023'!B12,"-")</f>
        <v>1953.5899999999965</v>
      </c>
      <c r="J12" s="373">
        <f>IFERROR('5.1_2024'!C12-'5.1_2023'!C12,"-")</f>
        <v>4.8254000000000019</v>
      </c>
      <c r="K12" s="373">
        <f>IFERROR('5.1_2024'!D12-'5.1_2023'!D12,"-")</f>
        <v>169.60800000000017</v>
      </c>
      <c r="L12" s="373" t="str">
        <f>IFERROR('5.1_2024'!E12-'5.1_2023'!E12,"-")</f>
        <v>-</v>
      </c>
      <c r="M12" s="374" t="str">
        <f>IFERROR('5.1_2024'!F12-'5.1_2023'!F12,"-")</f>
        <v>-</v>
      </c>
      <c r="N12" s="375">
        <f>IFERROR('5.1_2024'!G12-'5.1_2023'!G12,"-")</f>
        <v>2128.0233999999982</v>
      </c>
      <c r="R12" s="3"/>
      <c r="S12" s="3"/>
      <c r="T12" s="3"/>
      <c r="U12" s="3"/>
      <c r="V12" s="3"/>
      <c r="W12" s="3"/>
      <c r="X12" s="3"/>
      <c r="Y12" s="3"/>
      <c r="Z12" s="3"/>
    </row>
    <row r="13" spans="1:26" s="319" customFormat="1" ht="25.5" x14ac:dyDescent="0.2">
      <c r="A13" s="439" t="s">
        <v>194</v>
      </c>
      <c r="B13" s="517">
        <f>IFERROR('5.1_2024'!B13/'5.1_2023'!B13-1,"-")</f>
        <v>4.7058436213991861E-2</v>
      </c>
      <c r="C13" s="441" t="str">
        <f>IFERROR('5.1_2024'!C13/'5.1_2023'!C13-1,"-")</f>
        <v>-</v>
      </c>
      <c r="D13" s="441" t="str">
        <f>IFERROR('5.1_2024'!D13/'5.1_2023'!D13-1,"-")</f>
        <v>-</v>
      </c>
      <c r="E13" s="441" t="str">
        <f>IFERROR('5.1_2024'!E13/'5.1_2023'!E13-1,"-")</f>
        <v>-</v>
      </c>
      <c r="F13" s="442" t="str">
        <f>IFERROR('5.1_2024'!F13/'5.1_2023'!F13-1,"-")</f>
        <v>-</v>
      </c>
      <c r="G13" s="520">
        <f>IFERROR('5.1_2024'!G13/'5.1_2023'!G13-1,"-")</f>
        <v>4.7058436213991861E-2</v>
      </c>
      <c r="H13" s="234"/>
      <c r="I13" s="458">
        <f>IFERROR('5.1_2024'!B13-'5.1_2023'!B13,"-")</f>
        <v>34.305600000000027</v>
      </c>
      <c r="J13" s="458" t="str">
        <f>IFERROR('5.1_2024'!C13-'5.1_2023'!C13,"-")</f>
        <v>-</v>
      </c>
      <c r="K13" s="458" t="str">
        <f>IFERROR('5.1_2024'!D13-'5.1_2023'!D13,"-")</f>
        <v>-</v>
      </c>
      <c r="L13" s="458" t="str">
        <f>IFERROR('5.1_2024'!E13-'5.1_2023'!E13,"-")</f>
        <v>-</v>
      </c>
      <c r="M13" s="459" t="str">
        <f>IFERROR('5.1_2024'!F13-'5.1_2023'!F13,"-")</f>
        <v>-</v>
      </c>
      <c r="N13" s="460">
        <f>IFERROR('5.1_2024'!G13-'5.1_2023'!G13,"-")</f>
        <v>34.305600000000027</v>
      </c>
      <c r="O13" s="414"/>
      <c r="P13" s="414"/>
      <c r="Q13" s="414"/>
    </row>
    <row r="14" spans="1:26" x14ac:dyDescent="0.2">
      <c r="A14" s="449" t="s">
        <v>201</v>
      </c>
      <c r="B14" s="518">
        <f>IFERROR('5.1_2024'!B14/'5.1_2023'!B14-1,"-")</f>
        <v>4.6530389363722557E-2</v>
      </c>
      <c r="C14" s="415" t="str">
        <f>IFERROR('5.1_2024'!C14/'5.1_2023'!C14-1,"-")</f>
        <v>-</v>
      </c>
      <c r="D14" s="415" t="str">
        <f>IFERROR('5.1_2024'!D14/'5.1_2023'!D14-1,"-")</f>
        <v>-</v>
      </c>
      <c r="E14" s="415" t="str">
        <f>IFERROR('5.1_2024'!E14/'5.1_2023'!E14-1,"-")</f>
        <v>-</v>
      </c>
      <c r="F14" s="416" t="str">
        <f>IFERROR('5.1_2024'!F14/'5.1_2023'!F14-1,"-")</f>
        <v>-</v>
      </c>
      <c r="G14" s="521">
        <f>IFERROR('5.1_2024'!G14/'5.1_2023'!G14-1,"-")</f>
        <v>4.6530389363722557E-2</v>
      </c>
      <c r="H14" s="234"/>
      <c r="I14" s="373">
        <f>IFERROR('5.1_2024'!B14-'5.1_2023'!B14,"-")</f>
        <v>195.98599999999988</v>
      </c>
      <c r="J14" s="373" t="str">
        <f>IFERROR('5.1_2024'!C14-'5.1_2023'!C14,"-")</f>
        <v>-</v>
      </c>
      <c r="K14" s="373" t="str">
        <f>IFERROR('5.1_2024'!D14-'5.1_2023'!D14,"-")</f>
        <v>-</v>
      </c>
      <c r="L14" s="373" t="str">
        <f>IFERROR('5.1_2024'!E14-'5.1_2023'!E14,"-")</f>
        <v>-</v>
      </c>
      <c r="M14" s="374" t="str">
        <f>IFERROR('5.1_2024'!F14-'5.1_2023'!F14,"-")</f>
        <v>-</v>
      </c>
      <c r="N14" s="375">
        <f>IFERROR('5.1_2024'!G14-'5.1_2023'!G14,"-")</f>
        <v>195.98599999999988</v>
      </c>
      <c r="R14" s="3"/>
      <c r="S14" s="3"/>
      <c r="T14" s="3"/>
      <c r="U14" s="3"/>
      <c r="V14" s="3"/>
      <c r="W14" s="3"/>
      <c r="X14" s="3"/>
      <c r="Y14" s="3"/>
      <c r="Z14" s="3"/>
    </row>
    <row r="15" spans="1:26" x14ac:dyDescent="0.2">
      <c r="A15" s="450" t="s">
        <v>202</v>
      </c>
      <c r="B15" s="519">
        <f>IFERROR('5.1_2024'!B15/'5.1_2023'!B15-1,"-")</f>
        <v>4.6420040195233936E-2</v>
      </c>
      <c r="C15" s="445" t="str">
        <f>IFERROR('5.1_2024'!C15/'5.1_2023'!C15-1,"-")</f>
        <v>-</v>
      </c>
      <c r="D15" s="445" t="str">
        <f>IFERROR('5.1_2024'!D15/'5.1_2023'!D15-1,"-")</f>
        <v>-</v>
      </c>
      <c r="E15" s="445" t="str">
        <f>IFERROR('5.1_2024'!E15/'5.1_2023'!E15-1,"-")</f>
        <v>-</v>
      </c>
      <c r="F15" s="446" t="str">
        <f>IFERROR('5.1_2024'!F15/'5.1_2023'!F15-1,"-")</f>
        <v>-</v>
      </c>
      <c r="G15" s="522">
        <f>IFERROR('5.1_2024'!G15/'5.1_2023'!G15-1,"-")</f>
        <v>4.6420040195233936E-2</v>
      </c>
      <c r="H15" s="234"/>
      <c r="I15" s="461">
        <f>IFERROR('5.1_2024'!B15-'5.1_2023'!B15,"-")</f>
        <v>-161.68100000000004</v>
      </c>
      <c r="J15" s="461" t="str">
        <f>IFERROR('5.1_2024'!C15-'5.1_2023'!C15,"-")</f>
        <v>-</v>
      </c>
      <c r="K15" s="461" t="str">
        <f>IFERROR('5.1_2024'!D15-'5.1_2023'!D15,"-")</f>
        <v>-</v>
      </c>
      <c r="L15" s="461" t="str">
        <f>IFERROR('5.1_2024'!E15-'5.1_2023'!E15,"-")</f>
        <v>-</v>
      </c>
      <c r="M15" s="462" t="str">
        <f>IFERROR('5.1_2024'!F15-'5.1_2023'!F15,"-")</f>
        <v>-</v>
      </c>
      <c r="N15" s="463">
        <f>IFERROR('5.1_2024'!G15-'5.1_2023'!G15,"-")</f>
        <v>-161.68100000000004</v>
      </c>
      <c r="R15" s="3"/>
      <c r="S15" s="3"/>
      <c r="T15" s="3"/>
      <c r="U15" s="3"/>
      <c r="V15" s="3"/>
      <c r="W15" s="3"/>
      <c r="X15" s="3"/>
      <c r="Y15" s="3"/>
      <c r="Z15" s="3"/>
    </row>
    <row r="16" spans="1:26" ht="14.25" x14ac:dyDescent="0.2">
      <c r="A16" s="169" t="s">
        <v>195</v>
      </c>
      <c r="B16" s="370">
        <f>IFERROR('5.1_2024'!B16/'5.1_2023'!B16-1,"-")</f>
        <v>4.2247942386831383E-2</v>
      </c>
      <c r="C16" s="370">
        <f>IFERROR('5.1_2024'!C16/'5.1_2023'!C16-1,"-")</f>
        <v>3.3186201992494446E-2</v>
      </c>
      <c r="D16" s="370">
        <f>IFERROR('5.1_2024'!D16/'5.1_2023'!D16-1,"-")</f>
        <v>5.0976383763837507E-2</v>
      </c>
      <c r="E16" s="370" t="str">
        <f>IFERROR('5.1_2024'!E16/'5.1_2023'!E16-1,"-")</f>
        <v>-</v>
      </c>
      <c r="F16" s="371" t="str">
        <f>IFERROR('5.1_2024'!F16/'5.1_2023'!F16-1,"-")</f>
        <v>-</v>
      </c>
      <c r="G16" s="372">
        <f>IFERROR('5.1_2024'!G16/'5.1_2023'!G16-1,"-")</f>
        <v>4.4089100998302211E-2</v>
      </c>
      <c r="H16" s="234"/>
      <c r="I16" s="373">
        <f>IFERROR('5.1_2024'!B16-'5.1_2023'!B16,"-")</f>
        <v>41.065000000000055</v>
      </c>
      <c r="J16" s="373">
        <f>IFERROR('5.1_2024'!C16-'5.1_2023'!C16,"-")</f>
        <v>0.23390799999999956</v>
      </c>
      <c r="K16" s="373">
        <f>IFERROR('5.1_2024'!D16-'5.1_2023'!D16,"-")</f>
        <v>13.814599999999984</v>
      </c>
      <c r="L16" s="373" t="str">
        <f>IFERROR('5.1_2024'!E16-'5.1_2023'!E16,"-")</f>
        <v>-</v>
      </c>
      <c r="M16" s="374" t="str">
        <f>IFERROR('5.1_2024'!F16-'5.1_2023'!F16,"-")</f>
        <v>-</v>
      </c>
      <c r="N16" s="375">
        <f>IFERROR('5.1_2024'!G16-'5.1_2023'!G16,"-")</f>
        <v>55.113508000000138</v>
      </c>
      <c r="R16" s="3"/>
      <c r="S16" s="3"/>
      <c r="T16" s="3"/>
      <c r="U16" s="3"/>
      <c r="V16" s="3"/>
      <c r="W16" s="3"/>
      <c r="X16" s="3"/>
      <c r="Y16" s="3"/>
      <c r="Z16" s="3"/>
    </row>
    <row r="17" spans="1:31" x14ac:dyDescent="0.2">
      <c r="A17" s="200" t="s">
        <v>104</v>
      </c>
      <c r="B17" s="364">
        <f>IFERROR('5.1_2024'!B17/'5.1_2023'!B17-1,"-")</f>
        <v>1.9755950266429956E-2</v>
      </c>
      <c r="C17" s="364">
        <f>IFERROR('5.1_2024'!C17/'5.1_2023'!C17-1,"-")</f>
        <v>0.16590600000000011</v>
      </c>
      <c r="D17" s="364">
        <f>IFERROR('5.1_2024'!D17/'5.1_2023'!D17-1,"-")</f>
        <v>5.9020315385708289E-2</v>
      </c>
      <c r="E17" s="364" t="str">
        <f>IFERROR('5.1_2024'!E17/'5.1_2023'!E17-1,"-")</f>
        <v>-</v>
      </c>
      <c r="F17" s="365" t="str">
        <f>IFERROR('5.1_2024'!F17/'5.1_2023'!F17-1,"-")</f>
        <v>-</v>
      </c>
      <c r="G17" s="366">
        <f>IFERROR('5.1_2024'!G17/'5.1_2023'!G17-1,"-")</f>
        <v>5.6141295633876931E-2</v>
      </c>
      <c r="H17" s="234"/>
      <c r="I17" s="367">
        <f>IFERROR('5.1_2024'!B17-'5.1_2023'!B17,"-")</f>
        <v>11.122600000000034</v>
      </c>
      <c r="J17" s="367">
        <f>IFERROR('5.1_2024'!C17-'5.1_2023'!C17,"-")</f>
        <v>0.33181200000000022</v>
      </c>
      <c r="K17" s="367">
        <f>IFERROR('5.1_2024'!D17-'5.1_2023'!D17,"-")</f>
        <v>415.44400000000041</v>
      </c>
      <c r="L17" s="367" t="str">
        <f>IFERROR('5.1_2024'!E17-'5.1_2023'!E17,"-")</f>
        <v>-</v>
      </c>
      <c r="M17" s="368" t="str">
        <f>IFERROR('5.1_2024'!F17-'5.1_2023'!F17,"-")</f>
        <v>-</v>
      </c>
      <c r="N17" s="369">
        <f>IFERROR('5.1_2024'!G17-'5.1_2023'!G17,"-")</f>
        <v>426.89841200000046</v>
      </c>
      <c r="R17" s="3"/>
      <c r="S17" s="3"/>
      <c r="T17" s="3"/>
      <c r="U17" s="3"/>
      <c r="V17" s="3"/>
      <c r="W17" s="3"/>
      <c r="X17" s="3"/>
      <c r="Y17" s="3"/>
      <c r="Z17" s="3"/>
    </row>
    <row r="18" spans="1:31" x14ac:dyDescent="0.2">
      <c r="A18" s="169" t="s">
        <v>105</v>
      </c>
      <c r="B18" s="370" t="str">
        <f>IFERROR('5.1_2024'!B18/'5.1_2023'!B18-1,"-")</f>
        <v>-</v>
      </c>
      <c r="C18" s="370" t="str">
        <f>IFERROR('5.1_2024'!C18/'5.1_2023'!C18-1,"-")</f>
        <v>-</v>
      </c>
      <c r="D18" s="370" t="str">
        <f>IFERROR('5.1_2024'!D18/'5.1_2023'!D18-1,"-")</f>
        <v>-</v>
      </c>
      <c r="E18" s="370" t="str">
        <f>IFERROR('5.1_2024'!E18/'5.1_2023'!E18-1,"-")</f>
        <v>-</v>
      </c>
      <c r="F18" s="371" t="str">
        <f>IFERROR('5.1_2024'!F18/'5.1_2023'!F18-1,"-")</f>
        <v>-</v>
      </c>
      <c r="G18" s="372" t="str">
        <f>IFERROR('5.1_2024'!G18/'5.1_2023'!G18-1,"-")</f>
        <v>-</v>
      </c>
      <c r="H18" s="234"/>
      <c r="I18" s="373" t="str">
        <f>IFERROR('5.1_2024'!B18-'5.1_2023'!B18,"-")</f>
        <v>-</v>
      </c>
      <c r="J18" s="373" t="str">
        <f>IFERROR('5.1_2024'!C18-'5.1_2023'!C18,"-")</f>
        <v>-</v>
      </c>
      <c r="K18" s="373" t="str">
        <f>IFERROR('5.1_2024'!D18-'5.1_2023'!D18,"-")</f>
        <v>-</v>
      </c>
      <c r="L18" s="373" t="str">
        <f>IFERROR('5.1_2024'!E18-'5.1_2023'!E18,"-")</f>
        <v>-</v>
      </c>
      <c r="M18" s="374" t="str">
        <f>IFERROR('5.1_2024'!F18-'5.1_2023'!F18,"-")</f>
        <v>-</v>
      </c>
      <c r="N18" s="375">
        <f>IFERROR('5.1_2024'!G18-'5.1_2023'!G18,"-")</f>
        <v>0</v>
      </c>
      <c r="R18" s="3"/>
      <c r="S18" s="3"/>
      <c r="T18" s="3"/>
      <c r="U18" s="3"/>
      <c r="V18" s="3"/>
      <c r="W18" s="3"/>
      <c r="X18" s="3"/>
      <c r="Y18" s="3"/>
      <c r="Z18" s="3"/>
    </row>
    <row r="19" spans="1:31" x14ac:dyDescent="0.2">
      <c r="A19" s="200" t="s">
        <v>106</v>
      </c>
      <c r="B19" s="364">
        <f>IFERROR('5.1_2024'!B19/'5.1_2023'!B19-1,"-")</f>
        <v>4.7033068181818072E-2</v>
      </c>
      <c r="C19" s="364" t="str">
        <f>IFERROR('5.1_2024'!C19/'5.1_2023'!C19-1,"-")</f>
        <v>-</v>
      </c>
      <c r="D19" s="364">
        <f>IFERROR('5.1_2024'!D19/'5.1_2023'!D19-1,"-")</f>
        <v>6.9513590844062945E-2</v>
      </c>
      <c r="E19" s="364">
        <f>IFERROR('5.1_2024'!E19/'5.1_2023'!E19-1,"-")</f>
        <v>6.4019999999999966E-2</v>
      </c>
      <c r="F19" s="365">
        <f>IFERROR('5.1_2024'!F19/'5.1_2023'!F19-1,"-")</f>
        <v>-0.11227936507936509</v>
      </c>
      <c r="G19" s="366">
        <f>IFERROR('5.1_2024'!G19/'5.1_2023'!G19-1,"-")</f>
        <v>-4.7856489753020925E-3</v>
      </c>
      <c r="H19" s="234"/>
      <c r="I19" s="367">
        <f>IFERROR('5.1_2024'!B19-'5.1_2023'!B19,"-")</f>
        <v>4.1389099999999956</v>
      </c>
      <c r="J19" s="367" t="str">
        <f>IFERROR('5.1_2024'!C19-'5.1_2023'!C19,"-")</f>
        <v>-</v>
      </c>
      <c r="K19" s="367">
        <f>IFERROR('5.1_2024'!D19-'5.1_2023'!D19,"-")</f>
        <v>48.590000000000032</v>
      </c>
      <c r="L19" s="367">
        <f>IFERROR('5.1_2024'!E19-'5.1_2023'!E19,"-")</f>
        <v>23.047199999999975</v>
      </c>
      <c r="M19" s="368">
        <f>IFERROR('5.1_2024'!F19-'5.1_2023'!F19,"-")</f>
        <v>-84.883199999999988</v>
      </c>
      <c r="N19" s="369">
        <f>IFERROR('5.1_2024'!G19-'5.1_2023'!G19,"-")</f>
        <v>-9.107089999999971</v>
      </c>
      <c r="R19" s="3"/>
      <c r="S19" s="3"/>
      <c r="T19" s="3"/>
      <c r="U19" s="3"/>
      <c r="V19" s="3"/>
      <c r="W19" s="3"/>
      <c r="X19" s="3"/>
      <c r="Y19" s="3"/>
      <c r="Z19" s="3"/>
    </row>
    <row r="20" spans="1:31" x14ac:dyDescent="0.2">
      <c r="A20" s="169" t="s">
        <v>107</v>
      </c>
      <c r="B20" s="370">
        <f>IFERROR('5.1_2024'!B20/'5.1_2023'!B20-1,"-")</f>
        <v>-0.13163884615384613</v>
      </c>
      <c r="C20" s="370" t="str">
        <f>IFERROR('5.1_2024'!C20/'5.1_2023'!C20-1,"-")</f>
        <v>-</v>
      </c>
      <c r="D20" s="370">
        <f>IFERROR('5.1_2024'!D20/'5.1_2023'!D20-1,"-")</f>
        <v>0.11768646864686461</v>
      </c>
      <c r="E20" s="370" t="str">
        <f>IFERROR('5.1_2024'!E20/'5.1_2023'!E20-1,"-")</f>
        <v>-</v>
      </c>
      <c r="F20" s="371" t="str">
        <f>IFERROR('5.1_2024'!F20/'5.1_2023'!F20-1,"-")</f>
        <v>-</v>
      </c>
      <c r="G20" s="372">
        <f>IFERROR('5.1_2024'!G20/'5.1_2023'!G20-1,"-")</f>
        <v>0.11075335828877009</v>
      </c>
      <c r="H20" s="234"/>
      <c r="I20" s="373">
        <f>IFERROR('5.1_2024'!B20-'5.1_2023'!B20,"-")</f>
        <v>-3.4226099999999988</v>
      </c>
      <c r="J20" s="373" t="str">
        <f>IFERROR('5.1_2024'!C20-'5.1_2023'!C20,"-")</f>
        <v>-</v>
      </c>
      <c r="K20" s="373">
        <f>IFERROR('5.1_2024'!D20-'5.1_2023'!D20,"-")</f>
        <v>106.97699999999998</v>
      </c>
      <c r="L20" s="373" t="str">
        <f>IFERROR('5.1_2024'!E20-'5.1_2023'!E20,"-")</f>
        <v>-</v>
      </c>
      <c r="M20" s="374" t="str">
        <f>IFERROR('5.1_2024'!F20-'5.1_2023'!F20,"-")</f>
        <v>-</v>
      </c>
      <c r="N20" s="375">
        <f>IFERROR('5.1_2024'!G20-'5.1_2023'!G20,"-")</f>
        <v>103.55439000000001</v>
      </c>
      <c r="R20" s="3"/>
      <c r="S20" s="3"/>
      <c r="T20" s="3"/>
      <c r="U20" s="3"/>
      <c r="V20" s="3"/>
      <c r="W20" s="3"/>
      <c r="X20" s="3"/>
      <c r="Y20" s="3"/>
      <c r="Z20" s="3"/>
    </row>
    <row r="21" spans="1:31" x14ac:dyDescent="0.2">
      <c r="A21" s="200" t="s">
        <v>108</v>
      </c>
      <c r="B21" s="364">
        <f>IFERROR('5.1_2024'!B21/'5.1_2023'!B21-1,"-")</f>
        <v>2.4148440366972501E-2</v>
      </c>
      <c r="C21" s="364">
        <f>IFERROR('5.1_2024'!C21/'5.1_2023'!C21-1,"-")</f>
        <v>-0.88736586601307188</v>
      </c>
      <c r="D21" s="364">
        <f>IFERROR('5.1_2024'!D21/'5.1_2023'!D21-1,"-")</f>
        <v>0.13740486876104985</v>
      </c>
      <c r="E21" s="364" t="str">
        <f>IFERROR('5.1_2024'!E21/'5.1_2023'!E21-1,"-")</f>
        <v>-</v>
      </c>
      <c r="F21" s="365" t="str">
        <f>IFERROR('5.1_2024'!F21/'5.1_2023'!F21-1,"-")</f>
        <v>-</v>
      </c>
      <c r="G21" s="366">
        <f>IFERROR('5.1_2024'!G21/'5.1_2023'!G21-1,"-")</f>
        <v>5.645487544065797E-2</v>
      </c>
      <c r="H21" s="234"/>
      <c r="I21" s="367">
        <f>IFERROR('5.1_2024'!B21-'5.1_2023'!B21,"-")</f>
        <v>13.16089999999997</v>
      </c>
      <c r="J21" s="367">
        <f>IFERROR('5.1_2024'!C21-'5.1_2023'!C21,"-")</f>
        <v>-543.06790999999998</v>
      </c>
      <c r="K21" s="367">
        <f>IFERROR('5.1_2024'!D21-'5.1_2023'!D21,"-")</f>
        <v>1010.3379999999997</v>
      </c>
      <c r="L21" s="367" t="str">
        <f>IFERROR('5.1_2024'!E21-'5.1_2023'!E21,"-")</f>
        <v>-</v>
      </c>
      <c r="M21" s="368" t="str">
        <f>IFERROR('5.1_2024'!F21-'5.1_2023'!F21,"-")</f>
        <v>-</v>
      </c>
      <c r="N21" s="369">
        <f>IFERROR('5.1_2024'!G21-'5.1_2023'!G21,"-")</f>
        <v>480.43098999999893</v>
      </c>
      <c r="R21" s="3"/>
      <c r="S21" s="3"/>
      <c r="T21" s="3"/>
      <c r="U21" s="3"/>
      <c r="V21" s="3"/>
      <c r="W21" s="3"/>
      <c r="X21" s="3"/>
      <c r="Y21" s="3"/>
      <c r="Z21" s="3"/>
    </row>
    <row r="22" spans="1:31" x14ac:dyDescent="0.2">
      <c r="A22" s="217" t="s">
        <v>135</v>
      </c>
      <c r="B22" s="427" t="str">
        <f>IFERROR('5.1_2024'!B22/'5.1_2023'!B22-1,"-")</f>
        <v>-</v>
      </c>
      <c r="C22" s="427" t="str">
        <f>IFERROR('5.1_2024'!C22/'5.1_2023'!C22-1,"-")</f>
        <v>-</v>
      </c>
      <c r="D22" s="427">
        <f>IFERROR('5.1_2024'!D22/'5.1_2023'!D22-1,"-")</f>
        <v>0.19121397379912675</v>
      </c>
      <c r="E22" s="427" t="str">
        <f>IFERROR('5.1_2024'!E22/'5.1_2023'!E22-1,"-")</f>
        <v>-</v>
      </c>
      <c r="F22" s="428">
        <f>IFERROR('5.1_2024'!F22/'5.1_2023'!F22-1,"-")</f>
        <v>0</v>
      </c>
      <c r="G22" s="429">
        <f>IFERROR('5.1_2024'!G22/'5.1_2023'!G22-1,"-")</f>
        <v>0.16366687416069015</v>
      </c>
      <c r="H22" s="234"/>
      <c r="I22" s="455" t="str">
        <f>IFERROR('5.1_2024'!B22-'5.1_2023'!B22,"-")</f>
        <v>-</v>
      </c>
      <c r="J22" s="455" t="str">
        <f>IFERROR('5.1_2024'!C22-'5.1_2023'!C22,"-")</f>
        <v>-</v>
      </c>
      <c r="K22" s="455">
        <f>IFERROR('5.1_2024'!D22-'5.1_2023'!D22,"-")</f>
        <v>87.576000000000022</v>
      </c>
      <c r="L22" s="455" t="str">
        <f>IFERROR('5.1_2024'!E22-'5.1_2023'!E22,"-")</f>
        <v>-</v>
      </c>
      <c r="M22" s="456">
        <f>IFERROR('5.1_2024'!F22-'5.1_2023'!F22,"-")</f>
        <v>0</v>
      </c>
      <c r="N22" s="457">
        <f>IFERROR('5.1_2024'!G22-'5.1_2023'!G22,"-")</f>
        <v>87.576000000000022</v>
      </c>
      <c r="R22" s="3"/>
      <c r="S22" s="3"/>
      <c r="T22" s="3"/>
      <c r="U22" s="3"/>
      <c r="V22" s="3"/>
      <c r="W22" s="3"/>
      <c r="X22" s="3"/>
      <c r="Y22" s="3"/>
      <c r="Z22" s="3"/>
    </row>
    <row r="23" spans="1:31" ht="14.25" x14ac:dyDescent="0.2">
      <c r="A23" s="422" t="s">
        <v>60</v>
      </c>
      <c r="B23" s="354">
        <f>IFERROR('5.1_2024'!B23/'5.1_2023'!B23-1,"-")</f>
        <v>-6.7936111720965142E-2</v>
      </c>
      <c r="C23" s="354">
        <f>IFERROR('5.1_2024'!C23/'5.1_2023'!C23-1,"-")</f>
        <v>-1.6741274006901397E-2</v>
      </c>
      <c r="D23" s="354">
        <f>IFERROR('5.1_2024'!D23/'5.1_2023'!D23-1,"-")</f>
        <v>1.8166750243509222E-2</v>
      </c>
      <c r="E23" s="354">
        <f>IFERROR('5.1_2024'!E23/'5.1_2023'!E23-1,"-")</f>
        <v>-1.5314660242900846E-2</v>
      </c>
      <c r="F23" s="366">
        <f>IFERROR('5.1_2024'!F23/'5.1_2023'!F23-1,"-")</f>
        <v>3.6074242861477535E-2</v>
      </c>
      <c r="G23" s="366">
        <f>IFERROR('5.1_2024'!G23/'5.1_2023'!G23-1,"-")</f>
        <v>-1.7267643529542687E-3</v>
      </c>
      <c r="H23" s="234"/>
      <c r="I23" s="508">
        <f>IFERROR('5.1_2024'!B23-'5.1_2023'!B23,"-")</f>
        <v>-674.4631900000004</v>
      </c>
      <c r="J23" s="508">
        <f>IFERROR('5.1_2024'!C23-'5.1_2023'!C23,"-")</f>
        <v>-35.281247000000349</v>
      </c>
      <c r="K23" s="508">
        <f>IFERROR('5.1_2024'!D23-'5.1_2023'!D23,"-")</f>
        <v>338.09748699999909</v>
      </c>
      <c r="L23" s="508">
        <f>IFERROR('5.1_2024'!E23-'5.1_2023'!E23,"-")</f>
        <v>-732.84285199999431</v>
      </c>
      <c r="M23" s="509">
        <f>IFERROR('5.1_2024'!F23-'5.1_2023'!F23,"-")</f>
        <v>924.67977299999984</v>
      </c>
      <c r="N23" s="509">
        <f>IFERROR('5.1_2024'!G23-'5.1_2023'!G23,"-")</f>
        <v>-179.81002900000021</v>
      </c>
      <c r="R23" s="3"/>
      <c r="S23" s="3"/>
      <c r="T23" s="3"/>
      <c r="U23" s="3"/>
      <c r="V23" s="3"/>
      <c r="W23" s="3"/>
      <c r="X23" s="3"/>
      <c r="Y23" s="3"/>
      <c r="Z23" s="3"/>
    </row>
    <row r="24" spans="1:31" x14ac:dyDescent="0.2">
      <c r="A24" s="236" t="s">
        <v>66</v>
      </c>
      <c r="B24" s="370">
        <f>IFERROR('5.1_2024'!B24/'5.1_2023'!B24-1,"-")</f>
        <v>7.6041185247321952E-2</v>
      </c>
      <c r="C24" s="370" t="str">
        <f>IFERROR('5.1_2024'!C24/'5.1_2023'!C24-1,"-")</f>
        <v>-</v>
      </c>
      <c r="D24" s="370">
        <f>IFERROR('5.1_2024'!D24/'5.1_2023'!D24-1,"-")</f>
        <v>9.3481925799814514E-2</v>
      </c>
      <c r="E24" s="370">
        <f>IFERROR('5.1_2024'!E24/'5.1_2023'!E24-1,"-")</f>
        <v>1.5093232343430074E-2</v>
      </c>
      <c r="F24" s="371">
        <f>IFERROR('5.1_2024'!F24/'5.1_2023'!F24-1,"-")</f>
        <v>4.4799527593717414E-3</v>
      </c>
      <c r="G24" s="372">
        <f>IFERROR('5.1_2024'!G24/'5.1_2023'!G24-1,"-")</f>
        <v>3.2969122498824888E-2</v>
      </c>
      <c r="H24" s="234"/>
      <c r="I24" s="373">
        <f>IFERROR('5.1_2024'!B24-'5.1_2023'!B24,"-")</f>
        <v>100.52761200000009</v>
      </c>
      <c r="J24" s="373">
        <f>IFERROR('5.1_2024'!C24-'5.1_2023'!C24,"-")</f>
        <v>0</v>
      </c>
      <c r="K24" s="373">
        <f>IFERROR('5.1_2024'!D24-'5.1_2023'!D24,"-")</f>
        <v>1193.8740799999996</v>
      </c>
      <c r="L24" s="373">
        <f>IFERROR('5.1_2024'!E24-'5.1_2023'!E24,"-")</f>
        <v>307.64776600000187</v>
      </c>
      <c r="M24" s="374">
        <f>IFERROR('5.1_2024'!F24-'5.1_2023'!F24,"-")</f>
        <v>73.183777999998711</v>
      </c>
      <c r="N24" s="375">
        <f>IFERROR('5.1_2024'!G24-'5.1_2023'!G24,"-")</f>
        <v>1675.233236</v>
      </c>
      <c r="R24" s="3"/>
      <c r="S24" s="3"/>
      <c r="T24" s="3"/>
      <c r="U24" s="3"/>
      <c r="V24" s="3"/>
      <c r="W24" s="3"/>
      <c r="X24" s="3"/>
      <c r="Y24" s="3"/>
      <c r="Z24" s="3"/>
    </row>
    <row r="25" spans="1:31" x14ac:dyDescent="0.2">
      <c r="A25" s="200" t="s">
        <v>109</v>
      </c>
      <c r="B25" s="364">
        <f>IFERROR('5.1_2024'!B25/'5.1_2023'!B25-1,"-")</f>
        <v>-0.13695707722433192</v>
      </c>
      <c r="C25" s="364">
        <f>IFERROR('5.1_2024'!C25/'5.1_2023'!C25-1,"-")</f>
        <v>-1</v>
      </c>
      <c r="D25" s="364">
        <f>IFERROR('5.1_2024'!D25/'5.1_2023'!D25-1,"-")</f>
        <v>-0.12871546439787629</v>
      </c>
      <c r="E25" s="364">
        <f>IFERROR('5.1_2024'!E25/'5.1_2023'!E25-1,"-")</f>
        <v>-0.13547852018901585</v>
      </c>
      <c r="F25" s="365">
        <f>IFERROR('5.1_2024'!F25/'5.1_2023'!F25-1,"-")</f>
        <v>-0.14399785420086775</v>
      </c>
      <c r="G25" s="366">
        <f>IFERROR('5.1_2024'!G25/'5.1_2023'!G25-1,"-")</f>
        <v>-0.135845834186749</v>
      </c>
      <c r="H25" s="234"/>
      <c r="I25" s="367">
        <f>IFERROR('5.1_2024'!B25-'5.1_2023'!B25,"-")</f>
        <v>-603.51854000000003</v>
      </c>
      <c r="J25" s="367">
        <f>IFERROR('5.1_2024'!C25-'5.1_2023'!C25,"-")</f>
        <v>-8.3717E-2</v>
      </c>
      <c r="K25" s="367">
        <f>IFERROR('5.1_2024'!D25-'5.1_2023'!D25,"-")</f>
        <v>-40.859995000000026</v>
      </c>
      <c r="L25" s="367">
        <f>IFERROR('5.1_2024'!E25-'5.1_2023'!E25,"-")</f>
        <v>-1544.7112630000011</v>
      </c>
      <c r="M25" s="368">
        <f>IFERROR('5.1_2024'!F25-'5.1_2023'!F25,"-")</f>
        <v>-26.18509899999998</v>
      </c>
      <c r="N25" s="369">
        <f>IFERROR('5.1_2024'!G25-'5.1_2023'!G25,"-")</f>
        <v>-2215.3586140000025</v>
      </c>
      <c r="R25" s="3"/>
      <c r="S25" s="3"/>
      <c r="T25" s="3"/>
      <c r="U25" s="3"/>
      <c r="V25" s="3"/>
      <c r="W25" s="3"/>
      <c r="X25" s="3"/>
      <c r="Y25" s="3"/>
      <c r="Z25" s="3"/>
    </row>
    <row r="26" spans="1:31" x14ac:dyDescent="0.2">
      <c r="A26" s="236" t="s">
        <v>116</v>
      </c>
      <c r="B26" s="370"/>
      <c r="C26" s="370"/>
      <c r="D26" s="370"/>
      <c r="E26" s="370"/>
      <c r="F26" s="371"/>
      <c r="G26" s="372"/>
      <c r="H26" s="234"/>
      <c r="I26" s="373">
        <f>IFERROR('5.1_2024'!B26-'5.1_2023'!B26,"-")</f>
        <v>31.739056000000033</v>
      </c>
      <c r="J26" s="373">
        <f>IFERROR('5.1_2024'!C26-'5.1_2023'!C26,"-")</f>
        <v>0</v>
      </c>
      <c r="K26" s="373">
        <f>IFERROR('5.1_2024'!D26-'5.1_2023'!D26,"-")</f>
        <v>15.073867000000003</v>
      </c>
      <c r="L26" s="373">
        <f>IFERROR('5.1_2024'!E26-'5.1_2023'!E26,"-")</f>
        <v>207.83981699999998</v>
      </c>
      <c r="M26" s="374">
        <f>IFERROR('5.1_2024'!F26-'5.1_2023'!F26,"-")</f>
        <v>-4.9821369999999945</v>
      </c>
      <c r="N26" s="375">
        <f>IFERROR('5.1_2024'!G26-'5.1_2023'!G26,"-")</f>
        <v>249.670603</v>
      </c>
      <c r="R26" s="3"/>
      <c r="S26" s="3"/>
      <c r="T26" s="3"/>
      <c r="U26" s="3"/>
      <c r="V26" s="3"/>
      <c r="W26" s="3"/>
      <c r="X26" s="3"/>
      <c r="Y26" s="3"/>
      <c r="Z26" s="3"/>
    </row>
    <row r="27" spans="1:31" x14ac:dyDescent="0.2">
      <c r="A27" s="200" t="s">
        <v>110</v>
      </c>
      <c r="B27" s="364">
        <f>IFERROR('5.1_2024'!B27/'5.1_2023'!B27-1,"-")</f>
        <v>1.6617548973136831E-3</v>
      </c>
      <c r="C27" s="364">
        <f>IFERROR('5.1_2024'!C27/'5.1_2023'!C27-1,"-")</f>
        <v>5.4813763621710647</v>
      </c>
      <c r="D27" s="364">
        <f>IFERROR('5.1_2024'!D27/'5.1_2023'!D27-1,"-")</f>
        <v>8.8541546150411321E-3</v>
      </c>
      <c r="E27" s="364">
        <f>IFERROR('5.1_2024'!E27/'5.1_2023'!E27-1,"-")</f>
        <v>7.7238219779884876E-3</v>
      </c>
      <c r="F27" s="365">
        <f>IFERROR('5.1_2024'!F27/'5.1_2023'!F27-1,"-")</f>
        <v>0.12622659989830232</v>
      </c>
      <c r="G27" s="366">
        <f>IFERROR('5.1_2024'!G27/'5.1_2023'!G27-1,"-")</f>
        <v>6.6458256426630946E-2</v>
      </c>
      <c r="H27" s="234"/>
      <c r="I27" s="367">
        <f>IFERROR('5.1_2024'!B27-'5.1_2023'!B27,"-")</f>
        <v>0.43614600000000792</v>
      </c>
      <c r="J27" s="367">
        <f>IFERROR('5.1_2024'!C27-'5.1_2023'!C27,"-")</f>
        <v>0.15643299999999999</v>
      </c>
      <c r="K27" s="367">
        <f>IFERROR('5.1_2024'!D27-'5.1_2023'!D27,"-")</f>
        <v>1.0010089999999963</v>
      </c>
      <c r="L27" s="367">
        <f>IFERROR('5.1_2024'!E27-'5.1_2023'!E27,"-")</f>
        <v>39.756424000000152</v>
      </c>
      <c r="M27" s="368">
        <f>IFERROR('5.1_2024'!F27-'5.1_2023'!F27,"-")</f>
        <v>687.82446499999969</v>
      </c>
      <c r="N27" s="369">
        <f>IFERROR('5.1_2024'!G27-'5.1_2023'!G27,"-")</f>
        <v>729.17447699999866</v>
      </c>
      <c r="R27" s="3"/>
      <c r="S27" s="3"/>
      <c r="T27" s="3"/>
      <c r="U27" s="3"/>
      <c r="V27" s="3"/>
      <c r="W27" s="3"/>
      <c r="X27" s="3"/>
      <c r="Y27" s="3"/>
      <c r="Z27" s="3"/>
    </row>
    <row r="28" spans="1:31" x14ac:dyDescent="0.2">
      <c r="A28" s="236" t="s">
        <v>111</v>
      </c>
      <c r="B28" s="370">
        <f>IFERROR('5.1_2024'!B28/'5.1_2023'!B28-1,"-")</f>
        <v>8.6918075563838793E-2</v>
      </c>
      <c r="C28" s="370" t="str">
        <f>IFERROR('5.1_2024'!C28/'5.1_2023'!C28-1,"-")</f>
        <v>-</v>
      </c>
      <c r="D28" s="370">
        <f>IFERROR('5.1_2024'!D28/'5.1_2023'!D28-1,"-")</f>
        <v>1.0046398179418325E-2</v>
      </c>
      <c r="E28" s="370">
        <f>IFERROR('5.1_2024'!E28/'5.1_2023'!E28-1,"-")</f>
        <v>5.7556247269770155E-2</v>
      </c>
      <c r="F28" s="371">
        <f>IFERROR('5.1_2024'!F28/'5.1_2023'!F28-1,"-")</f>
        <v>3.8638761868506677E-2</v>
      </c>
      <c r="G28" s="372">
        <f>IFERROR('5.1_2024'!G28/'5.1_2023'!G28-1,"-")</f>
        <v>5.7185219580373481E-2</v>
      </c>
      <c r="H28" s="234"/>
      <c r="I28" s="373">
        <f>IFERROR('5.1_2024'!B28-'5.1_2023'!B28,"-")</f>
        <v>7.7479640000000103</v>
      </c>
      <c r="J28" s="373">
        <f>IFERROR('5.1_2024'!C28-'5.1_2023'!C28,"-")</f>
        <v>0</v>
      </c>
      <c r="K28" s="373">
        <f>IFERROR('5.1_2024'!D28-'5.1_2023'!D28,"-")</f>
        <v>0.73957599999999957</v>
      </c>
      <c r="L28" s="373">
        <f>IFERROR('5.1_2024'!E28-'5.1_2023'!E28,"-")</f>
        <v>512.68838099999994</v>
      </c>
      <c r="M28" s="374">
        <f>IFERROR('5.1_2024'!F28-'5.1_2023'!F28,"-")</f>
        <v>5.177566000000013</v>
      </c>
      <c r="N28" s="375">
        <f>IFERROR('5.1_2024'!G28-'5.1_2023'!G28,"-")</f>
        <v>526.35348700000031</v>
      </c>
      <c r="R28" s="3"/>
      <c r="S28" s="3"/>
      <c r="T28" s="3"/>
      <c r="U28" s="3"/>
      <c r="V28" s="3"/>
      <c r="W28" s="3"/>
      <c r="X28" s="3"/>
      <c r="Y28" s="3"/>
      <c r="Z28" s="3"/>
    </row>
    <row r="29" spans="1:31" s="40" customFormat="1" ht="17.25" customHeight="1" x14ac:dyDescent="0.2">
      <c r="A29" s="200" t="s">
        <v>231</v>
      </c>
      <c r="B29" s="364">
        <f>IFERROR('5.1_2024'!B29/'5.1_2023'!B29-1,"-")</f>
        <v>0.13650784226411372</v>
      </c>
      <c r="C29" s="364">
        <f>IFERROR('5.1_2024'!C29/'5.1_2023'!C29-1,"-")</f>
        <v>6.4852282786771909E-2</v>
      </c>
      <c r="D29" s="364">
        <f>IFERROR('5.1_2024'!D29/'5.1_2023'!D29-1,"-")</f>
        <v>5.8327920810262279E-2</v>
      </c>
      <c r="E29" s="364" t="str">
        <f>IFERROR('5.1_2024'!E29/'5.1_2023'!E29-1,"-")</f>
        <v>-</v>
      </c>
      <c r="F29" s="365" t="str">
        <f>IFERROR('5.1_2024'!F29/'5.1_2023'!F29-1,"-")</f>
        <v>-</v>
      </c>
      <c r="G29" s="366">
        <f>IFERROR('5.1_2024'!G29/'5.1_2023'!G29-1,"-")</f>
        <v>5.9734258463614243E-2</v>
      </c>
      <c r="H29" s="234"/>
      <c r="I29" s="367">
        <f>IFERROR('5.1_2024'!B29-'5.1_2023'!B29,"-")</f>
        <v>0.8276880000000002</v>
      </c>
      <c r="J29" s="367">
        <f>IFERROR('5.1_2024'!C29-'5.1_2023'!C29,"-")</f>
        <v>67.455210999999963</v>
      </c>
      <c r="K29" s="367">
        <f>IFERROR('5.1_2024'!D29-'5.1_2023'!D29,"-")</f>
        <v>240.09672500000033</v>
      </c>
      <c r="L29" s="367">
        <f>IFERROR('5.1_2024'!E29-'5.1_2023'!E29,"-")</f>
        <v>0</v>
      </c>
      <c r="M29" s="368">
        <f>IFERROR('5.1_2024'!F29-'5.1_2023'!F29,"-")</f>
        <v>0</v>
      </c>
      <c r="N29" s="369">
        <f>IFERROR('5.1_2024'!G29-'5.1_2023'!G29,"-")</f>
        <v>308.37962400000015</v>
      </c>
      <c r="R29" s="3"/>
      <c r="S29" s="3"/>
      <c r="T29" s="3"/>
      <c r="U29" s="3"/>
      <c r="V29" s="3"/>
      <c r="W29" s="3"/>
      <c r="X29" s="3"/>
      <c r="Y29" s="3"/>
      <c r="Z29" s="3"/>
      <c r="AA29" s="3"/>
      <c r="AB29" s="3"/>
      <c r="AC29" s="3"/>
      <c r="AD29" s="3"/>
      <c r="AE29" s="3"/>
    </row>
    <row r="30" spans="1:31" x14ac:dyDescent="0.2">
      <c r="A30" s="236" t="s">
        <v>112</v>
      </c>
      <c r="B30" s="370">
        <f>IFERROR('5.1_2024'!B30/'5.1_2023'!B30-1,"-")</f>
        <v>-0.13174863511226154</v>
      </c>
      <c r="C30" s="370">
        <f>IFERROR('5.1_2024'!C30/'5.1_2023'!C30-1,"-")</f>
        <v>-0.13918340451214617</v>
      </c>
      <c r="D30" s="370">
        <f>IFERROR('5.1_2024'!D30/'5.1_2023'!D30-1,"-")</f>
        <v>-0.20861799417573723</v>
      </c>
      <c r="E30" s="370">
        <f>IFERROR('5.1_2024'!E30/'5.1_2023'!E30-1,"-")</f>
        <v>-1.8256800073642276E-2</v>
      </c>
      <c r="F30" s="371">
        <f>IFERROR('5.1_2024'!F30/'5.1_2023'!F30-1,"-")</f>
        <v>-5.145910042946833E-2</v>
      </c>
      <c r="G30" s="372">
        <f>IFERROR('5.1_2024'!G30/'5.1_2023'!G30-1,"-")</f>
        <v>-0.10487265691179559</v>
      </c>
      <c r="H30" s="234"/>
      <c r="I30" s="373">
        <f>IFERROR('5.1_2024'!B30-'5.1_2023'!B30,"-")</f>
        <v>-156.8701480000002</v>
      </c>
      <c r="J30" s="373">
        <f>IFERROR('5.1_2024'!C30-'5.1_2023'!C30,"-")</f>
        <v>-138.39528599999994</v>
      </c>
      <c r="K30" s="373">
        <f>IFERROR('5.1_2024'!D30-'5.1_2023'!D30,"-")</f>
        <v>-9.780389999999997</v>
      </c>
      <c r="L30" s="373">
        <f>IFERROR('5.1_2024'!E30-'5.1_2023'!E30,"-")</f>
        <v>-14.831452999999897</v>
      </c>
      <c r="M30" s="374">
        <f>IFERROR('5.1_2024'!F30-'5.1_2023'!F30,"-")</f>
        <v>-0.59336300000000008</v>
      </c>
      <c r="N30" s="375">
        <f>IFERROR('5.1_2024'!G30-'5.1_2023'!G30,"-")</f>
        <v>-320.47063999999955</v>
      </c>
      <c r="R30" s="3"/>
      <c r="S30" s="3"/>
      <c r="T30" s="3"/>
      <c r="U30" s="3"/>
      <c r="V30" s="3"/>
      <c r="W30" s="3"/>
      <c r="X30" s="3"/>
      <c r="Y30" s="3"/>
      <c r="Z30" s="3"/>
    </row>
    <row r="31" spans="1:31" x14ac:dyDescent="0.2">
      <c r="A31" s="200" t="s">
        <v>113</v>
      </c>
      <c r="B31" s="364" t="str">
        <f>IFERROR('5.1_2024'!B31/'5.1_2023'!B31-1,"-")</f>
        <v>-</v>
      </c>
      <c r="C31" s="364" t="str">
        <f>IFERROR('5.1_2024'!C31/'5.1_2023'!C31-1,"-")</f>
        <v>-</v>
      </c>
      <c r="D31" s="364" t="str">
        <f>IFERROR('5.1_2024'!D31/'5.1_2023'!D31-1,"-")</f>
        <v>-</v>
      </c>
      <c r="E31" s="364" t="str">
        <f>IFERROR('5.1_2024'!E31/'5.1_2023'!E31-1,"-")</f>
        <v>-</v>
      </c>
      <c r="F31" s="365">
        <f>IFERROR('5.1_2024'!F31/'5.1_2023'!F31-1,"-")</f>
        <v>0.16097183533130965</v>
      </c>
      <c r="G31" s="366">
        <f>IFERROR('5.1_2024'!G31/'5.1_2023'!G31-1,"-")</f>
        <v>0.16097450075879549</v>
      </c>
      <c r="H31" s="234"/>
      <c r="I31" s="367">
        <f>IFERROR('5.1_2024'!B31-'5.1_2023'!B31,"-")</f>
        <v>5.4219999999999997E-3</v>
      </c>
      <c r="J31" s="367">
        <f>IFERROR('5.1_2024'!C31-'5.1_2023'!C31,"-")</f>
        <v>0</v>
      </c>
      <c r="K31" s="367">
        <f>IFERROR('5.1_2024'!D31-'5.1_2023'!D31,"-")</f>
        <v>0</v>
      </c>
      <c r="L31" s="367">
        <f>IFERROR('5.1_2024'!E31-'5.1_2023'!E31,"-")</f>
        <v>0</v>
      </c>
      <c r="M31" s="368">
        <f>IFERROR('5.1_2024'!F31-'5.1_2023'!F31,"-")</f>
        <v>327.44814700000006</v>
      </c>
      <c r="N31" s="369">
        <f>IFERROR('5.1_2024'!G31-'5.1_2023'!G31,"-")</f>
        <v>327.45356900000024</v>
      </c>
      <c r="R31" s="3"/>
      <c r="S31" s="3"/>
      <c r="T31" s="3"/>
      <c r="U31" s="3"/>
      <c r="V31" s="3"/>
      <c r="W31" s="3"/>
      <c r="X31" s="3"/>
      <c r="Y31" s="3"/>
      <c r="Z31" s="3"/>
    </row>
    <row r="32" spans="1:31" ht="25.5" x14ac:dyDescent="0.2">
      <c r="A32" s="169" t="s">
        <v>100</v>
      </c>
      <c r="B32" s="370" t="str">
        <f>IFERROR('5.1_2024'!B32/'5.1_2023'!B32-1,"-")</f>
        <v>-</v>
      </c>
      <c r="C32" s="370">
        <f>IFERROR('5.1_2024'!C32/'5.1_2023'!C32-1,"-")</f>
        <v>-0.88466917697686931</v>
      </c>
      <c r="D32" s="370" t="str">
        <f>IFERROR('5.1_2024'!D32/'5.1_2023'!D32-1,"-")</f>
        <v>-</v>
      </c>
      <c r="E32" s="370">
        <f>IFERROR('5.1_2024'!E32/'5.1_2023'!E32-1,"-")</f>
        <v>-0.25033138514756537</v>
      </c>
      <c r="F32" s="371">
        <f>IFERROR('5.1_2024'!F32/'5.1_2023'!F32-1,"-")</f>
        <v>-0.7124525138649267</v>
      </c>
      <c r="G32" s="372">
        <f>IFERROR('5.1_2024'!G32/'5.1_2023'!G32-1,"-")</f>
        <v>-0.67043864996205871</v>
      </c>
      <c r="H32" s="234"/>
      <c r="I32" s="373">
        <f>IFERROR('5.1_2024'!B32-'5.1_2023'!B32,"-")</f>
        <v>9.8200000000000006E-3</v>
      </c>
      <c r="J32" s="373">
        <f>IFERROR('5.1_2024'!C32-'5.1_2023'!C32,"-")</f>
        <v>-2.4669E-2</v>
      </c>
      <c r="K32" s="373">
        <f>IFERROR('5.1_2024'!D32-'5.1_2023'!D32,"-")</f>
        <v>0</v>
      </c>
      <c r="L32" s="373">
        <f>IFERROR('5.1_2024'!E32-'5.1_2023'!E32,"-")</f>
        <v>-5.9403490000000012</v>
      </c>
      <c r="M32" s="374">
        <f>IFERROR('5.1_2024'!F32-'5.1_2023'!F32,"-")</f>
        <v>-169.11715799999999</v>
      </c>
      <c r="N32" s="375">
        <f>IFERROR('5.1_2024'!G32-'5.1_2023'!G32,"-")</f>
        <v>-175.07235599999998</v>
      </c>
      <c r="R32" s="3"/>
      <c r="S32" s="3"/>
      <c r="T32" s="3"/>
      <c r="U32" s="3"/>
      <c r="V32" s="3"/>
      <c r="W32" s="3"/>
      <c r="X32" s="3"/>
      <c r="Y32" s="3"/>
      <c r="Z32" s="3"/>
    </row>
    <row r="33" spans="1:26" x14ac:dyDescent="0.2">
      <c r="A33" s="200" t="s">
        <v>22</v>
      </c>
      <c r="B33" s="364">
        <f>IFERROR('5.1_2024'!B33/'5.1_2023'!B33-1,"-")</f>
        <v>0.43701892985566371</v>
      </c>
      <c r="C33" s="364" t="str">
        <f>IFERROR('5.1_2024'!C33/'5.1_2023'!C33-1,"-")</f>
        <v>-</v>
      </c>
      <c r="D33" s="364" t="s">
        <v>227</v>
      </c>
      <c r="E33" s="364">
        <f>IFERROR('5.1_2024'!E33/'5.1_2023'!E33-1,"-")</f>
        <v>-0.32881838699156229</v>
      </c>
      <c r="F33" s="365">
        <f>IFERROR('5.1_2024'!F33/'5.1_2023'!F33-1,"-")</f>
        <v>-9.3870694614241801E-2</v>
      </c>
      <c r="G33" s="366">
        <f>IFERROR('5.1_2024'!G33/'5.1_2023'!G33-1,"-")</f>
        <v>-0.32336674264035792</v>
      </c>
      <c r="H33" s="234"/>
      <c r="I33" s="367">
        <f>IFERROR('5.1_2024'!B33-'5.1_2023'!B33,"-")</f>
        <v>0.39170400000000005</v>
      </c>
      <c r="J33" s="367">
        <f>IFERROR('5.1_2024'!C33-'5.1_2023'!C33,"-")</f>
        <v>0</v>
      </c>
      <c r="K33" s="367">
        <f>IFERROR('5.1_2024'!D33-'5.1_2023'!D33,"-")</f>
        <v>-3.4957349999999998</v>
      </c>
      <c r="L33" s="367">
        <f>IFERROR('5.1_2024'!E33-'5.1_2023'!E33,"-")</f>
        <v>-194.13932900000003</v>
      </c>
      <c r="M33" s="368">
        <f>IFERROR('5.1_2024'!F33-'5.1_2023'!F33,"-")</f>
        <v>-0.89913199999999982</v>
      </c>
      <c r="N33" s="369">
        <f>IFERROR('5.1_2024'!G33-'5.1_2023'!G33,"-")</f>
        <v>-198.142492</v>
      </c>
      <c r="R33" s="3"/>
      <c r="S33" s="3"/>
      <c r="T33" s="3"/>
      <c r="U33" s="3"/>
      <c r="V33" s="3"/>
      <c r="W33" s="3"/>
      <c r="X33" s="3"/>
      <c r="Y33" s="3"/>
      <c r="Z33" s="3"/>
    </row>
    <row r="34" spans="1:26" x14ac:dyDescent="0.2">
      <c r="A34" s="236" t="s">
        <v>23</v>
      </c>
      <c r="B34" s="370">
        <f>IFERROR('5.1_2024'!B34/'5.1_2023'!B34-1,"-")</f>
        <v>0.47262581636428491</v>
      </c>
      <c r="C34" s="370">
        <f>IFERROR('5.1_2024'!C34/'5.1_2023'!C34-1,"-")</f>
        <v>0.12670685208977273</v>
      </c>
      <c r="D34" s="370">
        <f>IFERROR('5.1_2024'!D34/'5.1_2023'!D34-1,"-")</f>
        <v>0.14356653256311169</v>
      </c>
      <c r="E34" s="370">
        <f>IFERROR('5.1_2024'!E34/'5.1_2023'!E34-1,"-")</f>
        <v>0.19057217190691</v>
      </c>
      <c r="F34" s="371">
        <f>IFERROR('5.1_2024'!F34/'5.1_2023'!F34-1,"-")</f>
        <v>0.63991651730808963</v>
      </c>
      <c r="G34" s="372">
        <f>IFERROR('5.1_2024'!G34/'5.1_2023'!G34-1,"-")</f>
        <v>0.29257125003108131</v>
      </c>
      <c r="H34" s="234"/>
      <c r="I34" s="373">
        <f>IFERROR('5.1_2024'!B34-'5.1_2023'!B34,"-")</f>
        <v>168.16089499999998</v>
      </c>
      <c r="J34" s="373">
        <f>IFERROR('5.1_2024'!C34-'5.1_2023'!C34,"-")</f>
        <v>1.1920439999999992</v>
      </c>
      <c r="K34" s="373">
        <f>IFERROR('5.1_2024'!D34-'5.1_2023'!D34,"-")</f>
        <v>57.115982999999972</v>
      </c>
      <c r="L34" s="373">
        <f>IFERROR('5.1_2024'!E34-'5.1_2023'!E34,"-")</f>
        <v>6.5977579999999989</v>
      </c>
      <c r="M34" s="374">
        <f>IFERROR('5.1_2024'!F34-'5.1_2023'!F34,"-")</f>
        <v>0.56661600000000001</v>
      </c>
      <c r="N34" s="375">
        <f>IFERROR('5.1_2024'!G34-'5.1_2023'!G34,"-")</f>
        <v>233.63329599999997</v>
      </c>
      <c r="R34" s="3"/>
      <c r="S34" s="3"/>
      <c r="T34" s="3"/>
      <c r="U34" s="3"/>
      <c r="V34" s="3"/>
      <c r="W34" s="3"/>
      <c r="X34" s="3"/>
      <c r="Y34" s="3"/>
      <c r="Z34" s="3"/>
    </row>
    <row r="35" spans="1:26" x14ac:dyDescent="0.2">
      <c r="A35" s="200" t="s">
        <v>114</v>
      </c>
      <c r="B35" s="364">
        <f>IFERROR('5.1_2024'!B35/'5.1_2023'!B35-1,"-")</f>
        <v>3.8719353191572825E-2</v>
      </c>
      <c r="C35" s="365" t="s">
        <v>227</v>
      </c>
      <c r="D35" s="364">
        <f>IFERROR('5.1_2024'!D35/'5.1_2023'!D35-1,"-")</f>
        <v>-0.14543476166361502</v>
      </c>
      <c r="E35" s="364">
        <f>IFERROR('5.1_2024'!E35/'5.1_2023'!E35-1,"-")</f>
        <v>4.8673131474195275E-2</v>
      </c>
      <c r="F35" s="365">
        <f>IFERROR('5.1_2024'!F35/'5.1_2023'!F35-1,"-")</f>
        <v>2.869206400073665E-2</v>
      </c>
      <c r="G35" s="366">
        <f>IFERROR('5.1_2024'!G35/'5.1_2023'!G35-1,"-")</f>
        <v>3.622290744106138E-2</v>
      </c>
      <c r="H35" s="234"/>
      <c r="I35" s="367">
        <f>IFERROR('5.1_2024'!B35-'5.1_2023'!B35,"-")</f>
        <v>47.445220000000063</v>
      </c>
      <c r="J35" s="367">
        <f>IFERROR('5.1_2024'!C35-'5.1_2023'!C35,"-")</f>
        <v>5.3625750000000005</v>
      </c>
      <c r="K35" s="367">
        <f>IFERROR('5.1_2024'!D35-'5.1_2023'!D35,"-")</f>
        <v>-2.0513880000000011</v>
      </c>
      <c r="L35" s="367">
        <f>IFERROR('5.1_2024'!E35-'5.1_2023'!E35,"-")</f>
        <v>7.4827699999999879</v>
      </c>
      <c r="M35" s="368">
        <f>IFERROR('5.1_2024'!F35-'5.1_2023'!F35,"-")</f>
        <v>29.504298000000063</v>
      </c>
      <c r="N35" s="369">
        <f>IFERROR('5.1_2024'!G35-'5.1_2023'!G35,"-")</f>
        <v>87.743475000000217</v>
      </c>
      <c r="R35" s="3"/>
      <c r="S35" s="3"/>
      <c r="T35" s="3"/>
      <c r="U35" s="3"/>
      <c r="V35" s="3"/>
      <c r="W35" s="3"/>
      <c r="X35" s="3"/>
      <c r="Y35" s="3"/>
      <c r="Z35" s="3"/>
    </row>
    <row r="36" spans="1:26" x14ac:dyDescent="0.2">
      <c r="A36" s="283" t="s">
        <v>115</v>
      </c>
      <c r="B36" s="501">
        <f>IFERROR('5.1_2024'!B36/'5.1_2023'!B36-1,"-")</f>
        <v>3.3461270880076555E-2</v>
      </c>
      <c r="C36" s="501" t="s">
        <v>227</v>
      </c>
      <c r="D36" s="501">
        <f>IFERROR('5.1_2024'!D36/'5.1_2023'!D36-1,"-")</f>
        <v>0.14098161132728904</v>
      </c>
      <c r="E36" s="501">
        <f>IFERROR('5.1_2024'!E36/'5.1_2023'!E36-1,"-")</f>
        <v>3.7555829280014441E-2</v>
      </c>
      <c r="F36" s="281">
        <f>IFERROR('5.1_2024'!F36/'5.1_2023'!F36-1,"-")</f>
        <v>1.0483128339353831E-2</v>
      </c>
      <c r="G36" s="502">
        <f>IFERROR('5.1_2024'!G36/'5.1_2023'!G36-1,"-")</f>
        <v>2.5360735755695529E-2</v>
      </c>
      <c r="H36" s="234"/>
      <c r="I36" s="373">
        <f>IFERROR('5.1_2024'!B36-'5.1_2023'!B36,"-")</f>
        <v>3.7642689999999988</v>
      </c>
      <c r="J36" s="373">
        <f>IFERROR('5.1_2024'!C36-'5.1_2023'!C36,"-")</f>
        <v>1.7337259999999999</v>
      </c>
      <c r="K36" s="373">
        <f>IFERROR('5.1_2024'!D36-'5.1_2023'!D36,"-")</f>
        <v>1.4724939999999993</v>
      </c>
      <c r="L36" s="373">
        <f>IFERROR('5.1_2024'!E36-'5.1_2023'!E36,"-")</f>
        <v>3.8147020000000111</v>
      </c>
      <c r="M36" s="374">
        <f>IFERROR('5.1_2024'!F36-'5.1_2023'!F36,"-")</f>
        <v>3.5872580000000198</v>
      </c>
      <c r="N36" s="375">
        <f>IFERROR('5.1_2024'!G36-'5.1_2023'!G36,"-")</f>
        <v>14.372449000000074</v>
      </c>
      <c r="R36" s="3"/>
      <c r="S36" s="3"/>
      <c r="T36" s="3"/>
      <c r="U36" s="3"/>
      <c r="V36" s="3"/>
      <c r="W36" s="3"/>
      <c r="X36" s="3"/>
      <c r="Y36" s="3"/>
      <c r="Z36" s="3"/>
    </row>
    <row r="37" spans="1:26" x14ac:dyDescent="0.2">
      <c r="A37" s="282" t="s">
        <v>101</v>
      </c>
      <c r="B37" s="503">
        <f>IFERROR('5.1_2024'!B37/'5.1_2023'!B37-1,"-")</f>
        <v>3.8532045608449472E-2</v>
      </c>
      <c r="C37" s="503" t="str">
        <f>IFERROR('5.1_2024'!C37/'5.1_2023'!C37-1,"-")</f>
        <v>-</v>
      </c>
      <c r="D37" s="365" t="s">
        <v>227</v>
      </c>
      <c r="E37" s="503">
        <f>IFERROR('5.1_2024'!E37/'5.1_2023'!E37-1,"-")</f>
        <v>0.16764295420093611</v>
      </c>
      <c r="F37" s="280">
        <f>IFERROR('5.1_2024'!F37/'5.1_2023'!F37-1,"-")</f>
        <v>1.9489478261393911E-2</v>
      </c>
      <c r="G37" s="499">
        <f>IFERROR('5.1_2024'!G37/'5.1_2023'!G37-1,"-")</f>
        <v>3.7406364862393682E-2</v>
      </c>
      <c r="H37" s="234"/>
      <c r="I37" s="367">
        <f>IFERROR('5.1_2024'!B37-'5.1_2023'!B37,"-")</f>
        <v>42.861389000000145</v>
      </c>
      <c r="J37" s="367">
        <f>IFERROR('5.1_2024'!C37-'5.1_2023'!C37,"-")</f>
        <v>0</v>
      </c>
      <c r="K37" s="367">
        <f>IFERROR('5.1_2024'!D37-'5.1_2023'!D37,"-")</f>
        <v>0</v>
      </c>
      <c r="L37" s="367">
        <f>IFERROR('5.1_2024'!E37-'5.1_2023'!E37,"-")</f>
        <v>7.3517659999999978</v>
      </c>
      <c r="M37" s="368">
        <f>IFERROR('5.1_2024'!F37-'5.1_2023'!F37,"-")</f>
        <v>7.5747150000000261</v>
      </c>
      <c r="N37" s="369">
        <f>IFERROR('5.1_2024'!G37-'5.1_2023'!G37,"-")</f>
        <v>57.787870000000112</v>
      </c>
      <c r="R37" s="3"/>
      <c r="S37" s="3"/>
      <c r="T37" s="3"/>
      <c r="U37" s="3"/>
      <c r="V37" s="3"/>
      <c r="W37" s="3"/>
      <c r="X37" s="3"/>
      <c r="Y37" s="3"/>
      <c r="Z37" s="3"/>
    </row>
    <row r="38" spans="1:26" x14ac:dyDescent="0.2">
      <c r="A38" s="236" t="s">
        <v>118</v>
      </c>
      <c r="B38" s="370">
        <f>IFERROR('5.1_2024'!B38/'5.1_2023'!B38-1,"-")</f>
        <v>9.5284789501236311E-2</v>
      </c>
      <c r="C38" s="370">
        <f>IFERROR('5.1_2024'!C38/'5.1_2023'!C38-1,"-")</f>
        <v>-0.93305429654981031</v>
      </c>
      <c r="D38" s="370">
        <f>IFERROR('5.1_2024'!D38/'5.1_2023'!D38-1,"-")</f>
        <v>-1</v>
      </c>
      <c r="E38" s="370" t="str">
        <f>IFERROR('5.1_2024'!E38/'5.1_2023'!E38-1,"-")</f>
        <v>-</v>
      </c>
      <c r="F38" s="371" t="str">
        <f>IFERROR('5.1_2024'!F38/'5.1_2023'!F38-1,"-")</f>
        <v>-</v>
      </c>
      <c r="G38" s="372">
        <f>IFERROR('5.1_2024'!G38/'5.1_2023'!G38-1,"-")</f>
        <v>9.4700912521515024E-2</v>
      </c>
      <c r="H38" s="234"/>
      <c r="I38" s="373">
        <f>IFERROR('5.1_2024'!B38-'5.1_2023'!B38,"-")</f>
        <v>29.949549999999988</v>
      </c>
      <c r="J38" s="373">
        <f>IFERROR('5.1_2024'!C38-'5.1_2023'!C38,"-")</f>
        <v>-0.16139599999999998</v>
      </c>
      <c r="K38" s="373">
        <f>IFERROR('5.1_2024'!D38-'5.1_2023'!D38,"-")</f>
        <v>-5.2480000000000001E-3</v>
      </c>
      <c r="L38" s="373">
        <f>IFERROR('5.1_2024'!E38-'5.1_2023'!E38,"-")</f>
        <v>0</v>
      </c>
      <c r="M38" s="374">
        <f>IFERROR('5.1_2024'!F38-'5.1_2023'!F38,"-")</f>
        <v>0</v>
      </c>
      <c r="N38" s="375">
        <f>IFERROR('5.1_2024'!G38-'5.1_2023'!G38,"-")</f>
        <v>29.782905999999969</v>
      </c>
      <c r="R38" s="3"/>
      <c r="S38" s="3"/>
      <c r="T38" s="3"/>
      <c r="U38" s="3"/>
      <c r="V38" s="3"/>
      <c r="W38" s="3"/>
      <c r="X38" s="3"/>
      <c r="Y38" s="3"/>
      <c r="Z38" s="3"/>
    </row>
    <row r="39" spans="1:26" x14ac:dyDescent="0.2">
      <c r="A39" s="292" t="s">
        <v>119</v>
      </c>
      <c r="B39" s="364">
        <f>IFERROR('5.1_2024'!B39/'5.1_2023'!B39-1,"-")</f>
        <v>-4.661714120293925E-3</v>
      </c>
      <c r="C39" s="364" t="str">
        <f>IFERROR('5.1_2024'!C39/'5.1_2023'!C39-1,"-")</f>
        <v>-</v>
      </c>
      <c r="D39" s="364" t="str">
        <f>IFERROR('5.1_2024'!D39/'5.1_2023'!D39-1,"-")</f>
        <v>-</v>
      </c>
      <c r="E39" s="364" t="str">
        <f>IFERROR('5.1_2024'!E39/'5.1_2023'!E39-1,"-")</f>
        <v>-</v>
      </c>
      <c r="F39" s="365" t="str">
        <f>IFERROR('5.1_2024'!F39/'5.1_2023'!F39-1,"-")</f>
        <v>-</v>
      </c>
      <c r="G39" s="366">
        <f>IFERROR('5.1_2024'!G39/'5.1_2023'!G39-1,"-")</f>
        <v>-4.661714120293925E-3</v>
      </c>
      <c r="H39" s="234"/>
      <c r="I39" s="367">
        <f>IFERROR('5.1_2024'!B39-'5.1_2023'!B39,"-")</f>
        <v>-0.52622800000000325</v>
      </c>
      <c r="J39" s="367">
        <f>IFERROR('5.1_2024'!C39-'5.1_2023'!C39,"-")</f>
        <v>0</v>
      </c>
      <c r="K39" s="367">
        <f>IFERROR('5.1_2024'!D39-'5.1_2023'!D39,"-")</f>
        <v>0</v>
      </c>
      <c r="L39" s="367">
        <f>IFERROR('5.1_2024'!E39-'5.1_2023'!E39,"-")</f>
        <v>0</v>
      </c>
      <c r="M39" s="368">
        <f>IFERROR('5.1_2024'!F39-'5.1_2023'!F39,"-")</f>
        <v>0</v>
      </c>
      <c r="N39" s="369">
        <f>IFERROR('5.1_2024'!G39-'5.1_2023'!G39,"-")</f>
        <v>-0.52622800000000325</v>
      </c>
      <c r="R39" s="3"/>
      <c r="S39" s="3"/>
      <c r="T39" s="3"/>
      <c r="U39" s="3"/>
      <c r="V39" s="3"/>
      <c r="W39" s="3"/>
      <c r="X39" s="3"/>
      <c r="Y39" s="3"/>
      <c r="Z39" s="3"/>
    </row>
    <row r="40" spans="1:26" x14ac:dyDescent="0.2">
      <c r="A40" s="236" t="s">
        <v>120</v>
      </c>
      <c r="B40" s="370">
        <f>IFERROR('5.1_2024'!B40/'5.1_2023'!B40-1,"-")</f>
        <v>-5.0083557968741088E-2</v>
      </c>
      <c r="C40" s="370" t="str">
        <f>IFERROR('5.1_2024'!C40/'5.1_2023'!C40-1,"-")</f>
        <v>-</v>
      </c>
      <c r="D40" s="370">
        <f>IFERROR('5.1_2024'!D40/'5.1_2023'!D40-1,"-")</f>
        <v>12.416449934980493</v>
      </c>
      <c r="E40" s="370" t="str">
        <f>IFERROR('5.1_2024'!E40/'5.1_2023'!E40-1,"-")</f>
        <v>-</v>
      </c>
      <c r="F40" s="371" t="str">
        <f>IFERROR('5.1_2024'!F40/'5.1_2023'!F40-1,"-")</f>
        <v>-</v>
      </c>
      <c r="G40" s="372">
        <f>IFERROR('5.1_2024'!G40/'5.1_2023'!G40-1,"-")</f>
        <v>0.19070672820319601</v>
      </c>
      <c r="H40" s="234"/>
      <c r="I40" s="373">
        <f>IFERROR('5.1_2024'!B40-'5.1_2023'!B40,"-")</f>
        <v>-7.8220000000000234E-3</v>
      </c>
      <c r="J40" s="373">
        <f>IFERROR('5.1_2024'!C40-'5.1_2023'!C40,"-")</f>
        <v>0</v>
      </c>
      <c r="K40" s="373">
        <f>IFERROR('5.1_2024'!D40-'5.1_2023'!D40,"-")</f>
        <v>3.8192999999999998E-2</v>
      </c>
      <c r="L40" s="373">
        <f>IFERROR('5.1_2024'!E40-'5.1_2023'!E40,"-")</f>
        <v>0</v>
      </c>
      <c r="M40" s="374">
        <f>IFERROR('5.1_2024'!F40-'5.1_2023'!F40,"-")</f>
        <v>0</v>
      </c>
      <c r="N40" s="375">
        <f>IFERROR('5.1_2024'!G40-'5.1_2023'!G40,"-")</f>
        <v>3.0370999999999981E-2</v>
      </c>
      <c r="R40" s="3"/>
      <c r="S40" s="3"/>
      <c r="T40" s="3"/>
      <c r="U40" s="3"/>
      <c r="V40" s="3"/>
      <c r="W40" s="3"/>
      <c r="X40" s="3"/>
      <c r="Y40" s="3"/>
      <c r="Z40" s="3"/>
    </row>
    <row r="41" spans="1:26" x14ac:dyDescent="0.2">
      <c r="A41" s="292" t="s">
        <v>121</v>
      </c>
      <c r="B41" s="364">
        <f>IFERROR('5.1_2024'!B41/'5.1_2023'!B41-1,"-")</f>
        <v>-0.28246755426508863</v>
      </c>
      <c r="C41" s="364">
        <f>IFERROR('5.1_2024'!C41/'5.1_2023'!C41-1,"-")</f>
        <v>-7.2553321932173898E-2</v>
      </c>
      <c r="D41" s="364">
        <f>IFERROR('5.1_2024'!D41/'5.1_2023'!D41-1,"-")</f>
        <v>0.19515822372704772</v>
      </c>
      <c r="E41" s="364" t="str">
        <f>IFERROR('5.1_2024'!E41/'5.1_2023'!E41-1,"-")</f>
        <v>-</v>
      </c>
      <c r="F41" s="365" t="str">
        <f>IFERROR('5.1_2024'!F41/'5.1_2023'!F41-1,"-")</f>
        <v>-</v>
      </c>
      <c r="G41" s="366">
        <f>IFERROR('5.1_2024'!G41/'5.1_2023'!G41-1,"-")</f>
        <v>-0.1223930795635424</v>
      </c>
      <c r="H41" s="234"/>
      <c r="I41" s="367">
        <f>IFERROR('5.1_2024'!B41-'5.1_2023'!B41,"-")</f>
        <v>-1.3884300000000001</v>
      </c>
      <c r="J41" s="367">
        <f>IFERROR('5.1_2024'!C41-'5.1_2023'!C41,"-")</f>
        <v>-2.6982000000000006E-2</v>
      </c>
      <c r="K41" s="367">
        <f>IFERROR('5.1_2024'!D41-'5.1_2023'!D41,"-")</f>
        <v>7.493099999999997E-2</v>
      </c>
      <c r="L41" s="367">
        <f>IFERROR('5.1_2024'!E41-'5.1_2023'!E41,"-")</f>
        <v>0.63949699999999998</v>
      </c>
      <c r="M41" s="368">
        <f>IFERROR('5.1_2024'!F41-'5.1_2023'!F41,"-")</f>
        <v>6.868E-3</v>
      </c>
      <c r="N41" s="369">
        <f>IFERROR('5.1_2024'!G41-'5.1_2023'!G41,"-")</f>
        <v>-0.69411600000000018</v>
      </c>
      <c r="R41" s="3"/>
      <c r="S41" s="3"/>
      <c r="T41" s="3"/>
      <c r="U41" s="3"/>
      <c r="V41" s="3"/>
      <c r="W41" s="3"/>
      <c r="X41" s="3"/>
      <c r="Y41" s="3"/>
      <c r="Z41" s="3"/>
    </row>
    <row r="42" spans="1:26" x14ac:dyDescent="0.2">
      <c r="A42" s="236" t="s">
        <v>122</v>
      </c>
      <c r="B42" s="370">
        <f>IFERROR('5.1_2024'!B42/'5.1_2023'!B42-1,"-")</f>
        <v>2.1043667854258929E-2</v>
      </c>
      <c r="C42" s="370">
        <f>IFERROR('5.1_2024'!C42/'5.1_2023'!C42-1,"-")</f>
        <v>0.16831422169500465</v>
      </c>
      <c r="D42" s="370">
        <f>IFERROR('5.1_2024'!D42/'5.1_2023'!D42-1,"-")</f>
        <v>0.1134701807490146</v>
      </c>
      <c r="E42" s="370" t="str">
        <f>IFERROR('5.1_2024'!E42/'5.1_2023'!E42-1,"-")</f>
        <v>-</v>
      </c>
      <c r="F42" s="371" t="str">
        <f>IFERROR('5.1_2024'!F42/'5.1_2023'!F42-1,"-")</f>
        <v>-</v>
      </c>
      <c r="G42" s="372">
        <f>IFERROR('5.1_2024'!G42/'5.1_2023'!G42-1,"-")</f>
        <v>2.2952116597319661E-2</v>
      </c>
      <c r="H42" s="234"/>
      <c r="I42" s="373">
        <f>IFERROR('5.1_2024'!B42-'5.1_2023'!B42,"-")</f>
        <v>3.4143200000000036</v>
      </c>
      <c r="J42" s="373">
        <f>IFERROR('5.1_2024'!C42-'5.1_2023'!C42,"-")</f>
        <v>1.5324000000000004E-2</v>
      </c>
      <c r="K42" s="373">
        <f>IFERROR('5.1_2024'!D42-'5.1_2023'!D42,"-")</f>
        <v>0.37156900000000004</v>
      </c>
      <c r="L42" s="373">
        <f>IFERROR('5.1_2024'!E42-'5.1_2023'!E42,"-")</f>
        <v>0</v>
      </c>
      <c r="M42" s="374">
        <f>IFERROR('5.1_2024'!F42-'5.1_2023'!F42,"-")</f>
        <v>0</v>
      </c>
      <c r="N42" s="375">
        <f>IFERROR('5.1_2024'!G42-'5.1_2023'!G42,"-")</f>
        <v>3.80121299999999</v>
      </c>
      <c r="R42" s="3"/>
      <c r="S42" s="3"/>
      <c r="T42" s="3"/>
      <c r="U42" s="3"/>
      <c r="V42" s="3"/>
      <c r="W42" s="3"/>
      <c r="X42" s="3"/>
      <c r="Y42" s="3"/>
      <c r="Z42" s="3"/>
    </row>
    <row r="43" spans="1:26" x14ac:dyDescent="0.2">
      <c r="A43" s="292" t="s">
        <v>123</v>
      </c>
      <c r="B43" s="364">
        <f>IFERROR('5.1_2024'!B43/'5.1_2023'!B43-1,"-")</f>
        <v>-0.98755720823798632</v>
      </c>
      <c r="C43" s="364" t="str">
        <f>IFERROR('5.1_2024'!C43/'5.1_2023'!C43-1,"-")</f>
        <v>-</v>
      </c>
      <c r="D43" s="364" t="str">
        <f>IFERROR('5.1_2024'!D43/'5.1_2023'!D43-1,"-")</f>
        <v>-</v>
      </c>
      <c r="E43" s="364" t="str">
        <f>IFERROR('5.1_2024'!E43/'5.1_2023'!E43-1,"-")</f>
        <v>-</v>
      </c>
      <c r="F43" s="365" t="s">
        <v>227</v>
      </c>
      <c r="G43" s="366">
        <f>IFERROR('5.1_2024'!G43/'5.1_2023'!G43-1,"-")</f>
        <v>-0.66819221967963394</v>
      </c>
      <c r="H43" s="234"/>
      <c r="I43" s="367">
        <f>IFERROR('5.1_2024'!B43-'5.1_2023'!B43,"-")</f>
        <v>-6.9049999999999997E-3</v>
      </c>
      <c r="J43" s="367">
        <f>IFERROR('5.1_2024'!C43-'5.1_2023'!C43,"-")</f>
        <v>2.1510000000000001E-3</v>
      </c>
      <c r="K43" s="367">
        <f>IFERROR('5.1_2024'!D43-'5.1_2023'!D43,"-")</f>
        <v>8.2000000000000001E-5</v>
      </c>
      <c r="L43" s="367">
        <f>IFERROR('5.1_2024'!E43-'5.1_2023'!E43,"-")</f>
        <v>0</v>
      </c>
      <c r="M43" s="368">
        <f>IFERROR('5.1_2024'!F43-'5.1_2023'!F43,"-")</f>
        <v>0</v>
      </c>
      <c r="N43" s="369">
        <f>IFERROR('5.1_2024'!G43-'5.1_2023'!G43,"-")</f>
        <v>-4.6719999999999999E-3</v>
      </c>
      <c r="R43" s="3"/>
      <c r="S43" s="3"/>
      <c r="T43" s="3"/>
      <c r="U43" s="3"/>
      <c r="V43" s="3"/>
      <c r="W43" s="3"/>
      <c r="X43" s="3"/>
      <c r="Y43" s="3"/>
      <c r="Z43" s="3"/>
    </row>
    <row r="44" spans="1:26" x14ac:dyDescent="0.2">
      <c r="A44" s="236" t="s">
        <v>124</v>
      </c>
      <c r="B44" s="370">
        <f>IFERROR('5.1_2024'!B44/'5.1_2023'!B44-1,"-")</f>
        <v>-0.71276159212146073</v>
      </c>
      <c r="C44" s="370">
        <f>IFERROR('5.1_2024'!C44/'5.1_2023'!C44-1,"-")</f>
        <v>-1</v>
      </c>
      <c r="D44" s="370" t="s">
        <v>227</v>
      </c>
      <c r="E44" s="370" t="str">
        <f>IFERROR('5.1_2024'!E44/'5.1_2023'!E44-1,"-")</f>
        <v>-</v>
      </c>
      <c r="F44" s="371" t="str">
        <f>IFERROR('5.1_2024'!F44/'5.1_2023'!F44-1,"-")</f>
        <v>-</v>
      </c>
      <c r="G44" s="372">
        <f>IFERROR('5.1_2024'!G44/'5.1_2023'!G44-1,"-")</f>
        <v>-0.98200398483193008</v>
      </c>
      <c r="H44" s="234"/>
      <c r="I44" s="373">
        <f>IFERROR('5.1_2024'!B44-'5.1_2023'!B44,"-")</f>
        <v>-3.4739999999999997E-3</v>
      </c>
      <c r="J44" s="373">
        <f>IFERROR('5.1_2024'!C44-'5.1_2023'!C44,"-")</f>
        <v>-2.7739E-2</v>
      </c>
      <c r="K44" s="373">
        <f>IFERROR('5.1_2024'!D44-'5.1_2023'!D44,"-")</f>
        <v>-4.5182E-2</v>
      </c>
      <c r="L44" s="373">
        <f>IFERROR('5.1_2024'!E44-'5.1_2023'!E44,"-")</f>
        <v>0</v>
      </c>
      <c r="M44" s="374">
        <f>IFERROR('5.1_2024'!F44-'5.1_2023'!F44,"-")</f>
        <v>0</v>
      </c>
      <c r="N44" s="375">
        <f>IFERROR('5.1_2024'!G44-'5.1_2023'!G44,"-")</f>
        <v>-7.6395000000000005E-2</v>
      </c>
      <c r="R44" s="3"/>
      <c r="S44" s="3"/>
      <c r="T44" s="3"/>
      <c r="U44" s="3"/>
      <c r="V44" s="3"/>
      <c r="W44" s="3"/>
      <c r="X44" s="3"/>
      <c r="Y44" s="3"/>
      <c r="Z44" s="3"/>
    </row>
    <row r="45" spans="1:26" x14ac:dyDescent="0.2">
      <c r="A45" s="292" t="s">
        <v>125</v>
      </c>
      <c r="B45" s="364">
        <f>IFERROR('5.1_2024'!B45/'5.1_2023'!B45-1,"-")</f>
        <v>2.4140913662477725E-2</v>
      </c>
      <c r="C45" s="364">
        <f>IFERROR('5.1_2024'!C45/'5.1_2023'!C45-1,"-")</f>
        <v>0.21001024415316771</v>
      </c>
      <c r="D45" s="364">
        <f>IFERROR('5.1_2024'!D45/'5.1_2023'!D45-1,"-")</f>
        <v>-9.9456136242395132E-3</v>
      </c>
      <c r="E45" s="364" t="str">
        <f>IFERROR('5.1_2024'!E45/'5.1_2023'!E45-1,"-")</f>
        <v>-</v>
      </c>
      <c r="F45" s="365" t="str">
        <f>IFERROR('5.1_2024'!F45/'5.1_2023'!F45-1,"-")</f>
        <v>-</v>
      </c>
      <c r="G45" s="366">
        <f>IFERROR('5.1_2024'!G45/'5.1_2023'!G45-1,"-")</f>
        <v>6.6437547600531222E-2</v>
      </c>
      <c r="H45" s="234"/>
      <c r="I45" s="367">
        <f>IFERROR('5.1_2024'!B45-'5.1_2023'!B45,"-")</f>
        <v>0.4300619999999995</v>
      </c>
      <c r="J45" s="367">
        <f>IFERROR('5.1_2024'!C45-'5.1_2023'!C45,"-")</f>
        <v>1.2343349999999997</v>
      </c>
      <c r="K45" s="367">
        <f>IFERROR('5.1_2024'!D45-'5.1_2023'!D45,"-")</f>
        <v>-1.1764000000000108E-2</v>
      </c>
      <c r="L45" s="367">
        <f>IFERROR('5.1_2024'!E45-'5.1_2023'!E45,"-")</f>
        <v>0</v>
      </c>
      <c r="M45" s="368">
        <f>IFERROR('5.1_2024'!F45-'5.1_2023'!F45,"-")</f>
        <v>0</v>
      </c>
      <c r="N45" s="369">
        <f>IFERROR('5.1_2024'!G45-'5.1_2023'!G45,"-")</f>
        <v>1.6526330000000016</v>
      </c>
      <c r="R45" s="3"/>
      <c r="S45" s="3"/>
      <c r="T45" s="3"/>
      <c r="U45" s="3"/>
      <c r="V45" s="3"/>
      <c r="W45" s="3"/>
      <c r="X45" s="3"/>
      <c r="Y45" s="3"/>
      <c r="Z45" s="3"/>
    </row>
    <row r="46" spans="1:26" x14ac:dyDescent="0.2">
      <c r="A46" s="236" t="s">
        <v>126</v>
      </c>
      <c r="B46" s="370">
        <f>IFERROR('5.1_2024'!B46/'5.1_2023'!B46-1,"-")</f>
        <v>0.4905285638013881</v>
      </c>
      <c r="C46" s="370">
        <f>IFERROR('5.1_2024'!C46/'5.1_2023'!C46-1,"-")</f>
        <v>-1</v>
      </c>
      <c r="D46" s="370">
        <f>IFERROR('5.1_2024'!D46/'5.1_2023'!D46-1,"-")</f>
        <v>18.792549190387586</v>
      </c>
      <c r="E46" s="370" t="str">
        <f>IFERROR('5.1_2024'!E46/'5.1_2023'!E46-1,"-")</f>
        <v>-</v>
      </c>
      <c r="F46" s="371">
        <f>IFERROR('5.1_2024'!F46/'5.1_2023'!F46-1,"-")</f>
        <v>0</v>
      </c>
      <c r="G46" s="372">
        <f>IFERROR('5.1_2024'!G46/'5.1_2023'!G46-1,"-")</f>
        <v>1.7917024495684108E-2</v>
      </c>
      <c r="H46" s="234"/>
      <c r="I46" s="373">
        <f>IFERROR('5.1_2024'!B46-'5.1_2023'!B46,"-")</f>
        <v>2.2968999999999996E-2</v>
      </c>
      <c r="J46" s="373">
        <f>IFERROR('5.1_2024'!C46-'5.1_2023'!C46,"-")</f>
        <v>-7.1500000000000003E-4</v>
      </c>
      <c r="K46" s="373">
        <f>IFERROR('5.1_2024'!D46-'5.1_2023'!D46,"-")</f>
        <v>3.7974480000000002</v>
      </c>
      <c r="L46" s="373">
        <f>IFERROR('5.1_2024'!E46-'5.1_2023'!E46,"-")</f>
        <v>0</v>
      </c>
      <c r="M46" s="374">
        <f>IFERROR('5.1_2024'!F46-'5.1_2023'!F46,"-")</f>
        <v>0</v>
      </c>
      <c r="N46" s="375">
        <f>IFERROR('5.1_2024'!G46-'5.1_2023'!G46,"-")</f>
        <v>3.8197019999999782</v>
      </c>
      <c r="R46" s="3"/>
      <c r="S46" s="3"/>
      <c r="T46" s="3"/>
      <c r="U46" s="3"/>
      <c r="V46" s="3"/>
      <c r="W46" s="3"/>
      <c r="X46" s="3"/>
      <c r="Y46" s="3"/>
      <c r="Z46" s="3"/>
    </row>
    <row r="47" spans="1:26" x14ac:dyDescent="0.2">
      <c r="A47" s="292" t="s">
        <v>127</v>
      </c>
      <c r="B47" s="364">
        <f>IFERROR('5.1_2024'!B47/'5.1_2023'!B47-1,"-")</f>
        <v>7.2917333016352837E-2</v>
      </c>
      <c r="C47" s="364" t="s">
        <v>227</v>
      </c>
      <c r="D47" s="364">
        <f>IFERROR('5.1_2024'!D47/'5.1_2023'!D47-1,"-")</f>
        <v>-9.3550311841092082E-2</v>
      </c>
      <c r="E47" s="364">
        <f>IFERROR('5.1_2024'!E47/'5.1_2023'!E47-1,"-")</f>
        <v>-2.968260523176891E-3</v>
      </c>
      <c r="F47" s="365" t="s">
        <v>227</v>
      </c>
      <c r="G47" s="366">
        <f>IFERROR('5.1_2024'!G47/'5.1_2023'!G47-1,"-")</f>
        <v>1.9219981961951405E-2</v>
      </c>
      <c r="H47" s="234"/>
      <c r="I47" s="367">
        <f>IFERROR('5.1_2024'!B47-'5.1_2023'!B47,"-")</f>
        <v>0.46620899999999921</v>
      </c>
      <c r="J47" s="367">
        <f>IFERROR('5.1_2024'!C47-'5.1_2023'!C47,"-")</f>
        <v>0</v>
      </c>
      <c r="K47" s="367">
        <f>IFERROR('5.1_2024'!D47-'5.1_2023'!D47,"-")</f>
        <v>-9.2818000000000067E-2</v>
      </c>
      <c r="L47" s="367">
        <f>IFERROR('5.1_2024'!E47-'5.1_2023'!E47,"-")</f>
        <v>-3.21940000000005E-2</v>
      </c>
      <c r="M47" s="368">
        <f>IFERROR('5.1_2024'!F47-'5.1_2023'!F47,"-")</f>
        <v>9.8719999999999988E-3</v>
      </c>
      <c r="N47" s="369">
        <f>IFERROR('5.1_2024'!G47-'5.1_2023'!G47,"-")</f>
        <v>0.35106899999999897</v>
      </c>
      <c r="R47" s="3"/>
      <c r="S47" s="3"/>
      <c r="T47" s="3"/>
      <c r="U47" s="3"/>
      <c r="V47" s="3"/>
      <c r="W47" s="3"/>
      <c r="X47" s="3"/>
      <c r="Y47" s="3"/>
      <c r="Z47" s="3"/>
    </row>
    <row r="48" spans="1:26" x14ac:dyDescent="0.2">
      <c r="A48" s="236" t="s">
        <v>128</v>
      </c>
      <c r="B48" s="370">
        <f>IFERROR('5.1_2024'!B48/'5.1_2023'!B48-1,"-")</f>
        <v>-3.6727864671892707E-2</v>
      </c>
      <c r="C48" s="370" t="str">
        <f>IFERROR('5.1_2024'!C48/'5.1_2023'!C48-1,"-")</f>
        <v>-</v>
      </c>
      <c r="D48" s="370" t="str">
        <f>IFERROR('5.1_2024'!D48/'5.1_2023'!D48-1,"-")</f>
        <v>-</v>
      </c>
      <c r="E48" s="370" t="str">
        <f>IFERROR('5.1_2024'!E48/'5.1_2023'!E48-1,"-")</f>
        <v>-</v>
      </c>
      <c r="F48" s="371" t="str">
        <f>IFERROR('5.1_2024'!F48/'5.1_2023'!F48-1,"-")</f>
        <v>-</v>
      </c>
      <c r="G48" s="372">
        <f>IFERROR('5.1_2024'!G48/'5.1_2023'!G48-1,"-")</f>
        <v>-3.6727864671892707E-2</v>
      </c>
      <c r="H48" s="234"/>
      <c r="I48" s="373">
        <f>IFERROR('5.1_2024'!B48-'5.1_2023'!B48,"-")</f>
        <v>-0.70524999999999949</v>
      </c>
      <c r="J48" s="373">
        <f>IFERROR('5.1_2024'!C48-'5.1_2023'!C48,"-")</f>
        <v>0</v>
      </c>
      <c r="K48" s="373">
        <f>IFERROR('5.1_2024'!D48-'5.1_2023'!D48,"-")</f>
        <v>0</v>
      </c>
      <c r="L48" s="373">
        <f>IFERROR('5.1_2024'!E48-'5.1_2023'!E48,"-")</f>
        <v>0</v>
      </c>
      <c r="M48" s="374">
        <f>IFERROR('5.1_2024'!F48-'5.1_2023'!F48,"-")</f>
        <v>0</v>
      </c>
      <c r="N48" s="375">
        <f>IFERROR('5.1_2024'!G48-'5.1_2023'!G48,"-")</f>
        <v>-0.70524999999999949</v>
      </c>
      <c r="R48" s="3"/>
      <c r="S48" s="3"/>
      <c r="T48" s="3"/>
      <c r="U48" s="3"/>
      <c r="V48" s="3"/>
      <c r="W48" s="3"/>
      <c r="X48" s="3"/>
      <c r="Y48" s="3"/>
      <c r="Z48" s="3"/>
    </row>
    <row r="49" spans="1:26" x14ac:dyDescent="0.2">
      <c r="A49" s="292" t="s">
        <v>136</v>
      </c>
      <c r="B49" s="364">
        <f>IFERROR('5.1_2024'!B49/'5.1_2023'!B49-1,"-")</f>
        <v>4.2580451237661521E-4</v>
      </c>
      <c r="C49" s="364" t="s">
        <v>227</v>
      </c>
      <c r="D49" s="364">
        <f>IFERROR('5.1_2024'!D49/'5.1_2023'!D49-1,"-")</f>
        <v>6.9651705186936974E-2</v>
      </c>
      <c r="E49" s="364" t="str">
        <f>IFERROR('5.1_2024'!E49/'5.1_2023'!E49-1,"-")</f>
        <v>-</v>
      </c>
      <c r="F49" s="365" t="str">
        <f>IFERROR('5.1_2024'!F49/'5.1_2023'!F49-1,"-")</f>
        <v>-</v>
      </c>
      <c r="G49" s="366">
        <f>IFERROR('5.1_2024'!G49/'5.1_2023'!G49-1,"-")</f>
        <v>2.3092491919305402E-3</v>
      </c>
      <c r="H49" s="234"/>
      <c r="I49" s="367">
        <f>IFERROR('5.1_2024'!B49-'5.1_2023'!B49,"-")</f>
        <v>0.14587599999998702</v>
      </c>
      <c r="J49" s="367">
        <f>IFERROR('5.1_2024'!C49-'5.1_2023'!C49,"-")</f>
        <v>0.15868299999999991</v>
      </c>
      <c r="K49" s="367">
        <f>IFERROR('5.1_2024'!D49-'5.1_2023'!D49,"-")</f>
        <v>0.50865700000000036</v>
      </c>
      <c r="L49" s="367">
        <f>IFERROR('5.1_2024'!E49-'5.1_2023'!E49,"-")</f>
        <v>0</v>
      </c>
      <c r="M49" s="368">
        <f>IFERROR('5.1_2024'!F49-'5.1_2023'!F49,"-")</f>
        <v>0</v>
      </c>
      <c r="N49" s="369">
        <f>IFERROR('5.1_2024'!G49-'5.1_2023'!G49,"-")</f>
        <v>0.81321600000001126</v>
      </c>
      <c r="R49" s="3"/>
      <c r="S49" s="3"/>
      <c r="T49" s="3"/>
      <c r="U49" s="3"/>
      <c r="V49" s="3"/>
      <c r="W49" s="3"/>
      <c r="X49" s="3"/>
      <c r="Y49" s="3"/>
      <c r="Z49" s="3"/>
    </row>
    <row r="50" spans="1:26" x14ac:dyDescent="0.2">
      <c r="A50" s="236" t="s">
        <v>129</v>
      </c>
      <c r="B50" s="370" t="s">
        <v>227</v>
      </c>
      <c r="C50" s="370" t="s">
        <v>227</v>
      </c>
      <c r="D50" s="370" t="s">
        <v>227</v>
      </c>
      <c r="E50" s="370" t="s">
        <v>227</v>
      </c>
      <c r="F50" s="371" t="str">
        <f>IFERROR('5.1_2024'!F50/'5.1_2023'!F50-1,"-")</f>
        <v>-</v>
      </c>
      <c r="G50" s="372" t="s">
        <v>228</v>
      </c>
      <c r="H50" s="234"/>
      <c r="I50" s="373">
        <f>IFERROR('5.1_2024'!B50-'5.1_2023'!B50,"-")</f>
        <v>3.1758799999999994</v>
      </c>
      <c r="J50" s="373">
        <f>IFERROR('5.1_2024'!C50-'5.1_2023'!C50,"-")</f>
        <v>-3.5883000000000109E-2</v>
      </c>
      <c r="K50" s="373">
        <f>IFERROR('5.1_2024'!D50-'5.1_2023'!D50,"-")</f>
        <v>0.17640699999999998</v>
      </c>
      <c r="L50" s="373">
        <f>IFERROR('5.1_2024'!E50-'5.1_2023'!E50,"-")</f>
        <v>-1.0859179999999995</v>
      </c>
      <c r="M50" s="374">
        <f>IFERROR('5.1_2024'!F50-'5.1_2023'!F50,"-")</f>
        <v>0</v>
      </c>
      <c r="N50" s="375">
        <f>IFERROR('5.1_2024'!G50-'5.1_2023'!G50,"-")</f>
        <v>2.2304859999999991</v>
      </c>
      <c r="R50" s="3"/>
      <c r="S50" s="3"/>
      <c r="T50" s="3"/>
      <c r="U50" s="3"/>
      <c r="V50" s="3"/>
      <c r="W50" s="3"/>
      <c r="X50" s="3"/>
      <c r="Y50" s="3"/>
      <c r="Z50" s="3"/>
    </row>
    <row r="51" spans="1:26" x14ac:dyDescent="0.2">
      <c r="A51" s="292" t="s">
        <v>130</v>
      </c>
      <c r="B51" s="364">
        <f>IFERROR('5.1_2024'!B51/'5.1_2023'!B51-1,"-")</f>
        <v>7.1407465602772779E-2</v>
      </c>
      <c r="C51" s="364" t="str">
        <f>IFERROR('5.1_2024'!C51/'5.1_2023'!C51-1,"-")</f>
        <v>-</v>
      </c>
      <c r="D51" s="364">
        <f>IFERROR('5.1_2024'!D51/'5.1_2023'!D51-1,"-")</f>
        <v>0.12489009701885312</v>
      </c>
      <c r="E51" s="364" t="str">
        <f>IFERROR('5.1_2024'!E51/'5.1_2023'!E51-1,"-")</f>
        <v>-</v>
      </c>
      <c r="F51" s="365" t="str">
        <f>IFERROR('5.1_2024'!F51/'5.1_2023'!F51-1,"-")</f>
        <v>-</v>
      </c>
      <c r="G51" s="366">
        <f>IFERROR('5.1_2024'!G51/'5.1_2023'!G51-1,"-")</f>
        <v>7.2062423846186885E-2</v>
      </c>
      <c r="H51" s="234"/>
      <c r="I51" s="367">
        <f>IFERROR('5.1_2024'!B51-'5.1_2023'!B51,"-")</f>
        <v>15.145368999999988</v>
      </c>
      <c r="J51" s="367">
        <f>IFERROR('5.1_2024'!C51-'5.1_2023'!C51,"-")</f>
        <v>0</v>
      </c>
      <c r="K51" s="367">
        <f>IFERROR('5.1_2024'!D51-'5.1_2023'!D51,"-")</f>
        <v>0.32840999999999987</v>
      </c>
      <c r="L51" s="367">
        <f>IFERROR('5.1_2024'!E51-'5.1_2023'!E51,"-")</f>
        <v>0</v>
      </c>
      <c r="M51" s="368">
        <f>IFERROR('5.1_2024'!F51-'5.1_2023'!F51,"-")</f>
        <v>0</v>
      </c>
      <c r="N51" s="369">
        <f>IFERROR('5.1_2024'!G51-'5.1_2023'!G51,"-")</f>
        <v>15.473778999999979</v>
      </c>
      <c r="R51" s="3"/>
      <c r="S51" s="3"/>
      <c r="T51" s="3"/>
      <c r="U51" s="3"/>
      <c r="V51" s="3"/>
      <c r="W51" s="3"/>
      <c r="X51" s="3"/>
      <c r="Y51" s="3"/>
      <c r="Z51" s="3"/>
    </row>
    <row r="52" spans="1:26" x14ac:dyDescent="0.2">
      <c r="A52" s="451" t="s">
        <v>117</v>
      </c>
      <c r="B52" s="427" t="s">
        <v>229</v>
      </c>
      <c r="C52" s="427">
        <f>IFERROR('5.1_2024'!C52/'5.1_2023'!C52-1,"-")</f>
        <v>0.54589092416682683</v>
      </c>
      <c r="D52" s="427">
        <f>IFERROR('5.1_2024'!D52/'5.1_2023'!D52-1,"-")</f>
        <v>-1.4464457056666076</v>
      </c>
      <c r="E52" s="427">
        <f>IFERROR('5.1_2024'!E52/'5.1_2023'!E52-1,"-")</f>
        <v>-0.47900992538654685</v>
      </c>
      <c r="F52" s="428">
        <f>IFERROR('5.1_2024'!F52/'5.1_2023'!F52-1,"-")</f>
        <v>-4.4197769023068267E-2</v>
      </c>
      <c r="G52" s="428">
        <f>IFERROR('5.1_2024'!G52/'5.1_2023'!G52-1,"-")</f>
        <v>-1.5065633295736185</v>
      </c>
      <c r="H52" s="234"/>
      <c r="I52" s="373">
        <f>IFERROR('5.1_2024'!B52-'5.1_2023'!B52,"-")</f>
        <v>-321.4781550000007</v>
      </c>
      <c r="J52" s="373">
        <f>IFERROR('5.1_2024'!C52-'5.1_2023'!C52,"-")</f>
        <v>27.898383999999623</v>
      </c>
      <c r="K52" s="373">
        <f>IFERROR('5.1_2024'!D52-'5.1_2023'!D52,"-")</f>
        <v>-1118.7569299999959</v>
      </c>
      <c r="L52" s="373">
        <f>IFERROR('5.1_2024'!E52-'5.1_2023'!E52,"-")</f>
        <v>-54.754759000003105</v>
      </c>
      <c r="M52" s="374">
        <f>IFERROR('5.1_2024'!F52-'5.1_2023'!F52,"-")</f>
        <v>2.735051999999996</v>
      </c>
      <c r="N52" s="375">
        <f>IFERROR('5.1_2024'!G52-'5.1_2023'!G52,"-")</f>
        <v>-1464.3564080000001</v>
      </c>
      <c r="R52" s="3"/>
      <c r="S52" s="3"/>
      <c r="T52" s="3"/>
      <c r="U52" s="3"/>
      <c r="V52" s="3"/>
      <c r="W52" s="3"/>
      <c r="X52" s="3"/>
      <c r="Y52" s="3"/>
      <c r="Z52" s="3"/>
    </row>
    <row r="53" spans="1:26" ht="27" x14ac:dyDescent="0.2">
      <c r="A53" s="452" t="s">
        <v>62</v>
      </c>
      <c r="B53" s="504">
        <f>IFERROR('5.1_2024'!B53/'5.1_2023'!B53-1,"-")</f>
        <v>-0.26749102103038724</v>
      </c>
      <c r="C53" s="505">
        <f>IFERROR('5.1_2024'!C53/'5.1_2023'!C53-1,"-")</f>
        <v>0.11407744755473548</v>
      </c>
      <c r="D53" s="504">
        <f>IFERROR('5.1_2024'!D53/'5.1_2023'!D53-1,"-")</f>
        <v>-0.21482595742153587</v>
      </c>
      <c r="E53" s="506" t="str">
        <f>IFERROR('5.1_2024'!E53/'5.1_2023'!E53-1,"-")</f>
        <v>-</v>
      </c>
      <c r="F53" s="507">
        <f>IFERROR('5.1_2024'!F53/'5.1_2023'!F53-1,"-")</f>
        <v>-6.2841340494887765E-2</v>
      </c>
      <c r="G53" s="507">
        <f>IFERROR('5.1_2024'!G53/'5.1_2023'!G53-1,"-")</f>
        <v>-0.21894282273217358</v>
      </c>
      <c r="H53" s="234"/>
      <c r="I53" s="510">
        <f>IFERROR('5.1_2024'!B53-'5.1_2023'!B53,"-")</f>
        <v>-262.14946099999997</v>
      </c>
      <c r="J53" s="510">
        <f>IFERROR('5.1_2024'!C53-'5.1_2023'!C53,"-")</f>
        <v>8.7170000000000025E-3</v>
      </c>
      <c r="K53" s="510">
        <f>IFERROR('5.1_2024'!D53-'5.1_2023'!D53,"-")</f>
        <v>-55.643029999999982</v>
      </c>
      <c r="L53" s="510">
        <f>IFERROR('5.1_2024'!E53-'5.1_2023'!E53,"-")</f>
        <v>0</v>
      </c>
      <c r="M53" s="511">
        <f>IFERROR('5.1_2024'!F53-'5.1_2023'!F53,"-")</f>
        <v>-18.714126000000022</v>
      </c>
      <c r="N53" s="512">
        <f>IFERROR('5.1_2024'!G53-'5.1_2023'!G53,"-")</f>
        <v>-336.49789999999985</v>
      </c>
      <c r="R53" s="3"/>
      <c r="S53" s="3"/>
      <c r="T53" s="3"/>
      <c r="U53" s="3"/>
      <c r="V53" s="3"/>
      <c r="W53" s="3"/>
      <c r="X53" s="3"/>
      <c r="Y53" s="3"/>
      <c r="Z53" s="3"/>
    </row>
    <row r="54" spans="1:26" x14ac:dyDescent="0.2">
      <c r="A54" s="169" t="s">
        <v>22</v>
      </c>
      <c r="B54" s="370">
        <f>IFERROR('5.1_2024'!B54/'5.1_2023'!B54-1,"-")</f>
        <v>-0.26412394589423416</v>
      </c>
      <c r="C54" s="370">
        <f>IFERROR('5.1_2024'!C54/'5.1_2023'!C54-1,"-")</f>
        <v>0.45926283487915032</v>
      </c>
      <c r="D54" s="370">
        <f>IFERROR('5.1_2024'!D54/'5.1_2023'!D54-1,"-")</f>
        <v>-0.21372893071185906</v>
      </c>
      <c r="E54" s="370" t="str">
        <f>IFERROR('5.1_2024'!E54/'5.1_2023'!E54-1,"-")</f>
        <v>-</v>
      </c>
      <c r="F54" s="371">
        <f>IFERROR('5.1_2024'!F54/'5.1_2023'!F54-1,"-")</f>
        <v>-0.28585193121062336</v>
      </c>
      <c r="G54" s="372">
        <f>IFERROR('5.1_2024'!G54/'5.1_2023'!G54-1,"-")</f>
        <v>-0.25458148168219397</v>
      </c>
      <c r="H54" s="234"/>
      <c r="I54" s="513">
        <f>IFERROR('5.1_2024'!B54-'5.1_2023'!B54,"-")</f>
        <v>-257.64823000000001</v>
      </c>
      <c r="J54" s="514">
        <f>IFERROR('5.1_2024'!C54-'5.1_2023'!C54,"-")</f>
        <v>2.6639999999999997E-2</v>
      </c>
      <c r="K54" s="513">
        <f>IFERROR('5.1_2024'!D54-'5.1_2023'!D54,"-")</f>
        <v>-55.281645999999995</v>
      </c>
      <c r="L54" s="515">
        <f>IFERROR('5.1_2024'!E54-'5.1_2023'!E54,"-")</f>
        <v>0</v>
      </c>
      <c r="M54" s="516">
        <f>IFERROR('5.1_2024'!F54-'5.1_2023'!F54,"-")</f>
        <v>-11.879464000000002</v>
      </c>
      <c r="N54" s="516">
        <f>IFERROR('5.1_2024'!G54-'5.1_2023'!G54,"-")</f>
        <v>-324.78270000000009</v>
      </c>
      <c r="O54" s="3"/>
      <c r="P54" s="3"/>
      <c r="Q54" s="3"/>
      <c r="R54" s="3"/>
      <c r="S54" s="3"/>
      <c r="T54" s="3"/>
      <c r="U54" s="3"/>
      <c r="V54" s="3"/>
      <c r="W54" s="3"/>
      <c r="X54" s="3"/>
      <c r="Y54" s="3"/>
      <c r="Z54" s="3"/>
    </row>
    <row r="55" spans="1:26" x14ac:dyDescent="0.2">
      <c r="A55" s="200" t="s">
        <v>110</v>
      </c>
      <c r="B55" s="364">
        <f>IFERROR('5.1_2024'!B55/'5.1_2023'!B55-1,"-")</f>
        <v>-0.10954657352817088</v>
      </c>
      <c r="C55" s="364" t="str">
        <f>IFERROR('5.1_2024'!C55/'5.1_2023'!C55-1,"-")</f>
        <v>-</v>
      </c>
      <c r="D55" s="364" t="str">
        <f>IFERROR('5.1_2024'!D55/'5.1_2023'!D55-1,"-")</f>
        <v>-</v>
      </c>
      <c r="E55" s="364" t="str">
        <f>IFERROR('5.1_2024'!E55/'5.1_2023'!E55-1,"-")</f>
        <v>-</v>
      </c>
      <c r="F55" s="365">
        <f>IFERROR('5.1_2024'!F55/'5.1_2023'!F55-1,"-")</f>
        <v>-2.6672736877870751E-2</v>
      </c>
      <c r="G55" s="366">
        <f>IFERROR('5.1_2024'!G55/'5.1_2023'!G55-1,"-")</f>
        <v>-2.675891086128146E-2</v>
      </c>
      <c r="H55" s="234"/>
      <c r="I55" s="367">
        <f>IFERROR('5.1_2024'!B55-'5.1_2023'!B55,"-")</f>
        <v>-2.9858999999999997E-2</v>
      </c>
      <c r="J55" s="367">
        <f>IFERROR('5.1_2024'!C55-'5.1_2023'!C55,"-")</f>
        <v>4.84E-4</v>
      </c>
      <c r="K55" s="367">
        <f>IFERROR('5.1_2024'!D55-'5.1_2023'!D55,"-")</f>
        <v>0</v>
      </c>
      <c r="L55" s="367">
        <f>IFERROR('5.1_2024'!E55-'5.1_2023'!E55,"-")</f>
        <v>0</v>
      </c>
      <c r="M55" s="368">
        <f>IFERROR('5.1_2024'!F55-'5.1_2023'!F55,"-")</f>
        <v>-6.8346619999999803</v>
      </c>
      <c r="N55" s="369">
        <f>IFERROR('5.1_2024'!G55-'5.1_2023'!G55,"-")</f>
        <v>-6.8640369999999677</v>
      </c>
      <c r="O55" s="3"/>
      <c r="P55" s="3"/>
      <c r="Q55" s="3"/>
      <c r="R55" s="3"/>
      <c r="S55" s="3"/>
      <c r="T55" s="3"/>
      <c r="U55" s="3"/>
      <c r="V55" s="3"/>
      <c r="W55" s="3"/>
      <c r="X55" s="3"/>
      <c r="Y55" s="3"/>
      <c r="Z55" s="3"/>
    </row>
    <row r="56" spans="1:26" x14ac:dyDescent="0.2">
      <c r="A56" s="217" t="s">
        <v>24</v>
      </c>
      <c r="B56" s="427">
        <f>IFERROR('5.1_2024'!B56/'5.1_2023'!B56-1,"-")</f>
        <v>-1.0121857450288292</v>
      </c>
      <c r="C56" s="427">
        <f>IFERROR('5.1_2024'!C56/'5.1_2023'!C56-1,"-")</f>
        <v>-1</v>
      </c>
      <c r="D56" s="427">
        <f>IFERROR('5.1_2024'!D56/'5.1_2023'!D56-1,"-")</f>
        <v>-1</v>
      </c>
      <c r="E56" s="427" t="str">
        <f>IFERROR('5.1_2024'!E56/'5.1_2023'!E56-1,"-")</f>
        <v>-</v>
      </c>
      <c r="F56" s="428" t="str">
        <f>IFERROR('5.1_2024'!F56/'5.1_2023'!F56-1,"-")</f>
        <v>-</v>
      </c>
      <c r="G56" s="429">
        <f>IFERROR('5.1_2024'!G56/'5.1_2023'!G56-1,"-")</f>
        <v>-1.0119699217602016</v>
      </c>
      <c r="H56" s="234"/>
      <c r="I56" s="455">
        <f>IFERROR('5.1_2024'!B56-'5.1_2023'!B56,"-")</f>
        <v>-16.225877999999959</v>
      </c>
      <c r="J56" s="455">
        <f>IFERROR('5.1_2024'!C56-'5.1_2023'!C56,"-")</f>
        <v>-1.3680000000000359E-3</v>
      </c>
      <c r="K56" s="455">
        <f>IFERROR('5.1_2024'!D56-'5.1_2023'!D56,"-")</f>
        <v>-0.28766999999999143</v>
      </c>
      <c r="L56" s="455">
        <f>IFERROR('5.1_2024'!E56-'5.1_2023'!E56,"-")</f>
        <v>0</v>
      </c>
      <c r="M56" s="456">
        <f>IFERROR('5.1_2024'!F56-'5.1_2023'!F56,"-")</f>
        <v>0</v>
      </c>
      <c r="N56" s="457">
        <f>IFERROR('5.1_2024'!G56-'5.1_2023'!G56,"-")</f>
        <v>-16.51491599999995</v>
      </c>
      <c r="O56" s="3"/>
      <c r="P56" s="3"/>
      <c r="Q56" s="3"/>
      <c r="R56" s="3"/>
      <c r="S56" s="3"/>
      <c r="T56" s="3"/>
      <c r="U56" s="3"/>
      <c r="V56" s="3"/>
      <c r="W56" s="3"/>
      <c r="X56" s="3"/>
      <c r="Y56" s="3"/>
      <c r="Z56" s="3"/>
    </row>
    <row r="57" spans="1:26" x14ac:dyDescent="0.2">
      <c r="A57" s="129" t="s">
        <v>134</v>
      </c>
      <c r="B57" s="106"/>
      <c r="C57" s="56"/>
      <c r="D57" s="106"/>
      <c r="E57" s="56"/>
      <c r="F57" s="56"/>
      <c r="G57" s="56"/>
      <c r="H57" s="234"/>
      <c r="I57" s="275"/>
      <c r="O57" s="3"/>
      <c r="P57" s="3"/>
      <c r="Q57" s="3"/>
      <c r="R57" s="3"/>
      <c r="S57" s="3"/>
      <c r="T57" s="3"/>
      <c r="U57" s="3"/>
      <c r="V57" s="3"/>
      <c r="W57" s="3"/>
      <c r="X57" s="3"/>
      <c r="Y57" s="3"/>
      <c r="Z57" s="3"/>
    </row>
    <row r="58" spans="1:26" x14ac:dyDescent="0.2">
      <c r="A58" s="129" t="s">
        <v>133</v>
      </c>
      <c r="B58" s="106"/>
      <c r="C58" s="174"/>
      <c r="D58" s="106"/>
      <c r="E58" s="56"/>
      <c r="F58" s="56"/>
      <c r="G58" s="174"/>
      <c r="H58" s="234"/>
      <c r="I58" s="275"/>
      <c r="O58" s="3"/>
      <c r="P58" s="3"/>
      <c r="Q58" s="3"/>
      <c r="R58" s="3"/>
      <c r="S58" s="3"/>
      <c r="T58" s="3"/>
      <c r="U58" s="3"/>
      <c r="V58" s="3"/>
      <c r="W58" s="3"/>
      <c r="X58" s="3"/>
      <c r="Y58" s="3"/>
      <c r="Z58" s="3"/>
    </row>
    <row r="59" spans="1:26" x14ac:dyDescent="0.2">
      <c r="A59" s="129" t="s">
        <v>214</v>
      </c>
      <c r="B59" s="106"/>
      <c r="C59" s="174"/>
      <c r="D59" s="106"/>
      <c r="E59" s="56"/>
      <c r="F59" s="56"/>
      <c r="G59" s="174"/>
      <c r="H59" s="234"/>
      <c r="I59" s="275"/>
      <c r="O59" s="3"/>
      <c r="P59" s="3"/>
      <c r="Q59" s="3"/>
      <c r="R59" s="3"/>
      <c r="S59" s="3"/>
      <c r="T59" s="3"/>
      <c r="U59" s="3"/>
      <c r="V59" s="3"/>
      <c r="W59" s="3"/>
      <c r="X59" s="3"/>
      <c r="Y59" s="3"/>
      <c r="Z59" s="3"/>
    </row>
    <row r="60" spans="1:26" x14ac:dyDescent="0.2">
      <c r="A60" s="211" t="s">
        <v>215</v>
      </c>
      <c r="B60" s="106"/>
      <c r="C60" s="174"/>
      <c r="D60" s="106"/>
      <c r="E60" s="56"/>
      <c r="F60" s="56"/>
      <c r="G60" s="174"/>
      <c r="H60" s="37"/>
      <c r="I60" s="275"/>
      <c r="O60" s="3"/>
      <c r="P60" s="3"/>
      <c r="Q60" s="3"/>
      <c r="R60" s="3"/>
      <c r="S60" s="3"/>
      <c r="T60" s="3"/>
      <c r="U60" s="3"/>
      <c r="V60" s="3"/>
      <c r="W60" s="3"/>
      <c r="X60" s="3"/>
      <c r="Y60" s="3"/>
      <c r="Z60" s="3"/>
    </row>
    <row r="61" spans="1:26" x14ac:dyDescent="0.2">
      <c r="A61" s="129" t="s">
        <v>30</v>
      </c>
      <c r="B61" s="106"/>
      <c r="C61" s="174"/>
      <c r="D61" s="106"/>
      <c r="E61" s="56"/>
      <c r="F61" s="56"/>
      <c r="G61" s="174"/>
      <c r="H61" s="37"/>
      <c r="I61" s="275"/>
      <c r="O61" s="3"/>
      <c r="P61" s="3"/>
      <c r="Q61" s="3"/>
      <c r="R61" s="3"/>
      <c r="S61" s="3"/>
      <c r="T61" s="3"/>
      <c r="U61" s="3"/>
      <c r="V61" s="3"/>
      <c r="W61" s="3"/>
      <c r="X61" s="3"/>
      <c r="Y61" s="3"/>
      <c r="Z61" s="3"/>
    </row>
    <row r="62" spans="1:26" x14ac:dyDescent="0.2">
      <c r="A62" s="129" t="s">
        <v>67</v>
      </c>
      <c r="B62" s="106"/>
      <c r="C62" s="174"/>
      <c r="D62" s="106"/>
      <c r="E62" s="56"/>
      <c r="F62" s="56"/>
      <c r="G62" s="174"/>
      <c r="H62" s="37"/>
      <c r="I62" s="275"/>
      <c r="O62" s="3"/>
      <c r="P62" s="3"/>
      <c r="Q62" s="3"/>
      <c r="R62" s="3"/>
      <c r="S62" s="3"/>
      <c r="T62" s="3"/>
      <c r="U62" s="3"/>
      <c r="V62" s="3"/>
      <c r="W62" s="3"/>
      <c r="X62" s="3"/>
      <c r="Y62" s="3"/>
      <c r="Z62" s="3"/>
    </row>
    <row r="63" spans="1:26" x14ac:dyDescent="0.2">
      <c r="A63" s="40"/>
      <c r="B63" s="40"/>
      <c r="C63" s="40"/>
      <c r="D63" s="40"/>
      <c r="E63" s="55"/>
      <c r="F63" s="40"/>
      <c r="G63" s="40"/>
      <c r="H63" s="37"/>
      <c r="O63" s="3"/>
      <c r="P63" s="3"/>
      <c r="Q63" s="3"/>
      <c r="R63" s="3"/>
      <c r="S63" s="3"/>
      <c r="T63" s="3"/>
      <c r="U63" s="3"/>
      <c r="V63" s="3"/>
      <c r="W63" s="3"/>
      <c r="X63" s="3"/>
      <c r="Y63" s="3"/>
      <c r="Z63" s="3"/>
    </row>
    <row r="64" spans="1:26" x14ac:dyDescent="0.2">
      <c r="A64" s="5"/>
      <c r="B64" s="5"/>
      <c r="C64" s="6"/>
      <c r="D64" s="5"/>
      <c r="E64" s="6"/>
      <c r="F64" s="60"/>
      <c r="G64" s="40"/>
      <c r="H64" s="37"/>
      <c r="U64" s="3"/>
      <c r="V64" s="3"/>
      <c r="W64" s="3"/>
      <c r="X64" s="3"/>
      <c r="Y64" s="3"/>
      <c r="Z64" s="3"/>
    </row>
    <row r="65" spans="1:40" x14ac:dyDescent="0.2">
      <c r="A65" s="7"/>
      <c r="B65" s="7"/>
      <c r="C65" s="8"/>
      <c r="D65" s="7"/>
      <c r="E65" s="9"/>
      <c r="F65" s="8"/>
      <c r="G65" s="39"/>
      <c r="H65" s="37"/>
      <c r="X65" s="3"/>
      <c r="Y65" s="3"/>
      <c r="Z65" s="3"/>
    </row>
    <row r="66" spans="1:40" x14ac:dyDescent="0.2">
      <c r="A66" s="10"/>
      <c r="B66" s="10"/>
      <c r="C66" s="172"/>
      <c r="D66" s="10"/>
      <c r="E66" s="10"/>
      <c r="F66" s="10"/>
    </row>
    <row r="67" spans="1:40" ht="15.75" x14ac:dyDescent="0.25">
      <c r="A67" s="12"/>
      <c r="B67" s="12"/>
      <c r="C67" s="13"/>
      <c r="D67" s="12"/>
      <c r="E67" s="13"/>
      <c r="F67" s="14"/>
    </row>
    <row r="68" spans="1:40" x14ac:dyDescent="0.2">
      <c r="A68" s="15"/>
      <c r="B68" s="15"/>
      <c r="C68" s="37"/>
      <c r="D68" s="15"/>
      <c r="E68" s="37"/>
      <c r="F68" s="16"/>
      <c r="G68" s="61"/>
      <c r="H68" s="37"/>
      <c r="Y68" s="3"/>
      <c r="Z68" s="3"/>
    </row>
    <row r="69" spans="1:40" x14ac:dyDescent="0.2">
      <c r="A69" s="1"/>
      <c r="B69" s="1"/>
      <c r="C69" s="17"/>
      <c r="D69" s="1"/>
      <c r="E69" s="18"/>
      <c r="F69" s="18"/>
      <c r="G69" s="61"/>
      <c r="H69" s="37"/>
      <c r="Y69" s="3"/>
      <c r="Z69" s="3"/>
    </row>
    <row r="70" spans="1:40" x14ac:dyDescent="0.2">
      <c r="A70" s="37"/>
      <c r="B70" s="37"/>
      <c r="C70" s="17"/>
      <c r="D70" s="37"/>
      <c r="E70" s="17"/>
      <c r="F70" s="17"/>
      <c r="G70" s="61"/>
      <c r="H70" s="37"/>
      <c r="Y70" s="3"/>
      <c r="Z70" s="3"/>
    </row>
    <row r="71" spans="1:40" x14ac:dyDescent="0.2">
      <c r="A71" s="19"/>
      <c r="B71" s="19"/>
      <c r="C71" s="20"/>
      <c r="D71" s="19"/>
      <c r="E71" s="20"/>
      <c r="F71" s="20"/>
      <c r="G71" s="61"/>
      <c r="H71" s="37"/>
      <c r="Y71" s="3"/>
      <c r="Z71" s="3"/>
    </row>
    <row r="72" spans="1:40" s="21" customFormat="1" x14ac:dyDescent="0.2">
      <c r="C72" s="62"/>
      <c r="E72" s="62"/>
      <c r="F72" s="62"/>
      <c r="G72" s="39"/>
      <c r="I72" s="291"/>
    </row>
    <row r="73" spans="1:40" x14ac:dyDescent="0.2">
      <c r="A73" s="21"/>
      <c r="B73" s="21"/>
      <c r="C73" s="62"/>
      <c r="D73" s="21"/>
      <c r="E73" s="63"/>
      <c r="F73" s="62"/>
      <c r="G73" s="21"/>
      <c r="H73" s="37"/>
      <c r="Y73" s="3"/>
      <c r="Z73" s="3"/>
    </row>
    <row r="74" spans="1:40" s="40" customFormat="1" x14ac:dyDescent="0.2">
      <c r="A74" s="21"/>
      <c r="B74" s="21"/>
      <c r="C74" s="63"/>
      <c r="D74" s="21"/>
      <c r="E74" s="62"/>
      <c r="F74" s="62"/>
      <c r="G74" s="22"/>
      <c r="H74" s="233"/>
      <c r="I74" s="234"/>
      <c r="J74" s="37"/>
      <c r="K74" s="37"/>
      <c r="AA74" s="3"/>
      <c r="AB74" s="3"/>
      <c r="AC74" s="3"/>
      <c r="AD74" s="3"/>
      <c r="AE74" s="3"/>
      <c r="AF74" s="3"/>
      <c r="AG74" s="3"/>
      <c r="AH74" s="3"/>
      <c r="AI74" s="3"/>
      <c r="AJ74" s="3"/>
      <c r="AK74" s="3"/>
      <c r="AL74" s="3"/>
      <c r="AM74" s="3"/>
      <c r="AN74" s="3"/>
    </row>
    <row r="75" spans="1:40" s="40" customFormat="1" x14ac:dyDescent="0.2">
      <c r="A75" s="21"/>
      <c r="B75" s="21"/>
      <c r="C75" s="63"/>
      <c r="D75" s="21"/>
      <c r="E75" s="63"/>
      <c r="F75" s="62"/>
      <c r="G75" s="2"/>
      <c r="H75" s="233"/>
      <c r="I75" s="234"/>
      <c r="J75" s="37"/>
      <c r="K75" s="37"/>
      <c r="AA75" s="3"/>
      <c r="AB75" s="3"/>
      <c r="AC75" s="3"/>
      <c r="AD75" s="3"/>
      <c r="AE75" s="3"/>
      <c r="AF75" s="3"/>
      <c r="AG75" s="3"/>
      <c r="AH75" s="3"/>
      <c r="AI75" s="3"/>
      <c r="AJ75" s="3"/>
      <c r="AK75" s="3"/>
      <c r="AL75" s="3"/>
      <c r="AM75" s="3"/>
      <c r="AN75" s="3"/>
    </row>
    <row r="76" spans="1:40" s="40" customFormat="1" x14ac:dyDescent="0.2">
      <c r="A76" s="23"/>
      <c r="B76" s="23"/>
      <c r="C76" s="63"/>
      <c r="D76" s="23"/>
      <c r="E76" s="63"/>
      <c r="F76" s="62"/>
      <c r="G76" s="2"/>
      <c r="H76" s="233"/>
      <c r="I76" s="234"/>
      <c r="J76" s="37"/>
      <c r="K76" s="37"/>
      <c r="AA76" s="3"/>
      <c r="AB76" s="3"/>
      <c r="AC76" s="3"/>
      <c r="AD76" s="3"/>
      <c r="AE76" s="3"/>
      <c r="AF76" s="3"/>
      <c r="AG76" s="3"/>
      <c r="AH76" s="3"/>
      <c r="AI76" s="3"/>
      <c r="AJ76" s="3"/>
      <c r="AK76" s="3"/>
      <c r="AL76" s="3"/>
      <c r="AM76" s="3"/>
      <c r="AN76" s="3"/>
    </row>
    <row r="77" spans="1:40" s="40" customFormat="1" x14ac:dyDescent="0.2">
      <c r="A77" s="21"/>
      <c r="B77" s="21"/>
      <c r="C77" s="62"/>
      <c r="D77" s="21"/>
      <c r="E77" s="63"/>
      <c r="F77" s="62"/>
      <c r="G77" s="2"/>
      <c r="H77" s="233"/>
      <c r="I77" s="234"/>
      <c r="J77" s="37"/>
      <c r="K77" s="37"/>
      <c r="AA77" s="3"/>
      <c r="AB77" s="3"/>
      <c r="AC77" s="3"/>
      <c r="AD77" s="3"/>
      <c r="AE77" s="3"/>
      <c r="AF77" s="3"/>
      <c r="AG77" s="3"/>
      <c r="AH77" s="3"/>
      <c r="AI77" s="3"/>
      <c r="AJ77" s="3"/>
      <c r="AK77" s="3"/>
      <c r="AL77" s="3"/>
      <c r="AM77" s="3"/>
      <c r="AN77" s="3"/>
    </row>
    <row r="78" spans="1:40" s="40" customFormat="1" x14ac:dyDescent="0.2">
      <c r="A78" s="21"/>
      <c r="B78" s="21"/>
      <c r="C78" s="62"/>
      <c r="D78" s="21"/>
      <c r="E78" s="63"/>
      <c r="F78" s="62"/>
      <c r="G78" s="2"/>
      <c r="H78" s="233"/>
      <c r="I78" s="234"/>
      <c r="J78" s="37"/>
      <c r="K78" s="37"/>
      <c r="AA78" s="3"/>
      <c r="AB78" s="3"/>
      <c r="AC78" s="3"/>
      <c r="AD78" s="3"/>
      <c r="AE78" s="3"/>
      <c r="AF78" s="3"/>
      <c r="AG78" s="3"/>
      <c r="AH78" s="3"/>
      <c r="AI78" s="3"/>
      <c r="AJ78" s="3"/>
      <c r="AK78" s="3"/>
      <c r="AL78" s="3"/>
      <c r="AM78" s="3"/>
      <c r="AN78" s="3"/>
    </row>
    <row r="79" spans="1:40" s="40" customFormat="1" x14ac:dyDescent="0.2">
      <c r="A79" s="21"/>
      <c r="B79" s="21"/>
      <c r="C79" s="62"/>
      <c r="D79" s="21"/>
      <c r="E79" s="63"/>
      <c r="F79" s="62"/>
      <c r="G79" s="2"/>
      <c r="H79" s="233"/>
      <c r="I79" s="234"/>
      <c r="J79" s="37"/>
      <c r="K79" s="37"/>
      <c r="AA79" s="3"/>
      <c r="AB79" s="3"/>
      <c r="AC79" s="3"/>
      <c r="AD79" s="3"/>
      <c r="AE79" s="3"/>
      <c r="AF79" s="3"/>
      <c r="AG79" s="3"/>
      <c r="AH79" s="3"/>
      <c r="AI79" s="3"/>
      <c r="AJ79" s="3"/>
      <c r="AK79" s="3"/>
      <c r="AL79" s="3"/>
      <c r="AM79" s="3"/>
      <c r="AN79" s="3"/>
    </row>
    <row r="80" spans="1:40" s="40" customFormat="1" x14ac:dyDescent="0.2">
      <c r="A80" s="21"/>
      <c r="B80" s="21"/>
      <c r="C80" s="62"/>
      <c r="D80" s="21"/>
      <c r="E80" s="63"/>
      <c r="F80" s="62"/>
      <c r="G80" s="2"/>
      <c r="H80" s="233"/>
      <c r="I80" s="234"/>
      <c r="J80" s="37"/>
      <c r="K80" s="37"/>
      <c r="AA80" s="3"/>
      <c r="AB80" s="3"/>
      <c r="AC80" s="3"/>
      <c r="AD80" s="3"/>
      <c r="AE80" s="3"/>
      <c r="AF80" s="3"/>
      <c r="AG80" s="3"/>
      <c r="AH80" s="3"/>
      <c r="AI80" s="3"/>
      <c r="AJ80" s="3"/>
      <c r="AK80" s="3"/>
      <c r="AL80" s="3"/>
      <c r="AM80" s="3"/>
      <c r="AN80" s="3"/>
    </row>
    <row r="81" spans="1:40" s="40" customFormat="1" x14ac:dyDescent="0.2">
      <c r="A81" s="21"/>
      <c r="B81" s="21"/>
      <c r="C81" s="62"/>
      <c r="D81" s="21"/>
      <c r="E81" s="63"/>
      <c r="F81" s="62"/>
      <c r="G81" s="2"/>
      <c r="H81" s="64"/>
      <c r="I81" s="234"/>
      <c r="J81" s="37"/>
      <c r="K81" s="37"/>
      <c r="AA81" s="3"/>
      <c r="AB81" s="3"/>
      <c r="AC81" s="3"/>
      <c r="AD81" s="3"/>
      <c r="AE81" s="3"/>
      <c r="AF81" s="3"/>
      <c r="AG81" s="3"/>
      <c r="AH81" s="3"/>
      <c r="AI81" s="3"/>
      <c r="AJ81" s="3"/>
      <c r="AK81" s="3"/>
      <c r="AL81" s="3"/>
      <c r="AM81" s="3"/>
      <c r="AN81" s="3"/>
    </row>
    <row r="82" spans="1:40" s="40" customFormat="1" x14ac:dyDescent="0.2">
      <c r="A82" s="21"/>
      <c r="B82" s="21"/>
      <c r="C82" s="63"/>
      <c r="D82" s="21"/>
      <c r="E82" s="62"/>
      <c r="F82" s="62"/>
      <c r="G82" s="2"/>
      <c r="H82" s="64"/>
      <c r="I82" s="234"/>
      <c r="J82" s="37"/>
      <c r="K82" s="37"/>
      <c r="AA82" s="3"/>
      <c r="AB82" s="3"/>
      <c r="AC82" s="3"/>
      <c r="AD82" s="3"/>
      <c r="AE82" s="3"/>
      <c r="AF82" s="3"/>
      <c r="AG82" s="3"/>
      <c r="AH82" s="3"/>
      <c r="AI82" s="3"/>
      <c r="AJ82" s="3"/>
      <c r="AK82" s="3"/>
      <c r="AL82" s="3"/>
      <c r="AM82" s="3"/>
      <c r="AN82" s="3"/>
    </row>
    <row r="83" spans="1:40" s="40" customFormat="1" x14ac:dyDescent="0.2">
      <c r="A83" s="24"/>
      <c r="B83" s="24"/>
      <c r="D83" s="24"/>
      <c r="G83" s="2"/>
      <c r="H83" s="233"/>
      <c r="I83" s="234"/>
      <c r="J83" s="37"/>
      <c r="K83" s="37"/>
      <c r="AA83" s="3"/>
      <c r="AB83" s="3"/>
      <c r="AC83" s="3"/>
      <c r="AD83" s="3"/>
      <c r="AE83" s="3"/>
      <c r="AF83" s="3"/>
      <c r="AG83" s="3"/>
      <c r="AH83" s="3"/>
      <c r="AI83" s="3"/>
      <c r="AJ83" s="3"/>
      <c r="AK83" s="3"/>
      <c r="AL83" s="3"/>
      <c r="AM83" s="3"/>
      <c r="AN83" s="3"/>
    </row>
    <row r="84" spans="1:40" s="40" customFormat="1" x14ac:dyDescent="0.2">
      <c r="A84" s="25"/>
      <c r="B84" s="25"/>
      <c r="C84" s="3"/>
      <c r="D84" s="25"/>
      <c r="E84" s="3"/>
      <c r="F84" s="3"/>
      <c r="G84" s="2"/>
      <c r="H84" s="233"/>
      <c r="I84" s="234"/>
      <c r="J84" s="37"/>
      <c r="K84" s="37"/>
      <c r="AA84" s="3"/>
      <c r="AB84" s="3"/>
      <c r="AC84" s="3"/>
      <c r="AD84" s="3"/>
      <c r="AE84" s="3"/>
      <c r="AF84" s="3"/>
      <c r="AG84" s="3"/>
      <c r="AH84" s="3"/>
      <c r="AI84" s="3"/>
      <c r="AJ84" s="3"/>
      <c r="AK84" s="3"/>
      <c r="AL84" s="3"/>
      <c r="AM84" s="3"/>
      <c r="AN84" s="3"/>
    </row>
    <row r="85" spans="1:40" s="40" customFormat="1" x14ac:dyDescent="0.2">
      <c r="A85" s="3"/>
      <c r="B85" s="3"/>
      <c r="C85" s="3"/>
      <c r="D85" s="3"/>
      <c r="E85" s="3"/>
      <c r="F85" s="3"/>
      <c r="G85" s="2"/>
      <c r="H85" s="233"/>
      <c r="I85" s="234"/>
      <c r="J85" s="37"/>
      <c r="K85" s="37"/>
      <c r="AA85" s="3"/>
      <c r="AB85" s="3"/>
      <c r="AC85" s="3"/>
      <c r="AD85" s="3"/>
      <c r="AE85" s="3"/>
      <c r="AF85" s="3"/>
      <c r="AG85" s="3"/>
      <c r="AH85" s="3"/>
      <c r="AI85" s="3"/>
      <c r="AJ85" s="3"/>
      <c r="AK85" s="3"/>
      <c r="AL85" s="3"/>
      <c r="AM85" s="3"/>
      <c r="AN85" s="3"/>
    </row>
    <row r="86" spans="1:40" s="40" customFormat="1" x14ac:dyDescent="0.2">
      <c r="A86" s="3"/>
      <c r="B86" s="3"/>
      <c r="C86" s="3"/>
      <c r="D86" s="3"/>
      <c r="E86" s="3"/>
      <c r="F86" s="3"/>
      <c r="G86" s="2"/>
      <c r="H86" s="233"/>
      <c r="I86" s="234"/>
      <c r="J86" s="37"/>
      <c r="K86" s="37"/>
      <c r="AA86" s="3"/>
      <c r="AB86" s="3"/>
      <c r="AC86" s="3"/>
      <c r="AD86" s="3"/>
      <c r="AE86" s="3"/>
      <c r="AF86" s="3"/>
      <c r="AG86" s="3"/>
      <c r="AH86" s="3"/>
      <c r="AI86" s="3"/>
      <c r="AJ86" s="3"/>
      <c r="AK86" s="3"/>
      <c r="AL86" s="3"/>
      <c r="AM86" s="3"/>
      <c r="AN86" s="3"/>
    </row>
    <row r="87" spans="1:40" s="40" customFormat="1" x14ac:dyDescent="0.2">
      <c r="A87" s="3"/>
      <c r="B87" s="3"/>
      <c r="C87" s="3"/>
      <c r="D87" s="3"/>
      <c r="E87" s="3"/>
      <c r="F87" s="3"/>
      <c r="G87" s="2"/>
      <c r="H87" s="233"/>
      <c r="I87" s="234"/>
      <c r="J87" s="37"/>
      <c r="K87" s="37"/>
      <c r="AA87" s="3"/>
      <c r="AB87" s="3"/>
      <c r="AC87" s="3"/>
      <c r="AD87" s="3"/>
      <c r="AE87" s="3"/>
      <c r="AF87" s="3"/>
      <c r="AG87" s="3"/>
      <c r="AH87" s="3"/>
      <c r="AI87" s="3"/>
      <c r="AJ87" s="3"/>
      <c r="AK87" s="3"/>
      <c r="AL87" s="3"/>
      <c r="AM87" s="3"/>
      <c r="AN87" s="3"/>
    </row>
    <row r="88" spans="1:40" s="40" customFormat="1" x14ac:dyDescent="0.2">
      <c r="A88" s="3"/>
      <c r="B88" s="3"/>
      <c r="C88" s="3"/>
      <c r="D88" s="3"/>
      <c r="E88" s="3"/>
      <c r="F88" s="3"/>
      <c r="G88" s="2"/>
      <c r="H88" s="233"/>
      <c r="I88" s="234"/>
      <c r="J88" s="37"/>
      <c r="K88" s="37"/>
      <c r="AA88" s="3"/>
      <c r="AB88" s="3"/>
      <c r="AC88" s="3"/>
      <c r="AD88" s="3"/>
      <c r="AE88" s="3"/>
      <c r="AF88" s="3"/>
      <c r="AG88" s="3"/>
      <c r="AH88" s="3"/>
      <c r="AI88" s="3"/>
      <c r="AJ88" s="3"/>
      <c r="AK88" s="3"/>
      <c r="AL88" s="3"/>
      <c r="AM88" s="3"/>
      <c r="AN88" s="3"/>
    </row>
    <row r="93" spans="1:40" s="2" customFormat="1" x14ac:dyDescent="0.2">
      <c r="A93" s="3"/>
      <c r="B93" s="3"/>
      <c r="C93" s="3"/>
      <c r="D93" s="3"/>
      <c r="E93" s="3"/>
      <c r="F93" s="3"/>
      <c r="H93" s="233"/>
      <c r="I93" s="234"/>
      <c r="J93" s="37"/>
      <c r="K93" s="37"/>
      <c r="L93" s="40"/>
      <c r="M93" s="40"/>
      <c r="N93" s="40"/>
      <c r="O93" s="40"/>
      <c r="P93" s="40"/>
      <c r="Q93" s="40"/>
      <c r="R93" s="40"/>
      <c r="S93" s="40"/>
      <c r="T93" s="40"/>
      <c r="U93" s="40"/>
      <c r="V93" s="40"/>
      <c r="W93" s="40"/>
      <c r="X93" s="40"/>
      <c r="Y93" s="40"/>
      <c r="Z93" s="40"/>
      <c r="AA93" s="3"/>
      <c r="AB93" s="3"/>
      <c r="AC93" s="3"/>
      <c r="AD93" s="3"/>
      <c r="AE93" s="3"/>
      <c r="AF93" s="3"/>
      <c r="AG93" s="3"/>
      <c r="AH93" s="3"/>
      <c r="AI93" s="3"/>
      <c r="AJ93" s="3"/>
      <c r="AK93" s="3"/>
      <c r="AL93" s="3"/>
      <c r="AM93" s="3"/>
      <c r="AN93" s="3"/>
    </row>
  </sheetData>
  <pageMargins left="0.7" right="0.7" top="0.75" bottom="0.75" header="0.3" footer="0.3"/>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B105"/>
  <sheetViews>
    <sheetView showGridLines="0" tabSelected="1" zoomScaleNormal="100" workbookViewId="0">
      <pane xSplit="1" ySplit="6" topLeftCell="B7" activePane="bottomRight" state="frozen"/>
      <selection activeCell="A50" sqref="A50"/>
      <selection pane="topRight" activeCell="A50" sqref="A50"/>
      <selection pane="bottomLeft" activeCell="A50" sqref="A50"/>
      <selection pane="bottomRight" activeCell="P13" sqref="P13"/>
    </sheetView>
  </sheetViews>
  <sheetFormatPr baseColWidth="10" defaultColWidth="11.42578125" defaultRowHeight="12.75" x14ac:dyDescent="0.2"/>
  <cols>
    <col min="1" max="1" width="38.5703125" style="3" customWidth="1"/>
    <col min="2" max="2" width="13.140625" style="3" customWidth="1"/>
    <col min="3" max="3" width="11.42578125" style="234"/>
    <col min="4" max="4" width="11.42578125" style="37"/>
    <col min="5" max="8" width="11.42578125" style="40"/>
    <col min="9" max="10" width="11.42578125" style="40" customWidth="1"/>
    <col min="11" max="14" width="11.42578125" style="40"/>
    <col min="15" max="16384" width="11.42578125" style="3"/>
  </cols>
  <sheetData>
    <row r="1" spans="1:14" ht="18" x14ac:dyDescent="0.25">
      <c r="A1" s="26" t="s">
        <v>18</v>
      </c>
      <c r="B1" s="26"/>
      <c r="C1" s="401"/>
      <c r="D1" s="402"/>
      <c r="E1" s="403"/>
      <c r="F1" s="403"/>
      <c r="G1" s="403"/>
      <c r="H1" s="403"/>
      <c r="I1" s="403"/>
      <c r="J1" s="403"/>
    </row>
    <row r="2" spans="1:14" ht="15.75" x14ac:dyDescent="0.25">
      <c r="A2" s="41"/>
      <c r="B2" s="41"/>
      <c r="C2" s="404"/>
      <c r="D2" s="69"/>
      <c r="E2" s="46"/>
      <c r="F2" s="46"/>
      <c r="G2" s="46"/>
      <c r="H2" s="46"/>
      <c r="I2" s="46"/>
      <c r="J2" s="46"/>
    </row>
    <row r="3" spans="1:14" ht="18" x14ac:dyDescent="0.25">
      <c r="A3" s="43" t="s">
        <v>99</v>
      </c>
      <c r="B3" s="43"/>
      <c r="C3" s="405"/>
      <c r="D3" s="69"/>
      <c r="E3" s="46"/>
      <c r="F3" s="46"/>
      <c r="G3" s="46"/>
      <c r="H3" s="46"/>
      <c r="I3" s="46"/>
      <c r="J3" s="46"/>
    </row>
    <row r="4" spans="1:14" x14ac:dyDescent="0.2">
      <c r="A4" s="38"/>
      <c r="B4" s="197"/>
      <c r="C4" s="404"/>
      <c r="D4" s="69"/>
      <c r="E4" s="46"/>
      <c r="F4" s="46"/>
      <c r="G4" s="46"/>
      <c r="H4" s="46"/>
      <c r="I4" s="46"/>
      <c r="J4" s="46"/>
      <c r="K4" s="3"/>
      <c r="L4" s="3"/>
      <c r="M4" s="3"/>
      <c r="N4" s="3"/>
    </row>
    <row r="5" spans="1:14" x14ac:dyDescent="0.2">
      <c r="A5" s="399" t="s">
        <v>13</v>
      </c>
      <c r="B5" s="198"/>
      <c r="C5" s="198"/>
      <c r="D5" s="198"/>
      <c r="E5" s="198"/>
      <c r="F5" s="198"/>
      <c r="G5" s="198"/>
      <c r="H5" s="198"/>
      <c r="I5" s="198"/>
      <c r="J5" s="198"/>
      <c r="K5" s="3"/>
      <c r="L5" s="3"/>
      <c r="M5" s="616" t="s">
        <v>259</v>
      </c>
      <c r="N5" s="3"/>
    </row>
    <row r="6" spans="1:14" x14ac:dyDescent="0.2">
      <c r="A6" s="376"/>
      <c r="B6" s="400">
        <v>2014</v>
      </c>
      <c r="C6" s="400">
        <v>2015</v>
      </c>
      <c r="D6" s="400">
        <v>2016</v>
      </c>
      <c r="E6" s="400">
        <v>2017</v>
      </c>
      <c r="F6" s="400">
        <v>2018</v>
      </c>
      <c r="G6" s="400">
        <v>2019</v>
      </c>
      <c r="H6" s="408">
        <v>2020</v>
      </c>
      <c r="I6" s="487">
        <v>2021</v>
      </c>
      <c r="J6" s="400">
        <v>2022</v>
      </c>
      <c r="K6" s="549">
        <v>2023</v>
      </c>
      <c r="L6" s="549">
        <v>2024</v>
      </c>
      <c r="M6" s="3"/>
      <c r="N6" s="3"/>
    </row>
    <row r="7" spans="1:14" x14ac:dyDescent="0.2">
      <c r="A7" s="175" t="s">
        <v>61</v>
      </c>
      <c r="B7" s="182">
        <v>124710.12387000001</v>
      </c>
      <c r="C7" s="182">
        <v>131367.63535599998</v>
      </c>
      <c r="D7" s="182">
        <v>135242.26366700002</v>
      </c>
      <c r="E7" s="182">
        <v>140525.18664099998</v>
      </c>
      <c r="F7" s="182">
        <v>147793.26274000001</v>
      </c>
      <c r="G7" s="182">
        <v>152901.59448999996</v>
      </c>
      <c r="H7" s="182">
        <v>151220.18044299999</v>
      </c>
      <c r="I7" s="182">
        <v>157407.49632999999</v>
      </c>
      <c r="J7" s="182">
        <v>165327.91730299999</v>
      </c>
      <c r="K7" s="182">
        <v>170875.64780800001</v>
      </c>
      <c r="L7" s="182">
        <v>173643.86158599998</v>
      </c>
      <c r="M7" s="3"/>
      <c r="N7" s="3"/>
    </row>
    <row r="8" spans="1:14" ht="25.5" x14ac:dyDescent="0.2">
      <c r="A8" s="202" t="s">
        <v>19</v>
      </c>
      <c r="B8" s="203">
        <v>123773.71228400001</v>
      </c>
      <c r="C8" s="203">
        <v>130224.579321</v>
      </c>
      <c r="D8" s="203">
        <v>133974.45970100001</v>
      </c>
      <c r="E8" s="203">
        <v>139164.59952799999</v>
      </c>
      <c r="F8" s="203">
        <v>146262.91283099999</v>
      </c>
      <c r="G8" s="203">
        <v>151335.10191799997</v>
      </c>
      <c r="H8" s="203">
        <v>149738.15346199999</v>
      </c>
      <c r="I8" s="203">
        <v>155810.27398599999</v>
      </c>
      <c r="J8" s="203">
        <v>163780.65867499998</v>
      </c>
      <c r="K8" s="203">
        <v>169338.72645199997</v>
      </c>
      <c r="L8" s="203">
        <v>172443.43812999999</v>
      </c>
      <c r="M8" s="3"/>
      <c r="N8" s="3"/>
    </row>
    <row r="9" spans="1:14" ht="14.25" x14ac:dyDescent="0.2">
      <c r="A9" s="176" t="s">
        <v>87</v>
      </c>
      <c r="B9" s="177">
        <v>82346.973262000014</v>
      </c>
      <c r="C9" s="177">
        <v>85946.665296000006</v>
      </c>
      <c r="D9" s="177">
        <v>88156.181398000001</v>
      </c>
      <c r="E9" s="177">
        <v>90667.716935000004</v>
      </c>
      <c r="F9" s="177">
        <v>92611.681298999989</v>
      </c>
      <c r="G9" s="177">
        <v>95695.765981999983</v>
      </c>
      <c r="H9" s="177">
        <v>97839.730456000005</v>
      </c>
      <c r="I9" s="177">
        <v>65552.911942000006</v>
      </c>
      <c r="J9" s="177">
        <v>68329.257283999992</v>
      </c>
      <c r="K9" s="177">
        <v>65207.535249</v>
      </c>
      <c r="L9" s="177">
        <v>68492.056956</v>
      </c>
      <c r="M9" s="3"/>
      <c r="N9" s="3"/>
    </row>
    <row r="10" spans="1:14" ht="14.25" x14ac:dyDescent="0.2">
      <c r="A10" s="169" t="s">
        <v>200</v>
      </c>
      <c r="B10" s="51">
        <v>20556.067476</v>
      </c>
      <c r="C10" s="51">
        <v>21718.349774999999</v>
      </c>
      <c r="D10" s="51">
        <v>21793.180059999999</v>
      </c>
      <c r="E10" s="51">
        <v>22218.030773999999</v>
      </c>
      <c r="F10" s="51">
        <v>22696.573219999998</v>
      </c>
      <c r="G10" s="51">
        <v>23443.203732999998</v>
      </c>
      <c r="H10" s="51">
        <v>23793.444012</v>
      </c>
      <c r="I10" s="51">
        <v>2759.1212989999999</v>
      </c>
      <c r="J10" s="51">
        <v>2822.2184659999998</v>
      </c>
      <c r="K10" s="51">
        <v>3784</v>
      </c>
      <c r="L10" s="51">
        <v>3723.3205500000004</v>
      </c>
      <c r="M10" s="3"/>
      <c r="N10" s="3"/>
    </row>
    <row r="11" spans="1:14" x14ac:dyDescent="0.2">
      <c r="A11" s="200" t="s">
        <v>102</v>
      </c>
      <c r="B11" s="165">
        <v>59.072177000000003</v>
      </c>
      <c r="C11" s="165">
        <v>60.038451000000002</v>
      </c>
      <c r="D11" s="165">
        <v>68.857061999999999</v>
      </c>
      <c r="E11" s="165">
        <v>63.542954000000002</v>
      </c>
      <c r="F11" s="165">
        <v>70.678078999999997</v>
      </c>
      <c r="G11" s="165">
        <v>74.729536999999993</v>
      </c>
      <c r="H11" s="165">
        <v>84.02681299999999</v>
      </c>
      <c r="I11" s="165">
        <v>82.030301999999992</v>
      </c>
      <c r="J11" s="165">
        <v>83.062495999999996</v>
      </c>
      <c r="K11" s="165">
        <v>139.4</v>
      </c>
      <c r="L11" s="165">
        <v>177.805947</v>
      </c>
      <c r="M11" s="3"/>
      <c r="N11" s="3"/>
    </row>
    <row r="12" spans="1:14" x14ac:dyDescent="0.2">
      <c r="A12" s="169" t="s">
        <v>103</v>
      </c>
      <c r="B12" s="53">
        <v>29311.928551000001</v>
      </c>
      <c r="C12" s="53">
        <v>30428.661582000001</v>
      </c>
      <c r="D12" s="53">
        <v>31940.119030000002</v>
      </c>
      <c r="E12" s="53">
        <v>32722.913383999999</v>
      </c>
      <c r="F12" s="53">
        <v>33627.877290999997</v>
      </c>
      <c r="G12" s="53">
        <v>34525.962735000001</v>
      </c>
      <c r="H12" s="53">
        <v>35263.726095000005</v>
      </c>
      <c r="I12" s="53">
        <v>34298.171539000003</v>
      </c>
      <c r="J12" s="53">
        <v>36225.360058999999</v>
      </c>
      <c r="K12" s="53">
        <v>39818</v>
      </c>
      <c r="L12" s="53">
        <v>41946.023399999998</v>
      </c>
      <c r="M12" s="3"/>
      <c r="N12" s="3"/>
    </row>
    <row r="13" spans="1:14" s="319" customFormat="1" ht="25.5" x14ac:dyDescent="0.2">
      <c r="A13" s="439" t="s">
        <v>194</v>
      </c>
      <c r="B13" s="441" t="s">
        <v>59</v>
      </c>
      <c r="C13" s="441" t="s">
        <v>59</v>
      </c>
      <c r="D13" s="441" t="s">
        <v>59</v>
      </c>
      <c r="E13" s="441" t="s">
        <v>59</v>
      </c>
      <c r="F13" s="441" t="s">
        <v>59</v>
      </c>
      <c r="G13" s="441" t="s">
        <v>59</v>
      </c>
      <c r="H13" s="441" t="s">
        <v>59</v>
      </c>
      <c r="I13" s="441">
        <v>581.10927099999981</v>
      </c>
      <c r="J13" s="441">
        <v>697.33621599999969</v>
      </c>
      <c r="K13" s="441">
        <v>729</v>
      </c>
      <c r="L13" s="441">
        <v>763.30560000000003</v>
      </c>
    </row>
    <row r="14" spans="1:14" x14ac:dyDescent="0.2">
      <c r="A14" s="449" t="s">
        <v>201</v>
      </c>
      <c r="B14" s="415" t="s">
        <v>59</v>
      </c>
      <c r="C14" s="415" t="s">
        <v>59</v>
      </c>
      <c r="D14" s="415" t="s">
        <v>59</v>
      </c>
      <c r="E14" s="415" t="s">
        <v>59</v>
      </c>
      <c r="F14" s="415" t="s">
        <v>59</v>
      </c>
      <c r="G14" s="415" t="s">
        <v>59</v>
      </c>
      <c r="H14" s="415" t="s">
        <v>59</v>
      </c>
      <c r="I14" s="415">
        <v>3705.8733729999999</v>
      </c>
      <c r="J14" s="415">
        <v>3939.5015629999998</v>
      </c>
      <c r="K14" s="415">
        <v>4212</v>
      </c>
      <c r="L14" s="415">
        <v>4407.9859999999999</v>
      </c>
      <c r="M14" s="3"/>
      <c r="N14" s="3"/>
    </row>
    <row r="15" spans="1:14" x14ac:dyDescent="0.2">
      <c r="A15" s="450" t="s">
        <v>202</v>
      </c>
      <c r="B15" s="445" t="s">
        <v>59</v>
      </c>
      <c r="C15" s="445" t="s">
        <v>59</v>
      </c>
      <c r="D15" s="445" t="s">
        <v>59</v>
      </c>
      <c r="E15" s="445" t="s">
        <v>59</v>
      </c>
      <c r="F15" s="445" t="s">
        <v>59</v>
      </c>
      <c r="G15" s="445" t="s">
        <v>59</v>
      </c>
      <c r="H15" s="445" t="s">
        <v>59</v>
      </c>
      <c r="I15" s="445">
        <v>-3124.7641020000001</v>
      </c>
      <c r="J15" s="445">
        <v>-3242.1653470000001</v>
      </c>
      <c r="K15" s="445">
        <v>-3483</v>
      </c>
      <c r="L15" s="445">
        <v>-3644.681</v>
      </c>
      <c r="M15" s="3"/>
      <c r="N15" s="3"/>
    </row>
    <row r="16" spans="1:14" ht="14.25" x14ac:dyDescent="0.2">
      <c r="A16" s="200" t="s">
        <v>195</v>
      </c>
      <c r="B16" s="165">
        <v>1013.852848</v>
      </c>
      <c r="C16" s="165">
        <v>1039.921374</v>
      </c>
      <c r="D16" s="165">
        <v>1045.686391</v>
      </c>
      <c r="E16" s="165">
        <v>1053.6099650000001</v>
      </c>
      <c r="F16" s="165">
        <v>1067.0455400000001</v>
      </c>
      <c r="G16" s="165">
        <v>1091.6584809999999</v>
      </c>
      <c r="H16" s="165">
        <v>1105.946551</v>
      </c>
      <c r="I16" s="165">
        <v>1116.2045669999998</v>
      </c>
      <c r="J16" s="165">
        <v>1160.099324</v>
      </c>
      <c r="K16" s="165">
        <v>1250.0483509999999</v>
      </c>
      <c r="L16" s="165">
        <v>1305.161859</v>
      </c>
      <c r="M16" s="3"/>
      <c r="N16" s="3"/>
    </row>
    <row r="17" spans="1:19" x14ac:dyDescent="0.2">
      <c r="A17" s="169" t="s">
        <v>104</v>
      </c>
      <c r="B17" s="53">
        <v>6973.8587420000003</v>
      </c>
      <c r="C17" s="53">
        <v>7234.1384529999996</v>
      </c>
      <c r="D17" s="53">
        <v>7426.2889160000004</v>
      </c>
      <c r="E17" s="53">
        <v>7663.2360589999998</v>
      </c>
      <c r="F17" s="53">
        <v>7954.0907079999997</v>
      </c>
      <c r="G17" s="53">
        <v>8005.7612419999996</v>
      </c>
      <c r="H17" s="53">
        <v>8264.7013980000011</v>
      </c>
      <c r="I17" s="53">
        <v>6852.8352580000001</v>
      </c>
      <c r="J17" s="53">
        <v>7101.6057629999996</v>
      </c>
      <c r="K17" s="53">
        <v>7604</v>
      </c>
      <c r="L17" s="53">
        <v>8030.8984120000005</v>
      </c>
      <c r="M17" s="3"/>
      <c r="N17" s="3"/>
    </row>
    <row r="18" spans="1:19" x14ac:dyDescent="0.2">
      <c r="A18" s="200" t="s">
        <v>105</v>
      </c>
      <c r="B18" s="165">
        <v>15917.229105</v>
      </c>
      <c r="C18" s="165">
        <v>16626.867104000001</v>
      </c>
      <c r="D18" s="165">
        <v>16860.520241999999</v>
      </c>
      <c r="E18" s="165">
        <v>17581.173489000001</v>
      </c>
      <c r="F18" s="165">
        <v>17724.853929000001</v>
      </c>
      <c r="G18" s="165">
        <v>18924.924317000001</v>
      </c>
      <c r="H18" s="165">
        <v>19490.456426000001</v>
      </c>
      <c r="I18" s="165">
        <v>9639.1450640000003</v>
      </c>
      <c r="J18" s="165">
        <v>9323.7678340000002</v>
      </c>
      <c r="K18" s="165">
        <v>0</v>
      </c>
      <c r="L18" s="165">
        <v>0</v>
      </c>
      <c r="M18" s="3"/>
      <c r="N18" s="3"/>
    </row>
    <row r="19" spans="1:19" x14ac:dyDescent="0.2">
      <c r="A19" s="169" t="s">
        <v>106</v>
      </c>
      <c r="B19" s="53">
        <v>1447.1260420000001</v>
      </c>
      <c r="C19" s="53">
        <v>1467.481205</v>
      </c>
      <c r="D19" s="53">
        <v>1493.910095</v>
      </c>
      <c r="E19" s="53">
        <v>1526.5980529999999</v>
      </c>
      <c r="F19" s="53">
        <v>1538.3173039999999</v>
      </c>
      <c r="G19" s="53">
        <v>1556.833871</v>
      </c>
      <c r="H19" s="53">
        <v>1616.832879</v>
      </c>
      <c r="I19" s="53">
        <v>1646.546705</v>
      </c>
      <c r="J19" s="53">
        <v>1693.9416000000001</v>
      </c>
      <c r="K19" s="53">
        <v>1903</v>
      </c>
      <c r="L19" s="53">
        <v>1893.89291</v>
      </c>
      <c r="M19" s="3"/>
      <c r="N19" s="3"/>
    </row>
    <row r="20" spans="1:19" x14ac:dyDescent="0.2">
      <c r="A20" s="200" t="s">
        <v>107</v>
      </c>
      <c r="B20" s="165">
        <v>712.19442800000002</v>
      </c>
      <c r="C20" s="165">
        <v>737.09862599999997</v>
      </c>
      <c r="D20" s="165">
        <v>752.79978400000005</v>
      </c>
      <c r="E20" s="165">
        <v>941.62311</v>
      </c>
      <c r="F20" s="165">
        <v>774.48542999999995</v>
      </c>
      <c r="G20" s="165">
        <v>790.57489299999997</v>
      </c>
      <c r="H20" s="165">
        <v>798.8044339999999</v>
      </c>
      <c r="I20" s="165">
        <v>794.18297599999994</v>
      </c>
      <c r="J20" s="165">
        <v>847.23047399999996</v>
      </c>
      <c r="K20" s="165">
        <v>935</v>
      </c>
      <c r="L20" s="165">
        <v>1038.55439</v>
      </c>
      <c r="M20" s="3"/>
      <c r="N20" s="3"/>
    </row>
    <row r="21" spans="1:19" x14ac:dyDescent="0.2">
      <c r="A21" s="169" t="s">
        <v>108</v>
      </c>
      <c r="B21" s="53">
        <v>6355.6438930000004</v>
      </c>
      <c r="C21" s="53">
        <v>6553.4701429999996</v>
      </c>
      <c r="D21" s="53">
        <v>6687.8752430000004</v>
      </c>
      <c r="E21" s="53">
        <v>6791.766482</v>
      </c>
      <c r="F21" s="53">
        <v>6923.5509439999996</v>
      </c>
      <c r="G21" s="53">
        <v>7011.8429829999995</v>
      </c>
      <c r="H21" s="53">
        <v>7137.3654770000003</v>
      </c>
      <c r="I21" s="53">
        <v>7431.7290680000006</v>
      </c>
      <c r="J21" s="53">
        <v>7917.7432119999994</v>
      </c>
      <c r="K21" s="53">
        <v>8510</v>
      </c>
      <c r="L21" s="53">
        <v>8990.4309899999989</v>
      </c>
      <c r="M21" s="3"/>
      <c r="N21" s="3"/>
    </row>
    <row r="22" spans="1:19" x14ac:dyDescent="0.2">
      <c r="A22" s="201" t="s">
        <v>135</v>
      </c>
      <c r="B22" s="178">
        <v>0</v>
      </c>
      <c r="C22" s="178">
        <v>80.638582999999997</v>
      </c>
      <c r="D22" s="178">
        <v>86.944575</v>
      </c>
      <c r="E22" s="178">
        <v>105.22266499999999</v>
      </c>
      <c r="F22" s="178">
        <v>234.208854</v>
      </c>
      <c r="G22" s="178">
        <v>270.27419000000003</v>
      </c>
      <c r="H22" s="178">
        <v>284.42637100000002</v>
      </c>
      <c r="I22" s="178">
        <v>351.83589300000006</v>
      </c>
      <c r="J22" s="178">
        <v>456.89184</v>
      </c>
      <c r="K22" s="178">
        <v>535.08689800000002</v>
      </c>
      <c r="L22" s="178">
        <v>622.66289800000004</v>
      </c>
      <c r="M22" s="3"/>
      <c r="N22" s="3"/>
    </row>
    <row r="23" spans="1:19" ht="14.25" x14ac:dyDescent="0.2">
      <c r="A23" s="244" t="s">
        <v>60</v>
      </c>
      <c r="B23" s="245">
        <v>41426.739022000002</v>
      </c>
      <c r="C23" s="245">
        <v>44277.914024999998</v>
      </c>
      <c r="D23" s="245">
        <v>45818.278302999999</v>
      </c>
      <c r="E23" s="245">
        <v>48496.882593000002</v>
      </c>
      <c r="F23" s="245">
        <v>53651.231531999998</v>
      </c>
      <c r="G23" s="245">
        <v>55639.335936000003</v>
      </c>
      <c r="H23" s="245">
        <v>51898.423005999997</v>
      </c>
      <c r="I23" s="245">
        <v>90257.36204399998</v>
      </c>
      <c r="J23" s="245">
        <v>95451.401391000007</v>
      </c>
      <c r="K23" s="245">
        <v>104131.19120299999</v>
      </c>
      <c r="L23" s="245">
        <v>103951.38117399999</v>
      </c>
      <c r="M23" s="3"/>
      <c r="N23" s="3"/>
    </row>
    <row r="24" spans="1:19" x14ac:dyDescent="0.2">
      <c r="A24" s="464" t="s">
        <v>66</v>
      </c>
      <c r="B24" s="465">
        <v>0</v>
      </c>
      <c r="C24" s="465">
        <v>0</v>
      </c>
      <c r="D24" s="465">
        <v>0</v>
      </c>
      <c r="E24" s="465">
        <v>0</v>
      </c>
      <c r="F24" s="465">
        <v>4196.9475769999999</v>
      </c>
      <c r="G24" s="465">
        <v>4291.4789559999999</v>
      </c>
      <c r="H24" s="465">
        <v>4025.2403669999999</v>
      </c>
      <c r="I24" s="465">
        <v>37436.169911000005</v>
      </c>
      <c r="J24" s="465">
        <v>40911.779878000001</v>
      </c>
      <c r="K24" s="465">
        <v>50812.187556999997</v>
      </c>
      <c r="L24" s="465">
        <v>52487.420792999998</v>
      </c>
      <c r="M24" s="3"/>
      <c r="N24" s="3"/>
    </row>
    <row r="25" spans="1:19" x14ac:dyDescent="0.2">
      <c r="A25" s="200" t="s">
        <v>109</v>
      </c>
      <c r="B25" s="165">
        <v>9856.3033450000003</v>
      </c>
      <c r="C25" s="165">
        <v>11223.433967999999</v>
      </c>
      <c r="D25" s="165">
        <v>12166.848026</v>
      </c>
      <c r="E25" s="165">
        <v>14145.302046999999</v>
      </c>
      <c r="F25" s="165">
        <v>14860.513751</v>
      </c>
      <c r="G25" s="165">
        <v>16363.453014999999</v>
      </c>
      <c r="H25" s="165">
        <v>16046.992104999999</v>
      </c>
      <c r="I25" s="165">
        <v>19975.022601000001</v>
      </c>
      <c r="J25" s="165">
        <v>20541.445185</v>
      </c>
      <c r="K25" s="165">
        <v>16307.887741000002</v>
      </c>
      <c r="L25" s="165">
        <v>14092.529127</v>
      </c>
      <c r="M25" s="3"/>
      <c r="N25" s="3"/>
    </row>
    <row r="26" spans="1:19" x14ac:dyDescent="0.2">
      <c r="A26" s="236" t="s">
        <v>116</v>
      </c>
      <c r="B26" s="53"/>
      <c r="C26" s="53">
        <v>6.9865130000000004</v>
      </c>
      <c r="D26" s="53">
        <v>0.39502500000000002</v>
      </c>
      <c r="E26" s="53">
        <v>-11.098677</v>
      </c>
      <c r="F26" s="53">
        <v>-123.778786</v>
      </c>
      <c r="G26" s="53">
        <v>-73.976867999999996</v>
      </c>
      <c r="H26" s="53">
        <v>132</v>
      </c>
      <c r="I26" s="53">
        <v>-45.925538999999965</v>
      </c>
      <c r="J26" s="53">
        <v>-98.994330999999988</v>
      </c>
      <c r="K26" s="53">
        <v>1.207051999999976</v>
      </c>
      <c r="L26" s="53">
        <v>250.87765499999998</v>
      </c>
      <c r="M26" s="3"/>
      <c r="N26" s="3"/>
    </row>
    <row r="27" spans="1:19" x14ac:dyDescent="0.2">
      <c r="A27" s="200" t="s">
        <v>110</v>
      </c>
      <c r="B27" s="165">
        <v>10738.201918999999</v>
      </c>
      <c r="C27" s="165">
        <v>11716.477449</v>
      </c>
      <c r="D27" s="165">
        <v>11788.898192000001</v>
      </c>
      <c r="E27" s="165">
        <v>11733.208022000001</v>
      </c>
      <c r="F27" s="165">
        <v>11744.697689000001</v>
      </c>
      <c r="G27" s="165">
        <v>11658.701202</v>
      </c>
      <c r="H27" s="165">
        <v>10759.669763</v>
      </c>
      <c r="I27" s="165">
        <v>10956.508053</v>
      </c>
      <c r="J27" s="165">
        <v>10889.4539</v>
      </c>
      <c r="K27" s="165">
        <v>10971.917053000001</v>
      </c>
      <c r="L27" s="165">
        <v>11701.09153</v>
      </c>
      <c r="M27" s="3"/>
      <c r="N27" s="3"/>
    </row>
    <row r="28" spans="1:19" x14ac:dyDescent="0.2">
      <c r="A28" s="236" t="s">
        <v>111</v>
      </c>
      <c r="B28" s="53">
        <v>6737.952687</v>
      </c>
      <c r="C28" s="53">
        <v>6812.95046</v>
      </c>
      <c r="D28" s="53">
        <v>6960.4789030000002</v>
      </c>
      <c r="E28" s="53">
        <v>7076.3800190000002</v>
      </c>
      <c r="F28" s="53">
        <v>7295.741317</v>
      </c>
      <c r="G28" s="53">
        <v>7520.2509950000003</v>
      </c>
      <c r="H28" s="53">
        <v>7767.3299150000003</v>
      </c>
      <c r="I28" s="53">
        <v>8191.5516130000005</v>
      </c>
      <c r="J28" s="53">
        <v>8588.1242790000015</v>
      </c>
      <c r="K28" s="53">
        <v>9204.3624359999994</v>
      </c>
      <c r="L28" s="53">
        <v>9730.7159229999997</v>
      </c>
      <c r="M28" s="3"/>
      <c r="N28" s="3"/>
    </row>
    <row r="29" spans="1:19" s="40" customFormat="1" ht="14.25" x14ac:dyDescent="0.2">
      <c r="A29" s="200" t="s">
        <v>230</v>
      </c>
      <c r="B29" s="165">
        <v>3861.186459</v>
      </c>
      <c r="C29" s="165">
        <v>3915.789327</v>
      </c>
      <c r="D29" s="165">
        <v>4056.7939879999999</v>
      </c>
      <c r="E29" s="165">
        <v>4276.6998720000001</v>
      </c>
      <c r="F29" s="165">
        <v>4370.2504520000002</v>
      </c>
      <c r="G29" s="165">
        <v>4616.0668210000003</v>
      </c>
      <c r="H29" s="165">
        <v>4367.8505100000002</v>
      </c>
      <c r="I29" s="165">
        <v>4747.2763949999999</v>
      </c>
      <c r="J29" s="165">
        <v>4740.789777</v>
      </c>
      <c r="K29" s="165">
        <v>5162.5253569999995</v>
      </c>
      <c r="L29" s="165">
        <v>5470.9049809999997</v>
      </c>
      <c r="M29" s="3"/>
      <c r="N29" s="3"/>
      <c r="O29" s="3"/>
      <c r="P29" s="3"/>
      <c r="Q29" s="3"/>
      <c r="R29" s="3"/>
      <c r="S29" s="3"/>
    </row>
    <row r="30" spans="1:19" x14ac:dyDescent="0.2">
      <c r="A30" s="236" t="s">
        <v>112</v>
      </c>
      <c r="B30" s="53">
        <v>2216.5972099999999</v>
      </c>
      <c r="C30" s="53">
        <v>2197.1263389999999</v>
      </c>
      <c r="D30" s="53">
        <v>2246.0386400000002</v>
      </c>
      <c r="E30" s="53">
        <v>2298.6474790000002</v>
      </c>
      <c r="F30" s="53">
        <v>2307.6153020000002</v>
      </c>
      <c r="G30" s="53">
        <v>2303.48486</v>
      </c>
      <c r="H30" s="53">
        <v>2255.5119159999999</v>
      </c>
      <c r="I30" s="53">
        <v>2371.6762280000003</v>
      </c>
      <c r="J30" s="53">
        <v>2725.6067060000005</v>
      </c>
      <c r="K30" s="53">
        <v>3055.8073899999995</v>
      </c>
      <c r="L30" s="53">
        <v>2735.3367499999999</v>
      </c>
      <c r="M30" s="3"/>
      <c r="N30" s="3"/>
    </row>
    <row r="31" spans="1:19" x14ac:dyDescent="0.2">
      <c r="A31" s="200" t="s">
        <v>113</v>
      </c>
      <c r="B31" s="165">
        <v>2076.8074459999998</v>
      </c>
      <c r="C31" s="165">
        <v>2086.3377949999999</v>
      </c>
      <c r="D31" s="165">
        <v>2186.7167169999998</v>
      </c>
      <c r="E31" s="165">
        <v>2228.536885</v>
      </c>
      <c r="F31" s="165">
        <v>2326.2298099999998</v>
      </c>
      <c r="G31" s="165">
        <v>2298.6395699999998</v>
      </c>
      <c r="H31" s="165">
        <v>2091.290661</v>
      </c>
      <c r="I31" s="165">
        <v>2163.4820759999998</v>
      </c>
      <c r="J31" s="165">
        <v>1890.7057480000001</v>
      </c>
      <c r="K31" s="165">
        <v>2034.1952759999999</v>
      </c>
      <c r="L31" s="165">
        <v>2361.6488450000002</v>
      </c>
      <c r="M31" s="3"/>
      <c r="N31" s="3"/>
    </row>
    <row r="32" spans="1:19" ht="25.5" x14ac:dyDescent="0.2">
      <c r="A32" s="169" t="s">
        <v>100</v>
      </c>
      <c r="B32" s="53">
        <v>1814.740301</v>
      </c>
      <c r="C32" s="53">
        <v>2018.02574</v>
      </c>
      <c r="D32" s="53">
        <v>2136.7106899999999</v>
      </c>
      <c r="E32" s="53">
        <v>2221.6631739999998</v>
      </c>
      <c r="F32" s="53">
        <v>2320.4636399999999</v>
      </c>
      <c r="G32" s="53">
        <v>2360.2877309999999</v>
      </c>
      <c r="H32" s="53">
        <v>702.263732</v>
      </c>
      <c r="I32" s="53">
        <v>439.15593000000001</v>
      </c>
      <c r="J32" s="53">
        <v>320.25458500000002</v>
      </c>
      <c r="K32" s="53">
        <v>261.13106099999999</v>
      </c>
      <c r="L32" s="53">
        <v>86.058705000000003</v>
      </c>
      <c r="M32" s="3"/>
      <c r="N32" s="3"/>
    </row>
    <row r="33" spans="1:14" x14ac:dyDescent="0.2">
      <c r="A33" s="200" t="s">
        <v>22</v>
      </c>
      <c r="B33" s="165">
        <v>275.47797700000001</v>
      </c>
      <c r="C33" s="165">
        <v>461.491108</v>
      </c>
      <c r="D33" s="165">
        <v>494.127027</v>
      </c>
      <c r="E33" s="165">
        <v>543.95822699999997</v>
      </c>
      <c r="F33" s="165">
        <v>581.43213300000002</v>
      </c>
      <c r="G33" s="165">
        <v>567.44663600000001</v>
      </c>
      <c r="H33" s="165">
        <v>538.25156099999992</v>
      </c>
      <c r="I33" s="165">
        <v>608.18521299999998</v>
      </c>
      <c r="J33" s="165">
        <v>605.60753099999999</v>
      </c>
      <c r="K33" s="165">
        <v>612.74851699999999</v>
      </c>
      <c r="L33" s="165">
        <v>414.60602499999999</v>
      </c>
      <c r="M33" s="3"/>
      <c r="N33" s="3"/>
    </row>
    <row r="34" spans="1:14" x14ac:dyDescent="0.2">
      <c r="A34" s="236" t="s">
        <v>23</v>
      </c>
      <c r="B34" s="53">
        <v>273.832921</v>
      </c>
      <c r="C34" s="53">
        <v>321.16130099999998</v>
      </c>
      <c r="D34" s="53">
        <v>367.813356</v>
      </c>
      <c r="E34" s="53">
        <v>419.60591799999997</v>
      </c>
      <c r="F34" s="53">
        <v>461.03264999999999</v>
      </c>
      <c r="G34" s="53">
        <v>552.33744300000001</v>
      </c>
      <c r="H34" s="53">
        <v>401.02918399999993</v>
      </c>
      <c r="I34" s="53">
        <v>422.87356899999997</v>
      </c>
      <c r="J34" s="53">
        <v>678.811556</v>
      </c>
      <c r="K34" s="53">
        <v>798.55179199999998</v>
      </c>
      <c r="L34" s="53">
        <v>1032.185088</v>
      </c>
      <c r="M34" s="3"/>
      <c r="N34" s="3"/>
    </row>
    <row r="35" spans="1:14" x14ac:dyDescent="0.2">
      <c r="A35" s="200" t="s">
        <v>114</v>
      </c>
      <c r="B35" s="165">
        <v>1742.0080149999999</v>
      </c>
      <c r="C35" s="165">
        <v>1769.970026</v>
      </c>
      <c r="D35" s="165">
        <v>1856.2183910000001</v>
      </c>
      <c r="E35" s="165">
        <v>1876.1467250000001</v>
      </c>
      <c r="F35" s="165">
        <v>1998.7400929999999</v>
      </c>
      <c r="G35" s="165">
        <v>2051.0994249999999</v>
      </c>
      <c r="H35" s="165">
        <v>1979.9387569999999</v>
      </c>
      <c r="I35" s="165">
        <v>2170.4480679999997</v>
      </c>
      <c r="J35" s="165">
        <v>2333.1918019999998</v>
      </c>
      <c r="K35" s="165">
        <v>2422.3200509999997</v>
      </c>
      <c r="L35" s="165">
        <v>2510.0635259999999</v>
      </c>
      <c r="M35" s="3"/>
      <c r="N35" s="3"/>
    </row>
    <row r="36" spans="1:14" x14ac:dyDescent="0.2">
      <c r="A36" s="283" t="s">
        <v>115</v>
      </c>
      <c r="B36" s="415">
        <v>472.30912999999998</v>
      </c>
      <c r="C36" s="415">
        <v>478.402984</v>
      </c>
      <c r="D36" s="415">
        <v>515.63854600000002</v>
      </c>
      <c r="E36" s="415">
        <v>526.726045</v>
      </c>
      <c r="F36" s="415">
        <v>540.65813300000002</v>
      </c>
      <c r="G36" s="415">
        <v>540.21316899999999</v>
      </c>
      <c r="H36" s="415">
        <v>484.319886</v>
      </c>
      <c r="I36" s="415">
        <v>529.73480100000006</v>
      </c>
      <c r="J36" s="415">
        <v>534.89923799999997</v>
      </c>
      <c r="K36" s="415">
        <v>566.720506</v>
      </c>
      <c r="L36" s="415">
        <v>581.09295500000007</v>
      </c>
      <c r="M36" s="3"/>
      <c r="N36" s="3"/>
    </row>
    <row r="37" spans="1:14" x14ac:dyDescent="0.2">
      <c r="A37" s="282" t="s">
        <v>101</v>
      </c>
      <c r="B37" s="418">
        <v>1082.497756</v>
      </c>
      <c r="C37" s="418">
        <v>1099.8521929999999</v>
      </c>
      <c r="D37" s="418">
        <v>1145.0680139999999</v>
      </c>
      <c r="E37" s="418">
        <v>1145.810962</v>
      </c>
      <c r="F37" s="418">
        <v>1193.9237129999999</v>
      </c>
      <c r="G37" s="418">
        <v>1231.473937</v>
      </c>
      <c r="H37" s="418">
        <v>1230.5586860000001</v>
      </c>
      <c r="I37" s="418">
        <v>1366.175246</v>
      </c>
      <c r="J37" s="418">
        <v>1480.6483469999998</v>
      </c>
      <c r="K37" s="418">
        <v>1544.867303</v>
      </c>
      <c r="L37" s="418">
        <v>1602.6551730000001</v>
      </c>
      <c r="M37" s="3"/>
      <c r="N37" s="3"/>
    </row>
    <row r="38" spans="1:14" x14ac:dyDescent="0.2">
      <c r="A38" s="292" t="s">
        <v>118</v>
      </c>
      <c r="B38" s="165">
        <v>212.09170700000001</v>
      </c>
      <c r="C38" s="165">
        <v>228.868639</v>
      </c>
      <c r="D38" s="165">
        <v>238.66462799999999</v>
      </c>
      <c r="E38" s="165">
        <v>248.797268</v>
      </c>
      <c r="F38" s="165">
        <v>255.58301900000001</v>
      </c>
      <c r="G38" s="165">
        <v>269.202787</v>
      </c>
      <c r="H38" s="165">
        <v>280.37420199999997</v>
      </c>
      <c r="I38" s="165">
        <v>287.45723399999997</v>
      </c>
      <c r="J38" s="165">
        <v>295.82140699999997</v>
      </c>
      <c r="K38" s="165">
        <v>314.494393</v>
      </c>
      <c r="L38" s="165">
        <v>344.27729899999997</v>
      </c>
      <c r="M38" s="3"/>
      <c r="N38" s="3"/>
    </row>
    <row r="39" spans="1:14" x14ac:dyDescent="0.2">
      <c r="A39" s="236" t="s">
        <v>119</v>
      </c>
      <c r="B39" s="53">
        <v>108.58551</v>
      </c>
      <c r="C39" s="53">
        <v>109.15458099999999</v>
      </c>
      <c r="D39" s="53">
        <v>109.52315</v>
      </c>
      <c r="E39" s="53">
        <v>113.024643</v>
      </c>
      <c r="F39" s="53">
        <v>113.98323600000001</v>
      </c>
      <c r="G39" s="53">
        <v>110.34010000000001</v>
      </c>
      <c r="H39" s="53">
        <v>110.81836800000001</v>
      </c>
      <c r="I39" s="53">
        <v>113.461601</v>
      </c>
      <c r="J39" s="53">
        <v>114.690866</v>
      </c>
      <c r="K39" s="53">
        <v>112.882941</v>
      </c>
      <c r="L39" s="53">
        <v>112.356713</v>
      </c>
      <c r="M39" s="3"/>
      <c r="N39" s="3"/>
    </row>
    <row r="40" spans="1:14" x14ac:dyDescent="0.2">
      <c r="A40" s="292" t="s">
        <v>120</v>
      </c>
      <c r="B40" s="165">
        <v>4.7413290000000003</v>
      </c>
      <c r="C40" s="165">
        <v>5.8179509999999999</v>
      </c>
      <c r="D40" s="165">
        <v>5.740577</v>
      </c>
      <c r="E40" s="165">
        <v>6.0253870000000003</v>
      </c>
      <c r="F40" s="165">
        <v>6.2872729999999999</v>
      </c>
      <c r="G40" s="165">
        <v>6.3422919999999996</v>
      </c>
      <c r="H40" s="165">
        <v>6.8844339999999997</v>
      </c>
      <c r="I40" s="165">
        <v>0.96659400000000006</v>
      </c>
      <c r="J40" s="165">
        <v>0.20876999999999998</v>
      </c>
      <c r="K40" s="165">
        <v>0.15925500000000001</v>
      </c>
      <c r="L40" s="165">
        <v>0.18962599999999999</v>
      </c>
      <c r="M40" s="3"/>
      <c r="N40" s="3"/>
    </row>
    <row r="41" spans="1:14" x14ac:dyDescent="0.2">
      <c r="A41" s="236" t="s">
        <v>121</v>
      </c>
      <c r="B41" s="53">
        <v>4.3631310000000001</v>
      </c>
      <c r="C41" s="53">
        <v>4.4814280000000002</v>
      </c>
      <c r="D41" s="53">
        <v>4.2076089999999997</v>
      </c>
      <c r="E41" s="53">
        <v>4.2052240000000003</v>
      </c>
      <c r="F41" s="53">
        <v>4.6676149999999996</v>
      </c>
      <c r="G41" s="53">
        <v>4.8281080000000003</v>
      </c>
      <c r="H41" s="53">
        <v>3.3010690000000005</v>
      </c>
      <c r="I41" s="53">
        <v>3.7279979999999999</v>
      </c>
      <c r="J41" s="53">
        <v>4.8068070000000001</v>
      </c>
      <c r="K41" s="53">
        <v>5.6712030000000002</v>
      </c>
      <c r="L41" s="53">
        <v>4.977087</v>
      </c>
      <c r="M41" s="3"/>
      <c r="N41" s="3"/>
    </row>
    <row r="42" spans="1:14" x14ac:dyDescent="0.2">
      <c r="A42" s="292" t="s">
        <v>122</v>
      </c>
      <c r="B42" s="165">
        <v>150.96048300000001</v>
      </c>
      <c r="C42" s="165">
        <v>154.311646</v>
      </c>
      <c r="D42" s="165">
        <v>157.63995600000001</v>
      </c>
      <c r="E42" s="165">
        <v>157.00484700000001</v>
      </c>
      <c r="F42" s="165">
        <v>157.85914700000001</v>
      </c>
      <c r="G42" s="165">
        <v>160.290885</v>
      </c>
      <c r="H42" s="165">
        <v>92.112512999999993</v>
      </c>
      <c r="I42" s="165">
        <v>130.96466000000001</v>
      </c>
      <c r="J42" s="165">
        <v>156.647707</v>
      </c>
      <c r="K42" s="165">
        <v>165.61492200000001</v>
      </c>
      <c r="L42" s="165">
        <v>169.416135</v>
      </c>
      <c r="M42" s="3"/>
      <c r="N42" s="3"/>
    </row>
    <row r="43" spans="1:14" x14ac:dyDescent="0.2">
      <c r="A43" s="292" t="s">
        <v>190</v>
      </c>
      <c r="B43" s="165">
        <v>322.54034100000001</v>
      </c>
      <c r="C43" s="165">
        <v>380.54261300000002</v>
      </c>
      <c r="D43" s="165">
        <v>397.594719</v>
      </c>
      <c r="E43" s="165">
        <v>396.69683600000002</v>
      </c>
      <c r="F43" s="165">
        <v>223.621836</v>
      </c>
      <c r="G43" s="165">
        <v>0</v>
      </c>
      <c r="H43" s="165">
        <v>0</v>
      </c>
      <c r="I43" s="165">
        <v>0</v>
      </c>
      <c r="J43" s="165">
        <v>3.2469999999999999E-3</v>
      </c>
      <c r="K43" s="165">
        <v>6.992E-3</v>
      </c>
      <c r="L43" s="165">
        <v>2.32E-3</v>
      </c>
      <c r="M43" s="3"/>
      <c r="N43" s="3"/>
    </row>
    <row r="44" spans="1:14" x14ac:dyDescent="0.2">
      <c r="A44" s="236" t="s">
        <v>123</v>
      </c>
      <c r="B44" s="53">
        <v>3.1070609999999999</v>
      </c>
      <c r="C44" s="53">
        <v>2.9224700000000001</v>
      </c>
      <c r="D44" s="53">
        <v>2.2781380000000002</v>
      </c>
      <c r="E44" s="53">
        <v>1.7349060000000001</v>
      </c>
      <c r="F44" s="53">
        <v>2.5300630000000002</v>
      </c>
      <c r="G44" s="53">
        <v>2.8297400000000001</v>
      </c>
      <c r="H44" s="53">
        <v>0.241147</v>
      </c>
      <c r="I44" s="53">
        <v>3.9360000000000003E-3</v>
      </c>
      <c r="J44" s="53">
        <v>0.17954900000000001</v>
      </c>
      <c r="K44" s="53">
        <v>7.7795000000000003E-2</v>
      </c>
      <c r="L44" s="53">
        <v>1.4E-3</v>
      </c>
      <c r="M44" s="3"/>
      <c r="N44" s="3"/>
    </row>
    <row r="45" spans="1:14" x14ac:dyDescent="0.2">
      <c r="A45" s="292" t="s">
        <v>124</v>
      </c>
      <c r="B45" s="165">
        <v>0.285825</v>
      </c>
      <c r="C45" s="165">
        <v>0.29544999999999999</v>
      </c>
      <c r="D45" s="165">
        <v>0.41309000000000001</v>
      </c>
      <c r="E45" s="165">
        <v>0.19175600000000001</v>
      </c>
      <c r="F45" s="165">
        <v>0.151195</v>
      </c>
      <c r="G45" s="165">
        <v>0.43893500000000002</v>
      </c>
      <c r="H45" s="165">
        <v>0.134937</v>
      </c>
      <c r="I45" s="165">
        <v>0.16347700000000001</v>
      </c>
      <c r="J45" s="165">
        <v>0</v>
      </c>
      <c r="K45" s="165">
        <v>0</v>
      </c>
      <c r="L45" s="165">
        <v>0</v>
      </c>
      <c r="M45" s="3"/>
      <c r="N45" s="3"/>
    </row>
    <row r="46" spans="1:14" x14ac:dyDescent="0.2">
      <c r="A46" s="236" t="s">
        <v>125</v>
      </c>
      <c r="B46" s="53">
        <v>18.024083000000001</v>
      </c>
      <c r="C46" s="53">
        <v>16.538927000000001</v>
      </c>
      <c r="D46" s="53">
        <v>19.713476</v>
      </c>
      <c r="E46" s="53">
        <v>20.143694</v>
      </c>
      <c r="F46" s="53">
        <v>20.450140999999999</v>
      </c>
      <c r="G46" s="53">
        <v>21.735457</v>
      </c>
      <c r="H46" s="53">
        <v>21.037441999999999</v>
      </c>
      <c r="I46" s="53">
        <v>22.961013999999995</v>
      </c>
      <c r="J46" s="53">
        <v>23</v>
      </c>
      <c r="K46" s="53">
        <v>25</v>
      </c>
      <c r="L46" s="53">
        <v>27</v>
      </c>
      <c r="M46" s="3"/>
      <c r="N46" s="3"/>
    </row>
    <row r="47" spans="1:14" x14ac:dyDescent="0.2">
      <c r="A47" s="292" t="s">
        <v>126</v>
      </c>
      <c r="B47" s="165">
        <v>182.93879999999999</v>
      </c>
      <c r="C47" s="165">
        <v>182.93879999999999</v>
      </c>
      <c r="D47" s="165">
        <v>182.93879999999999</v>
      </c>
      <c r="E47" s="165">
        <v>212.93879999999999</v>
      </c>
      <c r="F47" s="165">
        <v>212.93879999999999</v>
      </c>
      <c r="G47" s="165">
        <v>212.93879999999999</v>
      </c>
      <c r="H47" s="165">
        <v>212.93879999999999</v>
      </c>
      <c r="I47" s="165">
        <v>212.93879999999999</v>
      </c>
      <c r="J47" s="165">
        <v>213</v>
      </c>
      <c r="K47" s="165">
        <v>213</v>
      </c>
      <c r="L47" s="165">
        <v>217</v>
      </c>
      <c r="M47" s="3"/>
      <c r="N47" s="3"/>
    </row>
    <row r="48" spans="1:14" x14ac:dyDescent="0.2">
      <c r="A48" s="236" t="s">
        <v>127</v>
      </c>
      <c r="B48" s="53">
        <v>18.548766000000001</v>
      </c>
      <c r="C48" s="53">
        <v>15.892759</v>
      </c>
      <c r="D48" s="53">
        <v>16.015747999999999</v>
      </c>
      <c r="E48" s="53">
        <v>16.231463999999999</v>
      </c>
      <c r="F48" s="53">
        <v>19.251365</v>
      </c>
      <c r="G48" s="53">
        <v>19.394891999999999</v>
      </c>
      <c r="H48" s="53">
        <v>20.269590000000001</v>
      </c>
      <c r="I48" s="53">
        <v>18.442353999999998</v>
      </c>
      <c r="J48" s="53">
        <v>20</v>
      </c>
      <c r="K48" s="53">
        <v>18</v>
      </c>
      <c r="L48" s="53">
        <v>19</v>
      </c>
      <c r="M48" s="3"/>
      <c r="N48" s="3"/>
    </row>
    <row r="49" spans="1:14" x14ac:dyDescent="0.2">
      <c r="A49" s="292" t="s">
        <v>128</v>
      </c>
      <c r="B49" s="165">
        <v>21.001591999999999</v>
      </c>
      <c r="C49" s="165">
        <v>21.959168999999999</v>
      </c>
      <c r="D49" s="165">
        <v>22.489460000000001</v>
      </c>
      <c r="E49" s="165">
        <v>23.578434999999999</v>
      </c>
      <c r="F49" s="165">
        <v>23.623266999999998</v>
      </c>
      <c r="G49" s="165">
        <v>22.586998999999999</v>
      </c>
      <c r="H49" s="165">
        <v>21.272134000000001</v>
      </c>
      <c r="I49" s="165">
        <v>21.663436999999998</v>
      </c>
      <c r="J49" s="165">
        <v>22</v>
      </c>
      <c r="K49" s="165">
        <v>19</v>
      </c>
      <c r="L49" s="165">
        <v>18</v>
      </c>
      <c r="M49" s="3"/>
      <c r="N49" s="3"/>
    </row>
    <row r="50" spans="1:14" x14ac:dyDescent="0.2">
      <c r="A50" s="236" t="s">
        <v>136</v>
      </c>
      <c r="B50" s="53">
        <v>279.76497899999998</v>
      </c>
      <c r="C50" s="53">
        <v>265.16967899999997</v>
      </c>
      <c r="D50" s="53">
        <v>270.41983199999999</v>
      </c>
      <c r="E50" s="53">
        <v>388.190043</v>
      </c>
      <c r="F50" s="53">
        <v>318.455985</v>
      </c>
      <c r="G50" s="53">
        <v>315.18893000000003</v>
      </c>
      <c r="H50" s="53">
        <v>206.72837699999999</v>
      </c>
      <c r="I50" s="53">
        <v>169.96790899999999</v>
      </c>
      <c r="J50" s="53">
        <v>316</v>
      </c>
      <c r="K50" s="53">
        <v>352</v>
      </c>
      <c r="L50" s="53">
        <v>353</v>
      </c>
      <c r="M50" s="3"/>
      <c r="N50" s="3"/>
    </row>
    <row r="51" spans="1:14" x14ac:dyDescent="0.2">
      <c r="A51" s="292" t="s">
        <v>129</v>
      </c>
      <c r="B51" s="165">
        <v>55.653554</v>
      </c>
      <c r="C51" s="165">
        <v>54.216445</v>
      </c>
      <c r="D51" s="165">
        <v>56.693711999999998</v>
      </c>
      <c r="E51" s="165">
        <v>56.99306</v>
      </c>
      <c r="F51" s="165">
        <v>58.540788999999997</v>
      </c>
      <c r="G51" s="165">
        <v>61.608455999999997</v>
      </c>
      <c r="H51" s="165">
        <v>50.546036000000001</v>
      </c>
      <c r="I51" s="165">
        <v>6.1219979999999996</v>
      </c>
      <c r="J51" s="165">
        <v>64</v>
      </c>
      <c r="K51" s="165">
        <v>73</v>
      </c>
      <c r="L51" s="165">
        <v>75</v>
      </c>
      <c r="M51" s="3"/>
      <c r="N51" s="3"/>
    </row>
    <row r="52" spans="1:14" x14ac:dyDescent="0.2">
      <c r="A52" s="236" t="s">
        <v>130</v>
      </c>
      <c r="B52" s="53">
        <v>172.016042</v>
      </c>
      <c r="C52" s="53">
        <v>178.63782599999999</v>
      </c>
      <c r="D52" s="53">
        <v>183.79280399999999</v>
      </c>
      <c r="E52" s="53">
        <v>191.01080300000001</v>
      </c>
      <c r="F52" s="53">
        <v>197.38664399999999</v>
      </c>
      <c r="G52" s="53">
        <v>200.42967999999999</v>
      </c>
      <c r="H52" s="53">
        <v>162.98412000000002</v>
      </c>
      <c r="I52" s="53">
        <v>193.57663700000001</v>
      </c>
      <c r="J52" s="53">
        <v>209</v>
      </c>
      <c r="K52" s="53">
        <v>215</v>
      </c>
      <c r="L52" s="53">
        <v>230</v>
      </c>
      <c r="M52" s="3"/>
      <c r="N52" s="3"/>
    </row>
    <row r="53" spans="1:14" x14ac:dyDescent="0.2">
      <c r="A53" s="293" t="s">
        <v>117</v>
      </c>
      <c r="B53" s="178">
        <v>279.00753900000086</v>
      </c>
      <c r="C53" s="178">
        <v>133.40212899999301</v>
      </c>
      <c r="D53" s="178">
        <v>-110.49132600000644</v>
      </c>
      <c r="E53" s="178">
        <v>-160.03294099999994</v>
      </c>
      <c r="F53" s="178">
        <v>-427.76325700000234</v>
      </c>
      <c r="G53" s="178">
        <v>-352.06677899998704</v>
      </c>
      <c r="H53" s="178">
        <v>-358.58863399999842</v>
      </c>
      <c r="I53" s="178">
        <v>-361.47972299999697</v>
      </c>
      <c r="J53" s="178">
        <v>-116</v>
      </c>
      <c r="K53" s="178">
        <v>972</v>
      </c>
      <c r="L53" s="178">
        <v>-492</v>
      </c>
      <c r="M53" s="3"/>
      <c r="N53" s="3"/>
    </row>
    <row r="54" spans="1:14" ht="27" x14ac:dyDescent="0.2">
      <c r="A54" s="202" t="s">
        <v>62</v>
      </c>
      <c r="B54" s="246">
        <v>936.41158600000006</v>
      </c>
      <c r="C54" s="246">
        <v>1143.0560350000001</v>
      </c>
      <c r="D54" s="246">
        <v>1267.8039659999999</v>
      </c>
      <c r="E54" s="246">
        <v>1360.587113</v>
      </c>
      <c r="F54" s="246">
        <v>1530.349909</v>
      </c>
      <c r="G54" s="246">
        <v>1566.4925720000001</v>
      </c>
      <c r="H54" s="246">
        <v>1482.026981</v>
      </c>
      <c r="I54" s="246">
        <v>1323.4964149999998</v>
      </c>
      <c r="J54" s="246">
        <v>1547</v>
      </c>
      <c r="K54" s="246">
        <v>1537</v>
      </c>
      <c r="L54" s="246">
        <v>1200</v>
      </c>
      <c r="M54" s="3"/>
      <c r="N54" s="3"/>
    </row>
    <row r="55" spans="1:14" x14ac:dyDescent="0.2">
      <c r="A55" s="200" t="s">
        <v>22</v>
      </c>
      <c r="B55" s="165">
        <v>357.97788400000002</v>
      </c>
      <c r="C55" s="165">
        <v>683.50998700000002</v>
      </c>
      <c r="D55" s="165">
        <v>792.53019600000005</v>
      </c>
      <c r="E55" s="165">
        <v>947.88930500000004</v>
      </c>
      <c r="F55" s="165">
        <v>1135.0514459999999</v>
      </c>
      <c r="G55" s="165">
        <v>1216.967114</v>
      </c>
      <c r="H55" s="618">
        <v>1154.2619599999998</v>
      </c>
      <c r="I55" s="618">
        <v>1324</v>
      </c>
      <c r="J55" s="618">
        <v>1275</v>
      </c>
      <c r="K55" s="618">
        <v>1276</v>
      </c>
      <c r="L55" s="165">
        <v>951</v>
      </c>
      <c r="M55" s="3"/>
      <c r="N55" s="3"/>
    </row>
    <row r="56" spans="1:14" x14ac:dyDescent="0.2">
      <c r="A56" s="169" t="s">
        <v>110</v>
      </c>
      <c r="B56" s="53">
        <v>193.149655</v>
      </c>
      <c r="C56" s="53">
        <v>203.054395</v>
      </c>
      <c r="D56" s="53">
        <v>330.40382499999998</v>
      </c>
      <c r="E56" s="53">
        <v>312.59504099999998</v>
      </c>
      <c r="F56" s="53">
        <v>323.58792599999998</v>
      </c>
      <c r="G56" s="53">
        <v>300.31939799999998</v>
      </c>
      <c r="H56" s="617">
        <v>295.88556500000004</v>
      </c>
      <c r="I56" s="617">
        <v>248</v>
      </c>
      <c r="J56" s="617">
        <v>256</v>
      </c>
      <c r="K56" s="617">
        <v>257</v>
      </c>
      <c r="L56" s="53">
        <v>250</v>
      </c>
      <c r="M56" s="3"/>
      <c r="N56" s="3"/>
    </row>
    <row r="57" spans="1:14" x14ac:dyDescent="0.2">
      <c r="A57" s="201" t="s">
        <v>24</v>
      </c>
      <c r="B57" s="178">
        <v>385.28404700000004</v>
      </c>
      <c r="C57" s="178">
        <v>256.49165300000004</v>
      </c>
      <c r="D57" s="178">
        <v>144.86994499999992</v>
      </c>
      <c r="E57" s="178">
        <v>100.10276700000003</v>
      </c>
      <c r="F57" s="178">
        <v>71.710537000000102</v>
      </c>
      <c r="G57" s="178">
        <v>49.206060000000093</v>
      </c>
      <c r="H57" s="619">
        <v>31.879456000000051</v>
      </c>
      <c r="I57" s="619">
        <v>25</v>
      </c>
      <c r="J57" s="619">
        <v>16</v>
      </c>
      <c r="K57" s="619">
        <v>0</v>
      </c>
      <c r="L57" s="178">
        <v>0</v>
      </c>
      <c r="M57" s="3"/>
      <c r="N57" s="3"/>
    </row>
    <row r="58" spans="1:14" x14ac:dyDescent="0.2">
      <c r="A58" s="129" t="s">
        <v>134</v>
      </c>
      <c r="B58" s="106"/>
      <c r="C58" s="275"/>
      <c r="H58" s="3"/>
      <c r="I58" s="3"/>
      <c r="J58" s="3"/>
      <c r="K58" s="3"/>
      <c r="L58" s="3"/>
      <c r="M58" s="3"/>
      <c r="N58" s="3"/>
    </row>
    <row r="59" spans="1:14" x14ac:dyDescent="0.2">
      <c r="A59" s="129" t="s">
        <v>133</v>
      </c>
      <c r="B59" s="106"/>
      <c r="C59" s="275"/>
      <c r="H59" s="3"/>
      <c r="I59" s="3"/>
      <c r="J59" s="3"/>
      <c r="K59" s="3"/>
      <c r="L59" s="3"/>
      <c r="M59" s="3"/>
      <c r="N59" s="3"/>
    </row>
    <row r="60" spans="1:14" x14ac:dyDescent="0.2">
      <c r="A60" s="480" t="s">
        <v>214</v>
      </c>
      <c r="B60" s="106"/>
      <c r="C60" s="275"/>
      <c r="H60" s="3"/>
      <c r="I60" s="3"/>
      <c r="J60" s="3"/>
      <c r="K60" s="3"/>
      <c r="L60" s="3"/>
      <c r="M60" s="3"/>
      <c r="N60" s="3"/>
    </row>
    <row r="61" spans="1:14" x14ac:dyDescent="0.2">
      <c r="A61" s="211" t="s">
        <v>215</v>
      </c>
      <c r="B61" s="57"/>
      <c r="C61" s="275"/>
      <c r="H61" s="3"/>
      <c r="I61" s="3"/>
      <c r="J61" s="3"/>
      <c r="K61" s="3"/>
      <c r="L61" s="3"/>
      <c r="M61" s="3"/>
      <c r="N61" s="3"/>
    </row>
    <row r="62" spans="1:14" ht="25.5" customHeight="1" x14ac:dyDescent="0.2">
      <c r="A62" s="590" t="s">
        <v>232</v>
      </c>
      <c r="B62" s="590"/>
      <c r="C62" s="590"/>
      <c r="D62" s="590"/>
      <c r="E62" s="590"/>
      <c r="F62" s="590"/>
      <c r="G62" s="590"/>
      <c r="H62" s="590"/>
      <c r="I62" s="37"/>
      <c r="J62" s="275"/>
      <c r="K62" s="37"/>
      <c r="L62" s="37"/>
    </row>
    <row r="63" spans="1:14" x14ac:dyDescent="0.2">
      <c r="A63" s="129" t="s">
        <v>30</v>
      </c>
      <c r="B63" s="57"/>
      <c r="C63" s="275"/>
      <c r="H63" s="3"/>
      <c r="I63" s="3"/>
      <c r="J63" s="3"/>
      <c r="K63" s="3"/>
      <c r="L63" s="3"/>
      <c r="M63" s="3"/>
      <c r="N63" s="3"/>
    </row>
    <row r="64" spans="1:14" x14ac:dyDescent="0.2">
      <c r="A64" s="129" t="s">
        <v>67</v>
      </c>
      <c r="B64" s="58"/>
      <c r="H64" s="3"/>
      <c r="I64" s="3"/>
      <c r="J64" s="3"/>
      <c r="K64" s="3"/>
      <c r="L64" s="3"/>
      <c r="M64" s="3"/>
      <c r="N64" s="3"/>
    </row>
    <row r="65" spans="1:14" x14ac:dyDescent="0.2">
      <c r="A65" s="4"/>
      <c r="B65" s="284"/>
      <c r="H65" s="3"/>
      <c r="I65" s="3"/>
      <c r="J65" s="3"/>
      <c r="K65" s="3"/>
      <c r="L65" s="3"/>
      <c r="M65" s="3"/>
      <c r="N65" s="3"/>
    </row>
    <row r="66" spans="1:14" x14ac:dyDescent="0.2">
      <c r="H66" s="3"/>
      <c r="I66" s="3"/>
      <c r="J66" s="3"/>
      <c r="K66" s="3"/>
      <c r="L66" s="3"/>
      <c r="M66" s="3"/>
      <c r="N66" s="3"/>
    </row>
    <row r="67" spans="1:14" x14ac:dyDescent="0.2">
      <c r="K67" s="3"/>
      <c r="L67" s="3"/>
      <c r="M67" s="3"/>
      <c r="N67" s="3"/>
    </row>
    <row r="68" spans="1:14" x14ac:dyDescent="0.2">
      <c r="H68" s="3"/>
      <c r="I68" s="3"/>
      <c r="J68" s="3"/>
      <c r="K68" s="3"/>
      <c r="L68" s="3"/>
      <c r="M68" s="3"/>
      <c r="N68" s="3"/>
    </row>
    <row r="69" spans="1:14" x14ac:dyDescent="0.2">
      <c r="H69" s="3"/>
      <c r="I69" s="3"/>
      <c r="J69" s="3"/>
      <c r="K69" s="3"/>
      <c r="L69" s="3"/>
      <c r="M69" s="3"/>
      <c r="N69" s="3"/>
    </row>
    <row r="70" spans="1:14" x14ac:dyDescent="0.2">
      <c r="A70" s="286"/>
      <c r="B70" s="55"/>
      <c r="H70" s="3"/>
      <c r="I70" s="3"/>
      <c r="J70" s="3"/>
      <c r="K70" s="3"/>
      <c r="L70" s="3"/>
      <c r="M70" s="3"/>
      <c r="N70" s="3"/>
    </row>
    <row r="71" spans="1:14" x14ac:dyDescent="0.2">
      <c r="A71" s="233"/>
      <c r="B71" s="287"/>
      <c r="H71" s="3"/>
      <c r="I71" s="3"/>
      <c r="J71" s="3"/>
      <c r="K71" s="3"/>
      <c r="L71" s="3"/>
      <c r="M71" s="3"/>
      <c r="N71" s="3"/>
    </row>
    <row r="72" spans="1:14" x14ac:dyDescent="0.2">
      <c r="A72" s="289"/>
      <c r="B72" s="290"/>
      <c r="H72" s="3"/>
      <c r="I72" s="3"/>
      <c r="J72" s="3"/>
      <c r="K72" s="3"/>
      <c r="L72" s="3"/>
      <c r="M72" s="3"/>
      <c r="N72" s="3"/>
    </row>
    <row r="73" spans="1:14" x14ac:dyDescent="0.2">
      <c r="A73" s="40"/>
      <c r="B73" s="40"/>
      <c r="H73" s="3"/>
      <c r="I73" s="3"/>
      <c r="J73" s="3"/>
      <c r="K73" s="3"/>
      <c r="L73" s="3"/>
      <c r="M73" s="3"/>
      <c r="N73" s="3"/>
    </row>
    <row r="74" spans="1:14" x14ac:dyDescent="0.2">
      <c r="A74" s="40"/>
      <c r="B74" s="40"/>
      <c r="H74" s="3"/>
      <c r="I74" s="3"/>
      <c r="J74" s="3"/>
      <c r="K74" s="3"/>
      <c r="L74" s="3"/>
      <c r="M74" s="3"/>
      <c r="N74" s="3"/>
    </row>
    <row r="75" spans="1:14" x14ac:dyDescent="0.2">
      <c r="A75" s="40"/>
      <c r="B75" s="40"/>
      <c r="H75" s="3"/>
      <c r="I75" s="3"/>
      <c r="J75" s="3"/>
      <c r="K75" s="3"/>
      <c r="L75" s="3"/>
      <c r="M75" s="3"/>
      <c r="N75" s="3"/>
    </row>
    <row r="76" spans="1:14" x14ac:dyDescent="0.2">
      <c r="A76" s="5"/>
      <c r="B76" s="5"/>
      <c r="K76" s="3"/>
      <c r="L76" s="3"/>
      <c r="M76" s="3"/>
      <c r="N76" s="3"/>
    </row>
    <row r="77" spans="1:14" x14ac:dyDescent="0.2">
      <c r="A77" s="7"/>
      <c r="B77" s="7"/>
      <c r="M77" s="3"/>
      <c r="N77" s="3"/>
    </row>
    <row r="78" spans="1:14" x14ac:dyDescent="0.2">
      <c r="A78" s="10"/>
      <c r="B78" s="10"/>
    </row>
    <row r="79" spans="1:14" ht="15.75" x14ac:dyDescent="0.25">
      <c r="A79" s="12"/>
      <c r="B79" s="12"/>
    </row>
    <row r="80" spans="1:14" x14ac:dyDescent="0.2">
      <c r="A80" s="15"/>
      <c r="B80" s="15"/>
      <c r="M80" s="3"/>
      <c r="N80" s="3"/>
    </row>
    <row r="81" spans="1:28" x14ac:dyDescent="0.2">
      <c r="A81" s="1"/>
      <c r="B81" s="1"/>
      <c r="M81" s="3"/>
      <c r="N81" s="3"/>
    </row>
    <row r="82" spans="1:28" x14ac:dyDescent="0.2">
      <c r="A82" s="37"/>
      <c r="B82" s="37"/>
      <c r="M82" s="3"/>
      <c r="N82" s="3"/>
    </row>
    <row r="83" spans="1:28" x14ac:dyDescent="0.2">
      <c r="A83" s="19"/>
      <c r="B83" s="19"/>
      <c r="M83" s="3"/>
      <c r="N83" s="3"/>
    </row>
    <row r="84" spans="1:28" s="21" customFormat="1" ht="12" x14ac:dyDescent="0.2">
      <c r="C84" s="291"/>
    </row>
    <row r="85" spans="1:28" x14ac:dyDescent="0.2">
      <c r="A85" s="21"/>
      <c r="B85" s="21"/>
      <c r="M85" s="3"/>
      <c r="N85" s="3"/>
    </row>
    <row r="86" spans="1:28" s="40" customFormat="1" x14ac:dyDescent="0.2">
      <c r="A86" s="21"/>
      <c r="B86" s="21"/>
      <c r="C86" s="234"/>
      <c r="D86" s="37"/>
      <c r="O86" s="3"/>
      <c r="P86" s="3"/>
      <c r="Q86" s="3"/>
      <c r="R86" s="3"/>
      <c r="S86" s="3"/>
      <c r="T86" s="3"/>
      <c r="U86" s="3"/>
      <c r="V86" s="3"/>
      <c r="W86" s="3"/>
      <c r="X86" s="3"/>
      <c r="Y86" s="3"/>
      <c r="Z86" s="3"/>
      <c r="AA86" s="3"/>
      <c r="AB86" s="3"/>
    </row>
    <row r="87" spans="1:28" s="40" customFormat="1" x14ac:dyDescent="0.2">
      <c r="A87" s="21"/>
      <c r="B87" s="21"/>
      <c r="C87" s="234"/>
      <c r="D87" s="37"/>
      <c r="O87" s="3"/>
      <c r="P87" s="3"/>
      <c r="Q87" s="3"/>
      <c r="R87" s="3"/>
      <c r="S87" s="3"/>
      <c r="T87" s="3"/>
      <c r="U87" s="3"/>
      <c r="V87" s="3"/>
      <c r="W87" s="3"/>
      <c r="X87" s="3"/>
      <c r="Y87" s="3"/>
      <c r="Z87" s="3"/>
      <c r="AA87" s="3"/>
      <c r="AB87" s="3"/>
    </row>
    <row r="88" spans="1:28" s="40" customFormat="1" x14ac:dyDescent="0.2">
      <c r="A88" s="23"/>
      <c r="B88" s="23"/>
      <c r="C88" s="234"/>
      <c r="D88" s="37"/>
      <c r="O88" s="3"/>
      <c r="P88" s="3"/>
      <c r="Q88" s="3"/>
      <c r="R88" s="3"/>
      <c r="S88" s="3"/>
      <c r="T88" s="3"/>
      <c r="U88" s="3"/>
      <c r="V88" s="3"/>
      <c r="W88" s="3"/>
      <c r="X88" s="3"/>
      <c r="Y88" s="3"/>
      <c r="Z88" s="3"/>
      <c r="AA88" s="3"/>
      <c r="AB88" s="3"/>
    </row>
    <row r="89" spans="1:28" s="40" customFormat="1" x14ac:dyDescent="0.2">
      <c r="A89" s="21"/>
      <c r="B89" s="21"/>
      <c r="C89" s="234"/>
      <c r="D89" s="37"/>
      <c r="O89" s="3"/>
      <c r="P89" s="3"/>
      <c r="Q89" s="3"/>
      <c r="R89" s="3"/>
      <c r="S89" s="3"/>
      <c r="T89" s="3"/>
      <c r="U89" s="3"/>
      <c r="V89" s="3"/>
      <c r="W89" s="3"/>
      <c r="X89" s="3"/>
      <c r="Y89" s="3"/>
      <c r="Z89" s="3"/>
      <c r="AA89" s="3"/>
      <c r="AB89" s="3"/>
    </row>
    <row r="90" spans="1:28" s="40" customFormat="1" x14ac:dyDescent="0.2">
      <c r="A90" s="21"/>
      <c r="B90" s="21"/>
      <c r="C90" s="234"/>
      <c r="D90" s="37"/>
      <c r="O90" s="3"/>
      <c r="P90" s="3"/>
      <c r="Q90" s="3"/>
      <c r="R90" s="3"/>
      <c r="S90" s="3"/>
      <c r="T90" s="3"/>
      <c r="U90" s="3"/>
      <c r="V90" s="3"/>
      <c r="W90" s="3"/>
      <c r="X90" s="3"/>
      <c r="Y90" s="3"/>
      <c r="Z90" s="3"/>
      <c r="AA90" s="3"/>
      <c r="AB90" s="3"/>
    </row>
    <row r="91" spans="1:28" s="40" customFormat="1" x14ac:dyDescent="0.2">
      <c r="A91" s="21"/>
      <c r="B91" s="21"/>
      <c r="C91" s="234"/>
      <c r="D91" s="37"/>
      <c r="O91" s="3"/>
      <c r="P91" s="3"/>
      <c r="Q91" s="3"/>
      <c r="R91" s="3"/>
      <c r="S91" s="3"/>
      <c r="T91" s="3"/>
      <c r="U91" s="3"/>
      <c r="V91" s="3"/>
      <c r="W91" s="3"/>
      <c r="X91" s="3"/>
      <c r="Y91" s="3"/>
      <c r="Z91" s="3"/>
      <c r="AA91" s="3"/>
      <c r="AB91" s="3"/>
    </row>
    <row r="92" spans="1:28" s="40" customFormat="1" x14ac:dyDescent="0.2">
      <c r="A92" s="21"/>
      <c r="B92" s="21"/>
      <c r="C92" s="234"/>
      <c r="D92" s="37"/>
      <c r="O92" s="3"/>
      <c r="P92" s="3"/>
      <c r="Q92" s="3"/>
      <c r="R92" s="3"/>
      <c r="S92" s="3"/>
      <c r="T92" s="3"/>
      <c r="U92" s="3"/>
      <c r="V92" s="3"/>
      <c r="W92" s="3"/>
      <c r="X92" s="3"/>
      <c r="Y92" s="3"/>
      <c r="Z92" s="3"/>
      <c r="AA92" s="3"/>
      <c r="AB92" s="3"/>
    </row>
    <row r="93" spans="1:28" s="40" customFormat="1" x14ac:dyDescent="0.2">
      <c r="A93" s="21"/>
      <c r="B93" s="21"/>
      <c r="C93" s="234"/>
      <c r="D93" s="37"/>
      <c r="O93" s="3"/>
      <c r="P93" s="3"/>
      <c r="Q93" s="3"/>
      <c r="R93" s="3"/>
      <c r="S93" s="3"/>
      <c r="T93" s="3"/>
      <c r="U93" s="3"/>
      <c r="V93" s="3"/>
      <c r="W93" s="3"/>
      <c r="X93" s="3"/>
      <c r="Y93" s="3"/>
      <c r="Z93" s="3"/>
      <c r="AA93" s="3"/>
      <c r="AB93" s="3"/>
    </row>
    <row r="94" spans="1:28" s="40" customFormat="1" x14ac:dyDescent="0.2">
      <c r="A94" s="21"/>
      <c r="B94" s="21"/>
      <c r="C94" s="234"/>
      <c r="D94" s="37"/>
      <c r="O94" s="3"/>
      <c r="P94" s="3"/>
      <c r="Q94" s="3"/>
      <c r="R94" s="3"/>
      <c r="S94" s="3"/>
      <c r="T94" s="3"/>
      <c r="U94" s="3"/>
      <c r="V94" s="3"/>
      <c r="W94" s="3"/>
      <c r="X94" s="3"/>
      <c r="Y94" s="3"/>
      <c r="Z94" s="3"/>
      <c r="AA94" s="3"/>
      <c r="AB94" s="3"/>
    </row>
    <row r="95" spans="1:28" s="40" customFormat="1" x14ac:dyDescent="0.2">
      <c r="A95" s="24"/>
      <c r="B95" s="24"/>
      <c r="C95" s="234"/>
      <c r="D95" s="37"/>
      <c r="O95" s="3"/>
      <c r="P95" s="3"/>
      <c r="Q95" s="3"/>
      <c r="R95" s="3"/>
      <c r="S95" s="3"/>
      <c r="T95" s="3"/>
      <c r="U95" s="3"/>
      <c r="V95" s="3"/>
      <c r="W95" s="3"/>
      <c r="X95" s="3"/>
      <c r="Y95" s="3"/>
      <c r="Z95" s="3"/>
      <c r="AA95" s="3"/>
      <c r="AB95" s="3"/>
    </row>
    <row r="96" spans="1:28" s="40" customFormat="1" x14ac:dyDescent="0.2">
      <c r="A96" s="25"/>
      <c r="B96" s="25"/>
      <c r="C96" s="234"/>
      <c r="D96" s="37"/>
      <c r="O96" s="3"/>
      <c r="P96" s="3"/>
      <c r="Q96" s="3"/>
      <c r="R96" s="3"/>
      <c r="S96" s="3"/>
      <c r="T96" s="3"/>
      <c r="U96" s="3"/>
      <c r="V96" s="3"/>
      <c r="W96" s="3"/>
      <c r="X96" s="3"/>
      <c r="Y96" s="3"/>
      <c r="Z96" s="3"/>
      <c r="AA96" s="3"/>
      <c r="AB96" s="3"/>
    </row>
    <row r="97" spans="1:28" s="40" customFormat="1" x14ac:dyDescent="0.2">
      <c r="A97" s="3"/>
      <c r="B97" s="3"/>
      <c r="C97" s="234"/>
      <c r="D97" s="37"/>
      <c r="O97" s="3"/>
      <c r="P97" s="3"/>
      <c r="Q97" s="3"/>
      <c r="R97" s="3"/>
      <c r="S97" s="3"/>
      <c r="T97" s="3"/>
      <c r="U97" s="3"/>
      <c r="V97" s="3"/>
      <c r="W97" s="3"/>
      <c r="X97" s="3"/>
      <c r="Y97" s="3"/>
      <c r="Z97" s="3"/>
      <c r="AA97" s="3"/>
      <c r="AB97" s="3"/>
    </row>
    <row r="98" spans="1:28" s="40" customFormat="1" x14ac:dyDescent="0.2">
      <c r="A98" s="3"/>
      <c r="B98" s="3"/>
      <c r="C98" s="234"/>
      <c r="D98" s="37"/>
      <c r="O98" s="3"/>
      <c r="P98" s="3"/>
      <c r="Q98" s="3"/>
      <c r="R98" s="3"/>
      <c r="S98" s="3"/>
      <c r="T98" s="3"/>
      <c r="U98" s="3"/>
      <c r="V98" s="3"/>
      <c r="W98" s="3"/>
      <c r="X98" s="3"/>
      <c r="Y98" s="3"/>
      <c r="Z98" s="3"/>
      <c r="AA98" s="3"/>
      <c r="AB98" s="3"/>
    </row>
    <row r="99" spans="1:28" s="40" customFormat="1" x14ac:dyDescent="0.2">
      <c r="A99" s="3"/>
      <c r="B99" s="3"/>
      <c r="C99" s="234"/>
      <c r="D99" s="37"/>
      <c r="O99" s="3"/>
      <c r="P99" s="3"/>
      <c r="Q99" s="3"/>
      <c r="R99" s="3"/>
      <c r="S99" s="3"/>
      <c r="T99" s="3"/>
      <c r="U99" s="3"/>
      <c r="V99" s="3"/>
      <c r="W99" s="3"/>
      <c r="X99" s="3"/>
      <c r="Y99" s="3"/>
      <c r="Z99" s="3"/>
      <c r="AA99" s="3"/>
      <c r="AB99" s="3"/>
    </row>
    <row r="100" spans="1:28" s="40" customFormat="1" x14ac:dyDescent="0.2">
      <c r="A100" s="3"/>
      <c r="B100" s="3"/>
      <c r="C100" s="234"/>
      <c r="D100" s="37"/>
      <c r="O100" s="3"/>
      <c r="P100" s="3"/>
      <c r="Q100" s="3"/>
      <c r="R100" s="3"/>
      <c r="S100" s="3"/>
      <c r="T100" s="3"/>
      <c r="U100" s="3"/>
      <c r="V100" s="3"/>
      <c r="W100" s="3"/>
      <c r="X100" s="3"/>
      <c r="Y100" s="3"/>
      <c r="Z100" s="3"/>
      <c r="AA100" s="3"/>
      <c r="AB100" s="3"/>
    </row>
    <row r="105" spans="1:28" s="2" customFormat="1" x14ac:dyDescent="0.2">
      <c r="A105" s="3"/>
      <c r="B105" s="3"/>
      <c r="C105" s="234"/>
      <c r="D105" s="37"/>
      <c r="E105" s="40"/>
      <c r="F105" s="40"/>
      <c r="G105" s="40"/>
      <c r="H105" s="40"/>
      <c r="I105" s="40"/>
      <c r="J105" s="40"/>
      <c r="K105" s="40"/>
      <c r="L105" s="40"/>
      <c r="M105" s="40"/>
      <c r="N105" s="40"/>
      <c r="O105" s="3"/>
      <c r="P105" s="3"/>
      <c r="Q105" s="3"/>
      <c r="R105" s="3"/>
      <c r="S105" s="3"/>
      <c r="T105" s="3"/>
      <c r="U105" s="3"/>
      <c r="V105" s="3"/>
      <c r="W105" s="3"/>
      <c r="X105" s="3"/>
      <c r="Y105" s="3"/>
      <c r="Z105" s="3"/>
      <c r="AA105" s="3"/>
      <c r="AB105" s="3"/>
    </row>
  </sheetData>
  <mergeCells count="1">
    <mergeCell ref="A62:H6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68"/>
  <sheetViews>
    <sheetView showGridLines="0" zoomScaleNormal="100" workbookViewId="0">
      <selection activeCell="J56" sqref="J56"/>
    </sheetView>
  </sheetViews>
  <sheetFormatPr baseColWidth="10" defaultColWidth="11.42578125" defaultRowHeight="12.75" x14ac:dyDescent="0.2"/>
  <cols>
    <col min="1" max="1" width="26.5703125" style="67" customWidth="1"/>
    <col min="2" max="2" width="29.5703125" style="67" customWidth="1"/>
    <col min="3" max="7" width="10.85546875" style="67" customWidth="1"/>
    <col min="8" max="16384" width="11.42578125" style="67"/>
  </cols>
  <sheetData>
    <row r="1" spans="1:10" ht="18" x14ac:dyDescent="0.2">
      <c r="A1" s="108" t="s">
        <v>44</v>
      </c>
      <c r="B1" s="109"/>
      <c r="C1" s="206"/>
      <c r="D1" s="206"/>
      <c r="E1" s="206"/>
      <c r="F1" s="206"/>
      <c r="G1" s="196"/>
      <c r="H1" s="196"/>
    </row>
    <row r="2" spans="1:10" ht="18" x14ac:dyDescent="0.2">
      <c r="A2" s="207"/>
      <c r="B2" s="208"/>
      <c r="C2" s="247"/>
      <c r="D2" s="247"/>
      <c r="E2" s="247"/>
      <c r="F2" s="247"/>
      <c r="G2" s="247"/>
    </row>
    <row r="3" spans="1:10" ht="21" x14ac:dyDescent="0.2">
      <c r="A3" s="207" t="s">
        <v>68</v>
      </c>
      <c r="B3" s="208"/>
      <c r="C3" s="220"/>
      <c r="D3" s="220"/>
      <c r="E3" s="220"/>
      <c r="F3" s="220"/>
      <c r="G3" s="583" t="s">
        <v>258</v>
      </c>
    </row>
    <row r="4" spans="1:10" ht="12.75" customHeight="1" x14ac:dyDescent="0.2">
      <c r="A4" s="595" t="s">
        <v>13</v>
      </c>
      <c r="B4" s="595"/>
      <c r="C4" s="88"/>
      <c r="D4" s="88"/>
      <c r="E4" s="88"/>
      <c r="F4" s="88"/>
      <c r="G4" s="88"/>
    </row>
    <row r="5" spans="1:10" s="71" customFormat="1" ht="12.75" customHeight="1" x14ac:dyDescent="0.2">
      <c r="A5" s="74"/>
      <c r="B5" s="74"/>
      <c r="C5" s="183">
        <v>2019</v>
      </c>
      <c r="D5" s="184">
        <v>2020</v>
      </c>
      <c r="E5" s="183">
        <v>2021</v>
      </c>
      <c r="F5" s="184">
        <v>2022</v>
      </c>
      <c r="G5" s="561">
        <v>2023</v>
      </c>
      <c r="H5" s="184">
        <v>2024</v>
      </c>
    </row>
    <row r="6" spans="1:10" s="231" customFormat="1" ht="20.45" customHeight="1" x14ac:dyDescent="0.2">
      <c r="A6" s="228" t="s">
        <v>78</v>
      </c>
      <c r="B6" s="228"/>
      <c r="C6" s="229">
        <v>95695.765981999983</v>
      </c>
      <c r="D6" s="230">
        <v>97839.730456000005</v>
      </c>
      <c r="E6" s="229">
        <v>65552.911942000006</v>
      </c>
      <c r="F6" s="230">
        <v>68329.257283999992</v>
      </c>
      <c r="G6" s="562">
        <v>65207.535249</v>
      </c>
      <c r="H6" s="230">
        <v>68492.056956</v>
      </c>
      <c r="J6" s="560"/>
    </row>
    <row r="7" spans="1:10" ht="15" customHeight="1" x14ac:dyDescent="0.2">
      <c r="A7" s="596" t="s">
        <v>49</v>
      </c>
      <c r="B7" s="77" t="s">
        <v>2</v>
      </c>
      <c r="C7" s="80">
        <v>15977.167792</v>
      </c>
      <c r="D7" s="78">
        <v>16217.888121</v>
      </c>
      <c r="E7" s="80">
        <v>1908.134558</v>
      </c>
      <c r="F7" s="78">
        <v>1966.7326619999999</v>
      </c>
      <c r="G7" s="563">
        <v>2679</v>
      </c>
      <c r="H7" s="78">
        <v>2662.4650000000001</v>
      </c>
      <c r="I7" s="432"/>
      <c r="J7" s="432"/>
    </row>
    <row r="8" spans="1:10" ht="15" customHeight="1" x14ac:dyDescent="0.2">
      <c r="A8" s="597"/>
      <c r="B8" s="483" t="s">
        <v>198</v>
      </c>
      <c r="C8" s="481">
        <v>1795.1719880000001</v>
      </c>
      <c r="D8" s="482">
        <v>1801.233264</v>
      </c>
      <c r="E8" s="481">
        <v>1906.9596939999999</v>
      </c>
      <c r="F8" s="482">
        <v>1966.7326619999999</v>
      </c>
      <c r="G8" s="564">
        <v>2679</v>
      </c>
      <c r="H8" s="482">
        <v>2662.4650000000001</v>
      </c>
      <c r="I8" s="432"/>
      <c r="J8" s="432"/>
    </row>
    <row r="9" spans="1:10" ht="15" customHeight="1" x14ac:dyDescent="0.2">
      <c r="A9" s="597"/>
      <c r="B9" s="69" t="s">
        <v>65</v>
      </c>
      <c r="C9" s="81">
        <v>91.136302000000001</v>
      </c>
      <c r="D9" s="79">
        <v>82.264013000000006</v>
      </c>
      <c r="E9" s="81">
        <v>30.322921000000001</v>
      </c>
      <c r="F9" s="79">
        <v>20.110533</v>
      </c>
      <c r="G9" s="565">
        <v>16</v>
      </c>
      <c r="H9" s="79">
        <v>15.09155</v>
      </c>
    </row>
    <row r="10" spans="1:10" ht="15" customHeight="1" x14ac:dyDescent="0.2">
      <c r="A10" s="597"/>
      <c r="B10" s="69" t="s">
        <v>32</v>
      </c>
      <c r="C10" s="81">
        <v>7374.8996390000002</v>
      </c>
      <c r="D10" s="79">
        <v>7493.291878</v>
      </c>
      <c r="E10" s="81">
        <v>820.66381999999999</v>
      </c>
      <c r="F10" s="79">
        <v>835.375271</v>
      </c>
      <c r="G10" s="565">
        <v>1089</v>
      </c>
      <c r="H10" s="79">
        <v>1045.7639999999999</v>
      </c>
    </row>
    <row r="11" spans="1:10" ht="15" customHeight="1" x14ac:dyDescent="0.2">
      <c r="A11" s="597"/>
      <c r="B11" s="483" t="s">
        <v>203</v>
      </c>
      <c r="C11" s="481" t="s">
        <v>59</v>
      </c>
      <c r="D11" s="482">
        <v>775.93844000000001</v>
      </c>
      <c r="E11" s="481">
        <v>820.17080099999998</v>
      </c>
      <c r="F11" s="482">
        <v>835.375271</v>
      </c>
      <c r="G11" s="564">
        <v>1089</v>
      </c>
      <c r="H11" s="482">
        <v>1045.7639999999999</v>
      </c>
      <c r="I11" s="432"/>
      <c r="J11" s="432"/>
    </row>
    <row r="12" spans="1:10" ht="15" customHeight="1" x14ac:dyDescent="0.2">
      <c r="A12" s="598"/>
      <c r="B12" s="73" t="s">
        <v>178</v>
      </c>
      <c r="C12" s="97">
        <v>23443.203732999998</v>
      </c>
      <c r="D12" s="84">
        <v>23793.444012</v>
      </c>
      <c r="E12" s="97">
        <v>2759.1212989999999</v>
      </c>
      <c r="F12" s="84">
        <v>2822.2184659999998</v>
      </c>
      <c r="G12" s="566">
        <v>3784</v>
      </c>
      <c r="H12" s="84">
        <v>3723.3205500000004</v>
      </c>
    </row>
    <row r="13" spans="1:10" ht="15" customHeight="1" x14ac:dyDescent="0.2">
      <c r="A13" s="591" t="s">
        <v>64</v>
      </c>
      <c r="B13" s="77" t="s">
        <v>2</v>
      </c>
      <c r="C13" s="92">
        <v>72.633459000000002</v>
      </c>
      <c r="D13" s="89">
        <v>81.763982999999996</v>
      </c>
      <c r="E13" s="92">
        <v>79.884360000000001</v>
      </c>
      <c r="F13" s="89">
        <v>80.873666999999998</v>
      </c>
      <c r="G13" s="567">
        <v>135</v>
      </c>
      <c r="H13" s="89">
        <v>169.6687</v>
      </c>
    </row>
    <row r="14" spans="1:10" ht="15" customHeight="1" x14ac:dyDescent="0.2">
      <c r="A14" s="592"/>
      <c r="B14" s="69" t="s">
        <v>65</v>
      </c>
      <c r="C14" s="248">
        <v>0.17686199999999999</v>
      </c>
      <c r="D14" s="249">
        <v>0.15178900000000001</v>
      </c>
      <c r="E14" s="248">
        <v>0.14918200000000001</v>
      </c>
      <c r="F14" s="249">
        <v>0.140067</v>
      </c>
      <c r="G14" s="568">
        <v>0.4</v>
      </c>
      <c r="H14" s="249">
        <v>0.70745499999999995</v>
      </c>
    </row>
    <row r="15" spans="1:10" ht="15" customHeight="1" x14ac:dyDescent="0.2">
      <c r="A15" s="592"/>
      <c r="B15" s="69" t="s">
        <v>32</v>
      </c>
      <c r="C15" s="92">
        <v>1.919216</v>
      </c>
      <c r="D15" s="89">
        <v>2.1110410000000002</v>
      </c>
      <c r="E15" s="92">
        <v>1.9967600000000001</v>
      </c>
      <c r="F15" s="89">
        <v>2.048762</v>
      </c>
      <c r="G15" s="567">
        <v>4</v>
      </c>
      <c r="H15" s="89">
        <v>7.429792</v>
      </c>
    </row>
    <row r="16" spans="1:10" ht="15" customHeight="1" x14ac:dyDescent="0.2">
      <c r="A16" s="241"/>
      <c r="B16" s="73" t="s">
        <v>178</v>
      </c>
      <c r="C16" s="135">
        <v>74.729536999999993</v>
      </c>
      <c r="D16" s="136">
        <v>84.02681299999999</v>
      </c>
      <c r="E16" s="135">
        <v>82.030301999999992</v>
      </c>
      <c r="F16" s="136">
        <v>83.062495999999996</v>
      </c>
      <c r="G16" s="569">
        <v>139.4</v>
      </c>
      <c r="H16" s="136">
        <v>177.805947</v>
      </c>
    </row>
    <row r="17" spans="1:10" ht="15" customHeight="1" x14ac:dyDescent="0.2">
      <c r="A17" s="596" t="s">
        <v>50</v>
      </c>
      <c r="B17" s="77" t="s">
        <v>2</v>
      </c>
      <c r="C17" s="80">
        <v>18357.670091</v>
      </c>
      <c r="D17" s="78">
        <v>18775.357625000001</v>
      </c>
      <c r="E17" s="80">
        <v>32359.806462</v>
      </c>
      <c r="F17" s="78">
        <v>33944.735417999997</v>
      </c>
      <c r="G17" s="563">
        <v>37266</v>
      </c>
      <c r="H17" s="78">
        <v>39219.589999999997</v>
      </c>
    </row>
    <row r="18" spans="1:10" ht="15" customHeight="1" x14ac:dyDescent="0.2">
      <c r="A18" s="597"/>
      <c r="B18" s="69" t="s">
        <v>65</v>
      </c>
      <c r="C18" s="81">
        <v>95.850896000000006</v>
      </c>
      <c r="D18" s="79">
        <v>87.839855999999997</v>
      </c>
      <c r="E18" s="81">
        <v>136.70890199999999</v>
      </c>
      <c r="F18" s="79">
        <v>153.58981900000001</v>
      </c>
      <c r="G18" s="565">
        <v>170</v>
      </c>
      <c r="H18" s="79">
        <v>174.8254</v>
      </c>
    </row>
    <row r="19" spans="1:10" x14ac:dyDescent="0.2">
      <c r="A19" s="597"/>
      <c r="B19" s="69" t="s">
        <v>32</v>
      </c>
      <c r="C19" s="81">
        <v>1839.1752650000001</v>
      </c>
      <c r="D19" s="79">
        <v>1907.2912160000001</v>
      </c>
      <c r="E19" s="81">
        <v>1801.6561750000001</v>
      </c>
      <c r="F19" s="79">
        <v>2127.0348220000001</v>
      </c>
      <c r="G19" s="565">
        <v>2382</v>
      </c>
      <c r="H19" s="79">
        <v>2551.6080000000002</v>
      </c>
    </row>
    <row r="20" spans="1:10" x14ac:dyDescent="0.2">
      <c r="A20" s="597"/>
      <c r="B20" s="48" t="s">
        <v>178</v>
      </c>
      <c r="C20" s="135">
        <v>20292.696252000002</v>
      </c>
      <c r="D20" s="136">
        <v>20770.488697000001</v>
      </c>
      <c r="E20" s="135">
        <v>34298.171539000003</v>
      </c>
      <c r="F20" s="136">
        <v>36225.360058999999</v>
      </c>
      <c r="G20" s="569">
        <v>39818</v>
      </c>
      <c r="H20" s="136">
        <v>41946.023399999998</v>
      </c>
    </row>
    <row r="21" spans="1:10" x14ac:dyDescent="0.2">
      <c r="A21" s="597"/>
      <c r="B21" s="86" t="s">
        <v>1</v>
      </c>
      <c r="C21" s="93">
        <v>14059.184319</v>
      </c>
      <c r="D21" s="87">
        <v>14314.335784000001</v>
      </c>
      <c r="E21" s="93" t="s">
        <v>59</v>
      </c>
      <c r="F21" s="87" t="s">
        <v>59</v>
      </c>
      <c r="G21" s="570" t="s">
        <v>59</v>
      </c>
      <c r="H21" s="87" t="s">
        <v>59</v>
      </c>
    </row>
    <row r="22" spans="1:10" x14ac:dyDescent="0.2">
      <c r="A22" s="597"/>
      <c r="B22" s="69" t="s">
        <v>82</v>
      </c>
      <c r="C22" s="92">
        <v>174.08216400000001</v>
      </c>
      <c r="D22" s="89">
        <v>178.901614</v>
      </c>
      <c r="E22" s="92" t="s">
        <v>59</v>
      </c>
      <c r="F22" s="89" t="s">
        <v>59</v>
      </c>
      <c r="G22" s="567" t="s">
        <v>59</v>
      </c>
      <c r="H22" s="89" t="s">
        <v>59</v>
      </c>
    </row>
    <row r="23" spans="1:10" ht="15" x14ac:dyDescent="0.25">
      <c r="A23" s="598"/>
      <c r="B23" s="75" t="s">
        <v>37</v>
      </c>
      <c r="C23" s="101">
        <v>34525.962735000001</v>
      </c>
      <c r="D23" s="102">
        <v>35263.726095000005</v>
      </c>
      <c r="E23" s="101">
        <v>34298.171539000003</v>
      </c>
      <c r="F23" s="102">
        <v>36225.360058999999</v>
      </c>
      <c r="G23" s="571">
        <v>39818</v>
      </c>
      <c r="H23" s="102">
        <v>41946.023399999998</v>
      </c>
      <c r="I23" s="250"/>
      <c r="J23" s="250"/>
    </row>
    <row r="24" spans="1:10" x14ac:dyDescent="0.2">
      <c r="A24" s="591" t="s">
        <v>181</v>
      </c>
      <c r="B24" s="69" t="s">
        <v>2</v>
      </c>
      <c r="C24" s="81">
        <v>857.68085299999996</v>
      </c>
      <c r="D24" s="79">
        <v>868.57515100000001</v>
      </c>
      <c r="E24" s="81">
        <v>872.89474399999995</v>
      </c>
      <c r="F24" s="79">
        <v>903.509862</v>
      </c>
      <c r="G24" s="565">
        <v>972</v>
      </c>
      <c r="H24" s="79">
        <v>1013.0650000000001</v>
      </c>
    </row>
    <row r="25" spans="1:10" x14ac:dyDescent="0.2">
      <c r="A25" s="592"/>
      <c r="B25" s="69" t="s">
        <v>65</v>
      </c>
      <c r="C25" s="81">
        <v>4.1102460000000001</v>
      </c>
      <c r="D25" s="79">
        <v>4.079116</v>
      </c>
      <c r="E25" s="81">
        <v>6.4879990000000003</v>
      </c>
      <c r="F25" s="79">
        <v>7.0483510000000003</v>
      </c>
      <c r="G25" s="565">
        <v>7.0483510000000003</v>
      </c>
      <c r="H25" s="79">
        <v>7.2822589999999998</v>
      </c>
    </row>
    <row r="26" spans="1:10" x14ac:dyDescent="0.2">
      <c r="A26" s="597"/>
      <c r="B26" s="69" t="s">
        <v>32</v>
      </c>
      <c r="C26" s="81">
        <v>229.86738199999999</v>
      </c>
      <c r="D26" s="79">
        <v>233.292284</v>
      </c>
      <c r="E26" s="81">
        <v>236.82182399999999</v>
      </c>
      <c r="F26" s="79">
        <v>249.541111</v>
      </c>
      <c r="G26" s="565">
        <v>271</v>
      </c>
      <c r="H26" s="79">
        <v>284.81459999999998</v>
      </c>
    </row>
    <row r="27" spans="1:10" x14ac:dyDescent="0.2">
      <c r="A27" s="598"/>
      <c r="B27" s="73" t="s">
        <v>178</v>
      </c>
      <c r="C27" s="97">
        <v>1091.6584809999999</v>
      </c>
      <c r="D27" s="84">
        <v>1105.946551</v>
      </c>
      <c r="E27" s="97">
        <v>1116.2045669999998</v>
      </c>
      <c r="F27" s="84">
        <v>1160.099324</v>
      </c>
      <c r="G27" s="566">
        <v>1250.0483509999999</v>
      </c>
      <c r="H27" s="84">
        <v>1305.161859</v>
      </c>
    </row>
    <row r="28" spans="1:10" x14ac:dyDescent="0.2">
      <c r="A28" s="591" t="s">
        <v>51</v>
      </c>
      <c r="B28" s="104" t="s">
        <v>2</v>
      </c>
      <c r="C28" s="95">
        <v>618.48001699999998</v>
      </c>
      <c r="D28" s="90">
        <v>628.83641699999998</v>
      </c>
      <c r="E28" s="95">
        <v>539.78997000000004</v>
      </c>
      <c r="F28" s="90">
        <v>544.19239200000004</v>
      </c>
      <c r="G28" s="572">
        <v>563</v>
      </c>
      <c r="H28" s="90">
        <v>574.12260000000003</v>
      </c>
    </row>
    <row r="29" spans="1:10" x14ac:dyDescent="0.2">
      <c r="A29" s="592"/>
      <c r="B29" s="69" t="s">
        <v>65</v>
      </c>
      <c r="C29" s="95">
        <v>2.2384559999999998</v>
      </c>
      <c r="D29" s="90">
        <v>2.2521879999999999</v>
      </c>
      <c r="E29" s="95">
        <v>2.32178</v>
      </c>
      <c r="F29" s="90">
        <v>2.721374</v>
      </c>
      <c r="G29" s="572">
        <v>2</v>
      </c>
      <c r="H29" s="90">
        <v>2.3318120000000002</v>
      </c>
    </row>
    <row r="30" spans="1:10" x14ac:dyDescent="0.2">
      <c r="A30" s="592"/>
      <c r="B30" s="104" t="s">
        <v>32</v>
      </c>
      <c r="C30" s="95">
        <v>7385.0427689999997</v>
      </c>
      <c r="D30" s="90">
        <v>7633.6127930000002</v>
      </c>
      <c r="E30" s="95">
        <v>6310.723508</v>
      </c>
      <c r="F30" s="90">
        <v>6554.6919969999999</v>
      </c>
      <c r="G30" s="572">
        <v>7039</v>
      </c>
      <c r="H30" s="90">
        <v>7454.4440000000004</v>
      </c>
    </row>
    <row r="31" spans="1:10" x14ac:dyDescent="0.2">
      <c r="A31" s="599"/>
      <c r="B31" s="73" t="s">
        <v>178</v>
      </c>
      <c r="C31" s="97">
        <v>8005.7612419999996</v>
      </c>
      <c r="D31" s="84">
        <v>8264.7013980000011</v>
      </c>
      <c r="E31" s="97">
        <v>6852.8352580000001</v>
      </c>
      <c r="F31" s="84">
        <v>7101.6057629999996</v>
      </c>
      <c r="G31" s="566">
        <v>7604</v>
      </c>
      <c r="H31" s="84">
        <v>8030.8984120000005</v>
      </c>
    </row>
    <row r="32" spans="1:10" x14ac:dyDescent="0.2">
      <c r="A32" s="591" t="s">
        <v>34</v>
      </c>
      <c r="B32" s="104" t="s">
        <v>2</v>
      </c>
      <c r="C32" s="94">
        <v>624.08845099999996</v>
      </c>
      <c r="D32" s="83">
        <v>653.99250199999994</v>
      </c>
      <c r="E32" s="94">
        <v>649.86792200000002</v>
      </c>
      <c r="F32" s="83">
        <v>622.517382</v>
      </c>
      <c r="G32" s="573" t="s">
        <v>59</v>
      </c>
      <c r="H32" s="83" t="s">
        <v>59</v>
      </c>
    </row>
    <row r="33" spans="1:8" x14ac:dyDescent="0.2">
      <c r="A33" s="592"/>
      <c r="B33" s="104" t="s">
        <v>32</v>
      </c>
      <c r="C33" s="94">
        <v>5032.8030310000004</v>
      </c>
      <c r="D33" s="83">
        <v>5192.7747520000003</v>
      </c>
      <c r="E33" s="94">
        <v>5134.729738</v>
      </c>
      <c r="F33" s="83">
        <v>4977.5243460000002</v>
      </c>
      <c r="G33" s="573" t="s">
        <v>59</v>
      </c>
      <c r="H33" s="83" t="s">
        <v>59</v>
      </c>
    </row>
    <row r="34" spans="1:8" x14ac:dyDescent="0.2">
      <c r="A34" s="592"/>
      <c r="B34" s="48" t="s">
        <v>178</v>
      </c>
      <c r="C34" s="137">
        <v>5656.891482</v>
      </c>
      <c r="D34" s="138">
        <v>5846.7672540000003</v>
      </c>
      <c r="E34" s="137">
        <v>5784.5976600000004</v>
      </c>
      <c r="F34" s="138">
        <v>5600.0417280000001</v>
      </c>
      <c r="G34" s="574">
        <v>0</v>
      </c>
      <c r="H34" s="138">
        <v>0</v>
      </c>
    </row>
    <row r="35" spans="1:8" ht="15" customHeight="1" x14ac:dyDescent="0.2">
      <c r="A35" s="592"/>
      <c r="B35" s="82" t="s">
        <v>1</v>
      </c>
      <c r="C35" s="98">
        <v>3775.6695399999999</v>
      </c>
      <c r="D35" s="85">
        <v>3867.3592669999998</v>
      </c>
      <c r="E35" s="98">
        <v>3822.6963190000001</v>
      </c>
      <c r="F35" s="85">
        <v>3692.1049200000002</v>
      </c>
      <c r="G35" s="575" t="s">
        <v>59</v>
      </c>
      <c r="H35" s="85" t="s">
        <v>59</v>
      </c>
    </row>
    <row r="36" spans="1:8" ht="15" customHeight="1" x14ac:dyDescent="0.2">
      <c r="A36" s="592"/>
      <c r="B36" s="91" t="s">
        <v>88</v>
      </c>
      <c r="C36" s="99">
        <v>9492.3632949999992</v>
      </c>
      <c r="D36" s="100">
        <v>9776.3299050000005</v>
      </c>
      <c r="E36" s="99">
        <v>31.851085000000001</v>
      </c>
      <c r="F36" s="100">
        <v>31.621186000000002</v>
      </c>
      <c r="G36" s="576" t="s">
        <v>59</v>
      </c>
      <c r="H36" s="100" t="s">
        <v>59</v>
      </c>
    </row>
    <row r="37" spans="1:8" ht="15" customHeight="1" x14ac:dyDescent="0.2">
      <c r="A37" s="599"/>
      <c r="B37" s="75" t="s">
        <v>37</v>
      </c>
      <c r="C37" s="96">
        <v>18924.924317000001</v>
      </c>
      <c r="D37" s="105">
        <v>19490.456426000001</v>
      </c>
      <c r="E37" s="96">
        <v>9639.1450640000003</v>
      </c>
      <c r="F37" s="105">
        <v>9323.7678340000002</v>
      </c>
      <c r="G37" s="577">
        <v>0</v>
      </c>
      <c r="H37" s="105">
        <v>0</v>
      </c>
    </row>
    <row r="38" spans="1:8" ht="15" customHeight="1" x14ac:dyDescent="0.2">
      <c r="A38" s="591" t="s">
        <v>35</v>
      </c>
      <c r="B38" s="77" t="s">
        <v>2</v>
      </c>
      <c r="C38" s="80">
        <v>71.260807</v>
      </c>
      <c r="D38" s="78">
        <v>72.676972000000006</v>
      </c>
      <c r="E38" s="80">
        <v>78.057827000000003</v>
      </c>
      <c r="F38" s="78">
        <v>81.556308000000001</v>
      </c>
      <c r="G38" s="578">
        <v>88</v>
      </c>
      <c r="H38" s="78">
        <v>92.138909999999996</v>
      </c>
    </row>
    <row r="39" spans="1:8" ht="15" customHeight="1" x14ac:dyDescent="0.2">
      <c r="A39" s="592"/>
      <c r="B39" s="69" t="s">
        <v>32</v>
      </c>
      <c r="C39" s="81">
        <v>562.07951800000001</v>
      </c>
      <c r="D39" s="79">
        <v>580.15622399999995</v>
      </c>
      <c r="E39" s="81">
        <v>608.59725000000003</v>
      </c>
      <c r="F39" s="79">
        <v>643.09533699999997</v>
      </c>
      <c r="G39" s="579">
        <v>699</v>
      </c>
      <c r="H39" s="79">
        <v>747.59</v>
      </c>
    </row>
    <row r="40" spans="1:8" ht="15" customHeight="1" x14ac:dyDescent="0.2">
      <c r="A40" s="592"/>
      <c r="B40" s="48" t="s">
        <v>178</v>
      </c>
      <c r="C40" s="135">
        <v>633.34032500000001</v>
      </c>
      <c r="D40" s="136">
        <v>652.83319599999993</v>
      </c>
      <c r="E40" s="135">
        <v>686.65507700000001</v>
      </c>
      <c r="F40" s="136">
        <v>724.65164499999992</v>
      </c>
      <c r="G40" s="569">
        <v>787</v>
      </c>
      <c r="H40" s="136">
        <v>839.72891000000004</v>
      </c>
    </row>
    <row r="41" spans="1:8" ht="15" customHeight="1" x14ac:dyDescent="0.2">
      <c r="A41" s="592"/>
      <c r="B41" s="82" t="s">
        <v>1</v>
      </c>
      <c r="C41" s="98">
        <v>290.038769</v>
      </c>
      <c r="D41" s="85">
        <v>300.01602700000001</v>
      </c>
      <c r="E41" s="98">
        <v>313.98210699999998</v>
      </c>
      <c r="F41" s="85">
        <v>330.37850200000003</v>
      </c>
      <c r="G41" s="580">
        <v>360</v>
      </c>
      <c r="H41" s="85">
        <v>383.04719999999998</v>
      </c>
    </row>
    <row r="42" spans="1:8" ht="15" customHeight="1" x14ac:dyDescent="0.2">
      <c r="A42" s="592"/>
      <c r="B42" s="69" t="s">
        <v>88</v>
      </c>
      <c r="C42" s="92">
        <v>633.45477700000004</v>
      </c>
      <c r="D42" s="89">
        <v>663.983656</v>
      </c>
      <c r="E42" s="92">
        <v>645.90952100000004</v>
      </c>
      <c r="F42" s="89">
        <v>638.91145300000005</v>
      </c>
      <c r="G42" s="579">
        <v>756</v>
      </c>
      <c r="H42" s="89">
        <v>671.11680000000001</v>
      </c>
    </row>
    <row r="43" spans="1:8" ht="15" customHeight="1" x14ac:dyDescent="0.2">
      <c r="A43" s="599"/>
      <c r="B43" s="75" t="s">
        <v>37</v>
      </c>
      <c r="C43" s="96">
        <v>1556.833871</v>
      </c>
      <c r="D43" s="105">
        <v>1616.832879</v>
      </c>
      <c r="E43" s="96">
        <v>1646.546705</v>
      </c>
      <c r="F43" s="105">
        <v>1693.9416000000001</v>
      </c>
      <c r="G43" s="577">
        <v>1903</v>
      </c>
      <c r="H43" s="105">
        <v>1893.89291</v>
      </c>
    </row>
    <row r="44" spans="1:8" ht="15" customHeight="1" x14ac:dyDescent="0.2">
      <c r="A44" s="591" t="s">
        <v>36</v>
      </c>
      <c r="B44" s="77" t="s">
        <v>2</v>
      </c>
      <c r="C44" s="80">
        <v>21.018066000000001</v>
      </c>
      <c r="D44" s="78">
        <v>25.595122</v>
      </c>
      <c r="E44" s="80">
        <v>25.565217000000001</v>
      </c>
      <c r="F44" s="78">
        <v>24.845410999999999</v>
      </c>
      <c r="G44" s="563">
        <v>26</v>
      </c>
      <c r="H44" s="78">
        <v>22.577390000000001</v>
      </c>
    </row>
    <row r="45" spans="1:8" ht="15" customHeight="1" x14ac:dyDescent="0.2">
      <c r="A45" s="592"/>
      <c r="B45" s="69" t="s">
        <v>32</v>
      </c>
      <c r="C45" s="81">
        <v>769.556827</v>
      </c>
      <c r="D45" s="79">
        <v>773.20931199999995</v>
      </c>
      <c r="E45" s="81">
        <v>768.61775899999998</v>
      </c>
      <c r="F45" s="79">
        <v>822.38506299999995</v>
      </c>
      <c r="G45" s="565">
        <v>909</v>
      </c>
      <c r="H45" s="79">
        <v>1015.977</v>
      </c>
    </row>
    <row r="46" spans="1:8" ht="15" customHeight="1" x14ac:dyDescent="0.2">
      <c r="A46" s="599"/>
      <c r="B46" s="73" t="s">
        <v>178</v>
      </c>
      <c r="C46" s="97">
        <v>790.57489299999997</v>
      </c>
      <c r="D46" s="84">
        <v>798.8044339999999</v>
      </c>
      <c r="E46" s="97">
        <v>794.18297599999994</v>
      </c>
      <c r="F46" s="84">
        <v>847.23047399999996</v>
      </c>
      <c r="G46" s="566">
        <v>935</v>
      </c>
      <c r="H46" s="84">
        <v>1038.55439</v>
      </c>
    </row>
    <row r="47" spans="1:8" ht="15" customHeight="1" x14ac:dyDescent="0.2">
      <c r="A47" s="591" t="s">
        <v>180</v>
      </c>
      <c r="B47" s="77" t="s">
        <v>2</v>
      </c>
      <c r="C47" s="80">
        <v>625.79391999999996</v>
      </c>
      <c r="D47" s="78">
        <v>623.98067200000003</v>
      </c>
      <c r="E47" s="80">
        <v>502.60645299999999</v>
      </c>
      <c r="F47" s="78">
        <v>517.22872199999995</v>
      </c>
      <c r="G47" s="563">
        <v>545</v>
      </c>
      <c r="H47" s="78">
        <v>558.16089999999997</v>
      </c>
    </row>
    <row r="48" spans="1:8" ht="15" customHeight="1" x14ac:dyDescent="0.2">
      <c r="A48" s="592"/>
      <c r="B48" s="69" t="s">
        <v>65</v>
      </c>
      <c r="C48" s="81">
        <v>524.74365799999998</v>
      </c>
      <c r="D48" s="79">
        <v>533.92604900000003</v>
      </c>
      <c r="E48" s="81">
        <v>555.72569799999997</v>
      </c>
      <c r="F48" s="79">
        <v>613.19774600000005</v>
      </c>
      <c r="G48" s="565">
        <v>612</v>
      </c>
      <c r="H48" s="79">
        <v>68.932090000000002</v>
      </c>
    </row>
    <row r="49" spans="1:8" ht="12.6" customHeight="1" x14ac:dyDescent="0.2">
      <c r="A49" s="592"/>
      <c r="B49" s="69" t="s">
        <v>32</v>
      </c>
      <c r="C49" s="81">
        <v>5861.3054050000001</v>
      </c>
      <c r="D49" s="79">
        <v>5979.458756</v>
      </c>
      <c r="E49" s="81">
        <v>6373.396917</v>
      </c>
      <c r="F49" s="79">
        <v>6787.3167439999997</v>
      </c>
      <c r="G49" s="565">
        <v>7353</v>
      </c>
      <c r="H49" s="79">
        <v>8363.3379999999997</v>
      </c>
    </row>
    <row r="50" spans="1:8" ht="12.6" customHeight="1" x14ac:dyDescent="0.2">
      <c r="A50" s="592"/>
      <c r="B50" s="48" t="s">
        <v>178</v>
      </c>
      <c r="C50" s="135">
        <v>7011.8429829999995</v>
      </c>
      <c r="D50" s="136">
        <v>7137.3654770000003</v>
      </c>
      <c r="E50" s="135">
        <v>7431.7290680000006</v>
      </c>
      <c r="F50" s="136">
        <v>7917.7432119999994</v>
      </c>
      <c r="G50" s="569">
        <v>8510</v>
      </c>
      <c r="H50" s="136">
        <v>8990.4309899999989</v>
      </c>
    </row>
    <row r="51" spans="1:8" ht="12.6" customHeight="1" x14ac:dyDescent="0.2">
      <c r="A51" s="139" t="s">
        <v>47</v>
      </c>
      <c r="B51" s="73"/>
      <c r="C51" s="167">
        <v>28.176971000000002</v>
      </c>
      <c r="D51" s="168">
        <v>33.535375999999999</v>
      </c>
      <c r="E51" s="167">
        <v>36.005664000000003</v>
      </c>
      <c r="F51" s="168">
        <v>39.517302999999998</v>
      </c>
      <c r="G51" s="581"/>
      <c r="H51" s="168"/>
    </row>
    <row r="52" spans="1:8" ht="12.6" customHeight="1" x14ac:dyDescent="0.2">
      <c r="A52" s="591" t="s">
        <v>57</v>
      </c>
      <c r="B52" s="169" t="s">
        <v>58</v>
      </c>
      <c r="C52" s="171">
        <v>190.02091100000001</v>
      </c>
      <c r="D52" s="170">
        <v>204.32835600000001</v>
      </c>
      <c r="E52" s="171">
        <v>274.94973900000002</v>
      </c>
      <c r="F52" s="170">
        <v>379.80494199999998</v>
      </c>
      <c r="G52" s="582">
        <v>458</v>
      </c>
      <c r="H52" s="170">
        <v>545.57600000000002</v>
      </c>
    </row>
    <row r="53" spans="1:8" ht="12.6" customHeight="1" x14ac:dyDescent="0.2">
      <c r="A53" s="592"/>
      <c r="B53" s="169" t="s">
        <v>191</v>
      </c>
      <c r="C53" s="171">
        <v>80.253279000000006</v>
      </c>
      <c r="D53" s="170">
        <v>80.098015000000004</v>
      </c>
      <c r="E53" s="171">
        <v>76.886154000000005</v>
      </c>
      <c r="F53" s="170">
        <v>77.086898000000005</v>
      </c>
      <c r="G53" s="582">
        <v>77.086898000000005</v>
      </c>
      <c r="H53" s="170">
        <v>77.086898000000005</v>
      </c>
    </row>
    <row r="54" spans="1:8" ht="12" customHeight="1" x14ac:dyDescent="0.2">
      <c r="A54" s="209" t="s">
        <v>192</v>
      </c>
      <c r="B54" s="209"/>
      <c r="C54" s="209"/>
      <c r="D54" s="209"/>
      <c r="E54" s="209"/>
      <c r="F54" s="209"/>
      <c r="G54" s="209"/>
    </row>
    <row r="55" spans="1:8" ht="12" customHeight="1" x14ac:dyDescent="0.2">
      <c r="A55" s="210" t="s">
        <v>73</v>
      </c>
      <c r="B55" s="210"/>
      <c r="C55" s="210"/>
      <c r="D55" s="210"/>
      <c r="E55" s="210"/>
      <c r="F55" s="210"/>
      <c r="G55" s="210"/>
    </row>
    <row r="56" spans="1:8" s="106" customFormat="1" ht="11.25" customHeight="1" x14ac:dyDescent="0.2">
      <c r="A56" s="211" t="s">
        <v>184</v>
      </c>
      <c r="B56" s="211"/>
      <c r="C56" s="251"/>
      <c r="D56" s="251"/>
      <c r="E56" s="251"/>
      <c r="F56" s="251"/>
      <c r="G56" s="251"/>
    </row>
    <row r="57" spans="1:8" ht="12.75" customHeight="1" x14ac:dyDescent="0.2">
      <c r="A57" s="211" t="s">
        <v>179</v>
      </c>
      <c r="B57" s="134"/>
      <c r="C57" s="212"/>
      <c r="D57" s="212"/>
      <c r="E57" s="212"/>
      <c r="F57" s="212"/>
      <c r="G57" s="212"/>
    </row>
    <row r="58" spans="1:8" ht="12.75" customHeight="1" x14ac:dyDescent="0.2">
      <c r="A58" s="134" t="s">
        <v>71</v>
      </c>
    </row>
    <row r="59" spans="1:8" s="71" customFormat="1" ht="23.25" customHeight="1" x14ac:dyDescent="0.2">
      <c r="G59" s="186"/>
    </row>
    <row r="60" spans="1:8" ht="12.75" customHeight="1" x14ac:dyDescent="0.2">
      <c r="A60" s="252" t="s">
        <v>91</v>
      </c>
      <c r="B60" s="74"/>
      <c r="C60" s="253">
        <f t="shared" ref="C60:H60" si="0">C5</f>
        <v>2019</v>
      </c>
      <c r="D60" s="254">
        <f t="shared" si="0"/>
        <v>2020</v>
      </c>
      <c r="E60" s="253">
        <f t="shared" ref="E60" si="1">E5</f>
        <v>2021</v>
      </c>
      <c r="F60" s="254">
        <f t="shared" si="0"/>
        <v>2022</v>
      </c>
      <c r="G60" s="584">
        <f t="shared" si="0"/>
        <v>2023</v>
      </c>
      <c r="H60" s="254">
        <f t="shared" si="0"/>
        <v>2024</v>
      </c>
    </row>
    <row r="61" spans="1:8" ht="12.75" customHeight="1" x14ac:dyDescent="0.2">
      <c r="A61" s="47" t="s">
        <v>92</v>
      </c>
      <c r="B61" s="104" t="s">
        <v>2</v>
      </c>
      <c r="C61" s="224">
        <v>16049.801251000001</v>
      </c>
      <c r="D61" s="255">
        <f>E7+E13</f>
        <v>1988.018918</v>
      </c>
      <c r="E61" s="224">
        <f>F7+F13</f>
        <v>2047.606329</v>
      </c>
      <c r="F61" s="255">
        <f>G7+G13</f>
        <v>2814</v>
      </c>
      <c r="G61" s="585">
        <f>G7+G13</f>
        <v>2814</v>
      </c>
      <c r="H61" s="255">
        <f>H7+H13</f>
        <v>2832.1337000000003</v>
      </c>
    </row>
    <row r="62" spans="1:8" x14ac:dyDescent="0.2">
      <c r="A62" s="69"/>
      <c r="B62" s="67" t="s">
        <v>93</v>
      </c>
      <c r="C62" s="225">
        <v>91.313164</v>
      </c>
      <c r="D62" s="256">
        <f t="shared" ref="D62:F63" si="2">E9+E14</f>
        <v>30.472103000000001</v>
      </c>
      <c r="E62" s="225">
        <f t="shared" si="2"/>
        <v>20.250599999999999</v>
      </c>
      <c r="F62" s="256">
        <f t="shared" si="2"/>
        <v>16.399999999999999</v>
      </c>
      <c r="G62" s="586">
        <f>G9+G14</f>
        <v>16.399999999999999</v>
      </c>
      <c r="H62" s="256">
        <f t="shared" ref="H62:H63" si="3">H9+H14</f>
        <v>15.799004999999999</v>
      </c>
    </row>
    <row r="63" spans="1:8" x14ac:dyDescent="0.2">
      <c r="A63" s="69"/>
      <c r="B63" s="104" t="s">
        <v>32</v>
      </c>
      <c r="C63" s="225">
        <v>7376.8188550000004</v>
      </c>
      <c r="D63" s="256">
        <f t="shared" si="2"/>
        <v>822.66057999999998</v>
      </c>
      <c r="E63" s="225">
        <f t="shared" si="2"/>
        <v>837.42403300000001</v>
      </c>
      <c r="F63" s="256">
        <f t="shared" si="2"/>
        <v>1093</v>
      </c>
      <c r="G63" s="586">
        <f>G10+G15</f>
        <v>1093</v>
      </c>
      <c r="H63" s="256">
        <f t="shared" si="3"/>
        <v>1053.1937919999998</v>
      </c>
    </row>
    <row r="64" spans="1:8" x14ac:dyDescent="0.2">
      <c r="A64" s="213"/>
      <c r="B64" s="73" t="s">
        <v>33</v>
      </c>
      <c r="C64" s="159">
        <v>23517.933269999998</v>
      </c>
      <c r="D64" s="160">
        <f>SUM(D61:D63)</f>
        <v>2841.151601</v>
      </c>
      <c r="E64" s="159">
        <f>SUM(E61:E63)</f>
        <v>2905.2809619999998</v>
      </c>
      <c r="F64" s="160">
        <f>SUM(F61:F63)</f>
        <v>3923.4</v>
      </c>
      <c r="G64" s="587">
        <f>SUM(G61:G63)</f>
        <v>3923.4</v>
      </c>
      <c r="H64" s="160">
        <f>SUM(H61:H63)</f>
        <v>3901.1264970000002</v>
      </c>
    </row>
    <row r="65" spans="1:8" ht="15" x14ac:dyDescent="0.25">
      <c r="A65" s="591" t="s">
        <v>94</v>
      </c>
      <c r="B65" s="104" t="s">
        <v>2</v>
      </c>
      <c r="C65" s="257">
        <v>853.45862199999999</v>
      </c>
      <c r="D65" s="258">
        <v>864.416923</v>
      </c>
      <c r="E65" s="257">
        <f>[1]Fiscaltite_Rei22!$B$73</f>
        <v>868.68070599999999</v>
      </c>
      <c r="F65" s="258">
        <f>[1]Fiscaltite_Rei22!$E$73</f>
        <v>899.37989700000003</v>
      </c>
      <c r="G65" s="588">
        <v>930.07908799999996</v>
      </c>
      <c r="H65" s="258">
        <v>960.778279</v>
      </c>
    </row>
    <row r="66" spans="1:8" ht="15" x14ac:dyDescent="0.25">
      <c r="A66" s="593"/>
      <c r="B66" s="67" t="s">
        <v>93</v>
      </c>
      <c r="C66" s="257">
        <v>4.1102460000000001</v>
      </c>
      <c r="D66" s="258">
        <v>4.079116</v>
      </c>
      <c r="E66" s="257">
        <f>[1]Fiscaltite_Rei22!$B$70</f>
        <v>6.4879990000000003</v>
      </c>
      <c r="F66" s="258">
        <f>[1]Fiscaltite_Rei22!$E$70</f>
        <v>7.0483510000000003</v>
      </c>
      <c r="G66" s="588">
        <v>7.6087030000000002</v>
      </c>
      <c r="H66" s="258">
        <v>8.1690550000000002</v>
      </c>
    </row>
    <row r="67" spans="1:8" ht="15" x14ac:dyDescent="0.25">
      <c r="A67" s="593"/>
      <c r="B67" s="104" t="s">
        <v>32</v>
      </c>
      <c r="C67" s="257">
        <v>149.47628800000001</v>
      </c>
      <c r="D67" s="258">
        <v>151.988226</v>
      </c>
      <c r="E67" s="257">
        <f>[1]Fiscaltite_Rei22!$B$74</f>
        <v>154.920728</v>
      </c>
      <c r="F67" s="258">
        <f>[1]Fiscaltite_Rei22!$E$74</f>
        <v>164.198601</v>
      </c>
      <c r="G67" s="588">
        <v>173.476474</v>
      </c>
      <c r="H67" s="258">
        <v>182.754347</v>
      </c>
    </row>
    <row r="68" spans="1:8" x14ac:dyDescent="0.2">
      <c r="A68" s="594"/>
      <c r="B68" s="73" t="s">
        <v>33</v>
      </c>
      <c r="C68" s="552">
        <v>1007.0451559999999</v>
      </c>
      <c r="D68" s="551">
        <f>SUM(D65:D67)</f>
        <v>1020.4842650000001</v>
      </c>
      <c r="E68" s="552">
        <f>SUM(E65:E67)</f>
        <v>1030.0894329999999</v>
      </c>
      <c r="F68" s="551">
        <f>SUM(F65:F67)</f>
        <v>1070.626849</v>
      </c>
      <c r="G68" s="589">
        <f>SUM(G65:G67)</f>
        <v>1111.1642649999999</v>
      </c>
      <c r="H68" s="551">
        <f>SUM(H65:H67)</f>
        <v>1151.701681</v>
      </c>
    </row>
  </sheetData>
  <mergeCells count="12">
    <mergeCell ref="A52:A53"/>
    <mergeCell ref="A65:A68"/>
    <mergeCell ref="A4:B4"/>
    <mergeCell ref="A7:A12"/>
    <mergeCell ref="A13:A15"/>
    <mergeCell ref="A17:A23"/>
    <mergeCell ref="A24:A27"/>
    <mergeCell ref="A28:A31"/>
    <mergeCell ref="A32:A37"/>
    <mergeCell ref="A38:A43"/>
    <mergeCell ref="A44:A46"/>
    <mergeCell ref="A47:A50"/>
  </mergeCell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95"/>
  <sheetViews>
    <sheetView showGridLines="0" workbookViewId="0">
      <selection activeCell="H90" sqref="H90"/>
    </sheetView>
  </sheetViews>
  <sheetFormatPr baseColWidth="10" defaultColWidth="11.42578125" defaultRowHeight="12.75" x14ac:dyDescent="0.2"/>
  <cols>
    <col min="1" max="1" width="35.42578125" style="67" customWidth="1"/>
    <col min="2" max="2" width="37.5703125" style="67" customWidth="1"/>
    <col min="3" max="7" width="10.5703125" style="67" customWidth="1"/>
    <col min="8" max="8" width="11.42578125" style="67"/>
    <col min="9" max="9" width="14.28515625" style="67" customWidth="1"/>
    <col min="10" max="16384" width="11.42578125" style="67"/>
  </cols>
  <sheetData>
    <row r="1" spans="1:9" ht="18" x14ac:dyDescent="0.2">
      <c r="A1" s="30" t="s">
        <v>48</v>
      </c>
      <c r="B1" s="30"/>
      <c r="C1" s="206"/>
      <c r="D1" s="206"/>
      <c r="E1" s="206"/>
      <c r="F1" s="196"/>
      <c r="G1" s="196"/>
    </row>
    <row r="3" spans="1:9" ht="18.75" x14ac:dyDescent="0.25">
      <c r="A3" s="66" t="s">
        <v>69</v>
      </c>
      <c r="B3" s="72"/>
      <c r="D3" s="104"/>
    </row>
    <row r="4" spans="1:9" ht="15" x14ac:dyDescent="0.25">
      <c r="A4" s="239" t="s">
        <v>70</v>
      </c>
      <c r="B4" s="72"/>
      <c r="D4" s="104"/>
      <c r="F4" s="195"/>
      <c r="G4" s="195"/>
    </row>
    <row r="5" spans="1:9" x14ac:dyDescent="0.2">
      <c r="A5" s="74"/>
      <c r="B5" s="74"/>
      <c r="C5" s="397">
        <v>2019</v>
      </c>
      <c r="D5" s="398">
        <v>2020</v>
      </c>
      <c r="E5" s="397">
        <v>2021</v>
      </c>
      <c r="F5" s="398">
        <v>2022</v>
      </c>
      <c r="G5" s="397">
        <v>2023</v>
      </c>
      <c r="H5" s="398">
        <v>2024</v>
      </c>
    </row>
    <row r="6" spans="1:9" ht="13.15" customHeight="1" x14ac:dyDescent="0.25">
      <c r="A6" s="240" t="s">
        <v>63</v>
      </c>
      <c r="B6" s="261" t="s">
        <v>83</v>
      </c>
      <c r="C6" s="262">
        <v>124347.160023</v>
      </c>
      <c r="D6" s="263">
        <v>126481.820977</v>
      </c>
      <c r="E6" s="262" t="s">
        <v>59</v>
      </c>
      <c r="F6" s="263" t="s">
        <v>59</v>
      </c>
      <c r="G6" s="466" t="s">
        <v>59</v>
      </c>
      <c r="H6" s="263" t="s">
        <v>59</v>
      </c>
      <c r="I6" s="433"/>
    </row>
    <row r="7" spans="1:9" ht="13.15" customHeight="1" x14ac:dyDescent="0.25">
      <c r="A7" s="241"/>
      <c r="B7" s="264" t="s">
        <v>84</v>
      </c>
      <c r="C7" s="262">
        <v>7727.19121</v>
      </c>
      <c r="D7" s="263">
        <v>7719.6533589999999</v>
      </c>
      <c r="E7" s="262" t="s">
        <v>59</v>
      </c>
      <c r="F7" s="263" t="s">
        <v>59</v>
      </c>
      <c r="G7" s="466" t="s">
        <v>59</v>
      </c>
      <c r="H7" s="263" t="s">
        <v>59</v>
      </c>
      <c r="I7" s="433"/>
    </row>
    <row r="8" spans="1:9" ht="15" x14ac:dyDescent="0.25">
      <c r="A8" s="241"/>
      <c r="B8" s="264" t="s">
        <v>193</v>
      </c>
      <c r="C8" s="262">
        <v>8883.1367269999992</v>
      </c>
      <c r="D8" s="263">
        <v>8972.232591</v>
      </c>
      <c r="E8" s="262" t="s">
        <v>59</v>
      </c>
      <c r="F8" s="263" t="s">
        <v>59</v>
      </c>
      <c r="G8" s="466" t="s">
        <v>59</v>
      </c>
      <c r="H8" s="263" t="s">
        <v>59</v>
      </c>
      <c r="I8" s="433"/>
    </row>
    <row r="9" spans="1:9" ht="15" x14ac:dyDescent="0.25">
      <c r="A9" s="241"/>
      <c r="B9" s="265" t="s">
        <v>85</v>
      </c>
      <c r="C9" s="468">
        <v>12815.578935</v>
      </c>
      <c r="D9" s="469">
        <v>13436.521138</v>
      </c>
      <c r="E9" s="468" t="s">
        <v>59</v>
      </c>
      <c r="F9" s="469" t="s">
        <v>59</v>
      </c>
      <c r="G9" s="470" t="s">
        <v>59</v>
      </c>
      <c r="H9" s="469" t="s">
        <v>59</v>
      </c>
      <c r="I9" s="433"/>
    </row>
    <row r="10" spans="1:9" x14ac:dyDescent="0.2">
      <c r="A10" s="241"/>
      <c r="B10" s="467" t="s">
        <v>196</v>
      </c>
      <c r="C10" s="157">
        <v>94921.253150999997</v>
      </c>
      <c r="D10" s="158">
        <v>96353.413889000003</v>
      </c>
      <c r="E10" s="157">
        <v>11291.173892000001</v>
      </c>
      <c r="F10" s="158">
        <v>11500.956725</v>
      </c>
      <c r="G10" s="157">
        <v>14303</v>
      </c>
      <c r="H10" s="158">
        <v>13465.98</v>
      </c>
      <c r="I10" s="433"/>
    </row>
    <row r="11" spans="1:9" x14ac:dyDescent="0.2">
      <c r="A11" s="411"/>
      <c r="B11" s="474" t="s">
        <v>197</v>
      </c>
      <c r="C11" s="471">
        <v>84221.417325999995</v>
      </c>
      <c r="D11" s="472">
        <v>85614.013898000005</v>
      </c>
      <c r="E11" s="471" t="s">
        <v>59</v>
      </c>
      <c r="F11" s="472" t="s">
        <v>59</v>
      </c>
      <c r="G11" s="473"/>
      <c r="H11" s="472" t="s">
        <v>59</v>
      </c>
      <c r="I11" s="433"/>
    </row>
    <row r="12" spans="1:9" x14ac:dyDescent="0.2">
      <c r="A12" s="410"/>
      <c r="B12" s="474" t="s">
        <v>204</v>
      </c>
      <c r="C12" s="471">
        <v>10699.835825</v>
      </c>
      <c r="D12" s="472">
        <v>10739.399991</v>
      </c>
      <c r="E12" s="471">
        <v>11291.173892000001</v>
      </c>
      <c r="F12" s="472">
        <v>11500.956725</v>
      </c>
      <c r="G12" s="471">
        <v>14303</v>
      </c>
      <c r="H12" s="472">
        <v>13465.98</v>
      </c>
      <c r="I12" s="433"/>
    </row>
    <row r="13" spans="1:9" x14ac:dyDescent="0.2">
      <c r="A13" s="241"/>
      <c r="B13" s="69" t="s">
        <v>65</v>
      </c>
      <c r="C13" s="157">
        <v>10457.858742</v>
      </c>
      <c r="D13" s="158">
        <v>9705.4317649999994</v>
      </c>
      <c r="E13" s="157">
        <v>3665.560708</v>
      </c>
      <c r="F13" s="158">
        <v>2335.8741319999999</v>
      </c>
      <c r="G13" s="157">
        <v>1631</v>
      </c>
      <c r="H13" s="158">
        <v>1091.83</v>
      </c>
      <c r="I13" s="433"/>
    </row>
    <row r="14" spans="1:9" ht="12.6" customHeight="1" x14ac:dyDescent="0.2">
      <c r="A14" s="436"/>
      <c r="B14" s="69" t="s">
        <v>32</v>
      </c>
      <c r="C14" s="157">
        <v>80740.501510999995</v>
      </c>
      <c r="D14" s="158">
        <v>82050.844721000001</v>
      </c>
      <c r="E14" s="157">
        <v>9826.0273589999997</v>
      </c>
      <c r="F14" s="158">
        <v>10013.944004999999</v>
      </c>
      <c r="G14" s="157">
        <v>12361</v>
      </c>
      <c r="H14" s="158">
        <v>11734.89</v>
      </c>
      <c r="I14" s="433"/>
    </row>
    <row r="15" spans="1:9" x14ac:dyDescent="0.2">
      <c r="A15" s="436"/>
      <c r="B15" s="474" t="s">
        <v>197</v>
      </c>
      <c r="C15" s="473" t="s">
        <v>59</v>
      </c>
      <c r="D15" s="472">
        <v>72700.618617999993</v>
      </c>
      <c r="E15" s="473" t="s">
        <v>59</v>
      </c>
      <c r="F15" s="472" t="s">
        <v>59</v>
      </c>
      <c r="G15" s="473" t="s">
        <v>59</v>
      </c>
      <c r="H15" s="472" t="s">
        <v>59</v>
      </c>
      <c r="I15" s="433"/>
    </row>
    <row r="16" spans="1:9" x14ac:dyDescent="0.2">
      <c r="A16" s="437"/>
      <c r="B16" s="475" t="s">
        <v>204</v>
      </c>
      <c r="C16" s="478" t="s">
        <v>59</v>
      </c>
      <c r="D16" s="477">
        <v>9350.2261030000009</v>
      </c>
      <c r="E16" s="478">
        <v>9826.0273589999997</v>
      </c>
      <c r="F16" s="477">
        <v>10013.944004999999</v>
      </c>
      <c r="G16" s="476">
        <v>12361</v>
      </c>
      <c r="H16" s="477">
        <v>11734.89</v>
      </c>
      <c r="I16" s="433"/>
    </row>
    <row r="17" spans="1:9" ht="12.6" customHeight="1" x14ac:dyDescent="0.2">
      <c r="A17" s="591" t="s">
        <v>64</v>
      </c>
      <c r="B17" s="77" t="s">
        <v>2</v>
      </c>
      <c r="C17" s="155">
        <v>410.20916099999999</v>
      </c>
      <c r="D17" s="156">
        <v>462.35875700000003</v>
      </c>
      <c r="E17" s="155">
        <v>451.87295</v>
      </c>
      <c r="F17" s="156">
        <v>453.641727</v>
      </c>
      <c r="G17" s="155">
        <v>765</v>
      </c>
      <c r="H17" s="156">
        <v>977.02170000000001</v>
      </c>
      <c r="I17" s="433"/>
    </row>
    <row r="18" spans="1:9" ht="12.6" customHeight="1" x14ac:dyDescent="0.2">
      <c r="A18" s="592"/>
      <c r="B18" s="69" t="s">
        <v>65</v>
      </c>
      <c r="C18" s="157">
        <v>15.690637000000001</v>
      </c>
      <c r="D18" s="158">
        <v>15.468699000000001</v>
      </c>
      <c r="E18" s="157">
        <v>14.233556999999999</v>
      </c>
      <c r="F18" s="158">
        <v>13.758713999999999</v>
      </c>
      <c r="G18" s="157">
        <v>0</v>
      </c>
      <c r="H18" s="158">
        <v>36.085700000000003</v>
      </c>
      <c r="I18" s="433"/>
    </row>
    <row r="19" spans="1:9" ht="12.6" customHeight="1" x14ac:dyDescent="0.2">
      <c r="A19" s="592"/>
      <c r="B19" s="213" t="s">
        <v>32</v>
      </c>
      <c r="C19" s="214">
        <v>19.143328</v>
      </c>
      <c r="D19" s="215">
        <v>20.979922999999999</v>
      </c>
      <c r="E19" s="214">
        <v>20.095845000000001</v>
      </c>
      <c r="F19" s="215">
        <v>20.777547999999999</v>
      </c>
      <c r="G19" s="214">
        <v>40</v>
      </c>
      <c r="H19" s="215">
        <v>65.050150000000002</v>
      </c>
      <c r="I19" s="433"/>
    </row>
    <row r="20" spans="1:9" ht="12.6" customHeight="1" x14ac:dyDescent="0.2">
      <c r="A20" s="591" t="s">
        <v>50</v>
      </c>
      <c r="B20" s="77" t="s">
        <v>2</v>
      </c>
      <c r="C20" s="155">
        <v>92742.39228</v>
      </c>
      <c r="D20" s="156">
        <v>94811.636094999994</v>
      </c>
      <c r="E20" s="155">
        <v>90903.681937000001</v>
      </c>
      <c r="F20" s="156">
        <v>94597.095631999997</v>
      </c>
      <c r="G20" s="155">
        <v>100998</v>
      </c>
      <c r="H20" s="156">
        <v>105544</v>
      </c>
      <c r="I20" s="433"/>
    </row>
    <row r="21" spans="1:9" x14ac:dyDescent="0.2">
      <c r="A21" s="592"/>
      <c r="B21" s="69" t="s">
        <v>65</v>
      </c>
      <c r="C21" s="157">
        <v>9662.3625730000003</v>
      </c>
      <c r="D21" s="158">
        <v>9092.565611</v>
      </c>
      <c r="E21" s="157">
        <v>8971.7525349999996</v>
      </c>
      <c r="F21" s="158">
        <v>9394.3553879999999</v>
      </c>
      <c r="G21" s="157">
        <v>10043</v>
      </c>
      <c r="H21" s="158">
        <v>10661.57</v>
      </c>
      <c r="I21" s="433"/>
    </row>
    <row r="22" spans="1:9" x14ac:dyDescent="0.2">
      <c r="A22" s="592"/>
      <c r="B22" s="69" t="s">
        <v>32</v>
      </c>
      <c r="C22" s="157">
        <v>57134.895961000002</v>
      </c>
      <c r="D22" s="158">
        <v>58656.358822000002</v>
      </c>
      <c r="E22" s="157">
        <v>57502.470243000003</v>
      </c>
      <c r="F22" s="158">
        <v>62102.81566</v>
      </c>
      <c r="G22" s="157">
        <v>67772</v>
      </c>
      <c r="H22" s="158">
        <v>71519.44</v>
      </c>
      <c r="I22" s="433"/>
    </row>
    <row r="23" spans="1:9" x14ac:dyDescent="0.2">
      <c r="A23" s="592"/>
      <c r="B23" s="69" t="s">
        <v>1</v>
      </c>
      <c r="C23" s="157">
        <v>80599.062336000003</v>
      </c>
      <c r="D23" s="158">
        <v>82428.890664000006</v>
      </c>
      <c r="E23" s="157" t="s">
        <v>59</v>
      </c>
      <c r="F23" s="158" t="s">
        <v>59</v>
      </c>
      <c r="G23" s="157" t="s">
        <v>59</v>
      </c>
      <c r="H23" s="158" t="s">
        <v>59</v>
      </c>
      <c r="I23" s="433"/>
    </row>
    <row r="24" spans="1:9" ht="12.6" customHeight="1" x14ac:dyDescent="0.2">
      <c r="A24" s="238"/>
      <c r="B24" s="213" t="s">
        <v>82</v>
      </c>
      <c r="C24" s="214">
        <v>956.184933</v>
      </c>
      <c r="D24" s="215">
        <v>985.17639799999995</v>
      </c>
      <c r="E24" s="214" t="s">
        <v>59</v>
      </c>
      <c r="F24" s="215" t="s">
        <v>59</v>
      </c>
      <c r="G24" s="214" t="s">
        <v>59</v>
      </c>
      <c r="H24" s="215" t="s">
        <v>59</v>
      </c>
      <c r="I24" s="433"/>
    </row>
    <row r="25" spans="1:9" ht="12.6" customHeight="1" x14ac:dyDescent="0.2">
      <c r="A25" s="240" t="s">
        <v>206</v>
      </c>
      <c r="B25" s="77" t="s">
        <v>2</v>
      </c>
      <c r="C25" s="155">
        <v>2026.816503</v>
      </c>
      <c r="D25" s="156">
        <v>2051.2465569999999</v>
      </c>
      <c r="E25" s="155">
        <v>2055.7064260000002</v>
      </c>
      <c r="F25" s="156">
        <v>2123.9492559999999</v>
      </c>
      <c r="G25" s="155">
        <v>2273</v>
      </c>
      <c r="H25" s="156">
        <v>2362.2489999999998</v>
      </c>
      <c r="I25" s="433"/>
    </row>
    <row r="26" spans="1:9" x14ac:dyDescent="0.2">
      <c r="A26" s="241"/>
      <c r="B26" s="69" t="s">
        <v>65</v>
      </c>
      <c r="C26" s="157">
        <v>113.32874700000001</v>
      </c>
      <c r="D26" s="158">
        <v>111.561167</v>
      </c>
      <c r="E26" s="157">
        <v>112.707615</v>
      </c>
      <c r="F26" s="158">
        <v>117.81416400000001</v>
      </c>
      <c r="G26" s="157">
        <v>122</v>
      </c>
      <c r="H26" s="158">
        <v>132.3039</v>
      </c>
      <c r="I26" s="433"/>
    </row>
    <row r="27" spans="1:9" ht="12.6" customHeight="1" x14ac:dyDescent="0.2">
      <c r="A27" s="242"/>
      <c r="B27" s="213" t="s">
        <v>32</v>
      </c>
      <c r="C27" s="214">
        <v>1992.7553579999999</v>
      </c>
      <c r="D27" s="215">
        <v>2017.2207000000001</v>
      </c>
      <c r="E27" s="214">
        <v>2022.4402680000001</v>
      </c>
      <c r="F27" s="215">
        <v>2093.6798050000002</v>
      </c>
      <c r="G27" s="214">
        <v>2242</v>
      </c>
      <c r="H27" s="215">
        <v>2328.701</v>
      </c>
      <c r="I27" s="433"/>
    </row>
    <row r="28" spans="1:9" ht="12.6" customHeight="1" x14ac:dyDescent="0.2">
      <c r="A28" s="591" t="s">
        <v>51</v>
      </c>
      <c r="B28" s="77" t="s">
        <v>2</v>
      </c>
      <c r="C28" s="155">
        <v>3481.1326140000001</v>
      </c>
      <c r="D28" s="156">
        <v>3548.5201010000001</v>
      </c>
      <c r="E28" s="155">
        <v>3049.9698410000001</v>
      </c>
      <c r="F28" s="156">
        <v>3083.9931860000002</v>
      </c>
      <c r="G28" s="155">
        <v>3188</v>
      </c>
      <c r="H28" s="156">
        <v>3227.4740000000002</v>
      </c>
      <c r="I28" s="433"/>
    </row>
    <row r="29" spans="1:9" x14ac:dyDescent="0.2">
      <c r="A29" s="592"/>
      <c r="B29" s="69" t="s">
        <v>65</v>
      </c>
      <c r="C29" s="157">
        <v>81.208414000000005</v>
      </c>
      <c r="D29" s="158">
        <v>86.239215999999999</v>
      </c>
      <c r="E29" s="157">
        <v>57.644736000000002</v>
      </c>
      <c r="F29" s="158">
        <v>54.203662999999999</v>
      </c>
      <c r="G29" s="157">
        <v>50</v>
      </c>
      <c r="H29" s="158">
        <v>58.443669999999997</v>
      </c>
      <c r="I29" s="433"/>
    </row>
    <row r="30" spans="1:9" ht="13.9" customHeight="1" x14ac:dyDescent="0.2">
      <c r="A30" s="592"/>
      <c r="B30" s="69" t="s">
        <v>32</v>
      </c>
      <c r="C30" s="157">
        <v>28304.458865000001</v>
      </c>
      <c r="D30" s="158">
        <v>29210.299073999999</v>
      </c>
      <c r="E30" s="157">
        <v>23881.365951</v>
      </c>
      <c r="F30" s="158">
        <v>24725.605851</v>
      </c>
      <c r="G30" s="157">
        <v>26358</v>
      </c>
      <c r="H30" s="158">
        <v>27747.89</v>
      </c>
      <c r="I30" s="433"/>
    </row>
    <row r="31" spans="1:9" ht="12.6" customHeight="1" x14ac:dyDescent="0.2">
      <c r="A31" s="599"/>
      <c r="B31" s="73" t="s">
        <v>207</v>
      </c>
      <c r="C31" s="159">
        <v>30271.226868000002</v>
      </c>
      <c r="D31" s="160">
        <v>31274.040291000001</v>
      </c>
      <c r="E31" s="159">
        <v>25880.895657000001</v>
      </c>
      <c r="F31" s="160">
        <v>26750.461663999999</v>
      </c>
      <c r="G31" s="159">
        <f>G30+G28</f>
        <v>29546</v>
      </c>
      <c r="H31" s="160">
        <f>H30+H28</f>
        <v>30975.364000000001</v>
      </c>
      <c r="I31" s="433"/>
    </row>
    <row r="32" spans="1:9" x14ac:dyDescent="0.2">
      <c r="A32" s="591" t="s">
        <v>21</v>
      </c>
      <c r="B32" s="77" t="s">
        <v>2</v>
      </c>
      <c r="C32" s="155">
        <v>10866.568912999999</v>
      </c>
      <c r="D32" s="156">
        <v>10993.778953999999</v>
      </c>
      <c r="E32" s="155">
        <v>8069.4176440000001</v>
      </c>
      <c r="F32" s="156">
        <v>8309.429666</v>
      </c>
      <c r="G32" s="155">
        <v>8764</v>
      </c>
      <c r="H32" s="156">
        <v>8984.2450000000008</v>
      </c>
      <c r="I32" s="433"/>
    </row>
    <row r="33" spans="1:9" ht="13.15" customHeight="1" x14ac:dyDescent="0.2">
      <c r="A33" s="592"/>
      <c r="B33" s="69" t="s">
        <v>95</v>
      </c>
      <c r="C33" s="157">
        <v>66834.931003999998</v>
      </c>
      <c r="D33" s="158">
        <v>68194.580275</v>
      </c>
      <c r="E33" s="157">
        <v>72882.856719000003</v>
      </c>
      <c r="F33" s="158">
        <v>76150.62066</v>
      </c>
      <c r="G33" s="157">
        <v>80233</v>
      </c>
      <c r="H33" s="158">
        <v>83695.89</v>
      </c>
      <c r="I33" s="433"/>
    </row>
    <row r="34" spans="1:9" ht="13.15" customHeight="1" x14ac:dyDescent="0.2">
      <c r="A34" s="599"/>
      <c r="B34" s="73" t="s">
        <v>33</v>
      </c>
      <c r="C34" s="159">
        <v>77701.499916999994</v>
      </c>
      <c r="D34" s="160">
        <v>79188.359228999994</v>
      </c>
      <c r="E34" s="159">
        <v>80952.274363000004</v>
      </c>
      <c r="F34" s="160">
        <v>84460.050325999997</v>
      </c>
      <c r="G34" s="159">
        <v>88997</v>
      </c>
      <c r="H34" s="160">
        <v>93397.58</v>
      </c>
      <c r="I34" s="433"/>
    </row>
    <row r="35" spans="1:9" x14ac:dyDescent="0.2">
      <c r="A35" s="591" t="s">
        <v>57</v>
      </c>
      <c r="B35" s="216" t="s">
        <v>58</v>
      </c>
      <c r="C35" s="155">
        <v>104407.419381</v>
      </c>
      <c r="D35" s="156">
        <v>108594.479742</v>
      </c>
      <c r="E35" s="155">
        <v>87503.404133999997</v>
      </c>
      <c r="F35" s="156">
        <v>100827.65932999999</v>
      </c>
      <c r="G35" s="155">
        <v>109823</v>
      </c>
      <c r="H35" s="156">
        <v>126171</v>
      </c>
      <c r="I35" s="433"/>
    </row>
    <row r="36" spans="1:9" x14ac:dyDescent="0.2">
      <c r="A36" s="599"/>
      <c r="B36" s="217" t="s">
        <v>191</v>
      </c>
      <c r="C36" s="214">
        <v>33596.603165</v>
      </c>
      <c r="D36" s="215">
        <v>34364.928366</v>
      </c>
      <c r="E36" s="214">
        <v>33434.017424999998</v>
      </c>
      <c r="F36" s="215">
        <v>34517.53443</v>
      </c>
      <c r="G36" s="214">
        <v>36433</v>
      </c>
      <c r="H36" s="215">
        <v>37925.480000000003</v>
      </c>
      <c r="I36" s="433"/>
    </row>
    <row r="37" spans="1:9" x14ac:dyDescent="0.2">
      <c r="A37" s="209" t="s">
        <v>192</v>
      </c>
      <c r="B37" s="236"/>
      <c r="C37" s="267"/>
      <c r="D37" s="267"/>
      <c r="E37" s="267"/>
      <c r="F37" s="158"/>
      <c r="G37" s="158"/>
      <c r="H37" s="433"/>
    </row>
    <row r="38" spans="1:9" x14ac:dyDescent="0.2">
      <c r="A38" s="495" t="s">
        <v>219</v>
      </c>
      <c r="B38" s="236"/>
      <c r="C38" s="267"/>
      <c r="D38" s="267"/>
      <c r="E38" s="267"/>
      <c r="F38" s="158"/>
      <c r="G38" s="158"/>
      <c r="H38" s="433"/>
    </row>
    <row r="39" spans="1:9" x14ac:dyDescent="0.2">
      <c r="A39" s="134" t="s">
        <v>213</v>
      </c>
      <c r="B39" s="134"/>
      <c r="C39" s="134"/>
      <c r="D39" s="134"/>
      <c r="E39" s="134"/>
      <c r="F39" s="158"/>
      <c r="G39" s="158"/>
      <c r="H39" s="433"/>
    </row>
    <row r="40" spans="1:9" ht="14.45" customHeight="1" x14ac:dyDescent="0.2">
      <c r="A40" s="134" t="s">
        <v>205</v>
      </c>
      <c r="B40" s="134"/>
      <c r="C40" s="134"/>
      <c r="D40" s="134"/>
      <c r="E40" s="134"/>
      <c r="F40" s="486"/>
      <c r="G40" s="232"/>
      <c r="H40" s="433"/>
    </row>
    <row r="41" spans="1:9" ht="14.45" customHeight="1" x14ac:dyDescent="0.2">
      <c r="A41" s="134" t="s">
        <v>71</v>
      </c>
      <c r="B41" s="134"/>
      <c r="C41" s="237"/>
      <c r="D41" s="237"/>
      <c r="E41" s="237"/>
      <c r="F41" s="486"/>
      <c r="G41" s="232"/>
      <c r="H41" s="433"/>
    </row>
    <row r="42" spans="1:9" x14ac:dyDescent="0.2">
      <c r="A42" s="600"/>
      <c r="B42" s="600"/>
      <c r="C42" s="268"/>
      <c r="D42" s="268"/>
      <c r="E42" s="268"/>
      <c r="F42" s="268"/>
      <c r="G42" s="268"/>
      <c r="H42" s="433"/>
    </row>
    <row r="43" spans="1:9" x14ac:dyDescent="0.2">
      <c r="H43" s="433"/>
    </row>
    <row r="44" spans="1:9" s="66" customFormat="1" ht="18.75" x14ac:dyDescent="0.25">
      <c r="A44" s="66" t="s">
        <v>72</v>
      </c>
      <c r="H44" s="433"/>
    </row>
    <row r="45" spans="1:9" s="66" customFormat="1" ht="15.75" x14ac:dyDescent="0.25">
      <c r="A45" s="239" t="s">
        <v>14</v>
      </c>
      <c r="F45" s="195"/>
      <c r="G45" s="195"/>
      <c r="H45" s="433"/>
    </row>
    <row r="46" spans="1:9" s="71" customFormat="1" x14ac:dyDescent="0.2">
      <c r="A46" s="74"/>
      <c r="B46" s="74"/>
      <c r="C46" s="491">
        <v>2019</v>
      </c>
      <c r="D46" s="492">
        <f>+C46+1</f>
        <v>2020</v>
      </c>
      <c r="E46" s="491">
        <v>2021</v>
      </c>
      <c r="F46" s="492">
        <v>2022</v>
      </c>
      <c r="G46" s="491">
        <v>2023</v>
      </c>
      <c r="H46" s="492">
        <v>2024</v>
      </c>
    </row>
    <row r="47" spans="1:9" ht="12.75" customHeight="1" x14ac:dyDescent="0.2">
      <c r="A47" s="591" t="s">
        <v>63</v>
      </c>
      <c r="B47" s="104" t="s">
        <v>0</v>
      </c>
      <c r="C47" s="142">
        <v>16.832023663429354</v>
      </c>
      <c r="D47" s="143">
        <v>16.831669441088152</v>
      </c>
      <c r="E47" s="142">
        <v>16.899346128677973</v>
      </c>
      <c r="F47" s="143">
        <v>17.100600489391024</v>
      </c>
      <c r="G47" s="142">
        <v>18.730336293085369</v>
      </c>
      <c r="H47" s="525">
        <v>19.771787868391311</v>
      </c>
      <c r="I47" s="434"/>
    </row>
    <row r="48" spans="1:9" ht="12.75" customHeight="1" x14ac:dyDescent="0.2">
      <c r="A48" s="592"/>
      <c r="B48" s="104" t="s">
        <v>65</v>
      </c>
      <c r="C48" s="142">
        <v>0.87146235427703578</v>
      </c>
      <c r="D48" s="143">
        <v>0.84760796831999574</v>
      </c>
      <c r="E48" s="142">
        <v>0.82723827036395647</v>
      </c>
      <c r="F48" s="143">
        <v>0.86094249362576536</v>
      </c>
      <c r="G48" s="142">
        <v>0.98099325567136719</v>
      </c>
      <c r="H48" s="525">
        <v>1.3822252548473664</v>
      </c>
      <c r="I48" s="434"/>
    </row>
    <row r="49" spans="1:9" ht="12.75" customHeight="1" x14ac:dyDescent="0.2">
      <c r="A49" s="593"/>
      <c r="B49" s="104" t="s">
        <v>32</v>
      </c>
      <c r="C49" s="144">
        <v>9.1340770753018568</v>
      </c>
      <c r="D49" s="143">
        <v>9.1324981521880364</v>
      </c>
      <c r="E49" s="144">
        <v>8.3519390900975399</v>
      </c>
      <c r="F49" s="143">
        <v>8.3421204530691817</v>
      </c>
      <c r="G49" s="144">
        <v>8.8099668311625265</v>
      </c>
      <c r="H49" s="525">
        <v>8.911579060391702</v>
      </c>
      <c r="I49" s="434"/>
    </row>
    <row r="50" spans="1:9" ht="12.75" customHeight="1" x14ac:dyDescent="0.2">
      <c r="A50" s="594"/>
      <c r="B50" s="73" t="s">
        <v>183</v>
      </c>
      <c r="C50" s="145">
        <v>24.697528693291407</v>
      </c>
      <c r="D50" s="146">
        <v>24.693929412205634</v>
      </c>
      <c r="E50" s="145">
        <v>24.436088978798626</v>
      </c>
      <c r="F50" s="146">
        <v>24.538988655311194</v>
      </c>
      <c r="G50" s="145">
        <v>26.455988254212404</v>
      </c>
      <c r="H50" s="526">
        <v>27.649829793301343</v>
      </c>
      <c r="I50" s="434"/>
    </row>
    <row r="51" spans="1:9" ht="12.75" customHeight="1" x14ac:dyDescent="0.2">
      <c r="A51" s="591" t="s">
        <v>64</v>
      </c>
      <c r="B51" s="104" t="s">
        <v>2</v>
      </c>
      <c r="C51" s="191">
        <v>17.706444883613901</v>
      </c>
      <c r="D51" s="192">
        <v>17.684099578976937</v>
      </c>
      <c r="E51" s="191">
        <v>17.678500118230136</v>
      </c>
      <c r="F51" s="192">
        <v>17.82765168778224</v>
      </c>
      <c r="G51" s="191">
        <v>17.647058823529413</v>
      </c>
      <c r="H51" s="527">
        <v>17.365909068345157</v>
      </c>
      <c r="I51" s="434"/>
    </row>
    <row r="52" spans="1:9" ht="12.75" customHeight="1" x14ac:dyDescent="0.2">
      <c r="A52" s="592"/>
      <c r="B52" s="104" t="s">
        <v>65</v>
      </c>
      <c r="C52" s="266">
        <v>1.1271817708866758</v>
      </c>
      <c r="D52" s="192">
        <v>0.98126545742469995</v>
      </c>
      <c r="E52" s="266">
        <v>1.0481006258660432</v>
      </c>
      <c r="F52" s="192">
        <v>1.01802392287535</v>
      </c>
      <c r="G52" s="266" t="s">
        <v>236</v>
      </c>
      <c r="H52" s="527" t="s">
        <v>236</v>
      </c>
      <c r="I52" s="434"/>
    </row>
    <row r="53" spans="1:9" ht="12.75" customHeight="1" x14ac:dyDescent="0.2">
      <c r="A53" s="592"/>
      <c r="B53" s="104" t="s">
        <v>32</v>
      </c>
      <c r="C53" s="191">
        <v>10.025508626295283</v>
      </c>
      <c r="D53" s="192">
        <v>10.062196129127834</v>
      </c>
      <c r="E53" s="191">
        <v>9.9361833254585719</v>
      </c>
      <c r="F53" s="192">
        <v>9.8604609167549508</v>
      </c>
      <c r="G53" s="191">
        <v>10</v>
      </c>
      <c r="H53" s="527">
        <v>11.421636998531133</v>
      </c>
      <c r="I53" s="434"/>
    </row>
    <row r="54" spans="1:9" ht="12.75" customHeight="1" x14ac:dyDescent="0.2">
      <c r="A54" s="188"/>
      <c r="B54" s="73" t="s">
        <v>183</v>
      </c>
      <c r="C54" s="145">
        <v>18.217422745466184</v>
      </c>
      <c r="D54" s="151">
        <v>18.173509580570133</v>
      </c>
      <c r="E54" s="145">
        <v>18.153399534094703</v>
      </c>
      <c r="F54" s="151">
        <v>18.310153377932096</v>
      </c>
      <c r="G54" s="145">
        <v>18.222222222222221</v>
      </c>
      <c r="H54" s="528">
        <v>18.198771531891257</v>
      </c>
      <c r="I54" s="434"/>
    </row>
    <row r="55" spans="1:9" ht="12.75" customHeight="1" x14ac:dyDescent="0.2">
      <c r="A55" s="591" t="s">
        <v>208</v>
      </c>
      <c r="B55" s="77" t="s">
        <v>2</v>
      </c>
      <c r="C55" s="189">
        <v>19.794259819798558</v>
      </c>
      <c r="D55" s="190">
        <v>19.802798895050543</v>
      </c>
      <c r="E55" s="189">
        <v>35.597905137029187</v>
      </c>
      <c r="F55" s="190">
        <v>35.883485841945109</v>
      </c>
      <c r="G55" s="189">
        <v>36.897760351690131</v>
      </c>
      <c r="H55" s="529">
        <v>37.159469036610318</v>
      </c>
      <c r="I55" s="434"/>
    </row>
    <row r="56" spans="1:9" ht="12.75" customHeight="1" x14ac:dyDescent="0.2">
      <c r="A56" s="592"/>
      <c r="B56" s="104" t="s">
        <v>65</v>
      </c>
      <c r="C56" s="147">
        <v>0.9920026833586304</v>
      </c>
      <c r="D56" s="148">
        <v>0.96606238280791867</v>
      </c>
      <c r="E56" s="147">
        <v>1.5237703165204388</v>
      </c>
      <c r="F56" s="148">
        <v>1.6349159964311115</v>
      </c>
      <c r="G56" s="147">
        <v>1.6927212984168079</v>
      </c>
      <c r="H56" s="530">
        <v>1.6397716283811858</v>
      </c>
      <c r="I56" s="434"/>
    </row>
    <row r="57" spans="1:9" ht="12.75" customHeight="1" x14ac:dyDescent="0.2">
      <c r="A57" s="592"/>
      <c r="B57" s="69" t="s">
        <v>32</v>
      </c>
      <c r="C57" s="149">
        <v>3.2190051877497279</v>
      </c>
      <c r="D57" s="148">
        <v>3.2516358913240966</v>
      </c>
      <c r="E57" s="149">
        <v>3.1331804831798897</v>
      </c>
      <c r="F57" s="148">
        <v>3.425021554006622</v>
      </c>
      <c r="G57" s="149">
        <v>3.5147258454819101</v>
      </c>
      <c r="H57" s="530">
        <v>3.5677124988674409</v>
      </c>
      <c r="I57" s="434"/>
    </row>
    <row r="58" spans="1:9" ht="12.75" customHeight="1" x14ac:dyDescent="0.2">
      <c r="A58" s="592"/>
      <c r="B58" s="48" t="s">
        <v>178</v>
      </c>
      <c r="C58" s="150">
        <v>21.880712534063179</v>
      </c>
      <c r="D58" s="151">
        <v>21.907109245734617</v>
      </c>
      <c r="E58" s="150">
        <v>37.730233592485341</v>
      </c>
      <c r="F58" s="151">
        <v>38.294368148387214</v>
      </c>
      <c r="G58" s="150">
        <v>39.424543060258621</v>
      </c>
      <c r="H58" s="528">
        <v>39.74268873645115</v>
      </c>
      <c r="I58" s="434"/>
    </row>
    <row r="59" spans="1:9" ht="12.75" customHeight="1" x14ac:dyDescent="0.2">
      <c r="A59" s="592"/>
      <c r="B59" s="86" t="s">
        <v>1</v>
      </c>
      <c r="C59" s="152">
        <v>17.443359651493601</v>
      </c>
      <c r="D59" s="153">
        <v>17.365678063470096</v>
      </c>
      <c r="E59" s="152" t="s">
        <v>59</v>
      </c>
      <c r="F59" s="153" t="s">
        <v>59</v>
      </c>
      <c r="G59" s="152" t="s">
        <v>59</v>
      </c>
      <c r="H59" s="531" t="s">
        <v>59</v>
      </c>
      <c r="I59" s="434"/>
    </row>
    <row r="60" spans="1:9" ht="12.75" customHeight="1" x14ac:dyDescent="0.2">
      <c r="A60" s="592"/>
      <c r="B60" s="69" t="s">
        <v>82</v>
      </c>
      <c r="C60" s="191">
        <v>18.205909546579313</v>
      </c>
      <c r="D60" s="192">
        <v>18.159348352557672</v>
      </c>
      <c r="E60" s="191" t="s">
        <v>59</v>
      </c>
      <c r="F60" s="192" t="s">
        <v>59</v>
      </c>
      <c r="G60" s="191" t="s">
        <v>59</v>
      </c>
      <c r="H60" s="527" t="s">
        <v>59</v>
      </c>
      <c r="I60" s="434"/>
    </row>
    <row r="61" spans="1:9" ht="12.75" customHeight="1" x14ac:dyDescent="0.2">
      <c r="A61" s="599"/>
      <c r="B61" s="75" t="s">
        <v>12</v>
      </c>
      <c r="C61" s="154">
        <v>37.22781123734886</v>
      </c>
      <c r="D61" s="218">
        <v>37.193458047350035</v>
      </c>
      <c r="E61" s="154">
        <v>37.730233592485341</v>
      </c>
      <c r="F61" s="218">
        <v>38.294368148387214</v>
      </c>
      <c r="G61" s="154">
        <v>39.424543060258621</v>
      </c>
      <c r="H61" s="532">
        <v>39.74268873645115</v>
      </c>
      <c r="I61" s="434"/>
    </row>
    <row r="62" spans="1:9" ht="12.75" customHeight="1" x14ac:dyDescent="0.2">
      <c r="A62" s="591" t="s">
        <v>209</v>
      </c>
      <c r="B62" s="104" t="s">
        <v>2</v>
      </c>
      <c r="C62" s="142">
        <v>42.316650359344344</v>
      </c>
      <c r="D62" s="143">
        <v>42.343771305108888</v>
      </c>
      <c r="E62" s="142">
        <v>42.462033146361335</v>
      </c>
      <c r="F62" s="143">
        <v>42.539145389074214</v>
      </c>
      <c r="G62" s="142">
        <v>42.762868455785309</v>
      </c>
      <c r="H62" s="525">
        <v>42.885614513965301</v>
      </c>
      <c r="I62" s="434"/>
    </row>
    <row r="63" spans="1:9" ht="12.75" customHeight="1" x14ac:dyDescent="0.2">
      <c r="A63" s="592"/>
      <c r="B63" s="104" t="s">
        <v>65</v>
      </c>
      <c r="C63" s="142">
        <v>3.6268344165139319</v>
      </c>
      <c r="D63" s="143">
        <v>3.656394164467641</v>
      </c>
      <c r="E63" s="142">
        <v>5.7564868176830819</v>
      </c>
      <c r="F63" s="143">
        <v>5.9826006998615204</v>
      </c>
      <c r="G63" s="142">
        <v>5.7377049180327866</v>
      </c>
      <c r="H63" s="525">
        <v>5.5041907305831499</v>
      </c>
      <c r="I63" s="434"/>
    </row>
    <row r="64" spans="1:9" x14ac:dyDescent="0.2">
      <c r="A64" s="592"/>
      <c r="B64" s="104" t="s">
        <v>32</v>
      </c>
      <c r="C64" s="144">
        <v>11.53515312741164</v>
      </c>
      <c r="D64" s="143">
        <v>11.565035199172801</v>
      </c>
      <c r="E64" s="144">
        <v>11.709706721484245</v>
      </c>
      <c r="F64" s="143">
        <v>11.918781009591864</v>
      </c>
      <c r="G64" s="144">
        <v>12.08742194469224</v>
      </c>
      <c r="H64" s="525">
        <v>12.230621277699456</v>
      </c>
      <c r="I64" s="434"/>
    </row>
    <row r="65" spans="1:9" ht="14.25" x14ac:dyDescent="0.2">
      <c r="A65" s="599"/>
      <c r="B65" s="73" t="s">
        <v>183</v>
      </c>
      <c r="C65" s="145">
        <v>53.860745626660211</v>
      </c>
      <c r="D65" s="146">
        <v>53.9158272917457</v>
      </c>
      <c r="E65" s="145">
        <v>54.297858530895091</v>
      </c>
      <c r="F65" s="146">
        <v>54.619917153048981</v>
      </c>
      <c r="G65" s="145">
        <v>54.993400791904968</v>
      </c>
      <c r="H65" s="526">
        <v>55.250816446530415</v>
      </c>
      <c r="I65" s="434"/>
    </row>
    <row r="66" spans="1:9" x14ac:dyDescent="0.2">
      <c r="A66" s="591" t="s">
        <v>51</v>
      </c>
      <c r="B66" s="104" t="s">
        <v>2</v>
      </c>
      <c r="C66" s="142">
        <v>17.766631886204838</v>
      </c>
      <c r="D66" s="143">
        <v>17.721089330247533</v>
      </c>
      <c r="E66" s="142">
        <v>17.698206806629209</v>
      </c>
      <c r="F66" s="143">
        <v>17.645706691908366</v>
      </c>
      <c r="G66" s="142">
        <v>17.659974905897112</v>
      </c>
      <c r="H66" s="525">
        <v>17.788604958552725</v>
      </c>
      <c r="I66" s="434"/>
    </row>
    <row r="67" spans="1:9" x14ac:dyDescent="0.2">
      <c r="A67" s="592"/>
      <c r="B67" s="104" t="s">
        <v>65</v>
      </c>
      <c r="C67" s="142">
        <v>2.756433588273254</v>
      </c>
      <c r="D67" s="143">
        <v>2.6115589919092028</v>
      </c>
      <c r="E67" s="142">
        <v>4.0277398442765007</v>
      </c>
      <c r="F67" s="143">
        <v>5.0206459294088663</v>
      </c>
      <c r="G67" s="142">
        <v>4</v>
      </c>
      <c r="H67" s="525">
        <v>3.9898452646796487</v>
      </c>
      <c r="I67" s="434"/>
    </row>
    <row r="68" spans="1:9" x14ac:dyDescent="0.2">
      <c r="A68" s="592"/>
      <c r="B68" s="104" t="s">
        <v>32</v>
      </c>
      <c r="C68" s="142">
        <v>26.091446595829488</v>
      </c>
      <c r="D68" s="143">
        <v>26.133292143505155</v>
      </c>
      <c r="E68" s="142">
        <v>26.425303816156909</v>
      </c>
      <c r="F68" s="143">
        <v>26.509732608776105</v>
      </c>
      <c r="G68" s="142">
        <v>26.705364595189319</v>
      </c>
      <c r="H68" s="525">
        <v>26.864903962067029</v>
      </c>
      <c r="I68" s="434"/>
    </row>
    <row r="69" spans="1:9" ht="14.25" x14ac:dyDescent="0.2">
      <c r="A69" s="599"/>
      <c r="B69" s="73" t="s">
        <v>183</v>
      </c>
      <c r="C69" s="145">
        <v>26.446768335190818</v>
      </c>
      <c r="D69" s="146">
        <v>26.426714684441986</v>
      </c>
      <c r="E69" s="145">
        <v>26.478354338353494</v>
      </c>
      <c r="F69" s="146">
        <v>26.547600756203533</v>
      </c>
      <c r="G69" s="145">
        <v>25.739624940762308</v>
      </c>
      <c r="H69" s="526">
        <v>25.926728131427286</v>
      </c>
      <c r="I69" s="434"/>
    </row>
    <row r="70" spans="1:9" x14ac:dyDescent="0.2">
      <c r="A70" s="591" t="s">
        <v>210</v>
      </c>
      <c r="B70" s="104" t="s">
        <v>2</v>
      </c>
      <c r="C70" s="142">
        <v>5.7588915600704844</v>
      </c>
      <c r="D70" s="143">
        <v>5.6757614884822623</v>
      </c>
      <c r="E70" s="142">
        <v>6.2285343896373</v>
      </c>
      <c r="F70" s="143">
        <v>6.2245995548450672</v>
      </c>
      <c r="G70" s="142">
        <v>6.2186216339570972</v>
      </c>
      <c r="H70" s="525">
        <v>6.2126633901902713</v>
      </c>
      <c r="I70" s="434"/>
    </row>
    <row r="71" spans="1:9" x14ac:dyDescent="0.2">
      <c r="A71" s="592"/>
      <c r="B71" s="69" t="s">
        <v>95</v>
      </c>
      <c r="C71" s="144">
        <v>9.5549572163361738</v>
      </c>
      <c r="D71" s="435">
        <v>9.5511766165790064</v>
      </c>
      <c r="E71" s="144">
        <v>9.5072050231445306</v>
      </c>
      <c r="F71" s="435">
        <v>9.7182589266633563</v>
      </c>
      <c r="G71" s="144">
        <v>9.8837136838956532</v>
      </c>
      <c r="H71" s="533">
        <v>10.074891479139538</v>
      </c>
      <c r="I71" s="434"/>
    </row>
    <row r="72" spans="1:9" ht="14.25" x14ac:dyDescent="0.2">
      <c r="A72" s="599"/>
      <c r="B72" s="73" t="s">
        <v>183</v>
      </c>
      <c r="C72" s="187">
        <v>9.0240767430358275</v>
      </c>
      <c r="D72" s="146">
        <v>9.013149844865314</v>
      </c>
      <c r="E72" s="187">
        <v>9.1803832893875335</v>
      </c>
      <c r="F72" s="146">
        <v>9.3745423800234438</v>
      </c>
      <c r="G72" s="187">
        <v>9.5227929031315668</v>
      </c>
      <c r="H72" s="526">
        <v>9.6259785210708859</v>
      </c>
      <c r="I72" s="434"/>
    </row>
    <row r="73" spans="1:9" x14ac:dyDescent="0.2">
      <c r="A73" s="591" t="s">
        <v>57</v>
      </c>
      <c r="B73" s="216" t="s">
        <v>58</v>
      </c>
      <c r="C73" s="219">
        <v>0.18199943272860922</v>
      </c>
      <c r="D73" s="151">
        <v>0.18815722169805099</v>
      </c>
      <c r="E73" s="219">
        <v>0.31421604875960085</v>
      </c>
      <c r="F73" s="151">
        <v>0.37668725479080306</v>
      </c>
      <c r="G73" s="219">
        <v>0.41703468308095759</v>
      </c>
      <c r="H73" s="528">
        <v>0.43240998327666424</v>
      </c>
      <c r="I73" s="434"/>
    </row>
    <row r="74" spans="1:9" x14ac:dyDescent="0.2">
      <c r="A74" s="599"/>
      <c r="B74" s="217" t="s">
        <v>191</v>
      </c>
      <c r="C74" s="219">
        <v>0.23887319383408862</v>
      </c>
      <c r="D74" s="151">
        <v>0.23308069828321668</v>
      </c>
      <c r="E74" s="219">
        <v>0.22996385095650829</v>
      </c>
      <c r="F74" s="151">
        <v>0.2233267794845798</v>
      </c>
      <c r="G74" s="219">
        <v>0.21134685587242333</v>
      </c>
      <c r="H74" s="528">
        <v>0.20288898123372465</v>
      </c>
      <c r="I74" s="434"/>
    </row>
    <row r="75" spans="1:9" ht="45.95" customHeight="1" x14ac:dyDescent="0.2">
      <c r="A75" s="601" t="s">
        <v>89</v>
      </c>
      <c r="B75" s="601"/>
      <c r="C75" s="601"/>
      <c r="D75" s="601"/>
      <c r="E75" s="601"/>
      <c r="F75" s="601"/>
      <c r="G75" s="601"/>
      <c r="I75" s="434"/>
    </row>
    <row r="76" spans="1:9" s="76" customFormat="1" x14ac:dyDescent="0.2">
      <c r="A76" s="209" t="s">
        <v>192</v>
      </c>
      <c r="B76" s="134"/>
      <c r="C76" s="134"/>
      <c r="D76" s="134"/>
      <c r="E76" s="134"/>
      <c r="F76" s="134"/>
      <c r="G76" s="134"/>
      <c r="I76" s="434"/>
    </row>
    <row r="77" spans="1:9" ht="12.75" customHeight="1" x14ac:dyDescent="0.2">
      <c r="A77" s="495" t="s">
        <v>220</v>
      </c>
      <c r="B77" s="134"/>
      <c r="C77" s="134"/>
      <c r="D77" s="134"/>
      <c r="E77" s="134"/>
      <c r="F77" s="134"/>
      <c r="G77" s="134"/>
      <c r="I77" s="434"/>
    </row>
    <row r="78" spans="1:9" ht="12.75" customHeight="1" x14ac:dyDescent="0.2">
      <c r="A78" s="495" t="s">
        <v>221</v>
      </c>
      <c r="B78" s="434"/>
      <c r="C78" s="434"/>
      <c r="D78" s="434"/>
      <c r="E78" s="434"/>
      <c r="F78" s="434"/>
      <c r="G78" s="434"/>
      <c r="H78" s="434"/>
      <c r="I78" s="434"/>
    </row>
    <row r="79" spans="1:9" ht="12.75" customHeight="1" x14ac:dyDescent="0.2">
      <c r="A79" s="134" t="s">
        <v>211</v>
      </c>
      <c r="B79" s="134"/>
      <c r="C79" s="134"/>
      <c r="D79" s="134"/>
      <c r="E79" s="134"/>
      <c r="F79" s="134"/>
      <c r="G79" s="134"/>
      <c r="I79" s="434"/>
    </row>
    <row r="80" spans="1:9" x14ac:dyDescent="0.2">
      <c r="A80" s="134" t="s">
        <v>212</v>
      </c>
      <c r="B80" s="438"/>
      <c r="C80" s="438"/>
      <c r="D80" s="438"/>
      <c r="E80" s="438"/>
      <c r="F80" s="486"/>
      <c r="G80" s="438"/>
      <c r="I80" s="434"/>
    </row>
    <row r="81" spans="1:9" x14ac:dyDescent="0.2">
      <c r="A81" s="134" t="s">
        <v>71</v>
      </c>
      <c r="B81" s="134"/>
      <c r="C81" s="407"/>
      <c r="D81" s="407"/>
      <c r="E81" s="407"/>
      <c r="F81" s="486"/>
      <c r="G81" s="232"/>
      <c r="I81" s="434"/>
    </row>
    <row r="82" spans="1:9" x14ac:dyDescent="0.2">
      <c r="C82" s="269"/>
      <c r="D82" s="269"/>
      <c r="E82" s="269"/>
      <c r="F82" s="269"/>
      <c r="G82" s="269"/>
    </row>
    <row r="83" spans="1:9" x14ac:dyDescent="0.2">
      <c r="A83" s="252" t="s">
        <v>98</v>
      </c>
      <c r="B83" s="74"/>
      <c r="C83" s="491">
        <v>2019</v>
      </c>
      <c r="D83" s="492">
        <v>2020</v>
      </c>
      <c r="E83" s="491">
        <v>2021</v>
      </c>
      <c r="F83" s="492">
        <v>2022</v>
      </c>
      <c r="G83" s="491">
        <v>2023</v>
      </c>
      <c r="H83" s="492">
        <v>2024</v>
      </c>
    </row>
    <row r="84" spans="1:9" ht="12.75" customHeight="1" x14ac:dyDescent="0.2">
      <c r="A84" s="591" t="s">
        <v>96</v>
      </c>
      <c r="B84" s="104" t="s">
        <v>2</v>
      </c>
      <c r="C84" s="270">
        <v>95331.462312000003</v>
      </c>
      <c r="D84" s="271">
        <v>96815.772645999998</v>
      </c>
      <c r="E84" s="270">
        <v>11743.046842000002</v>
      </c>
      <c r="F84" s="271">
        <v>11954.598452</v>
      </c>
      <c r="G84" s="270">
        <v>15068</v>
      </c>
      <c r="H84" s="271">
        <v>14443.001699999999</v>
      </c>
    </row>
    <row r="85" spans="1:9" x14ac:dyDescent="0.2">
      <c r="A85" s="593"/>
      <c r="B85" s="104" t="s">
        <v>93</v>
      </c>
      <c r="C85" s="270">
        <v>10473.549379</v>
      </c>
      <c r="D85" s="271">
        <v>9720.9004639999985</v>
      </c>
      <c r="E85" s="270">
        <v>3679.794265</v>
      </c>
      <c r="F85" s="271">
        <v>2349.632846</v>
      </c>
      <c r="G85" s="272">
        <v>1631</v>
      </c>
      <c r="H85" s="271">
        <v>1127.9157</v>
      </c>
    </row>
    <row r="86" spans="1:9" x14ac:dyDescent="0.2">
      <c r="A86" s="593"/>
      <c r="B86" s="104" t="s">
        <v>32</v>
      </c>
      <c r="C86" s="270">
        <v>80759.644839000001</v>
      </c>
      <c r="D86" s="271">
        <v>82071.824644000008</v>
      </c>
      <c r="E86" s="270">
        <v>9846.1232039999995</v>
      </c>
      <c r="F86" s="271">
        <v>10034.721552999999</v>
      </c>
      <c r="G86" s="272">
        <v>12401</v>
      </c>
      <c r="H86" s="271">
        <v>11799.940149999999</v>
      </c>
    </row>
    <row r="87" spans="1:9" x14ac:dyDescent="0.2">
      <c r="A87" s="594"/>
      <c r="B87" s="73" t="s">
        <v>33</v>
      </c>
      <c r="C87" s="259">
        <v>95331.462312000003</v>
      </c>
      <c r="D87" s="260">
        <v>96815.772645999998</v>
      </c>
      <c r="E87" s="259">
        <v>11743.046842000002</v>
      </c>
      <c r="F87" s="260">
        <v>11954.598452</v>
      </c>
      <c r="G87" s="259">
        <v>15068</v>
      </c>
      <c r="H87" s="260">
        <v>14443.001699999999</v>
      </c>
    </row>
    <row r="88" spans="1:9" x14ac:dyDescent="0.2">
      <c r="A88" s="243"/>
      <c r="B88" s="73"/>
      <c r="C88" s="260"/>
      <c r="D88" s="260"/>
      <c r="E88" s="260"/>
      <c r="F88" s="260"/>
      <c r="G88" s="260"/>
      <c r="H88" s="260"/>
    </row>
    <row r="89" spans="1:9" x14ac:dyDescent="0.2">
      <c r="A89" s="252" t="s">
        <v>97</v>
      </c>
      <c r="B89" s="74"/>
      <c r="C89" s="140">
        <v>2019</v>
      </c>
      <c r="D89" s="141">
        <v>2020</v>
      </c>
      <c r="E89" s="140">
        <v>2021</v>
      </c>
      <c r="F89" s="141">
        <v>2022</v>
      </c>
      <c r="G89" s="140">
        <v>2023</v>
      </c>
      <c r="H89" s="141">
        <v>2024</v>
      </c>
    </row>
    <row r="90" spans="1:9" x14ac:dyDescent="0.2">
      <c r="A90" s="591" t="s">
        <v>96</v>
      </c>
      <c r="B90" s="104" t="s">
        <v>2</v>
      </c>
      <c r="C90" s="142">
        <v>16.835786278482068</v>
      </c>
      <c r="D90" s="143">
        <v>16.835740353587344</v>
      </c>
      <c r="E90" s="142">
        <v>16.929328007870001</v>
      </c>
      <c r="F90" s="143">
        <v>17.128189936462785</v>
      </c>
      <c r="G90" s="142">
        <v>18.675338465622513</v>
      </c>
      <c r="H90" s="143">
        <v>19.609038057511274</v>
      </c>
    </row>
    <row r="91" spans="1:9" x14ac:dyDescent="0.2">
      <c r="A91" s="592"/>
      <c r="B91" s="104" t="s">
        <v>93</v>
      </c>
      <c r="C91" s="142">
        <v>0.87184545272768321</v>
      </c>
      <c r="D91" s="143">
        <v>0.84782065514625371</v>
      </c>
      <c r="E91" s="142">
        <v>0.82809257272430692</v>
      </c>
      <c r="F91" s="143">
        <v>0.8618623132747949</v>
      </c>
      <c r="G91" s="142">
        <v>1.0055180870631513</v>
      </c>
      <c r="H91" s="143">
        <v>1.4007256925318088</v>
      </c>
    </row>
    <row r="92" spans="1:9" x14ac:dyDescent="0.2">
      <c r="A92" s="593"/>
      <c r="B92" s="104" t="s">
        <v>32</v>
      </c>
      <c r="C92" s="142">
        <v>9.1342883809187185</v>
      </c>
      <c r="D92" s="143">
        <v>9.1327358097770315</v>
      </c>
      <c r="E92" s="142">
        <v>8.3551725177051726</v>
      </c>
      <c r="F92" s="143">
        <v>8.3452642764127525</v>
      </c>
      <c r="G92" s="144">
        <v>8.8138053382791703</v>
      </c>
      <c r="H92" s="143">
        <v>8.9254163886585474</v>
      </c>
    </row>
    <row r="93" spans="1:9" x14ac:dyDescent="0.2">
      <c r="A93" s="594"/>
      <c r="B93" s="73" t="s">
        <v>33</v>
      </c>
      <c r="C93" s="145">
        <v>24.669644941594104</v>
      </c>
      <c r="D93" s="146">
        <v>24.662790134729676</v>
      </c>
      <c r="E93" s="145">
        <v>24.194330817436416</v>
      </c>
      <c r="F93" s="146">
        <v>24.3026227410754</v>
      </c>
      <c r="G93" s="145">
        <v>26.037961242367935</v>
      </c>
      <c r="H93" s="146">
        <v>27.010496696126545</v>
      </c>
    </row>
    <row r="94" spans="1:9" x14ac:dyDescent="0.2">
      <c r="A94" s="591" t="s">
        <v>222</v>
      </c>
      <c r="B94" s="104" t="s">
        <v>2</v>
      </c>
      <c r="C94" s="142">
        <v>42.108331994373941</v>
      </c>
      <c r="D94" s="143">
        <v>42.141054182400758</v>
      </c>
      <c r="E94" s="142">
        <v>42.257040938004046</v>
      </c>
      <c r="F94" s="143">
        <v>42.344697946964516</v>
      </c>
      <c r="G94" s="142">
        <v>42.762868455785309</v>
      </c>
      <c r="H94" s="143">
        <v>42.885614513965301</v>
      </c>
    </row>
    <row r="95" spans="1:9" x14ac:dyDescent="0.2">
      <c r="A95" s="594"/>
      <c r="B95" s="73" t="s">
        <v>33</v>
      </c>
      <c r="C95" s="145">
        <v>49.68605468277066</v>
      </c>
      <c r="D95" s="146">
        <v>49.749468756817031</v>
      </c>
      <c r="E95" s="145">
        <v>50.108781096936639</v>
      </c>
      <c r="F95" s="146">
        <v>50.407364769923682</v>
      </c>
      <c r="G95" s="145">
        <v>55.755947859054409</v>
      </c>
      <c r="H95" s="146">
        <v>56.046777108782962</v>
      </c>
    </row>
  </sheetData>
  <mergeCells count="17">
    <mergeCell ref="A84:A87"/>
    <mergeCell ref="A90:A93"/>
    <mergeCell ref="A94:A95"/>
    <mergeCell ref="A42:B42"/>
    <mergeCell ref="A66:A69"/>
    <mergeCell ref="A70:A72"/>
    <mergeCell ref="A73:A74"/>
    <mergeCell ref="A75:G75"/>
    <mergeCell ref="A47:A50"/>
    <mergeCell ref="A51:A53"/>
    <mergeCell ref="A55:A61"/>
    <mergeCell ref="A62:A65"/>
    <mergeCell ref="A17:A19"/>
    <mergeCell ref="A20:A23"/>
    <mergeCell ref="A28:A31"/>
    <mergeCell ref="A32:A34"/>
    <mergeCell ref="A35:A36"/>
  </mergeCells>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G54"/>
  <sheetViews>
    <sheetView showGridLines="0" workbookViewId="0">
      <selection activeCell="A2" sqref="A2"/>
    </sheetView>
  </sheetViews>
  <sheetFormatPr baseColWidth="10" defaultColWidth="11.42578125" defaultRowHeight="12.75" x14ac:dyDescent="0.2"/>
  <cols>
    <col min="1" max="1" width="28.42578125" style="67" customWidth="1"/>
    <col min="2" max="2" width="46.5703125" style="67" customWidth="1"/>
    <col min="3" max="5" width="14.5703125" style="67" customWidth="1"/>
    <col min="6" max="16384" width="11.42578125" style="67"/>
  </cols>
  <sheetData>
    <row r="1" spans="1:7" ht="18" customHeight="1" x14ac:dyDescent="0.2">
      <c r="A1" s="30" t="s">
        <v>248</v>
      </c>
      <c r="B1" s="30"/>
      <c r="C1" s="30"/>
      <c r="D1" s="30"/>
      <c r="E1" s="30"/>
      <c r="F1" s="162"/>
      <c r="G1" s="104"/>
    </row>
    <row r="2" spans="1:7" ht="14.25" customHeight="1" x14ac:dyDescent="0.2">
      <c r="A2" s="68"/>
      <c r="B2" s="68"/>
      <c r="C2" s="68"/>
      <c r="D2" s="68"/>
      <c r="E2" s="133" t="s">
        <v>14</v>
      </c>
    </row>
    <row r="3" spans="1:7" ht="12.75" customHeight="1" x14ac:dyDescent="0.2">
      <c r="A3" s="610" t="s">
        <v>90</v>
      </c>
      <c r="B3" s="610"/>
      <c r="C3" s="607" t="s">
        <v>39</v>
      </c>
      <c r="D3" s="604" t="s">
        <v>81</v>
      </c>
      <c r="E3" s="607" t="s">
        <v>80</v>
      </c>
    </row>
    <row r="4" spans="1:7" ht="12.95" customHeight="1" x14ac:dyDescent="0.2">
      <c r="A4" s="611"/>
      <c r="B4" s="611"/>
      <c r="C4" s="608"/>
      <c r="D4" s="605"/>
      <c r="E4" s="608"/>
    </row>
    <row r="5" spans="1:7" x14ac:dyDescent="0.2">
      <c r="A5" s="612"/>
      <c r="B5" s="612"/>
      <c r="C5" s="609"/>
      <c r="D5" s="606"/>
      <c r="E5" s="609"/>
    </row>
    <row r="6" spans="1:7" x14ac:dyDescent="0.2">
      <c r="A6" s="591" t="s">
        <v>52</v>
      </c>
      <c r="B6" s="77" t="s">
        <v>0</v>
      </c>
      <c r="C6" s="534">
        <v>-0.62910109999999997</v>
      </c>
      <c r="D6" s="535">
        <v>-8.1924779999999995</v>
      </c>
      <c r="E6" s="534">
        <v>8.2382980000000003</v>
      </c>
    </row>
    <row r="7" spans="1:7" x14ac:dyDescent="0.2">
      <c r="A7" s="592"/>
      <c r="B7" s="69" t="s">
        <v>53</v>
      </c>
      <c r="C7" s="536">
        <v>10.221019999999999</v>
      </c>
      <c r="D7" s="537">
        <v>-0.40007389999999998</v>
      </c>
      <c r="E7" s="536">
        <v>10.66375</v>
      </c>
    </row>
    <row r="8" spans="1:7" x14ac:dyDescent="0.2">
      <c r="A8" s="592"/>
      <c r="B8" s="161" t="s">
        <v>55</v>
      </c>
      <c r="C8" s="536">
        <v>-1.4402440000000001</v>
      </c>
      <c r="D8" s="537">
        <v>-8.7237480000000005</v>
      </c>
      <c r="E8" s="536">
        <v>7.9796259999999997</v>
      </c>
    </row>
    <row r="9" spans="1:7" x14ac:dyDescent="0.2">
      <c r="A9" s="592"/>
      <c r="B9" s="110" t="s">
        <v>56</v>
      </c>
      <c r="C9" s="534">
        <v>-4.0134970000000001</v>
      </c>
      <c r="D9" s="535">
        <v>-6.1536780000000002</v>
      </c>
      <c r="E9" s="534">
        <v>2.280516</v>
      </c>
    </row>
    <row r="10" spans="1:7" x14ac:dyDescent="0.2">
      <c r="A10" s="592"/>
      <c r="B10" s="69" t="s">
        <v>38</v>
      </c>
      <c r="C10" s="536">
        <v>1.897902</v>
      </c>
      <c r="D10" s="537">
        <v>-2.137969</v>
      </c>
      <c r="E10" s="536">
        <v>2.1846760000000001</v>
      </c>
    </row>
    <row r="11" spans="1:7" x14ac:dyDescent="0.2">
      <c r="A11" s="592"/>
      <c r="B11" s="161" t="s">
        <v>54</v>
      </c>
      <c r="C11" s="536">
        <v>-4.2690330000000003</v>
      </c>
      <c r="D11" s="537">
        <v>-2.2338879999999999</v>
      </c>
      <c r="E11" s="536">
        <v>2.2849309999999998</v>
      </c>
    </row>
    <row r="12" spans="1:7" x14ac:dyDescent="0.2">
      <c r="A12" s="599"/>
      <c r="B12" s="75" t="s">
        <v>33</v>
      </c>
      <c r="C12" s="538">
        <v>-0.72916579999999998</v>
      </c>
      <c r="D12" s="539">
        <v>-8.2175209999999996</v>
      </c>
      <c r="E12" s="538">
        <v>8.1588060000000002</v>
      </c>
    </row>
    <row r="13" spans="1:7" x14ac:dyDescent="0.2">
      <c r="A13" s="591" t="s">
        <v>64</v>
      </c>
      <c r="B13" s="77" t="s">
        <v>0</v>
      </c>
      <c r="C13" s="534">
        <v>25.82338</v>
      </c>
      <c r="D13" s="535">
        <v>24.80988</v>
      </c>
      <c r="E13" s="534">
        <v>0.81203720000000001</v>
      </c>
    </row>
    <row r="14" spans="1:7" x14ac:dyDescent="0.2">
      <c r="A14" s="592"/>
      <c r="B14" s="69" t="s">
        <v>53</v>
      </c>
      <c r="C14" s="536">
        <v>38.550330000000002</v>
      </c>
      <c r="D14" s="537">
        <v>38.019469999999998</v>
      </c>
      <c r="E14" s="536">
        <v>0.3846272</v>
      </c>
    </row>
    <row r="15" spans="1:7" x14ac:dyDescent="0.2">
      <c r="A15" s="592"/>
      <c r="B15" s="161" t="s">
        <v>55</v>
      </c>
      <c r="C15" s="536">
        <v>25.411629999999999</v>
      </c>
      <c r="D15" s="537">
        <v>24.38251</v>
      </c>
      <c r="E15" s="536">
        <v>0.82738100000000003</v>
      </c>
    </row>
    <row r="16" spans="1:7" x14ac:dyDescent="0.2">
      <c r="A16" s="592"/>
      <c r="B16" s="110" t="s">
        <v>56</v>
      </c>
      <c r="C16" s="534">
        <v>68.663640000000001</v>
      </c>
      <c r="D16" s="535">
        <v>39.559089999999998</v>
      </c>
      <c r="E16" s="534">
        <v>20.85464</v>
      </c>
    </row>
    <row r="17" spans="1:5" x14ac:dyDescent="0.2">
      <c r="A17" s="592"/>
      <c r="B17" s="69" t="s">
        <v>38</v>
      </c>
      <c r="C17" s="536"/>
      <c r="D17" s="537"/>
      <c r="E17" s="536"/>
    </row>
    <row r="18" spans="1:5" x14ac:dyDescent="0.2">
      <c r="A18" s="592"/>
      <c r="B18" s="161" t="s">
        <v>54</v>
      </c>
      <c r="C18" s="536">
        <v>68.30547</v>
      </c>
      <c r="D18" s="537">
        <v>39.559089999999998</v>
      </c>
      <c r="E18" s="536">
        <v>20.597989999999999</v>
      </c>
    </row>
    <row r="19" spans="1:5" x14ac:dyDescent="0.2">
      <c r="A19" s="599"/>
      <c r="B19" s="75" t="s">
        <v>33</v>
      </c>
      <c r="C19" s="538">
        <v>27.321190000000001</v>
      </c>
      <c r="D19" s="539">
        <v>26.350940000000001</v>
      </c>
      <c r="E19" s="538">
        <v>0.76790429999999998</v>
      </c>
    </row>
    <row r="20" spans="1:5" ht="12.95" customHeight="1" x14ac:dyDescent="0.2">
      <c r="A20" s="591" t="s">
        <v>50</v>
      </c>
      <c r="B20" s="77" t="s">
        <v>0</v>
      </c>
      <c r="C20" s="534">
        <v>5.241676</v>
      </c>
      <c r="D20" s="535">
        <v>4.52501</v>
      </c>
      <c r="E20" s="534">
        <v>0.68564009999999997</v>
      </c>
    </row>
    <row r="21" spans="1:5" x14ac:dyDescent="0.2">
      <c r="A21" s="592"/>
      <c r="B21" s="69" t="s">
        <v>53</v>
      </c>
      <c r="C21" s="536">
        <v>5.0246870000000001</v>
      </c>
      <c r="D21" s="537">
        <v>4.7435179999999999</v>
      </c>
      <c r="E21" s="536">
        <v>0.2684358</v>
      </c>
    </row>
    <row r="22" spans="1:5" x14ac:dyDescent="0.2">
      <c r="A22" s="592"/>
      <c r="B22" s="161" t="s">
        <v>55</v>
      </c>
      <c r="C22" s="536">
        <v>5.2481949999999999</v>
      </c>
      <c r="D22" s="537">
        <v>4.5186099999999998</v>
      </c>
      <c r="E22" s="536">
        <v>0.69804330000000003</v>
      </c>
    </row>
    <row r="23" spans="1:5" x14ac:dyDescent="0.2">
      <c r="A23" s="592"/>
      <c r="B23" s="110" t="s">
        <v>56</v>
      </c>
      <c r="C23" s="534">
        <v>7.1257279999999996</v>
      </c>
      <c r="D23" s="535">
        <v>4.6488300000000002</v>
      </c>
      <c r="E23" s="534">
        <v>2.3668670000000001</v>
      </c>
    </row>
    <row r="24" spans="1:5" x14ac:dyDescent="0.2">
      <c r="A24" s="592"/>
      <c r="B24" s="69" t="s">
        <v>38</v>
      </c>
      <c r="C24" s="536">
        <v>5.8612349999999998</v>
      </c>
      <c r="D24" s="537">
        <v>4.7647820000000003</v>
      </c>
      <c r="E24" s="536">
        <v>1.0465850000000001</v>
      </c>
    </row>
    <row r="25" spans="1:5" x14ac:dyDescent="0.2">
      <c r="A25" s="592"/>
      <c r="B25" s="161" t="s">
        <v>54</v>
      </c>
      <c r="C25" s="536">
        <v>7.237285</v>
      </c>
      <c r="D25" s="537">
        <v>4.6386000000000003</v>
      </c>
      <c r="E25" s="536">
        <v>2.4834860000000001</v>
      </c>
    </row>
    <row r="26" spans="1:5" x14ac:dyDescent="0.2">
      <c r="A26" s="599"/>
      <c r="B26" s="479" t="s">
        <v>33</v>
      </c>
      <c r="C26" s="538">
        <v>5.3453920000000004</v>
      </c>
      <c r="D26" s="539">
        <v>4.5340749999999996</v>
      </c>
      <c r="E26" s="538">
        <v>0.77612720000000002</v>
      </c>
    </row>
    <row r="27" spans="1:5" ht="12" customHeight="1" x14ac:dyDescent="0.2">
      <c r="A27" s="592" t="s">
        <v>223</v>
      </c>
      <c r="B27" s="77" t="s">
        <v>0</v>
      </c>
      <c r="C27" s="534">
        <v>4.2600910000000001</v>
      </c>
      <c r="D27" s="535">
        <v>3.3977689999999998</v>
      </c>
      <c r="E27" s="534">
        <v>0.83398570000000005</v>
      </c>
    </row>
    <row r="28" spans="1:5" x14ac:dyDescent="0.2">
      <c r="A28" s="592"/>
      <c r="B28" s="69" t="s">
        <v>53</v>
      </c>
      <c r="C28" s="536">
        <v>4.1788449999999999</v>
      </c>
      <c r="D28" s="537">
        <v>-1.480801</v>
      </c>
      <c r="E28" s="536">
        <v>5.744713</v>
      </c>
    </row>
    <row r="29" spans="1:5" x14ac:dyDescent="0.2">
      <c r="A29" s="592"/>
      <c r="B29" s="161" t="s">
        <v>55</v>
      </c>
      <c r="C29" s="536">
        <v>4.26675</v>
      </c>
      <c r="D29" s="537">
        <v>3.7987899999999999</v>
      </c>
      <c r="E29" s="536">
        <v>0.4508334</v>
      </c>
    </row>
    <row r="30" spans="1:5" x14ac:dyDescent="0.2">
      <c r="A30" s="592"/>
      <c r="B30" s="110" t="s">
        <v>56</v>
      </c>
      <c r="C30" s="534">
        <v>5.1351630000000004</v>
      </c>
      <c r="D30" s="535">
        <v>3.761612</v>
      </c>
      <c r="E30" s="534">
        <v>1.3237570000000001</v>
      </c>
    </row>
    <row r="31" spans="1:5" x14ac:dyDescent="0.2">
      <c r="A31" s="592"/>
      <c r="B31" s="69" t="s">
        <v>38</v>
      </c>
      <c r="C31" s="536">
        <v>5.4854039999999999</v>
      </c>
      <c r="D31" s="537">
        <v>4.0004200000000001</v>
      </c>
      <c r="E31" s="536">
        <v>1.427864</v>
      </c>
    </row>
    <row r="32" spans="1:5" x14ac:dyDescent="0.2">
      <c r="A32" s="592"/>
      <c r="B32" s="161" t="s">
        <v>54</v>
      </c>
      <c r="C32" s="536">
        <v>5.0854439999999999</v>
      </c>
      <c r="D32" s="537">
        <v>3.7277119999999999</v>
      </c>
      <c r="E32" s="536">
        <v>1.3089390000000001</v>
      </c>
    </row>
    <row r="33" spans="1:5" ht="12.95" customHeight="1" x14ac:dyDescent="0.2">
      <c r="A33" s="599"/>
      <c r="B33" s="75" t="s">
        <v>33</v>
      </c>
      <c r="C33" s="538">
        <v>4.43</v>
      </c>
      <c r="D33" s="539">
        <v>3.84</v>
      </c>
      <c r="E33" s="538">
        <v>0.56699999999999995</v>
      </c>
    </row>
    <row r="34" spans="1:5" ht="13.5" customHeight="1" x14ac:dyDescent="0.2">
      <c r="A34" s="613" t="s">
        <v>46</v>
      </c>
      <c r="B34" s="77" t="s">
        <v>0</v>
      </c>
      <c r="C34" s="534">
        <v>4.9000000000000004</v>
      </c>
      <c r="D34" s="535">
        <v>3.7349000000000001</v>
      </c>
      <c r="E34" s="534">
        <v>1.1258900000000001</v>
      </c>
    </row>
    <row r="35" spans="1:5" x14ac:dyDescent="0.2">
      <c r="A35" s="614"/>
      <c r="B35" s="69" t="s">
        <v>53</v>
      </c>
      <c r="C35" s="536">
        <v>5.73</v>
      </c>
      <c r="D35" s="537">
        <v>3.859</v>
      </c>
      <c r="E35" s="536">
        <v>1.8</v>
      </c>
    </row>
    <row r="36" spans="1:5" x14ac:dyDescent="0.2">
      <c r="A36" s="614"/>
      <c r="B36" s="161" t="s">
        <v>55</v>
      </c>
      <c r="C36" s="536">
        <v>4.8689999999999998</v>
      </c>
      <c r="D36" s="537">
        <v>3.73</v>
      </c>
      <c r="E36" s="536">
        <v>1.0900000000000001</v>
      </c>
    </row>
    <row r="37" spans="1:5" x14ac:dyDescent="0.2">
      <c r="A37" s="614"/>
      <c r="B37" s="110" t="s">
        <v>56</v>
      </c>
      <c r="C37" s="534">
        <v>3.8149959999999998</v>
      </c>
      <c r="D37" s="535">
        <v>1.4844820000000001</v>
      </c>
      <c r="E37" s="534">
        <v>2.296424</v>
      </c>
    </row>
    <row r="38" spans="1:5" x14ac:dyDescent="0.2">
      <c r="A38" s="614"/>
      <c r="B38" s="69" t="s">
        <v>38</v>
      </c>
      <c r="C38" s="536">
        <v>5.16</v>
      </c>
      <c r="D38" s="537">
        <v>3.83</v>
      </c>
      <c r="E38" s="536">
        <v>1.28</v>
      </c>
    </row>
    <row r="39" spans="1:5" x14ac:dyDescent="0.2">
      <c r="A39" s="614"/>
      <c r="B39" s="161" t="s">
        <v>54</v>
      </c>
      <c r="C39" s="536">
        <v>3.7090000000000001</v>
      </c>
      <c r="D39" s="537">
        <v>1.429</v>
      </c>
      <c r="E39" s="536">
        <v>2.3769999999999998</v>
      </c>
    </row>
    <row r="40" spans="1:5" x14ac:dyDescent="0.2">
      <c r="A40" s="615"/>
      <c r="B40" s="75" t="s">
        <v>33</v>
      </c>
      <c r="C40" s="538">
        <v>5.01</v>
      </c>
      <c r="D40" s="539">
        <v>3.8</v>
      </c>
      <c r="E40" s="538">
        <v>1.159</v>
      </c>
    </row>
    <row r="41" spans="1:5" x14ac:dyDescent="0.2">
      <c r="A41" s="592" t="s">
        <v>41</v>
      </c>
      <c r="B41" s="69" t="s">
        <v>0</v>
      </c>
      <c r="C41" s="536">
        <v>1.932768</v>
      </c>
      <c r="D41" s="537">
        <v>1.8267009999999999</v>
      </c>
      <c r="E41" s="536">
        <v>0.1041638</v>
      </c>
    </row>
    <row r="42" spans="1:5" x14ac:dyDescent="0.2">
      <c r="A42" s="592"/>
      <c r="B42" s="110" t="s">
        <v>40</v>
      </c>
      <c r="C42" s="534">
        <v>5.9069159999999998</v>
      </c>
      <c r="D42" s="535">
        <v>5.294244</v>
      </c>
      <c r="E42" s="534">
        <v>0.58186599999999999</v>
      </c>
    </row>
    <row r="43" spans="1:5" x14ac:dyDescent="0.2">
      <c r="A43" s="592"/>
      <c r="B43" s="104" t="s">
        <v>38</v>
      </c>
      <c r="C43" s="536">
        <v>7.1969209999999997</v>
      </c>
      <c r="D43" s="537">
        <v>5.7668749999999998</v>
      </c>
      <c r="E43" s="536">
        <v>1.3520730000000001</v>
      </c>
    </row>
    <row r="44" spans="1:5" x14ac:dyDescent="0.2">
      <c r="A44" s="592"/>
      <c r="B44" s="161" t="s">
        <v>54</v>
      </c>
      <c r="C44" s="536">
        <v>5.8924500000000002</v>
      </c>
      <c r="D44" s="537">
        <v>5.288945</v>
      </c>
      <c r="E44" s="536">
        <v>0.57319010000000004</v>
      </c>
    </row>
    <row r="45" spans="1:5" x14ac:dyDescent="0.2">
      <c r="A45" s="599"/>
      <c r="B45" s="75" t="s">
        <v>33</v>
      </c>
      <c r="C45" s="538">
        <v>5.6099309999999996</v>
      </c>
      <c r="D45" s="539">
        <v>5.3</v>
      </c>
      <c r="E45" s="538">
        <v>0.3</v>
      </c>
    </row>
    <row r="46" spans="1:5" ht="30.6" customHeight="1" x14ac:dyDescent="0.2">
      <c r="A46" s="226" t="s">
        <v>224</v>
      </c>
      <c r="B46" s="227" t="s">
        <v>33</v>
      </c>
      <c r="C46" s="540">
        <v>5.3242500000000001</v>
      </c>
      <c r="D46" s="541">
        <v>4.1095600000000001</v>
      </c>
      <c r="E46" s="540">
        <v>1.166741</v>
      </c>
    </row>
    <row r="47" spans="1:5" ht="23.25" customHeight="1" x14ac:dyDescent="0.2">
      <c r="A47" s="603" t="s">
        <v>185</v>
      </c>
      <c r="B47" s="603"/>
      <c r="C47" s="603"/>
      <c r="D47" s="603"/>
      <c r="E47" s="603"/>
    </row>
    <row r="48" spans="1:5" ht="11.25" customHeight="1" x14ac:dyDescent="0.2">
      <c r="A48" s="602" t="s">
        <v>247</v>
      </c>
      <c r="B48" s="602"/>
      <c r="C48" s="602"/>
      <c r="D48" s="602"/>
      <c r="E48" s="602"/>
    </row>
    <row r="49" spans="1:5" ht="11.25" customHeight="1" x14ac:dyDescent="0.2">
      <c r="A49" s="553" t="s">
        <v>20</v>
      </c>
      <c r="B49" s="554"/>
      <c r="C49" s="554"/>
      <c r="D49" s="554"/>
      <c r="E49" s="554"/>
    </row>
    <row r="50" spans="1:5" ht="11.25" customHeight="1" x14ac:dyDescent="0.2">
      <c r="A50" s="553" t="s">
        <v>79</v>
      </c>
      <c r="B50" s="554"/>
      <c r="C50" s="554"/>
      <c r="D50" s="554"/>
      <c r="E50" s="554"/>
    </row>
    <row r="51" spans="1:5" ht="11.25" customHeight="1" x14ac:dyDescent="0.2">
      <c r="A51" s="553" t="s">
        <v>225</v>
      </c>
      <c r="B51" s="554"/>
      <c r="C51" s="554"/>
      <c r="D51" s="554"/>
      <c r="E51" s="554"/>
    </row>
    <row r="52" spans="1:5" ht="11.25" customHeight="1" x14ac:dyDescent="0.2">
      <c r="A52" s="555" t="s">
        <v>226</v>
      </c>
      <c r="B52" s="554"/>
      <c r="C52" s="554"/>
      <c r="D52" s="554"/>
      <c r="E52" s="554"/>
    </row>
    <row r="53" spans="1:5" ht="11.25" customHeight="1" x14ac:dyDescent="0.2">
      <c r="A53" s="553" t="s">
        <v>71</v>
      </c>
      <c r="B53" s="554"/>
      <c r="C53" s="554"/>
      <c r="D53" s="554"/>
      <c r="E53" s="554"/>
    </row>
    <row r="54" spans="1:5" x14ac:dyDescent="0.2">
      <c r="A54" s="554"/>
      <c r="B54" s="554"/>
      <c r="C54" s="554"/>
      <c r="D54" s="554"/>
      <c r="E54" s="554"/>
    </row>
  </sheetData>
  <mergeCells count="12">
    <mergeCell ref="A48:E48"/>
    <mergeCell ref="A47:E47"/>
    <mergeCell ref="D3:D5"/>
    <mergeCell ref="E3:E5"/>
    <mergeCell ref="A3:B5"/>
    <mergeCell ref="C3:C5"/>
    <mergeCell ref="A20:A26"/>
    <mergeCell ref="A13:A19"/>
    <mergeCell ref="A27:A33"/>
    <mergeCell ref="A34:A40"/>
    <mergeCell ref="A6:A12"/>
    <mergeCell ref="A41:A45"/>
  </mergeCells>
  <pageMargins left="0.70866141732283472" right="0.70866141732283472" top="0.74803149606299213" bottom="0.74803149606299213" header="0.31496062992125984" footer="0.31496062992125984"/>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AC77"/>
  <sheetViews>
    <sheetView showGridLines="0" zoomScaleNormal="100" zoomScaleSheetLayoutView="100" workbookViewId="0">
      <selection activeCell="H12" sqref="H12"/>
    </sheetView>
  </sheetViews>
  <sheetFormatPr baseColWidth="10" defaultColWidth="11.42578125" defaultRowHeight="12.75" x14ac:dyDescent="0.2"/>
  <cols>
    <col min="1" max="1" width="36.42578125" style="65" customWidth="1"/>
    <col min="2" max="2" width="10.42578125" style="65" customWidth="1"/>
    <col min="3" max="3" width="10.42578125" style="70" customWidth="1"/>
    <col min="4" max="4" width="10.42578125" style="65" customWidth="1"/>
    <col min="5" max="6" width="10.42578125" style="70" customWidth="1"/>
    <col min="7" max="29" width="11.42578125" style="70"/>
    <col min="30" max="16384" width="11.42578125" style="65"/>
  </cols>
  <sheetData>
    <row r="1" spans="1:9" ht="18" customHeight="1" x14ac:dyDescent="0.25">
      <c r="A1" s="26" t="s">
        <v>42</v>
      </c>
      <c r="B1" s="26"/>
      <c r="C1" s="273"/>
      <c r="D1" s="26"/>
      <c r="E1" s="273"/>
      <c r="F1" s="294"/>
    </row>
    <row r="3" spans="1:9" ht="15.75" x14ac:dyDescent="0.2">
      <c r="A3" s="111" t="s">
        <v>10</v>
      </c>
    </row>
    <row r="4" spans="1:9" x14ac:dyDescent="0.2">
      <c r="A4" s="103" t="s">
        <v>13</v>
      </c>
      <c r="B4" s="485"/>
      <c r="D4" s="485"/>
    </row>
    <row r="5" spans="1:9" x14ac:dyDescent="0.2">
      <c r="A5" s="112"/>
      <c r="B5" s="395">
        <v>2019</v>
      </c>
      <c r="C5" s="396">
        <v>2020</v>
      </c>
      <c r="D5" s="395">
        <v>2021</v>
      </c>
      <c r="E5" s="396">
        <v>2022</v>
      </c>
      <c r="F5" s="395">
        <v>2023</v>
      </c>
      <c r="G5" s="396">
        <v>2024</v>
      </c>
    </row>
    <row r="6" spans="1:9" x14ac:dyDescent="0.2">
      <c r="A6" s="48" t="s">
        <v>15</v>
      </c>
      <c r="B6" s="31"/>
      <c r="C6" s="65"/>
      <c r="D6" s="31"/>
      <c r="E6" s="65"/>
      <c r="F6" s="31"/>
      <c r="G6" s="65"/>
    </row>
    <row r="7" spans="1:9" x14ac:dyDescent="0.2">
      <c r="A7" s="69" t="s">
        <v>3</v>
      </c>
      <c r="B7" s="380">
        <v>1855</v>
      </c>
      <c r="C7" s="381">
        <v>1964</v>
      </c>
      <c r="D7" s="380">
        <v>14.421459</v>
      </c>
      <c r="E7" s="381">
        <v>18.573138</v>
      </c>
      <c r="F7" s="380">
        <v>15</v>
      </c>
      <c r="G7" s="381">
        <v>50</v>
      </c>
      <c r="H7" s="114"/>
      <c r="I7" s="114"/>
    </row>
    <row r="8" spans="1:9" x14ac:dyDescent="0.2">
      <c r="A8" s="70" t="s">
        <v>4</v>
      </c>
      <c r="B8" s="380">
        <v>137</v>
      </c>
      <c r="C8" s="381">
        <v>142</v>
      </c>
      <c r="D8" s="380">
        <v>2032.961503</v>
      </c>
      <c r="E8" s="381">
        <v>2208.2700730000001</v>
      </c>
      <c r="F8" s="380">
        <v>2368</v>
      </c>
      <c r="G8" s="381">
        <v>2503</v>
      </c>
      <c r="H8" s="114"/>
      <c r="I8" s="114"/>
    </row>
    <row r="9" spans="1:9" x14ac:dyDescent="0.2">
      <c r="A9" s="70" t="s">
        <v>5</v>
      </c>
      <c r="B9" s="380">
        <v>118</v>
      </c>
      <c r="C9" s="381">
        <v>117</v>
      </c>
      <c r="D9" s="380">
        <v>116.926503</v>
      </c>
      <c r="E9" s="381">
        <v>116.79033699999999</v>
      </c>
      <c r="F9" s="380">
        <v>115</v>
      </c>
      <c r="G9" s="381">
        <v>114</v>
      </c>
      <c r="H9" s="114"/>
      <c r="I9" s="114"/>
    </row>
    <row r="10" spans="1:9" x14ac:dyDescent="0.2">
      <c r="A10" s="70" t="s">
        <v>9</v>
      </c>
      <c r="B10" s="380">
        <v>216</v>
      </c>
      <c r="C10" s="381">
        <v>240</v>
      </c>
      <c r="D10" s="380">
        <v>1880.7115060000001</v>
      </c>
      <c r="E10" s="381">
        <v>1994.6282180000001</v>
      </c>
      <c r="F10" s="380">
        <v>2047</v>
      </c>
      <c r="G10" s="550">
        <v>2196</v>
      </c>
      <c r="H10" s="114"/>
      <c r="I10" s="114"/>
    </row>
    <row r="11" spans="1:9" x14ac:dyDescent="0.2">
      <c r="A11" s="73" t="s">
        <v>6</v>
      </c>
      <c r="B11" s="259">
        <v>2326</v>
      </c>
      <c r="C11" s="260">
        <v>2463</v>
      </c>
      <c r="D11" s="259">
        <v>4045.0209709999999</v>
      </c>
      <c r="E11" s="260">
        <v>4338.2617660000005</v>
      </c>
      <c r="F11" s="259">
        <v>4545</v>
      </c>
      <c r="G11" s="260">
        <f t="shared" ref="G11" si="0">SUM(G7:G10)</f>
        <v>4863</v>
      </c>
    </row>
    <row r="12" spans="1:9" x14ac:dyDescent="0.2">
      <c r="A12" s="48" t="s">
        <v>16</v>
      </c>
      <c r="B12" s="382"/>
      <c r="C12" s="383"/>
      <c r="D12" s="382"/>
      <c r="E12" s="383"/>
      <c r="F12" s="382"/>
      <c r="G12" s="383"/>
    </row>
    <row r="13" spans="1:9" x14ac:dyDescent="0.2">
      <c r="A13" s="70" t="s">
        <v>7</v>
      </c>
      <c r="B13" s="384">
        <v>10489</v>
      </c>
      <c r="C13" s="385">
        <v>14413</v>
      </c>
      <c r="D13" s="384" t="s">
        <v>199</v>
      </c>
      <c r="E13" s="385" t="s">
        <v>199</v>
      </c>
      <c r="F13" s="386" t="s">
        <v>199</v>
      </c>
      <c r="G13" s="385" t="s">
        <v>199</v>
      </c>
    </row>
    <row r="14" spans="1:9" x14ac:dyDescent="0.2">
      <c r="A14" s="70" t="s">
        <v>8</v>
      </c>
      <c r="B14" s="384">
        <v>1639</v>
      </c>
      <c r="C14" s="385">
        <v>1911</v>
      </c>
      <c r="D14" s="384" t="s">
        <v>199</v>
      </c>
      <c r="E14" s="385" t="s">
        <v>199</v>
      </c>
      <c r="F14" s="386" t="s">
        <v>199</v>
      </c>
      <c r="G14" s="385" t="s">
        <v>199</v>
      </c>
    </row>
    <row r="15" spans="1:9" x14ac:dyDescent="0.2">
      <c r="A15" s="70" t="s">
        <v>9</v>
      </c>
      <c r="B15" s="384">
        <v>6491</v>
      </c>
      <c r="C15" s="385">
        <v>6146</v>
      </c>
      <c r="D15" s="384" t="s">
        <v>199</v>
      </c>
      <c r="E15" s="385" t="s">
        <v>199</v>
      </c>
      <c r="F15" s="386" t="s">
        <v>199</v>
      </c>
      <c r="G15" s="385" t="s">
        <v>199</v>
      </c>
    </row>
    <row r="16" spans="1:9" x14ac:dyDescent="0.2">
      <c r="A16" s="73" t="s">
        <v>6</v>
      </c>
      <c r="B16" s="259">
        <v>18619</v>
      </c>
      <c r="C16" s="260">
        <v>22470</v>
      </c>
      <c r="D16" s="259">
        <v>0</v>
      </c>
      <c r="E16" s="260">
        <v>0</v>
      </c>
      <c r="F16" s="259">
        <v>0</v>
      </c>
      <c r="G16" s="260">
        <f t="shared" ref="G16" si="1">SUM(G13:G15)</f>
        <v>0</v>
      </c>
    </row>
    <row r="17" spans="1:29" x14ac:dyDescent="0.2">
      <c r="A17" s="48" t="s">
        <v>17</v>
      </c>
      <c r="B17" s="382"/>
      <c r="C17" s="383"/>
      <c r="D17" s="382"/>
      <c r="E17" s="383"/>
      <c r="F17" s="382"/>
      <c r="G17" s="383"/>
    </row>
    <row r="18" spans="1:29" x14ac:dyDescent="0.2">
      <c r="A18" s="70" t="s">
        <v>7</v>
      </c>
      <c r="B18" s="380">
        <v>12344</v>
      </c>
      <c r="C18" s="381">
        <v>16377</v>
      </c>
      <c r="D18" s="380">
        <v>14.421459</v>
      </c>
      <c r="E18" s="381">
        <v>18.573138</v>
      </c>
      <c r="F18" s="386">
        <v>15</v>
      </c>
      <c r="G18" s="381">
        <f>SUM(G7,G13)</f>
        <v>50</v>
      </c>
    </row>
    <row r="19" spans="1:29" x14ac:dyDescent="0.2">
      <c r="A19" s="70" t="s">
        <v>8</v>
      </c>
      <c r="B19" s="380">
        <v>1894</v>
      </c>
      <c r="C19" s="381">
        <v>2170</v>
      </c>
      <c r="D19" s="380">
        <v>2149.8880060000001</v>
      </c>
      <c r="E19" s="381">
        <v>2325.06041</v>
      </c>
      <c r="F19" s="386">
        <v>2483</v>
      </c>
      <c r="G19" s="381">
        <f>SUM(G8,G9,G14)</f>
        <v>2617</v>
      </c>
    </row>
    <row r="20" spans="1:29" x14ac:dyDescent="0.2">
      <c r="A20" s="70" t="s">
        <v>9</v>
      </c>
      <c r="B20" s="380">
        <v>6707</v>
      </c>
      <c r="C20" s="381">
        <v>6386</v>
      </c>
      <c r="D20" s="380">
        <v>1880.7115060000001</v>
      </c>
      <c r="E20" s="381">
        <v>1994.6282180000001</v>
      </c>
      <c r="F20" s="386">
        <v>2047</v>
      </c>
      <c r="G20" s="381">
        <f>SUM(G10,G15)</f>
        <v>2196</v>
      </c>
    </row>
    <row r="21" spans="1:29" x14ac:dyDescent="0.2">
      <c r="A21" s="73" t="s">
        <v>6</v>
      </c>
      <c r="B21" s="259">
        <v>20945</v>
      </c>
      <c r="C21" s="260">
        <v>24933</v>
      </c>
      <c r="D21" s="259">
        <v>4045.0209710000004</v>
      </c>
      <c r="E21" s="260">
        <v>4338.2617660000005</v>
      </c>
      <c r="F21" s="259">
        <v>4545</v>
      </c>
      <c r="G21" s="260">
        <f>SUM(G18:G20)</f>
        <v>4863</v>
      </c>
      <c r="H21" s="115"/>
      <c r="I21" s="115"/>
      <c r="J21" s="115"/>
      <c r="K21" s="115"/>
      <c r="L21" s="115"/>
      <c r="M21" s="115"/>
    </row>
    <row r="22" spans="1:29" x14ac:dyDescent="0.2">
      <c r="A22" s="185" t="s">
        <v>77</v>
      </c>
      <c r="B22" s="116"/>
      <c r="C22" s="116"/>
      <c r="D22" s="116"/>
      <c r="E22" s="116"/>
      <c r="F22" s="222"/>
      <c r="G22" s="116"/>
    </row>
    <row r="23" spans="1:29" x14ac:dyDescent="0.2">
      <c r="A23" s="117"/>
      <c r="F23" s="221"/>
    </row>
    <row r="24" spans="1:29" ht="15.75" x14ac:dyDescent="0.25">
      <c r="A24" s="118" t="s">
        <v>29</v>
      </c>
      <c r="F24" s="221"/>
      <c r="W24" s="65"/>
      <c r="X24" s="65"/>
      <c r="Y24" s="65"/>
      <c r="Z24" s="65"/>
      <c r="AA24" s="65"/>
      <c r="AB24" s="65"/>
      <c r="AC24" s="65"/>
    </row>
    <row r="25" spans="1:29" x14ac:dyDescent="0.2">
      <c r="A25" s="103" t="s">
        <v>13</v>
      </c>
      <c r="B25" s="485"/>
      <c r="D25" s="485"/>
      <c r="F25" s="221"/>
      <c r="W25" s="65"/>
      <c r="X25" s="65"/>
      <c r="Y25" s="65"/>
      <c r="Z25" s="65"/>
      <c r="AA25" s="65"/>
      <c r="AB25" s="65"/>
      <c r="AC25" s="65"/>
    </row>
    <row r="26" spans="1:29" x14ac:dyDescent="0.2">
      <c r="A26" s="112"/>
      <c r="B26" s="395">
        <v>2019</v>
      </c>
      <c r="C26" s="396">
        <v>2020</v>
      </c>
      <c r="D26" s="395">
        <v>2021</v>
      </c>
      <c r="E26" s="396">
        <v>2022</v>
      </c>
      <c r="F26" s="395">
        <v>2023</v>
      </c>
      <c r="G26" s="396">
        <v>2024</v>
      </c>
      <c r="W26" s="65"/>
      <c r="X26" s="65"/>
      <c r="Y26" s="65"/>
      <c r="Z26" s="65"/>
      <c r="AA26" s="65"/>
      <c r="AB26" s="65"/>
      <c r="AC26" s="65"/>
    </row>
    <row r="27" spans="1:29" x14ac:dyDescent="0.2">
      <c r="A27" s="119" t="s">
        <v>3</v>
      </c>
      <c r="B27" s="384">
        <v>25372.933269999998</v>
      </c>
      <c r="C27" s="385">
        <v>25841.470825</v>
      </c>
      <c r="D27" s="384">
        <v>2855.5730600000002</v>
      </c>
      <c r="E27" s="385">
        <v>2923.8541</v>
      </c>
      <c r="F27" s="384">
        <v>3916.1264970000002</v>
      </c>
      <c r="G27" s="385">
        <f>G7+'5.2'!H12+'5.2'!H16</f>
        <v>3951.1264970000002</v>
      </c>
      <c r="H27" s="125"/>
      <c r="I27" s="125"/>
      <c r="W27" s="65"/>
      <c r="X27" s="65"/>
      <c r="Y27" s="65"/>
      <c r="Z27" s="65"/>
      <c r="AA27" s="65"/>
      <c r="AB27" s="65"/>
      <c r="AC27" s="65"/>
    </row>
    <row r="28" spans="1:29" x14ac:dyDescent="0.2">
      <c r="A28" s="119" t="s">
        <v>8</v>
      </c>
      <c r="B28" s="384">
        <v>35872.621216</v>
      </c>
      <c r="C28" s="385">
        <v>36628.672646000006</v>
      </c>
      <c r="D28" s="384">
        <v>37564.264112000004</v>
      </c>
      <c r="E28" s="385">
        <v>39710.519792999999</v>
      </c>
      <c r="F28" s="384">
        <v>45734.185258999998</v>
      </c>
      <c r="G28" s="385">
        <f>G8+G9+'5.2'!H23+'5.2'!H27</f>
        <v>45868.185258999998</v>
      </c>
      <c r="H28" s="125"/>
      <c r="I28" s="125"/>
      <c r="W28" s="65"/>
      <c r="X28" s="65"/>
      <c r="Y28" s="65"/>
      <c r="Z28" s="65"/>
      <c r="AA28" s="65"/>
      <c r="AB28" s="65"/>
      <c r="AC28" s="65"/>
    </row>
    <row r="29" spans="1:29" x14ac:dyDescent="0.2">
      <c r="A29" s="70" t="s">
        <v>9</v>
      </c>
      <c r="B29" s="384">
        <v>29494.094323000001</v>
      </c>
      <c r="C29" s="385">
        <v>30410.795137000005</v>
      </c>
      <c r="D29" s="384">
        <v>20813.421509000003</v>
      </c>
      <c r="E29" s="385">
        <v>20961.173889000002</v>
      </c>
      <c r="F29" s="384">
        <v>13010.345712</v>
      </c>
      <c r="G29" s="385">
        <f>G10+'5.2'!H31+'5.2'!H37+'5.2'!H43+'5.2'!H46</f>
        <v>13159.345712</v>
      </c>
      <c r="W29" s="65"/>
      <c r="X29" s="65"/>
      <c r="Y29" s="65"/>
      <c r="Z29" s="65"/>
      <c r="AA29" s="65"/>
      <c r="AB29" s="65"/>
      <c r="AC29" s="65"/>
    </row>
    <row r="30" spans="1:29" x14ac:dyDescent="0.2">
      <c r="A30" s="193" t="s">
        <v>25</v>
      </c>
      <c r="B30" s="387">
        <v>90739.648808999991</v>
      </c>
      <c r="C30" s="260">
        <v>92880.938608000011</v>
      </c>
      <c r="D30" s="387">
        <v>61233.258681000007</v>
      </c>
      <c r="E30" s="260">
        <v>63595.547781999994</v>
      </c>
      <c r="F30" s="387">
        <v>62660.657467999998</v>
      </c>
      <c r="G30" s="260">
        <f>SUM(G27:G29)</f>
        <v>62978.657467999998</v>
      </c>
      <c r="W30" s="65"/>
      <c r="X30" s="65"/>
      <c r="Y30" s="65"/>
      <c r="Z30" s="65"/>
      <c r="AA30" s="65"/>
      <c r="AB30" s="65"/>
      <c r="AC30" s="65"/>
    </row>
    <row r="31" spans="1:29" x14ac:dyDescent="0.2">
      <c r="A31" s="121" t="s">
        <v>28</v>
      </c>
      <c r="B31" s="388">
        <v>7011.8429829999995</v>
      </c>
      <c r="C31" s="385">
        <v>7137.3654770000003</v>
      </c>
      <c r="D31" s="388">
        <v>7431.7290680000006</v>
      </c>
      <c r="E31" s="385">
        <v>7917.7432119999994</v>
      </c>
      <c r="F31" s="388">
        <v>8990.4309899999989</v>
      </c>
      <c r="G31" s="385">
        <f>'5.2'!H50</f>
        <v>8990.4309899999989</v>
      </c>
      <c r="W31" s="65"/>
      <c r="X31" s="65"/>
      <c r="Y31" s="65"/>
      <c r="Z31" s="65"/>
      <c r="AA31" s="65"/>
      <c r="AB31" s="65"/>
      <c r="AC31" s="65"/>
    </row>
    <row r="32" spans="1:29" x14ac:dyDescent="0.2">
      <c r="A32" s="194" t="s">
        <v>74</v>
      </c>
      <c r="B32" s="389">
        <v>270.27419000000003</v>
      </c>
      <c r="C32" s="390">
        <v>284.42637100000002</v>
      </c>
      <c r="D32" s="389">
        <v>351.83589300000006</v>
      </c>
      <c r="E32" s="390">
        <v>456.89184</v>
      </c>
      <c r="F32" s="389">
        <v>622.66289800000004</v>
      </c>
      <c r="G32" s="390">
        <f>'5.2'!H52+'5.2'!H53</f>
        <v>622.66289800000004</v>
      </c>
      <c r="W32" s="65"/>
      <c r="X32" s="65"/>
      <c r="Y32" s="65"/>
      <c r="Z32" s="65"/>
      <c r="AA32" s="65"/>
      <c r="AB32" s="65"/>
      <c r="AC32" s="65"/>
    </row>
    <row r="33" spans="1:29" s="71" customFormat="1" x14ac:dyDescent="0.2">
      <c r="A33" s="73" t="s">
        <v>26</v>
      </c>
      <c r="B33" s="387">
        <v>98021.765981999997</v>
      </c>
      <c r="C33" s="260">
        <v>100302.730456</v>
      </c>
      <c r="D33" s="387">
        <v>69016.823642000003</v>
      </c>
      <c r="E33" s="260">
        <v>71970.182833999992</v>
      </c>
      <c r="F33" s="387">
        <v>72273.751355999993</v>
      </c>
      <c r="G33" s="260">
        <f>SUM(G30:G32)</f>
        <v>72591.751355999993</v>
      </c>
      <c r="H33" s="48"/>
      <c r="I33" s="48"/>
      <c r="J33" s="48"/>
      <c r="K33" s="48"/>
      <c r="L33" s="48"/>
      <c r="M33" s="48"/>
      <c r="N33" s="48"/>
      <c r="O33" s="48"/>
      <c r="P33" s="48"/>
      <c r="Q33" s="48"/>
      <c r="R33" s="48"/>
      <c r="S33" s="48"/>
      <c r="T33" s="48"/>
      <c r="U33" s="48"/>
      <c r="V33" s="48"/>
    </row>
    <row r="34" spans="1:29" x14ac:dyDescent="0.2">
      <c r="A34" s="185" t="s">
        <v>77</v>
      </c>
      <c r="B34" s="70"/>
      <c r="D34" s="70"/>
      <c r="F34" s="221"/>
      <c r="W34" s="65"/>
      <c r="X34" s="65"/>
      <c r="Y34" s="65"/>
      <c r="Z34" s="65"/>
      <c r="AA34" s="65"/>
      <c r="AB34" s="65"/>
      <c r="AC34" s="65"/>
    </row>
    <row r="35" spans="1:29" x14ac:dyDescent="0.2">
      <c r="A35" s="122"/>
      <c r="B35" s="123"/>
      <c r="D35" s="123"/>
      <c r="F35" s="221"/>
      <c r="W35" s="65"/>
      <c r="X35" s="65"/>
      <c r="Y35" s="65"/>
      <c r="Z35" s="65"/>
      <c r="AA35" s="65"/>
      <c r="AB35" s="65"/>
      <c r="AC35" s="65"/>
    </row>
    <row r="36" spans="1:29" ht="18.75" x14ac:dyDescent="0.2">
      <c r="A36" s="124" t="s">
        <v>76</v>
      </c>
      <c r="F36" s="221"/>
      <c r="W36" s="65"/>
      <c r="X36" s="65"/>
      <c r="Y36" s="65"/>
      <c r="Z36" s="65"/>
      <c r="AA36" s="65"/>
      <c r="AB36" s="65"/>
      <c r="AC36" s="65"/>
    </row>
    <row r="37" spans="1:29" x14ac:dyDescent="0.2">
      <c r="A37" s="103" t="s">
        <v>14</v>
      </c>
      <c r="B37" s="485"/>
      <c r="D37" s="485"/>
      <c r="F37" s="221"/>
      <c r="W37" s="65"/>
      <c r="X37" s="65"/>
      <c r="Y37" s="65"/>
      <c r="Z37" s="65"/>
      <c r="AA37" s="65"/>
      <c r="AB37" s="65"/>
      <c r="AC37" s="65"/>
    </row>
    <row r="38" spans="1:29" x14ac:dyDescent="0.2">
      <c r="A38" s="112"/>
      <c r="B38" s="395">
        <v>2019</v>
      </c>
      <c r="C38" s="396">
        <v>2020</v>
      </c>
      <c r="D38" s="395">
        <v>2021</v>
      </c>
      <c r="E38" s="396">
        <v>2022</v>
      </c>
      <c r="F38" s="395">
        <v>2023</v>
      </c>
      <c r="G38" s="396">
        <v>2023</v>
      </c>
      <c r="W38" s="65"/>
      <c r="X38" s="65"/>
      <c r="Y38" s="65"/>
      <c r="Z38" s="65"/>
      <c r="AA38" s="65"/>
      <c r="AB38" s="65"/>
      <c r="AC38" s="65"/>
    </row>
    <row r="39" spans="1:29" x14ac:dyDescent="0.2">
      <c r="A39" s="119" t="s">
        <v>3</v>
      </c>
      <c r="B39" s="392">
        <v>48.650267860811667</v>
      </c>
      <c r="C39" s="391">
        <v>63.37487564429297</v>
      </c>
      <c r="D39" s="392">
        <v>0.50502854232698213</v>
      </c>
      <c r="E39" s="391">
        <v>0.63522793425294377</v>
      </c>
      <c r="F39" s="392">
        <v>0.38303154945303591</v>
      </c>
      <c r="G39" s="391">
        <f>G18/G27*100</f>
        <v>1.2654618888553393</v>
      </c>
      <c r="W39" s="65"/>
      <c r="X39" s="65"/>
      <c r="Y39" s="65"/>
      <c r="Z39" s="65"/>
      <c r="AA39" s="65"/>
      <c r="AB39" s="65"/>
      <c r="AC39" s="65"/>
    </row>
    <row r="40" spans="1:29" ht="12.75" customHeight="1" x14ac:dyDescent="0.2">
      <c r="A40" s="119" t="s">
        <v>8</v>
      </c>
      <c r="B40" s="392">
        <v>5.279792598917286</v>
      </c>
      <c r="C40" s="391">
        <v>5.9243206025293205</v>
      </c>
      <c r="D40" s="392">
        <v>5.7232267337647986</v>
      </c>
      <c r="E40" s="391">
        <v>5.8550238629962523</v>
      </c>
      <c r="F40" s="392">
        <v>5.4291991558139152</v>
      </c>
      <c r="G40" s="391">
        <f t="shared" ref="G40" si="2">G19/G28*100</f>
        <v>5.7054797028110169</v>
      </c>
      <c r="W40" s="65"/>
      <c r="X40" s="65"/>
      <c r="Y40" s="65"/>
      <c r="Z40" s="65"/>
      <c r="AA40" s="65"/>
      <c r="AB40" s="65"/>
      <c r="AC40" s="65"/>
    </row>
    <row r="41" spans="1:29" x14ac:dyDescent="0.2">
      <c r="A41" s="70" t="s">
        <v>9</v>
      </c>
      <c r="B41" s="392">
        <v>22.74014562559314</v>
      </c>
      <c r="C41" s="391">
        <v>20.999122092109733</v>
      </c>
      <c r="D41" s="392">
        <v>9.0360515938561807</v>
      </c>
      <c r="E41" s="391">
        <v>9.5158230572512945</v>
      </c>
      <c r="F41" s="392">
        <v>15.733632643688814</v>
      </c>
      <c r="G41" s="391">
        <f t="shared" ref="G41" si="3">G20/G29*100</f>
        <v>16.68775977210986</v>
      </c>
      <c r="W41" s="65"/>
      <c r="X41" s="65"/>
      <c r="Y41" s="65"/>
      <c r="Z41" s="65"/>
      <c r="AA41" s="65"/>
      <c r="AB41" s="65"/>
      <c r="AC41" s="65"/>
    </row>
    <row r="42" spans="1:29" x14ac:dyDescent="0.2">
      <c r="A42" s="193" t="s">
        <v>27</v>
      </c>
      <c r="B42" s="394">
        <v>23.0825226622682</v>
      </c>
      <c r="C42" s="393">
        <v>26.844043970344277</v>
      </c>
      <c r="D42" s="394">
        <v>6.6059214520541687</v>
      </c>
      <c r="E42" s="393">
        <v>6.8216438371931076</v>
      </c>
      <c r="F42" s="394">
        <v>7.2533551093380622</v>
      </c>
      <c r="G42" s="393">
        <f>G21/G30*100</f>
        <v>7.7216634896844747</v>
      </c>
      <c r="W42" s="65"/>
      <c r="X42" s="65"/>
      <c r="Y42" s="65"/>
      <c r="Z42" s="65"/>
      <c r="AA42" s="65"/>
      <c r="AB42" s="65"/>
      <c r="AC42" s="65"/>
    </row>
    <row r="43" spans="1:29" x14ac:dyDescent="0.2">
      <c r="A43" s="73" t="s">
        <v>26</v>
      </c>
      <c r="B43" s="394">
        <v>21.367703173034233</v>
      </c>
      <c r="C43" s="393">
        <v>24.857748026049407</v>
      </c>
      <c r="D43" s="394">
        <v>5.8609202184993245</v>
      </c>
      <c r="E43" s="393">
        <v>6.0278598652531539</v>
      </c>
      <c r="F43" s="394">
        <v>6.2885901378117479</v>
      </c>
      <c r="G43" s="393">
        <f>G21/G33*100</f>
        <v>6.6991082446147017</v>
      </c>
      <c r="W43" s="65"/>
      <c r="X43" s="65"/>
      <c r="Y43" s="65"/>
      <c r="Z43" s="65"/>
      <c r="AA43" s="65"/>
      <c r="AB43" s="65"/>
      <c r="AC43" s="65"/>
    </row>
    <row r="44" spans="1:29" x14ac:dyDescent="0.2">
      <c r="A44" s="128" t="s">
        <v>75</v>
      </c>
      <c r="B44" s="126"/>
      <c r="C44" s="127"/>
      <c r="D44" s="126"/>
      <c r="E44" s="127"/>
      <c r="F44" s="223"/>
      <c r="W44" s="65"/>
      <c r="X44" s="65"/>
      <c r="Y44" s="65"/>
      <c r="Z44" s="65"/>
      <c r="AA44" s="65"/>
      <c r="AB44" s="65"/>
      <c r="AC44" s="65"/>
    </row>
    <row r="45" spans="1:29" ht="12.75" customHeight="1" x14ac:dyDescent="0.2">
      <c r="A45" s="185" t="s">
        <v>77</v>
      </c>
      <c r="B45" s="120"/>
      <c r="D45" s="120"/>
      <c r="W45" s="65"/>
      <c r="X45" s="65"/>
      <c r="Y45" s="65"/>
      <c r="Z45" s="65"/>
      <c r="AA45" s="65"/>
      <c r="AB45" s="65"/>
      <c r="AC45" s="65"/>
    </row>
    <row r="46" spans="1:29" ht="12.75" customHeight="1" x14ac:dyDescent="0.2">
      <c r="A46" s="129"/>
      <c r="B46" s="123"/>
      <c r="D46" s="123"/>
      <c r="W46" s="65"/>
      <c r="X46" s="65"/>
      <c r="Y46" s="65"/>
      <c r="Z46" s="65"/>
      <c r="AA46" s="65"/>
      <c r="AB46" s="65"/>
      <c r="AC46" s="65"/>
    </row>
    <row r="47" spans="1:29" ht="12.75" customHeight="1" x14ac:dyDescent="0.2">
      <c r="B47" s="130"/>
      <c r="D47" s="130"/>
    </row>
    <row r="48" spans="1:29" ht="12.75" customHeight="1" x14ac:dyDescent="0.2">
      <c r="B48" s="130"/>
      <c r="D48" s="130"/>
    </row>
    <row r="49" spans="2:4" ht="12.75" customHeight="1" x14ac:dyDescent="0.2">
      <c r="B49" s="131"/>
      <c r="D49" s="131"/>
    </row>
    <row r="50" spans="2:4" ht="12.75" customHeight="1" x14ac:dyDescent="0.2">
      <c r="B50" s="107"/>
      <c r="D50" s="107"/>
    </row>
    <row r="52" spans="2:4" ht="12.75" customHeight="1" x14ac:dyDescent="0.2"/>
    <row r="54" spans="2:4" x14ac:dyDescent="0.2">
      <c r="B54" s="113"/>
      <c r="D54" s="113"/>
    </row>
    <row r="61" spans="2:4" ht="12.75" customHeight="1" x14ac:dyDescent="0.2"/>
    <row r="65" ht="12.75" customHeight="1" x14ac:dyDescent="0.2"/>
    <row r="69" ht="12.75" customHeight="1" x14ac:dyDescent="0.2"/>
    <row r="70" ht="12.75" customHeight="1" x14ac:dyDescent="0.2"/>
    <row r="77" ht="12.75" customHeight="1" x14ac:dyDescent="0.2"/>
  </sheetData>
  <phoneticPr fontId="30" type="noConversion"/>
  <pageMargins left="0.43307086614173229" right="0.2755905511811023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5 </vt:lpstr>
      <vt:lpstr>5.1_2023</vt:lpstr>
      <vt:lpstr>5.1_2024</vt:lpstr>
      <vt:lpstr>5.1_evol</vt:lpstr>
      <vt:lpstr>5.1 Série</vt:lpstr>
      <vt:lpstr>5.2</vt:lpstr>
      <vt:lpstr>5.3</vt:lpstr>
      <vt:lpstr>5.4 </vt:lpstr>
      <vt:lpstr>5.5</vt:lpstr>
      <vt:lpstr>5.6_2023</vt:lpstr>
      <vt:lpstr>5.6_2024</vt:lpstr>
      <vt:lpstr>5.6_evol</vt:lpstr>
      <vt:lpstr>5.6 série</vt:lpstr>
      <vt:lpstr>'5 '!Zone_d_impression</vt:lpstr>
      <vt:lpstr>'5.1_2023'!Zone_d_impression</vt:lpstr>
      <vt:lpstr>'5.1_2024'!Zone_d_impression</vt:lpstr>
      <vt:lpstr>'5.1_evol'!Zone_d_impression</vt:lpstr>
      <vt:lpstr>'5.2'!Zone_d_impression</vt:lpstr>
      <vt:lpstr>'5.3'!Zone_d_impression</vt:lpstr>
      <vt:lpstr>'5.4 '!Zone_d_impression</vt:lpstr>
      <vt:lpstr>'5.5'!Zone_d_impression</vt:lpstr>
      <vt:lpstr>'5.6 série'!Zone_d_impression</vt:lpstr>
      <vt:lpstr>'5.6_2023'!Zone_d_impression</vt:lpstr>
      <vt:lpstr>'5.6_2024'!Zone_d_impression</vt:lpstr>
      <vt:lpstr>'5.6_evol'!Zone_d_impression</vt:lpstr>
    </vt:vector>
  </TitlesOfParts>
  <Company>DGCL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DESL</dc:creator>
  <cp:lastModifiedBy>LEON Olivier</cp:lastModifiedBy>
  <cp:lastPrinted>2022-05-20T13:42:55Z</cp:lastPrinted>
  <dcterms:created xsi:type="dcterms:W3CDTF">2013-01-25T09:53:21Z</dcterms:created>
  <dcterms:modified xsi:type="dcterms:W3CDTF">2025-09-17T14:17:02Z</dcterms:modified>
</cp:coreProperties>
</file>