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S:\EspaceDESL\Fonctions\Finances\préparation publication\colloc - OFGL\2025\CLC - Chapitre_6_concourts_financiers\"/>
    </mc:Choice>
  </mc:AlternateContent>
  <bookViews>
    <workbookView xWindow="360" yWindow="60" windowWidth="19425" windowHeight="11745" activeTab="4"/>
  </bookViews>
  <sheets>
    <sheet name="Feuil1" sheetId="17" r:id="rId1"/>
    <sheet name="6.1 version_web" sheetId="11" r:id="rId2"/>
    <sheet name="6.2 version_web" sheetId="13" r:id="rId3"/>
    <sheet name="6.1 version_papier" sheetId="15" r:id="rId4"/>
    <sheet name="6.2 version_papier" sheetId="16" r:id="rId5"/>
    <sheet name="6.3" sheetId="5" r:id="rId6"/>
  </sheets>
  <definedNames>
    <definedName name="_BQ4.1" localSheetId="3" hidden="1">#REF!</definedName>
    <definedName name="_BQ4.1" localSheetId="1" hidden="1">#REF!</definedName>
    <definedName name="_BQ4.1" localSheetId="4" hidden="1">#REF!</definedName>
    <definedName name="_BQ4.1" localSheetId="2" hidden="1">#REF!</definedName>
    <definedName name="_BQ4.1" localSheetId="5" hidden="1">#REF!</definedName>
    <definedName name="_BQ4.1" hidden="1">#REF!</definedName>
    <definedName name="_BQ4.1_papier" localSheetId="3" hidden="1">#REF!</definedName>
    <definedName name="_BQ4.1_papier" localSheetId="4" hidden="1">#REF!</definedName>
    <definedName name="_BQ4.1_papier" localSheetId="2" hidden="1">#REF!</definedName>
    <definedName name="_BQ4.1_papier" hidden="1">#REF!</definedName>
    <definedName name="ccc" localSheetId="3" hidden="1">#REF!</definedName>
    <definedName name="ccc" localSheetId="4" hidden="1">#REF!</definedName>
    <definedName name="ccc" hidden="1">#REF!</definedName>
    <definedName name="x" localSheetId="3" hidden="1">#REF!</definedName>
    <definedName name="x" localSheetId="4" hidden="1">#REF!</definedName>
    <definedName name="x" hidden="1">#REF!</definedName>
    <definedName name="Z_4A022295_EA64_4981_850A_C60C3C878530_.wvu.Cols" localSheetId="5" hidden="1">'6.3'!#REF!</definedName>
    <definedName name="Z_4A022295_EA64_4981_850A_C60C3C878530_.wvu.PrintArea" localSheetId="3" hidden="1">'6.1 version_papier'!#REF!</definedName>
    <definedName name="Z_4A022295_EA64_4981_850A_C60C3C878530_.wvu.PrintArea" localSheetId="1" hidden="1">'6.1 version_web'!#REF!</definedName>
    <definedName name="Z_4A022295_EA64_4981_850A_C60C3C878530_.wvu.PrintArea" localSheetId="4" hidden="1">'6.2 version_papier'!#REF!</definedName>
    <definedName name="Z_4A022295_EA64_4981_850A_C60C3C878530_.wvu.PrintArea" localSheetId="2" hidden="1">'6.2 version_web'!#REF!</definedName>
    <definedName name="Z_4A022295_EA64_4981_850A_C60C3C878530_.wvu.PrintArea" localSheetId="5" hidden="1">'6.3'!$A$1:$E$88</definedName>
    <definedName name="Z_C1CA4408_3AFF_4462_A2D6_ED1CE96336C2_.wvu.Cols" localSheetId="5" hidden="1">'6.3'!#REF!</definedName>
    <definedName name="Z_C1CA4408_3AFF_4462_A2D6_ED1CE96336C2_.wvu.PrintArea" localSheetId="3" hidden="1">'6.1 version_papier'!#REF!</definedName>
    <definedName name="Z_C1CA4408_3AFF_4462_A2D6_ED1CE96336C2_.wvu.PrintArea" localSheetId="1" hidden="1">'6.1 version_web'!#REF!</definedName>
    <definedName name="Z_C1CA4408_3AFF_4462_A2D6_ED1CE96336C2_.wvu.PrintArea" localSheetId="4" hidden="1">'6.2 version_papier'!#REF!</definedName>
    <definedName name="Z_C1CA4408_3AFF_4462_A2D6_ED1CE96336C2_.wvu.PrintArea" localSheetId="2" hidden="1">'6.2 version_web'!#REF!</definedName>
    <definedName name="Z_C1CA4408_3AFF_4462_A2D6_ED1CE96336C2_.wvu.PrintArea" localSheetId="5" hidden="1">'6.3'!$A$1:$E$88</definedName>
    <definedName name="_xlnm.Print_Area" localSheetId="3">'6.1 version_papier'!$A$1:$F$42</definedName>
    <definedName name="_xlnm.Print_Area" localSheetId="1">'6.1 version_web'!$A$1:$E$108</definedName>
    <definedName name="_xlnm.Print_Area" localSheetId="4">'6.2 version_papier'!$A$1:$G$41</definedName>
    <definedName name="_xlnm.Print_Area" localSheetId="2">'6.2 version_web'!$A$1:$G$86</definedName>
    <definedName name="_xlnm.Print_Area" localSheetId="5">'6.3'!$A$1:$F$59</definedName>
    <definedName name="_xlnm.Print_Area" localSheetId="0">Feuil1!$A$1:$J$40</definedName>
  </definedNames>
  <calcPr calcId="152511"/>
  <customWorkbookViews>
    <customWorkbookView name="Richard BORDIGNON - Affichage personnalisé" guid="{C1CA4408-3AFF-4462-A2D6-ED1CE96336C2}" mergeInterval="0" personalView="1" maximized="1" windowWidth="1435" windowHeight="821" activeSheetId="4"/>
    <customWorkbookView name="MARCON Yohann FL2 - Affichage personnalisé" guid="{4A022295-EA64-4981-850A-C60C3C878530}" mergeInterval="0" personalView="1" maximized="1" xWindow="1" yWindow="1" windowWidth="1676" windowHeight="820" activeSheetId="4"/>
  </customWorkbookViews>
</workbook>
</file>

<file path=xl/calcChain.xml><?xml version="1.0" encoding="utf-8"?>
<calcChain xmlns="http://schemas.openxmlformats.org/spreadsheetml/2006/main">
  <c r="F4" i="16" l="1"/>
  <c r="E4" i="16"/>
  <c r="E6" i="16"/>
  <c r="G31" i="15"/>
  <c r="H31" i="15"/>
  <c r="G5" i="11"/>
  <c r="F97" i="11" l="1"/>
  <c r="F87" i="11"/>
  <c r="F94" i="11"/>
  <c r="F38" i="11" l="1"/>
  <c r="F7" i="11"/>
  <c r="F63" i="11"/>
  <c r="C48" i="5" l="1"/>
  <c r="C45" i="5"/>
  <c r="G75" i="13"/>
  <c r="D32" i="13"/>
  <c r="G47" i="13"/>
  <c r="D63" i="11"/>
  <c r="F49" i="11"/>
  <c r="F39" i="11" s="1"/>
  <c r="C70" i="13"/>
  <c r="B70" i="13"/>
  <c r="C65" i="13"/>
  <c r="C59" i="13"/>
  <c r="B59" i="13"/>
  <c r="B55" i="13" s="1"/>
  <c r="B5" i="13" s="1"/>
  <c r="C56" i="13"/>
  <c r="C50" i="13"/>
  <c r="B50" i="13"/>
  <c r="C32" i="13"/>
  <c r="C6" i="13" s="1"/>
  <c r="B32" i="13"/>
  <c r="E87" i="11"/>
  <c r="D87" i="11"/>
  <c r="C87" i="11"/>
  <c r="B87" i="11"/>
  <c r="E82" i="11"/>
  <c r="D82" i="11"/>
  <c r="C82" i="11"/>
  <c r="E76" i="11"/>
  <c r="D76" i="11"/>
  <c r="C76" i="11"/>
  <c r="E73" i="11"/>
  <c r="D73" i="11"/>
  <c r="C73" i="11"/>
  <c r="C72" i="11" s="1"/>
  <c r="E68" i="11"/>
  <c r="D68" i="11"/>
  <c r="E63" i="11"/>
  <c r="C63" i="11"/>
  <c r="B63" i="11"/>
  <c r="E49" i="11"/>
  <c r="E39" i="11" s="1"/>
  <c r="C49" i="11"/>
  <c r="C39" i="11" s="1"/>
  <c r="C6" i="11" s="1"/>
  <c r="D39" i="11"/>
  <c r="D6" i="11" s="1"/>
  <c r="E20" i="11"/>
  <c r="E7" i="11" s="1"/>
  <c r="C20" i="11"/>
  <c r="B5" i="11"/>
  <c r="D72" i="11" l="1"/>
  <c r="E72" i="11"/>
  <c r="D5" i="11"/>
  <c r="C55" i="13"/>
  <c r="C5" i="11"/>
  <c r="C5" i="13"/>
  <c r="E6" i="11"/>
  <c r="E5" i="11" s="1"/>
  <c r="F35" i="5" l="1"/>
  <c r="F34" i="5"/>
  <c r="F33" i="5"/>
  <c r="F32" i="5"/>
  <c r="F31" i="5"/>
  <c r="F30" i="5"/>
  <c r="F29" i="5"/>
  <c r="F28" i="5"/>
  <c r="F27" i="5"/>
  <c r="F26" i="5"/>
  <c r="F25" i="5"/>
  <c r="F24" i="5"/>
  <c r="F23" i="5"/>
  <c r="F13" i="5"/>
  <c r="F12" i="5"/>
  <c r="F11" i="5"/>
  <c r="F10" i="5"/>
  <c r="F9" i="5"/>
  <c r="F8" i="5"/>
  <c r="F7" i="5"/>
  <c r="F6" i="5"/>
  <c r="F5" i="5"/>
  <c r="F22" i="5" s="1"/>
  <c r="G4" i="16"/>
  <c r="G15" i="16"/>
  <c r="D39" i="16"/>
  <c r="D38" i="16"/>
  <c r="D37" i="16"/>
  <c r="D36" i="16"/>
  <c r="D30" i="16"/>
  <c r="D29" i="16"/>
  <c r="D28" i="16"/>
  <c r="D27" i="16"/>
  <c r="D25" i="16"/>
  <c r="D23" i="16"/>
  <c r="D22" i="16"/>
  <c r="D21" i="16"/>
  <c r="D20" i="16"/>
  <c r="D19" i="16"/>
  <c r="D18" i="16"/>
  <c r="D17" i="16"/>
  <c r="D15" i="16"/>
  <c r="D14" i="16"/>
  <c r="D13" i="16"/>
  <c r="D12" i="16"/>
  <c r="D11" i="16"/>
  <c r="D10" i="16"/>
  <c r="D9" i="16"/>
  <c r="D8" i="16"/>
  <c r="D4" i="16"/>
  <c r="D16" i="16"/>
  <c r="D70" i="13"/>
  <c r="D35" i="16" s="1"/>
  <c r="D65" i="13"/>
  <c r="D34" i="16" s="1"/>
  <c r="D59" i="13"/>
  <c r="D33" i="16" s="1"/>
  <c r="D56" i="13"/>
  <c r="D32" i="16" s="1"/>
  <c r="D50" i="13"/>
  <c r="G50" i="13" s="1"/>
  <c r="G26" i="16" s="1"/>
  <c r="G84" i="13"/>
  <c r="G83" i="13"/>
  <c r="G39" i="16" s="1"/>
  <c r="G82" i="13"/>
  <c r="G81" i="13"/>
  <c r="G80" i="13"/>
  <c r="G38" i="16" s="1"/>
  <c r="G79" i="13"/>
  <c r="G37" i="16" s="1"/>
  <c r="G78" i="13"/>
  <c r="G77" i="13"/>
  <c r="G36" i="16" s="1"/>
  <c r="G76" i="13"/>
  <c r="G74" i="13"/>
  <c r="G73" i="13"/>
  <c r="G72" i="13"/>
  <c r="G71" i="13"/>
  <c r="G69" i="13"/>
  <c r="G68" i="13"/>
  <c r="G67" i="13"/>
  <c r="G66" i="13"/>
  <c r="G64" i="13"/>
  <c r="G63" i="13"/>
  <c r="G62" i="13"/>
  <c r="G61" i="13"/>
  <c r="G60" i="13"/>
  <c r="G58" i="13"/>
  <c r="G57" i="13"/>
  <c r="G54" i="13"/>
  <c r="G30" i="16" s="1"/>
  <c r="G53" i="13"/>
  <c r="G29" i="16" s="1"/>
  <c r="G52" i="13"/>
  <c r="G28" i="16" s="1"/>
  <c r="G51" i="13"/>
  <c r="G27" i="16" s="1"/>
  <c r="G49" i="13"/>
  <c r="G48" i="13"/>
  <c r="G25" i="16" s="1"/>
  <c r="G44" i="13"/>
  <c r="G43" i="13"/>
  <c r="G40" i="13"/>
  <c r="G22" i="16" s="1"/>
  <c r="G37" i="13"/>
  <c r="G36" i="13"/>
  <c r="G20" i="16" s="1"/>
  <c r="G35" i="13"/>
  <c r="G19" i="16" s="1"/>
  <c r="G34" i="13"/>
  <c r="G18" i="16" s="1"/>
  <c r="G33" i="13"/>
  <c r="G17" i="16" s="1"/>
  <c r="G30" i="13"/>
  <c r="G29" i="13"/>
  <c r="G28" i="13"/>
  <c r="G27" i="13"/>
  <c r="G26" i="13"/>
  <c r="G25" i="13"/>
  <c r="G24" i="13"/>
  <c r="G14" i="16" s="1"/>
  <c r="G23" i="13"/>
  <c r="G22" i="13"/>
  <c r="G21" i="13"/>
  <c r="G19" i="13"/>
  <c r="G13" i="16" s="1"/>
  <c r="G18" i="13"/>
  <c r="G12" i="16" s="1"/>
  <c r="G17" i="13"/>
  <c r="G11" i="16" s="1"/>
  <c r="G16" i="13"/>
  <c r="G15" i="13"/>
  <c r="G14" i="13"/>
  <c r="G13" i="13"/>
  <c r="G12" i="13"/>
  <c r="G11" i="13"/>
  <c r="G10" i="16" s="1"/>
  <c r="G10" i="13"/>
  <c r="G9" i="13"/>
  <c r="G8" i="13"/>
  <c r="G7" i="13"/>
  <c r="F35" i="15"/>
  <c r="F82" i="11"/>
  <c r="F34" i="15" s="1"/>
  <c r="F76" i="11"/>
  <c r="F33" i="15" s="1"/>
  <c r="F73" i="11"/>
  <c r="F32" i="15" s="1"/>
  <c r="F68" i="11"/>
  <c r="F27" i="15" s="1"/>
  <c r="F40" i="15"/>
  <c r="F39" i="15"/>
  <c r="F38" i="15"/>
  <c r="F37" i="15"/>
  <c r="F36" i="15"/>
  <c r="F30" i="15"/>
  <c r="F29" i="15"/>
  <c r="F28" i="15"/>
  <c r="F26" i="15"/>
  <c r="F25" i="15"/>
  <c r="F23" i="15"/>
  <c r="F22" i="15"/>
  <c r="F21" i="15"/>
  <c r="F20" i="15"/>
  <c r="F19" i="15"/>
  <c r="F18" i="15"/>
  <c r="F17" i="15"/>
  <c r="F16" i="15"/>
  <c r="F14" i="15"/>
  <c r="F13" i="15"/>
  <c r="F12" i="15"/>
  <c r="F11" i="15"/>
  <c r="F10" i="15"/>
  <c r="F7" i="15"/>
  <c r="F4" i="15"/>
  <c r="D6" i="13" l="1"/>
  <c r="D6" i="16"/>
  <c r="D7" i="16"/>
  <c r="D26" i="16"/>
  <c r="F14" i="5"/>
  <c r="F8" i="15" s="1"/>
  <c r="F36" i="5"/>
  <c r="F9" i="15" s="1"/>
  <c r="D24" i="16"/>
  <c r="D55" i="13"/>
  <c r="D31" i="16" s="1"/>
  <c r="F72" i="11"/>
  <c r="F31" i="15" s="1"/>
  <c r="D5" i="13" l="1"/>
  <c r="D5" i="16" s="1"/>
  <c r="F6" i="11"/>
  <c r="F15" i="15"/>
  <c r="F24" i="15" s="1"/>
  <c r="G70" i="13"/>
  <c r="G35" i="16" s="1"/>
  <c r="F5" i="11" l="1"/>
  <c r="F5" i="15" s="1"/>
  <c r="F6" i="15"/>
  <c r="E25" i="15"/>
  <c r="E26" i="15"/>
  <c r="E27" i="15"/>
  <c r="E28" i="15"/>
  <c r="E29" i="15"/>
  <c r="E30" i="15"/>
  <c r="E31" i="15"/>
  <c r="E32" i="15"/>
  <c r="E33" i="15"/>
  <c r="E34" i="15"/>
  <c r="E35" i="15"/>
  <c r="E36" i="15"/>
  <c r="E37" i="15"/>
  <c r="E38" i="15"/>
  <c r="E39" i="15"/>
  <c r="E40" i="15"/>
  <c r="E16" i="15"/>
  <c r="E17" i="15"/>
  <c r="E18" i="15"/>
  <c r="E19" i="15"/>
  <c r="E20" i="15"/>
  <c r="E21" i="15"/>
  <c r="E22" i="15"/>
  <c r="E23" i="15"/>
  <c r="E15" i="15" l="1"/>
  <c r="E24" i="15" s="1"/>
  <c r="E5" i="15"/>
  <c r="B10" i="16"/>
  <c r="B9" i="16"/>
  <c r="B8" i="16"/>
  <c r="B23" i="16"/>
  <c r="C9" i="16"/>
  <c r="E13" i="5"/>
  <c r="D13" i="5"/>
  <c r="E12" i="5"/>
  <c r="D12" i="5"/>
  <c r="E11" i="5"/>
  <c r="D11" i="5"/>
  <c r="E10" i="5"/>
  <c r="D10" i="5"/>
  <c r="E9" i="5"/>
  <c r="D9" i="5"/>
  <c r="E8" i="5"/>
  <c r="D8" i="5"/>
  <c r="E7" i="5"/>
  <c r="D7" i="5"/>
  <c r="E6" i="5"/>
  <c r="D6" i="5"/>
  <c r="D40" i="15"/>
  <c r="D39" i="15"/>
  <c r="D38" i="15"/>
  <c r="D37" i="15"/>
  <c r="D36" i="15"/>
  <c r="D35" i="15"/>
  <c r="D30" i="15"/>
  <c r="D29" i="15"/>
  <c r="D28" i="15"/>
  <c r="D27" i="15"/>
  <c r="D26" i="15"/>
  <c r="D25" i="15"/>
  <c r="D23" i="15"/>
  <c r="D22" i="15"/>
  <c r="D21" i="15"/>
  <c r="D19" i="15"/>
  <c r="D18" i="15"/>
  <c r="D17" i="15"/>
  <c r="D16" i="15"/>
  <c r="E14" i="15"/>
  <c r="D14" i="15"/>
  <c r="E13" i="15"/>
  <c r="D13" i="15"/>
  <c r="E12" i="15"/>
  <c r="D12" i="15"/>
  <c r="E11" i="15"/>
  <c r="D11" i="15"/>
  <c r="E10" i="15"/>
  <c r="D10" i="15"/>
  <c r="E7" i="15"/>
  <c r="D7" i="15"/>
  <c r="G7" i="16" s="1"/>
  <c r="E84" i="13"/>
  <c r="E83" i="13"/>
  <c r="E82" i="13"/>
  <c r="E81" i="13"/>
  <c r="E80" i="13"/>
  <c r="E79" i="13"/>
  <c r="E78" i="13"/>
  <c r="E77" i="13"/>
  <c r="E76" i="13"/>
  <c r="E74" i="13"/>
  <c r="E73" i="13"/>
  <c r="E72" i="13"/>
  <c r="E71" i="13"/>
  <c r="E70" i="13"/>
  <c r="E69" i="13"/>
  <c r="E68" i="13"/>
  <c r="E67" i="13"/>
  <c r="E66" i="13"/>
  <c r="E65" i="13"/>
  <c r="E64" i="13"/>
  <c r="E63" i="13"/>
  <c r="E62" i="13"/>
  <c r="E61" i="13"/>
  <c r="E60" i="13"/>
  <c r="E59" i="13"/>
  <c r="E58" i="13"/>
  <c r="E57" i="13"/>
  <c r="E56" i="13"/>
  <c r="E55" i="13"/>
  <c r="E54" i="13"/>
  <c r="E53" i="13"/>
  <c r="E52" i="13"/>
  <c r="E51" i="13"/>
  <c r="E50" i="13"/>
  <c r="E49" i="13"/>
  <c r="E48" i="13"/>
  <c r="E44" i="13"/>
  <c r="E43" i="13"/>
  <c r="E40" i="13"/>
  <c r="E39" i="13"/>
  <c r="E38" i="13"/>
  <c r="E37" i="13"/>
  <c r="E36" i="13"/>
  <c r="E35" i="13"/>
  <c r="E34" i="13"/>
  <c r="E33" i="13"/>
  <c r="E32" i="13"/>
  <c r="E30" i="13"/>
  <c r="E29" i="13"/>
  <c r="E28" i="13"/>
  <c r="E27" i="13"/>
  <c r="E26" i="13"/>
  <c r="E25" i="13"/>
  <c r="E24" i="13"/>
  <c r="E23" i="13"/>
  <c r="E22" i="13"/>
  <c r="E21" i="13"/>
  <c r="E20" i="13"/>
  <c r="E19" i="13"/>
  <c r="E18" i="13"/>
  <c r="E17" i="13"/>
  <c r="E16" i="13"/>
  <c r="E15" i="13"/>
  <c r="E14" i="13"/>
  <c r="E13" i="13"/>
  <c r="E12" i="13"/>
  <c r="E11" i="13"/>
  <c r="E10" i="13"/>
  <c r="E9" i="13"/>
  <c r="E8" i="13"/>
  <c r="E7" i="13"/>
  <c r="E6" i="13"/>
  <c r="E5" i="13"/>
  <c r="F84" i="13"/>
  <c r="F76" i="13"/>
  <c r="F77" i="13"/>
  <c r="F44" i="13"/>
  <c r="F43" i="13"/>
  <c r="F38" i="13"/>
  <c r="F37" i="13"/>
  <c r="F33" i="13"/>
  <c r="F30" i="13"/>
  <c r="F29" i="13"/>
  <c r="F49" i="13"/>
  <c r="D14" i="5" l="1"/>
  <c r="D8" i="15" s="1"/>
  <c r="G8" i="16" s="1"/>
  <c r="E14" i="5"/>
  <c r="E8" i="15" s="1"/>
  <c r="E6" i="15" l="1"/>
  <c r="G56" i="13"/>
  <c r="G32" i="16" s="1"/>
  <c r="D20" i="15" l="1"/>
  <c r="G38" i="13"/>
  <c r="G21" i="16" s="1"/>
  <c r="D34" i="15"/>
  <c r="G65" i="13"/>
  <c r="G34" i="16" s="1"/>
  <c r="D33" i="15"/>
  <c r="G59" i="13"/>
  <c r="G33" i="16" s="1"/>
  <c r="D32" i="15"/>
  <c r="G55" i="13"/>
  <c r="G31" i="16" s="1"/>
  <c r="D15" i="15" l="1"/>
  <c r="D24" i="15" s="1"/>
  <c r="G24" i="16" s="1"/>
  <c r="G32" i="13"/>
  <c r="G16" i="16" s="1"/>
  <c r="D31" i="15"/>
  <c r="G20" i="13"/>
  <c r="G5" i="13" l="1"/>
  <c r="G6" i="13"/>
  <c r="D6" i="15"/>
  <c r="G6" i="16" s="1"/>
  <c r="C23" i="16"/>
  <c r="C15" i="16"/>
  <c r="C8" i="16"/>
  <c r="D5" i="15" l="1"/>
  <c r="G5" i="16" s="1"/>
  <c r="E35" i="5"/>
  <c r="D35" i="5"/>
  <c r="C35" i="5"/>
  <c r="B35" i="5"/>
  <c r="E34" i="5"/>
  <c r="D34" i="5"/>
  <c r="C34" i="5"/>
  <c r="B34" i="5"/>
  <c r="E33" i="5"/>
  <c r="D33" i="5"/>
  <c r="C33" i="5"/>
  <c r="B33" i="5"/>
  <c r="C4" i="16"/>
  <c r="B4" i="16"/>
  <c r="E15" i="16" l="1"/>
  <c r="F27" i="13"/>
  <c r="F28" i="13"/>
  <c r="F15" i="16"/>
  <c r="E58" i="5" l="1"/>
  <c r="E57" i="5"/>
  <c r="E56" i="5"/>
  <c r="E55" i="5"/>
  <c r="E54" i="5"/>
  <c r="E53" i="5"/>
  <c r="E52" i="5"/>
  <c r="E51" i="5"/>
  <c r="E50" i="5"/>
  <c r="E49" i="5"/>
  <c r="E48" i="5"/>
  <c r="E47" i="5"/>
  <c r="E46" i="5"/>
  <c r="E45" i="5"/>
  <c r="E44" i="5"/>
  <c r="E43" i="5"/>
  <c r="D58" i="5"/>
  <c r="D57" i="5"/>
  <c r="D56" i="5"/>
  <c r="D55" i="5"/>
  <c r="D54" i="5"/>
  <c r="D53" i="5"/>
  <c r="D52" i="5"/>
  <c r="D51" i="5"/>
  <c r="D50" i="5"/>
  <c r="D49" i="5"/>
  <c r="D48" i="5"/>
  <c r="D47" i="5"/>
  <c r="D46" i="5"/>
  <c r="D45" i="5"/>
  <c r="D44" i="5"/>
  <c r="D43" i="5"/>
  <c r="C40" i="15" l="1"/>
  <c r="B40" i="15"/>
  <c r="C39" i="15"/>
  <c r="B39" i="15"/>
  <c r="C38" i="15"/>
  <c r="B38" i="15"/>
  <c r="C37" i="15"/>
  <c r="B37" i="15"/>
  <c r="C36" i="15"/>
  <c r="B36" i="15"/>
  <c r="C35" i="15"/>
  <c r="B35" i="15"/>
  <c r="C34" i="15"/>
  <c r="B34" i="15"/>
  <c r="C33" i="15"/>
  <c r="B33" i="15"/>
  <c r="C32" i="15"/>
  <c r="B32" i="15"/>
  <c r="C31" i="15"/>
  <c r="B31" i="15"/>
  <c r="C15" i="15"/>
  <c r="B15" i="15"/>
  <c r="C39" i="16"/>
  <c r="B39" i="16"/>
  <c r="C38" i="16"/>
  <c r="B38" i="16"/>
  <c r="C37" i="16"/>
  <c r="B37" i="16"/>
  <c r="C36" i="16"/>
  <c r="B36" i="16"/>
  <c r="C35" i="16"/>
  <c r="B35" i="16"/>
  <c r="C34" i="16"/>
  <c r="B34" i="16"/>
  <c r="C33" i="16"/>
  <c r="B33" i="16"/>
  <c r="C32" i="16"/>
  <c r="B32" i="16"/>
  <c r="C31" i="16"/>
  <c r="B31" i="16"/>
  <c r="C30" i="16"/>
  <c r="B30" i="16"/>
  <c r="C29" i="16"/>
  <c r="B29" i="16"/>
  <c r="C28" i="16"/>
  <c r="B28" i="16"/>
  <c r="C27" i="16"/>
  <c r="B27" i="16"/>
  <c r="C26" i="16"/>
  <c r="B26" i="16"/>
  <c r="C25" i="16"/>
  <c r="B25" i="16"/>
  <c r="C22" i="16"/>
  <c r="B22" i="16"/>
  <c r="C21" i="16"/>
  <c r="B21" i="16"/>
  <c r="C20" i="16"/>
  <c r="B20" i="16"/>
  <c r="C19" i="16"/>
  <c r="B19" i="16"/>
  <c r="C18" i="16"/>
  <c r="B18" i="16"/>
  <c r="C17" i="16"/>
  <c r="B17" i="16"/>
  <c r="C16" i="16"/>
  <c r="B16" i="16"/>
  <c r="C14" i="16"/>
  <c r="B14" i="16"/>
  <c r="C13" i="16"/>
  <c r="B13" i="16"/>
  <c r="C12" i="16"/>
  <c r="B12" i="16"/>
  <c r="C11" i="16"/>
  <c r="B11" i="16"/>
  <c r="C10" i="16"/>
  <c r="C7" i="16"/>
  <c r="B7" i="16"/>
  <c r="C6" i="16"/>
  <c r="B6" i="16"/>
  <c r="C5" i="16"/>
  <c r="B5" i="16"/>
  <c r="F48" i="13"/>
  <c r="F25" i="16" s="1"/>
  <c r="E25" i="16"/>
  <c r="F83" i="13"/>
  <c r="F39" i="16" s="1"/>
  <c r="E39" i="16"/>
  <c r="F82" i="13"/>
  <c r="F81" i="13"/>
  <c r="F80" i="13"/>
  <c r="F38" i="16" s="1"/>
  <c r="E38" i="16"/>
  <c r="F79" i="13"/>
  <c r="F37" i="16" s="1"/>
  <c r="E37" i="16"/>
  <c r="F78" i="13"/>
  <c r="F36" i="16"/>
  <c r="E36" i="16"/>
  <c r="F74" i="13"/>
  <c r="F73" i="13"/>
  <c r="F72" i="13"/>
  <c r="F71" i="13"/>
  <c r="F70" i="13"/>
  <c r="F35" i="16" s="1"/>
  <c r="E35" i="16"/>
  <c r="F69" i="13"/>
  <c r="F68" i="13"/>
  <c r="F67" i="13"/>
  <c r="F66" i="13"/>
  <c r="F65" i="13"/>
  <c r="F34" i="16" s="1"/>
  <c r="E34" i="16"/>
  <c r="F64" i="13"/>
  <c r="F63" i="13"/>
  <c r="F62" i="13"/>
  <c r="F61" i="13"/>
  <c r="F60" i="13"/>
  <c r="F59" i="13"/>
  <c r="F33" i="16" s="1"/>
  <c r="E33" i="16"/>
  <c r="F58" i="13"/>
  <c r="F57" i="13"/>
  <c r="F56" i="13"/>
  <c r="F32" i="16" s="1"/>
  <c r="E32" i="16"/>
  <c r="F55" i="13"/>
  <c r="F31" i="16" s="1"/>
  <c r="E31" i="16"/>
  <c r="F54" i="13"/>
  <c r="F30" i="16" s="1"/>
  <c r="E30" i="16"/>
  <c r="F53" i="13"/>
  <c r="F29" i="16" s="1"/>
  <c r="E29" i="16"/>
  <c r="F52" i="13"/>
  <c r="F28" i="16" s="1"/>
  <c r="E28" i="16"/>
  <c r="F51" i="13"/>
  <c r="F27" i="16" s="1"/>
  <c r="E27" i="16"/>
  <c r="F50" i="13"/>
  <c r="F26" i="16" s="1"/>
  <c r="E26" i="16"/>
  <c r="F40" i="13"/>
  <c r="F22" i="16" s="1"/>
  <c r="E22" i="16"/>
  <c r="F39" i="13"/>
  <c r="F21" i="16"/>
  <c r="E21" i="16"/>
  <c r="F36" i="13"/>
  <c r="F20" i="16" s="1"/>
  <c r="E20" i="16"/>
  <c r="F35" i="13"/>
  <c r="F19" i="16" s="1"/>
  <c r="E19" i="16"/>
  <c r="F34" i="13"/>
  <c r="F18" i="16" s="1"/>
  <c r="E18" i="16"/>
  <c r="F17" i="16"/>
  <c r="E17" i="16"/>
  <c r="F32" i="13"/>
  <c r="F16" i="16" s="1"/>
  <c r="E16" i="16"/>
  <c r="F26" i="13"/>
  <c r="F25" i="13"/>
  <c r="F24" i="13"/>
  <c r="F14" i="16" s="1"/>
  <c r="E14" i="16"/>
  <c r="F23" i="13"/>
  <c r="F22" i="13"/>
  <c r="F21" i="13"/>
  <c r="F20" i="13"/>
  <c r="F19" i="13"/>
  <c r="F13" i="16" s="1"/>
  <c r="E13" i="16"/>
  <c r="F18" i="13"/>
  <c r="F12" i="16" s="1"/>
  <c r="E12" i="16"/>
  <c r="F17" i="13"/>
  <c r="F11" i="16" s="1"/>
  <c r="E11" i="16"/>
  <c r="F16" i="13"/>
  <c r="F15" i="13"/>
  <c r="F14" i="13"/>
  <c r="F13" i="13"/>
  <c r="F12" i="13"/>
  <c r="F11" i="13"/>
  <c r="F10" i="16" s="1"/>
  <c r="E10" i="16"/>
  <c r="F10" i="13"/>
  <c r="F9" i="13"/>
  <c r="F8" i="13"/>
  <c r="F7" i="13"/>
  <c r="F6" i="13"/>
  <c r="F5" i="13"/>
  <c r="E4" i="15"/>
  <c r="D4" i="15"/>
  <c r="C4" i="15"/>
  <c r="B4" i="15"/>
  <c r="B24" i="16" l="1"/>
  <c r="C24" i="16"/>
  <c r="C30" i="15" l="1"/>
  <c r="B30" i="15"/>
  <c r="C29" i="15"/>
  <c r="B29" i="15"/>
  <c r="C28" i="15"/>
  <c r="B28" i="15"/>
  <c r="C27" i="15"/>
  <c r="B27" i="15"/>
  <c r="C26" i="15"/>
  <c r="C25" i="15"/>
  <c r="B26" i="15"/>
  <c r="B25" i="15"/>
  <c r="C21" i="15"/>
  <c r="C23" i="15"/>
  <c r="C22" i="15"/>
  <c r="B21" i="15"/>
  <c r="B23" i="15"/>
  <c r="B22" i="15"/>
  <c r="C20" i="15"/>
  <c r="B20" i="15"/>
  <c r="C19" i="15"/>
  <c r="C18" i="15"/>
  <c r="C17" i="15"/>
  <c r="C16" i="15"/>
  <c r="B19" i="15"/>
  <c r="B18" i="15"/>
  <c r="B17" i="15"/>
  <c r="B16" i="15"/>
  <c r="C14" i="15"/>
  <c r="C13" i="15"/>
  <c r="C12" i="15"/>
  <c r="C11" i="15"/>
  <c r="C10" i="15"/>
  <c r="B14" i="15"/>
  <c r="B13" i="15"/>
  <c r="B12" i="15"/>
  <c r="B11" i="15"/>
  <c r="B10" i="15"/>
  <c r="E32" i="5"/>
  <c r="D32" i="5"/>
  <c r="C32" i="5"/>
  <c r="E31" i="5"/>
  <c r="D31" i="5"/>
  <c r="C31" i="5"/>
  <c r="E30" i="5"/>
  <c r="D30" i="5"/>
  <c r="C30" i="5"/>
  <c r="E29" i="5"/>
  <c r="D29" i="5"/>
  <c r="C29" i="5"/>
  <c r="E28" i="5"/>
  <c r="D28" i="5"/>
  <c r="C28" i="5"/>
  <c r="E27" i="5"/>
  <c r="D27" i="5"/>
  <c r="C27" i="5"/>
  <c r="E26" i="5"/>
  <c r="D26" i="5"/>
  <c r="C26" i="5"/>
  <c r="E25" i="5"/>
  <c r="D25" i="5"/>
  <c r="C25" i="5"/>
  <c r="E24" i="5"/>
  <c r="D24" i="5"/>
  <c r="C24" i="5"/>
  <c r="E23" i="5"/>
  <c r="D23" i="5"/>
  <c r="C23" i="5"/>
  <c r="B32" i="5"/>
  <c r="B31" i="5"/>
  <c r="B30" i="5"/>
  <c r="B29" i="5"/>
  <c r="B28" i="5"/>
  <c r="B27" i="5"/>
  <c r="B26" i="5"/>
  <c r="B25" i="5"/>
  <c r="B24" i="5"/>
  <c r="B23" i="5"/>
  <c r="E5" i="5"/>
  <c r="E22" i="5" s="1"/>
  <c r="D5" i="5"/>
  <c r="D22" i="5" s="1"/>
  <c r="C5" i="5"/>
  <c r="C22" i="5" s="1"/>
  <c r="B5" i="5"/>
  <c r="B22" i="5" s="1"/>
  <c r="C13" i="5"/>
  <c r="C12" i="5"/>
  <c r="C11" i="5"/>
  <c r="C10" i="5"/>
  <c r="C9" i="5"/>
  <c r="C8" i="5"/>
  <c r="C7" i="5"/>
  <c r="C6" i="5"/>
  <c r="B13" i="5"/>
  <c r="B12" i="5"/>
  <c r="B11" i="5"/>
  <c r="B10" i="5"/>
  <c r="B9" i="5"/>
  <c r="B8" i="5"/>
  <c r="B7" i="5"/>
  <c r="B6" i="5"/>
  <c r="C7" i="15"/>
  <c r="F7" i="16" s="1"/>
  <c r="B7" i="15"/>
  <c r="E7" i="16" s="1"/>
  <c r="C6" i="15"/>
  <c r="B6" i="15"/>
  <c r="C5" i="15"/>
  <c r="B5" i="15"/>
  <c r="C36" i="5" l="1"/>
  <c r="C9" i="15" s="1"/>
  <c r="F9" i="16" s="1"/>
  <c r="E36" i="5"/>
  <c r="E9" i="15" s="1"/>
  <c r="D36" i="5"/>
  <c r="D9" i="15" s="1"/>
  <c r="G9" i="16" s="1"/>
  <c r="B36" i="5"/>
  <c r="B9" i="15" s="1"/>
  <c r="E9" i="16" s="1"/>
  <c r="C24" i="15"/>
  <c r="F24" i="16" s="1"/>
  <c r="B24" i="15"/>
  <c r="E24" i="16" s="1"/>
  <c r="E5" i="16"/>
  <c r="F5" i="16"/>
  <c r="F6" i="16"/>
  <c r="B14" i="5"/>
  <c r="B8" i="15" s="1"/>
  <c r="E8" i="16" s="1"/>
  <c r="C14" i="5"/>
  <c r="C8" i="15" s="1"/>
  <c r="F8" i="16" s="1"/>
</calcChain>
</file>

<file path=xl/sharedStrings.xml><?xml version="1.0" encoding="utf-8"?>
<sst xmlns="http://schemas.openxmlformats.org/spreadsheetml/2006/main" count="373" uniqueCount="206">
  <si>
    <t>Total</t>
  </si>
  <si>
    <t>Dotation élu local</t>
  </si>
  <si>
    <t>Dotation globale de fonctionnement (DGF)</t>
  </si>
  <si>
    <t>Dotation spéciale instituteurs (DSI)</t>
  </si>
  <si>
    <t>Fonds de mobilisation départementale pour l'insertion (FMDI)</t>
  </si>
  <si>
    <t>Communes et groupements de communes à fiscalité propre</t>
  </si>
  <si>
    <t>Départements</t>
  </si>
  <si>
    <t>Dotation de compensation</t>
  </si>
  <si>
    <t>Dotation forfaitaire</t>
  </si>
  <si>
    <t xml:space="preserve">      Dotation d'intercommunalité</t>
  </si>
  <si>
    <t xml:space="preserve">      Dotation de compensation des EPCI</t>
  </si>
  <si>
    <t>Dotation forfaitaire groupements touristiques</t>
  </si>
  <si>
    <t>Dotations et subventions de fonctionnement</t>
  </si>
  <si>
    <t>Dotation de compensation de la réforme de la fiscalité à Mayotte</t>
  </si>
  <si>
    <t>Dotation forfaitaire des communes</t>
  </si>
  <si>
    <t>Fonds de compensation des nuisances aéroportuaires</t>
  </si>
  <si>
    <t>en %</t>
  </si>
  <si>
    <t>en valeur</t>
  </si>
  <si>
    <t>Compensation des pertes de recettes liées au relèvement du seuil d'assujettissement des entreprises au versement transport</t>
  </si>
  <si>
    <t>Dotation pour les titres sécurisés (DTS)</t>
  </si>
  <si>
    <t>Dotation politique de la ville (DPV, ex-DDU)</t>
  </si>
  <si>
    <t>Dotation d'équipement des territoires ruraux (DETR)</t>
  </si>
  <si>
    <t>Dotation départementale d'équipement des collèges (DDEC)</t>
  </si>
  <si>
    <t>Dotation régionale d'équipement scolaire (DRES)</t>
  </si>
  <si>
    <t>Dotation globale de construction et d'équipement scolaire (DGCES)</t>
  </si>
  <si>
    <t>Dotation de compensation de la taxe sur les logements vacants</t>
  </si>
  <si>
    <t>Dotation de compensation des pertes de CET et de redevance des mines</t>
  </si>
  <si>
    <t>Dotation pour transferts de compensations d'exonérations de fiscalité directe locale</t>
  </si>
  <si>
    <t>Compensation d'exonérations relatives à la fiscalité locale</t>
  </si>
  <si>
    <t>-</t>
  </si>
  <si>
    <t>Dotation de soutien à l'investissement des communes et de leurs groupements (DSIL)</t>
  </si>
  <si>
    <t>Dotation générale de décentralisation (DGD-Mission RCT)</t>
  </si>
  <si>
    <t>Fonds de compensation pour la taxe sur la valeur ajoutée (FCTVA)</t>
  </si>
  <si>
    <t>Dotation de garantie des reversements des fonds départementaux de taxe professionnelle (FDPTP)</t>
  </si>
  <si>
    <t>Subventions de fonctionnement et d'équipement aux collectivités des autres ministères</t>
  </si>
  <si>
    <t>Subventions pour travaux divers d'intérêt local (TDIL)</t>
  </si>
  <si>
    <t xml:space="preserve">Produit des amendes de police de la circulation et des radars </t>
  </si>
  <si>
    <t xml:space="preserve">Répartition de la DGF </t>
  </si>
  <si>
    <t xml:space="preserve">      Dotation de solidarité urbaine (DSU)</t>
  </si>
  <si>
    <t xml:space="preserve">      Dotation de solidarité rurale (DSR)</t>
  </si>
  <si>
    <t xml:space="preserve">      Dotation nationale de péréquation (DNP)</t>
  </si>
  <si>
    <t>Dotation de péréquation urbaine (DPU)</t>
  </si>
  <si>
    <t>Dotation de fonctionnement minimale (DFM)</t>
  </si>
  <si>
    <t>Dotations d'aménagement</t>
  </si>
  <si>
    <t>Contreparties de divers dégrèvements législatifs</t>
  </si>
  <si>
    <t>Prélèvement sur les recettes au profit de la collectivité territoriale de Guyane</t>
  </si>
  <si>
    <t>Dotation d'insularité</t>
  </si>
  <si>
    <t>Dotation régisseur police municipale</t>
  </si>
  <si>
    <t>Masse répartie</t>
  </si>
  <si>
    <t>Dotation protection fonctionnelle élu local</t>
  </si>
  <si>
    <t>Dotation générale de décentralisation Communes</t>
  </si>
  <si>
    <t>Dotation générale de décentralisation Départements</t>
  </si>
  <si>
    <t>Dotation générale de décentralisation Régions</t>
  </si>
  <si>
    <t>Dotation générale de décentralisation Concours particuliers</t>
  </si>
  <si>
    <t>Dotations Outre-mer</t>
  </si>
  <si>
    <t>Fonds de sauvegarde des départements (art 16 et 208 LFI 2020)</t>
  </si>
  <si>
    <t>Cartes grises (régions)</t>
  </si>
  <si>
    <t>Droit départemental d'enregistrement et taxe de publicité foncière (hors DMTO-RTP)</t>
  </si>
  <si>
    <t>Acte II hors RSA - Principalement loi " LRL" et compensation de la suppression de la "vignette"</t>
  </si>
  <si>
    <t>Taxe spéciale sur les conventions d'assurance (TSCA) (départements)</t>
  </si>
  <si>
    <t>Taxe sur les surfaces commerciales (TASCOM) (communes)</t>
  </si>
  <si>
    <t>Droit départemental d'enregistrement et taxe de publicité foncière (DMTO-RTP)</t>
  </si>
  <si>
    <t>Frais de gestion (TFPB, TFPNB)</t>
  </si>
  <si>
    <t>Quote-part de TSCA au titre de l'article 53 de la LFI pour 2005 (SDIS - départements)</t>
  </si>
  <si>
    <t>Quote-part de TSCA au titre de l'article 11-II de la LFR pour 2006 (BMP de Marseille)</t>
  </si>
  <si>
    <t>Quote-part de TICPE au titre des lois MAPTAM et NOTRe</t>
  </si>
  <si>
    <t>Frais d'assiette et de recouvrement de la TFPB au profit des départements</t>
  </si>
  <si>
    <t>Ressources des régions au titre de la réforme de la formation professionnelle</t>
  </si>
  <si>
    <t>Quote-part de TICPE</t>
  </si>
  <si>
    <t>Ressources des régions au titre de l'apprentissage</t>
  </si>
  <si>
    <t>Subventions communes en difficulté</t>
  </si>
  <si>
    <t>CAS FNDMA</t>
  </si>
  <si>
    <r>
      <t>Les transferts financiers de l'État aux collectivités locales</t>
    </r>
    <r>
      <rPr>
        <b/>
        <i/>
        <sz val="12"/>
        <rFont val="Arial"/>
        <family val="2"/>
      </rPr>
      <t xml:space="preserve"> </t>
    </r>
    <r>
      <rPr>
        <i/>
        <sz val="12"/>
        <rFont val="Arial"/>
        <family val="2"/>
      </rPr>
      <t>(autorisations d'engagement en millions d'euros)</t>
    </r>
  </si>
  <si>
    <t>Prélèvement sur les recettes pour la compensation de la réduction de 50% des valeurs locatives de TFPB et de CFE des locaux industriels</t>
  </si>
  <si>
    <t>a) Fiscalité transférée au titre de l'acte I de la décentralisation (loi du 7 janvier 1983)</t>
  </si>
  <si>
    <t>b) Fiscalité transférée au titre de l'acte II de la décentralisation</t>
  </si>
  <si>
    <t>e) Fiscalité transférée au titre du pacte de confiance et de responsabilité</t>
  </si>
  <si>
    <t>d) Fiscalité transférée à divers titres</t>
  </si>
  <si>
    <t>c) Fiscalité transferée suite à la réforme de la fiscalité directe locale</t>
  </si>
  <si>
    <t>IV - Financement de la formation professionnelle et de l'apprentissage</t>
  </si>
  <si>
    <t>a) Ressources des régions au titre de la réforme de la formation professionnelle</t>
  </si>
  <si>
    <t>b) Ressources des régions au titre de l'apprentissage</t>
  </si>
  <si>
    <t>V - TICPE-DRONISEP</t>
  </si>
  <si>
    <r>
      <t xml:space="preserve">Compensations d'exonérations et de dégrèvements législatifs </t>
    </r>
    <r>
      <rPr>
        <i/>
        <sz val="10"/>
        <rFont val="Arial"/>
        <family val="2"/>
      </rPr>
      <t>(voir détails Fiche 6.3)</t>
    </r>
  </si>
  <si>
    <t>TICPE - accompagnement de la réforme de l'apprentissage</t>
  </si>
  <si>
    <t>TICPE - prime à l'embauche</t>
  </si>
  <si>
    <t>TICPE - TPE jeune apprentis</t>
  </si>
  <si>
    <t>Compensations d'exonérations et de dégrèvements législatifs</t>
  </si>
  <si>
    <t>6.3 Les dotations, subventions de fonctionnement, compensation d'exonérations et dégrèvements</t>
  </si>
  <si>
    <t>a) Prélèvements sur recettes de l'Etat</t>
  </si>
  <si>
    <r>
      <t>b) Mission "Relations avec les collectivités territoriales" (hors crédits DGCL</t>
    </r>
    <r>
      <rPr>
        <b/>
        <sz val="10"/>
        <rFont val="Arial"/>
        <family val="2"/>
      </rPr>
      <t>)</t>
    </r>
  </si>
  <si>
    <t>Dotation de soutien aux communes pour la protection de la biodiversité - Natura 2000</t>
  </si>
  <si>
    <t>c) Taxe sur la valeur ajoutée (TVA) transférée aux régions</t>
  </si>
  <si>
    <t>TVA des régions (ex-DGF)</t>
  </si>
  <si>
    <t>d) Fonds de sauvegarde des départements</t>
  </si>
  <si>
    <t>a) Prélèvements sur recettes</t>
  </si>
  <si>
    <r>
      <t>b) Mission Relations avec les collectivités territoriales (hors crédits DGCL</t>
    </r>
    <r>
      <rPr>
        <b/>
        <sz val="10"/>
        <rFont val="Arial"/>
        <family val="2"/>
      </rPr>
      <t>)</t>
    </r>
  </si>
  <si>
    <t>Dont quote-part de TICPE (départements)</t>
  </si>
  <si>
    <t>Dont quote-part de TSCA (départements)</t>
  </si>
  <si>
    <t>DGF votée en LFI</t>
  </si>
  <si>
    <t>III - Fiscalité transférée (hors formation professionnelle et apprentissage)</t>
  </si>
  <si>
    <t>Frais de gestion de la CVAE et de la CFE (plus de frais TH à compter de 2021)</t>
  </si>
  <si>
    <r>
      <t xml:space="preserve">Dotations et subventions de fonctionnement </t>
    </r>
    <r>
      <rPr>
        <i/>
        <sz val="10"/>
        <rFont val="Arial"/>
        <family val="2"/>
      </rPr>
      <t>(voir détails Fiche 6.3)</t>
    </r>
  </si>
  <si>
    <t>(a) Les montants de TICPE sont des prévisions qui n'intègrent pas les éventuelles régularisations liées aux clauses de garantie qui s'appliqueront si le produit des fractions est inférieur aux montants constitutionnellement dus au titre des transferts de compétences.</t>
  </si>
  <si>
    <t>(b) Cette fraction spécifique à Mayotte est débasée d'un versement en coût parti effectué en 2020 au titre du paiement d'un contentieux lié à la compétence Protection Maternelle et Infantile (PMI).</t>
  </si>
  <si>
    <r>
      <t>Total des transferts financiers de l'</t>
    </r>
    <r>
      <rPr>
        <b/>
        <sz val="10"/>
        <rFont val="Calibri"/>
        <family val="2"/>
      </rPr>
      <t>É</t>
    </r>
    <r>
      <rPr>
        <b/>
        <sz val="10"/>
        <rFont val="Arial"/>
        <family val="2"/>
      </rPr>
      <t>tat aux collectivités territoriales</t>
    </r>
  </si>
  <si>
    <t>I - Concours de l'État en faveur des collectivités territoriales (hors crédits DGCL)</t>
  </si>
  <si>
    <t>Prélèvement sur les recettes de l'État au profit de la Corse</t>
  </si>
  <si>
    <t>Dotation de compensation de la réforme de la taxe professionnelle (DCRTP)</t>
  </si>
  <si>
    <t>Prélèvement sur les recettes de l'État au profit des régions au titre de la neutralisation financière de la réforme de l'apprentissage</t>
  </si>
  <si>
    <t>Prélèvement sur les recettes de l'État au profit de la Polynésie française</t>
  </si>
  <si>
    <t>Soutien exceptionnel de l’État au profit des collectivités du bloc communal (LFR3 pour 2020)</t>
  </si>
  <si>
    <t>Dotations de compensation de la réduction des taxes additionnelles de CFE et TFPB</t>
  </si>
  <si>
    <t>Dotation de compensation régions frais de gestion TH (prévue en LFI 2020)</t>
  </si>
  <si>
    <r>
      <t>Quote-part de TICPE attribuée au département de Mayotte</t>
    </r>
    <r>
      <rPr>
        <vertAlign val="superscript"/>
        <sz val="10"/>
        <color rgb="FF000000"/>
        <rFont val="Arial"/>
        <family val="2"/>
      </rPr>
      <t>(b)</t>
    </r>
  </si>
  <si>
    <t>Total des transferts financiers de l'État aux collectivités territoriales</t>
  </si>
  <si>
    <t>a) Prélèvements sur recettes de l'État</t>
  </si>
  <si>
    <t>(autorisations d'engagement en millions d'euros, votés en loi de finances initiale)</t>
  </si>
  <si>
    <t>c) Taxe sur la valeur ajoutée (TVA) transférée aux régions (ex-DGF)</t>
  </si>
  <si>
    <t>d) Fonds de sauvegarde des départements (art 16 et 208 LFI 2020)</t>
  </si>
  <si>
    <t>Fiscalité transférée au titre de l'acte I de la décentralisation (loi du 7 janvier 1983)</t>
  </si>
  <si>
    <t>Fiscalité transférée au titre de l'acte II de la décentralisation</t>
  </si>
  <si>
    <t>Fiscalité transferée suite à la réforme de la fiscalité directe locale</t>
  </si>
  <si>
    <t>Fiscalité transférée à divers titres</t>
  </si>
  <si>
    <t>Fiscalité transférée au titre du pacte de confiance et de responsabilité</t>
  </si>
  <si>
    <r>
      <t xml:space="preserve">Les transferts financiers exécutés </t>
    </r>
    <r>
      <rPr>
        <sz val="12"/>
        <rFont val="Arial"/>
        <family val="2"/>
      </rPr>
      <t>(</t>
    </r>
    <r>
      <rPr>
        <i/>
        <sz val="12"/>
        <rFont val="Arial"/>
        <family val="2"/>
      </rPr>
      <t>en millions d'euros)</t>
    </r>
  </si>
  <si>
    <t>6.1 Transferts financiers de l'État aux collectivités locales</t>
  </si>
  <si>
    <t>6.2 Transferts financiers de l'État aux collectivités locales exécutés</t>
  </si>
  <si>
    <r>
      <t>Compensations d'exonérations et de dégrèvements législatifs</t>
    </r>
    <r>
      <rPr>
        <i/>
        <sz val="10"/>
        <rFont val="Arial"/>
        <family val="2"/>
      </rPr>
      <t xml:space="preserve"> (voir composition fiche 6.3)</t>
    </r>
  </si>
  <si>
    <t>Actualiser la formule en fonction de la composition (change selon les années)</t>
  </si>
  <si>
    <t xml:space="preserve">II - Contreparties de dégrèvements et transferts financiers divers </t>
  </si>
  <si>
    <t>Source : Direction du budget ; projets de loi de finances.</t>
  </si>
  <si>
    <t>Dotation générale de décentralisation (DGD)</t>
  </si>
  <si>
    <t>Autres</t>
  </si>
  <si>
    <t>CHAPITRE</t>
  </si>
  <si>
    <t>LES CONCOURS FINANCIERS DE L'ÉTAT</t>
  </si>
  <si>
    <t>Présentations - Définitions</t>
  </si>
  <si>
    <r>
      <t xml:space="preserve">6-1 </t>
    </r>
    <r>
      <rPr>
        <sz val="12"/>
        <rFont val="Arial"/>
        <family val="2"/>
      </rPr>
      <t>Transferts financiers de l'État aux collectivités locales</t>
    </r>
  </si>
  <si>
    <r>
      <t xml:space="preserve">6-2 </t>
    </r>
    <r>
      <rPr>
        <sz val="12"/>
        <rFont val="Arial"/>
        <family val="2"/>
      </rPr>
      <t>Transferts financiers de l'État aux collectivités locales exécutés</t>
    </r>
  </si>
  <si>
    <r>
      <t xml:space="preserve">6-3 </t>
    </r>
    <r>
      <rPr>
        <sz val="12"/>
        <rFont val="Arial"/>
        <family val="2"/>
      </rPr>
      <t>Détail des dotations et compensations, et répartition de la DGF</t>
    </r>
  </si>
  <si>
    <t>LFI
2021</t>
  </si>
  <si>
    <t>Dotation calamités publiques</t>
  </si>
  <si>
    <t>Dotations exceptionnels pour l'achat de masques</t>
  </si>
  <si>
    <t>Dotation départementale plan d'action Seine St Denis</t>
  </si>
  <si>
    <t>Dotation globale d'équipement des départements (DGE, DSID)</t>
  </si>
  <si>
    <t>PSR apprentissage</t>
  </si>
  <si>
    <t>PSR Polynésie</t>
  </si>
  <si>
    <r>
      <t>Fonds département</t>
    </r>
    <r>
      <rPr>
        <i/>
        <sz val="10"/>
        <rFont val="Arial"/>
        <family val="2"/>
      </rPr>
      <t xml:space="preserve"> </t>
    </r>
    <r>
      <rPr>
        <sz val="10"/>
        <rFont val="Arial"/>
        <family val="2"/>
      </rPr>
      <t>(absent des LFI)</t>
    </r>
  </si>
  <si>
    <r>
      <t>Dotation globale de fonctionnement (DGF)</t>
    </r>
    <r>
      <rPr>
        <vertAlign val="superscript"/>
        <sz val="10"/>
        <rFont val="Arial"/>
        <family val="2"/>
      </rPr>
      <t xml:space="preserve"> (a)</t>
    </r>
  </si>
  <si>
    <t>(a) Réajustement du droit à compensation de La Réunion à la suite de la recentralisation du RSA réalisée le 1er janvier 2020.</t>
  </si>
  <si>
    <r>
      <t>Fonds de compensation pour la taxe sur la valeur ajoutée (FCTVA)</t>
    </r>
    <r>
      <rPr>
        <vertAlign val="superscript"/>
        <sz val="10"/>
        <rFont val="Arial"/>
        <family val="2"/>
      </rPr>
      <t xml:space="preserve"> (b)</t>
    </r>
  </si>
  <si>
    <t>(b) Débasage des parts du FMDI du département de Seine-et-Saint-Denis.</t>
  </si>
  <si>
    <r>
      <t xml:space="preserve">Quote-part de TICPE (départements) - RMI/RSA </t>
    </r>
    <r>
      <rPr>
        <vertAlign val="superscript"/>
        <sz val="10"/>
        <color rgb="FF000000"/>
        <rFont val="Arial"/>
        <family val="2"/>
      </rPr>
      <t>(c)</t>
    </r>
  </si>
  <si>
    <t>Dont quote-part de TICPE (régions)</t>
  </si>
  <si>
    <t>(c) Réajustement du droit à compensation de la Guyane en 2019 et de La Réunion en 2020 au titre de la recentralisation du RSA.</t>
  </si>
  <si>
    <r>
      <t xml:space="preserve">Quote-part de TICPE attribuée au département de Mayotte </t>
    </r>
    <r>
      <rPr>
        <vertAlign val="superscript"/>
        <sz val="10"/>
        <color rgb="FF000000"/>
        <rFont val="Arial"/>
        <family val="2"/>
      </rPr>
      <t>(d)</t>
    </r>
  </si>
  <si>
    <t>(d) Réajustement du droit à compensation du département de Mayotte au titre de la recentralisation du RSA.</t>
  </si>
  <si>
    <t>TICPE compensation réforme apprentissage</t>
  </si>
  <si>
    <t>Quote-part de TICPE (départements) - RMI/RSA</t>
  </si>
  <si>
    <r>
      <t>b) Fiscalité transférée au titre de l'acte II de la décentralisation</t>
    </r>
    <r>
      <rPr>
        <b/>
        <vertAlign val="superscript"/>
        <sz val="10"/>
        <color rgb="FF000000"/>
        <rFont val="Arial"/>
        <family val="2"/>
      </rPr>
      <t xml:space="preserve"> (a)</t>
    </r>
  </si>
  <si>
    <r>
      <t>Fonds de mobilisation départementale pour l'insertion (FMDI)</t>
    </r>
    <r>
      <rPr>
        <vertAlign val="superscript"/>
        <sz val="10"/>
        <rFont val="Arial"/>
        <family val="2"/>
      </rPr>
      <t xml:space="preserve"> (b)</t>
    </r>
  </si>
  <si>
    <t>Pour le détail des parties III et IV, voir la version en ligne.</t>
  </si>
  <si>
    <t>PSR de soutien aux collectivités locales pendant la crise économique et sanitaire (pas dans la LFI)</t>
  </si>
  <si>
    <r>
      <t xml:space="preserve">Dotations et subventions de fonctionnement </t>
    </r>
    <r>
      <rPr>
        <i/>
        <sz val="10"/>
        <rFont val="Arial"/>
        <family val="2"/>
      </rPr>
      <t>(voir composition fiche 6.3)</t>
    </r>
  </si>
  <si>
    <t>PSR de soutien aux collectivités locales pendant la crise économique et sanitaire</t>
  </si>
  <si>
    <t>Concours exceptionnel pour l'achat de masques (absent des LFI)</t>
  </si>
  <si>
    <t>DSIL exceptionnelle (absent des LFI)</t>
  </si>
  <si>
    <t>Prélèvement exceptionnel sur les recettes de l'Etat au profit des collectivités qui abandonnnent ou renoncent aux loyers</t>
  </si>
  <si>
    <t>PSR exceptionnel de compensation du FNPDMTO</t>
  </si>
  <si>
    <t>PSR de compensation des communes contribuant au FNGIR subissant une perte de CFE</t>
  </si>
  <si>
    <t>Dotation globale d'équipement des départements (DGE-DSID)</t>
  </si>
  <si>
    <t>LFI
2022</t>
  </si>
  <si>
    <t>Plan Marseille en grand</t>
  </si>
  <si>
    <t>PSR de compensation de la réduction de 50% des valeurs locatives de TFPB et de CFE des locaux industriels</t>
  </si>
  <si>
    <t>PSR de compensation des communes contributrices au FNGIR subissant une perte de base de CFE</t>
  </si>
  <si>
    <t>Calamités publiques</t>
  </si>
  <si>
    <t>Dotation de compensation régions frais gestion TH</t>
  </si>
  <si>
    <t>Dotations de compensation de la réduction des taxes additionnelles de CFE et TFPB (EI)</t>
  </si>
  <si>
    <t>Autres dotations</t>
  </si>
  <si>
    <t>d) Taxe sur la valeur ajoutée (TVA) départements - Fonds de sauvegarde</t>
  </si>
  <si>
    <t>Exécution
2021</t>
  </si>
  <si>
    <t>Taux d'exécution 2021</t>
  </si>
  <si>
    <t xml:space="preserve">   TICPE attribuée à la Collectivité européenne d'Alsace (CEA) (gestion des routes)</t>
  </si>
  <si>
    <t>LFI
2023</t>
  </si>
  <si>
    <t>Source : Direction du budget ; Loi de finances initiales pour 1 a) et 1 b) et projets de loi de finances pour le reste.</t>
  </si>
  <si>
    <r>
      <t>Autres (y compris fonds départ</t>
    </r>
    <r>
      <rPr>
        <vertAlign val="superscript"/>
        <sz val="10"/>
        <rFont val="Arial"/>
        <family val="2"/>
      </rPr>
      <t>nts</t>
    </r>
    <r>
      <rPr>
        <sz val="10"/>
        <rFont val="Arial"/>
        <family val="2"/>
      </rPr>
      <t>, absent des LFI, et les fonds au titre des calamités )</t>
    </r>
  </si>
  <si>
    <t>Mesures exceptionnelles  (masques, DSIL exceptionnelle)</t>
  </si>
  <si>
    <t>LFI
2024</t>
  </si>
  <si>
    <t>Quote-part de TICPE au titre du IFSI</t>
  </si>
  <si>
    <t>Exécution
2022</t>
  </si>
  <si>
    <t>Taux d'exécution 2022</t>
  </si>
  <si>
    <t>DGF 2023
(en millions d'euros)</t>
  </si>
  <si>
    <t xml:space="preserve">   PSR exeptionnel pour les communes et leurs groupements face à la croissance des prix de l'énergie et de la revalorisation du point d'indice de la fonction publique</t>
  </si>
  <si>
    <t xml:space="preserve">   Prélèvement sur les recettes de l'État visant à abonder le fonds de sauvegarde des départements pour l'année 2024</t>
  </si>
  <si>
    <t xml:space="preserve">   Prélèvement sur les recettes de l’État en faveur des communes nouvelles</t>
  </si>
  <si>
    <t xml:space="preserve">   PSR Dotation de compensation de la réforme 2023 de la taxe sur les logements vacants</t>
  </si>
  <si>
    <t>Dotations particulières et autres dotations</t>
  </si>
  <si>
    <t>Fond de reconstruction - tempête Alex et intempéries novembre 2023</t>
  </si>
  <si>
    <t>LFI
2025</t>
  </si>
  <si>
    <t>Exécution
2023</t>
  </si>
  <si>
    <t>Fond violences urbaines</t>
  </si>
  <si>
    <t>DGF 2024
(en millions d'euros)</t>
  </si>
  <si>
    <t>Evolution 2024 / 2023</t>
  </si>
  <si>
    <t xml:space="preserve">    Autres prélèvement sur les recettes de l’État</t>
  </si>
  <si>
    <t xml:space="preserve">   Autres</t>
  </si>
  <si>
    <t>Taux d'exécution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</si>
</sst>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_-;\-* #,##0.00\ _€_-;_-* &quot;-&quot;??\ _€_-;_-@_-"/>
    <numFmt numFmtId="164" formatCode="0.0000%"/>
    <numFmt numFmtId="165" formatCode="0.0%"/>
    <numFmt numFmtId="166" formatCode="#,##0.0"/>
    <numFmt numFmtId="167" formatCode="\+#,##0;\-#,##0"/>
    <numFmt numFmtId="168" formatCode="0.000%"/>
    <numFmt numFmtId="169" formatCode="0.0"/>
    <numFmt numFmtId="170" formatCode="\+&quot; &quot;0.0&quot; &quot;%;\-&quot; &quot;0.0&quot; &quot;%"/>
  </numFmts>
  <fonts count="36" x14ac:knownFonts="1">
    <font>
      <sz val="10"/>
      <name val="Arial"/>
    </font>
    <font>
      <sz val="11"/>
      <color theme="1"/>
      <name val="Calibri"/>
      <family val="2"/>
      <scheme val="minor"/>
    </font>
    <font>
      <sz val="10"/>
      <name val="Arial"/>
      <family val="2"/>
    </font>
    <font>
      <b/>
      <sz val="10"/>
      <name val="Arial"/>
      <family val="2"/>
    </font>
    <font>
      <i/>
      <sz val="10"/>
      <name val="Arial"/>
      <family val="2"/>
    </font>
    <font>
      <b/>
      <sz val="12"/>
      <name val="Arial"/>
      <family val="2"/>
    </font>
    <font>
      <sz val="9.5"/>
      <name val="Arial"/>
      <family val="2"/>
    </font>
    <font>
      <b/>
      <sz val="14"/>
      <name val="Arial"/>
      <family val="2"/>
    </font>
    <font>
      <sz val="10"/>
      <name val="Arial"/>
      <family val="2"/>
    </font>
    <font>
      <sz val="10"/>
      <name val="Arial"/>
      <family val="2"/>
    </font>
    <font>
      <sz val="11"/>
      <name val="Arial"/>
      <family val="2"/>
    </font>
    <font>
      <i/>
      <sz val="8"/>
      <name val="Arial"/>
      <family val="2"/>
    </font>
    <font>
      <b/>
      <sz val="10"/>
      <color theme="1"/>
      <name val="Arial"/>
      <family val="2"/>
    </font>
    <font>
      <sz val="10"/>
      <color theme="1"/>
      <name val="Arial"/>
      <family val="2"/>
    </font>
    <font>
      <i/>
      <sz val="10"/>
      <color theme="1"/>
      <name val="Arial"/>
      <family val="2"/>
    </font>
    <font>
      <sz val="10"/>
      <color rgb="FFFF0000"/>
      <name val="Arial"/>
      <family val="2"/>
    </font>
    <font>
      <sz val="10"/>
      <color theme="0"/>
      <name val="Arial"/>
      <family val="2"/>
    </font>
    <font>
      <b/>
      <sz val="10"/>
      <color rgb="FF000000"/>
      <name val="Arial"/>
      <family val="2"/>
    </font>
    <font>
      <sz val="10"/>
      <color rgb="FF000000"/>
      <name val="Arial"/>
      <family val="2"/>
    </font>
    <font>
      <i/>
      <sz val="10"/>
      <color rgb="FF000000"/>
      <name val="Arial"/>
      <family val="2"/>
    </font>
    <font>
      <i/>
      <sz val="12"/>
      <name val="Arial"/>
      <family val="2"/>
    </font>
    <font>
      <sz val="10"/>
      <color rgb="FFC00000"/>
      <name val="Arial"/>
      <family val="2"/>
    </font>
    <font>
      <b/>
      <i/>
      <sz val="12"/>
      <name val="Arial"/>
      <family val="2"/>
    </font>
    <font>
      <vertAlign val="superscript"/>
      <sz val="10"/>
      <color rgb="FF000000"/>
      <name val="Arial"/>
      <family val="2"/>
    </font>
    <font>
      <b/>
      <sz val="10"/>
      <name val="Calibri"/>
      <family val="2"/>
    </font>
    <font>
      <i/>
      <sz val="10"/>
      <color theme="0"/>
      <name val="Arial"/>
      <family val="2"/>
    </font>
    <font>
      <b/>
      <i/>
      <sz val="10"/>
      <name val="Arial"/>
      <family val="2"/>
    </font>
    <font>
      <b/>
      <i/>
      <sz val="10"/>
      <color theme="1"/>
      <name val="Arial"/>
      <family val="2"/>
    </font>
    <font>
      <sz val="12"/>
      <name val="Arial"/>
      <family val="2"/>
    </font>
    <font>
      <b/>
      <sz val="36"/>
      <name val="Arial"/>
      <family val="2"/>
    </font>
    <font>
      <sz val="24"/>
      <name val="Arial"/>
      <family val="2"/>
    </font>
    <font>
      <b/>
      <sz val="24"/>
      <name val="Arial"/>
      <family val="2"/>
    </font>
    <font>
      <vertAlign val="superscript"/>
      <sz val="10"/>
      <name val="Arial"/>
      <family val="2"/>
    </font>
    <font>
      <b/>
      <vertAlign val="superscript"/>
      <sz val="10"/>
      <color rgb="FF000000"/>
      <name val="Arial"/>
      <family val="2"/>
    </font>
    <font>
      <i/>
      <sz val="9"/>
      <name val="Arial"/>
      <family val="2"/>
    </font>
    <font>
      <sz val="9"/>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s>
  <borders count="8">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2">
    <xf numFmtId="0" fontId="0" fillId="0" borderId="0"/>
    <xf numFmtId="43" fontId="2" fillId="0" borderId="0" applyFont="0" applyFill="0" applyBorder="0" applyAlignment="0" applyProtection="0"/>
    <xf numFmtId="0" fontId="8" fillId="0" borderId="0"/>
    <xf numFmtId="0" fontId="2" fillId="0" borderId="0"/>
    <xf numFmtId="9" fontId="2" fillId="0" borderId="0" applyFont="0" applyFill="0" applyBorder="0" applyAlignment="0" applyProtection="0"/>
    <xf numFmtId="0" fontId="2" fillId="0" borderId="0"/>
    <xf numFmtId="0" fontId="9"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2" fillId="0" borderId="0"/>
  </cellStyleXfs>
  <cellXfs count="296">
    <xf numFmtId="0" fontId="0" fillId="0" borderId="0" xfId="0"/>
    <xf numFmtId="0" fontId="5" fillId="0" borderId="0" xfId="3" applyFont="1" applyAlignment="1">
      <alignment horizontal="center" vertical="center"/>
    </xf>
    <xf numFmtId="0" fontId="3" fillId="0" borderId="0" xfId="3" applyFont="1" applyAlignment="1">
      <alignment vertical="center"/>
    </xf>
    <xf numFmtId="0" fontId="3" fillId="0" borderId="0" xfId="3" applyFont="1" applyFill="1" applyBorder="1" applyAlignment="1">
      <alignment vertical="center"/>
    </xf>
    <xf numFmtId="3" fontId="2" fillId="0" borderId="0" xfId="3" applyNumberFormat="1" applyFont="1" applyFill="1" applyAlignment="1">
      <alignment vertical="center"/>
    </xf>
    <xf numFmtId="0" fontId="10" fillId="0" borderId="0" xfId="3" applyFont="1" applyFill="1" applyBorder="1" applyAlignment="1">
      <alignment horizontal="right" vertical="center" indent="2"/>
    </xf>
    <xf numFmtId="2" fontId="10" fillId="0" borderId="0" xfId="3" applyNumberFormat="1" applyFont="1" applyFill="1" applyBorder="1" applyAlignment="1">
      <alignment vertical="center"/>
    </xf>
    <xf numFmtId="0" fontId="2" fillId="0" borderId="0" xfId="3" applyFont="1" applyAlignment="1">
      <alignment vertical="center"/>
    </xf>
    <xf numFmtId="0" fontId="2" fillId="0" borderId="0" xfId="3" applyFont="1" applyFill="1" applyBorder="1" applyAlignment="1">
      <alignment vertical="center"/>
    </xf>
    <xf numFmtId="3" fontId="2" fillId="0" borderId="2" xfId="3" applyNumberFormat="1" applyFont="1" applyFill="1" applyBorder="1" applyAlignment="1">
      <alignment horizontal="right" vertical="center" wrapText="1" indent="1"/>
    </xf>
    <xf numFmtId="167" fontId="2" fillId="2" borderId="2" xfId="3" applyNumberFormat="1" applyFont="1" applyFill="1" applyBorder="1" applyAlignment="1">
      <alignment horizontal="right" vertical="center" wrapText="1" indent="1"/>
    </xf>
    <xf numFmtId="3" fontId="3" fillId="0" borderId="3" xfId="0" applyNumberFormat="1" applyFont="1" applyFill="1" applyBorder="1" applyAlignment="1">
      <alignment horizontal="right" vertical="center" indent="1"/>
    </xf>
    <xf numFmtId="167" fontId="3" fillId="2" borderId="3" xfId="0" applyNumberFormat="1" applyFont="1" applyFill="1" applyBorder="1" applyAlignment="1">
      <alignment horizontal="right" indent="1"/>
    </xf>
    <xf numFmtId="167" fontId="2" fillId="2" borderId="0" xfId="3" applyNumberFormat="1" applyFont="1" applyFill="1" applyBorder="1" applyAlignment="1">
      <alignment horizontal="right" vertical="center" indent="1"/>
    </xf>
    <xf numFmtId="167" fontId="2" fillId="2" borderId="0" xfId="4" applyNumberFormat="1" applyFont="1" applyFill="1" applyBorder="1" applyAlignment="1">
      <alignment horizontal="right" vertical="center" indent="1"/>
    </xf>
    <xf numFmtId="3" fontId="3" fillId="0" borderId="3" xfId="0" applyNumberFormat="1" applyFont="1" applyFill="1" applyBorder="1" applyAlignment="1">
      <alignment horizontal="right" indent="1"/>
    </xf>
    <xf numFmtId="167" fontId="2" fillId="2" borderId="2" xfId="3" applyNumberFormat="1" applyFont="1" applyFill="1" applyBorder="1" applyAlignment="1">
      <alignment horizontal="right" vertical="center" indent="1"/>
    </xf>
    <xf numFmtId="3" fontId="2" fillId="0" borderId="0" xfId="3" applyNumberFormat="1" applyFont="1" applyAlignment="1">
      <alignment vertical="center"/>
    </xf>
    <xf numFmtId="168" fontId="2" fillId="0" borderId="0" xfId="4" applyNumberFormat="1" applyFont="1" applyAlignment="1">
      <alignment vertical="center"/>
    </xf>
    <xf numFmtId="3" fontId="2" fillId="0" borderId="0" xfId="3" applyNumberFormat="1" applyFont="1" applyFill="1" applyBorder="1" applyAlignment="1">
      <alignment horizontal="right" vertical="center" indent="1"/>
    </xf>
    <xf numFmtId="0" fontId="2" fillId="0" borderId="2" xfId="3" applyFont="1" applyFill="1" applyBorder="1" applyAlignment="1">
      <alignment horizontal="center" vertical="center" wrapText="1"/>
    </xf>
    <xf numFmtId="3" fontId="2" fillId="0" borderId="0" xfId="8" applyNumberFormat="1" applyFont="1" applyFill="1" applyBorder="1" applyAlignment="1">
      <alignment horizontal="left" vertical="center" wrapText="1" indent="1"/>
    </xf>
    <xf numFmtId="0" fontId="2" fillId="0" borderId="0" xfId="0" applyFont="1" applyAlignment="1">
      <alignment vertical="center"/>
    </xf>
    <xf numFmtId="0" fontId="17" fillId="0" borderId="0" xfId="0" applyFont="1" applyAlignment="1">
      <alignment vertical="center"/>
    </xf>
    <xf numFmtId="0" fontId="3" fillId="2" borderId="3" xfId="5" applyFont="1" applyFill="1" applyBorder="1" applyAlignment="1">
      <alignment horizontal="center" vertical="center" wrapText="1"/>
    </xf>
    <xf numFmtId="0" fontId="2" fillId="0" borderId="0" xfId="5" applyFont="1" applyAlignment="1">
      <alignment vertical="center"/>
    </xf>
    <xf numFmtId="0" fontId="2" fillId="0" borderId="0" xfId="5" applyFont="1" applyFill="1" applyAlignment="1">
      <alignment vertical="center"/>
    </xf>
    <xf numFmtId="0" fontId="19" fillId="0" borderId="0" xfId="0" applyFont="1" applyAlignment="1">
      <alignment horizontal="left" vertical="center" indent="2"/>
    </xf>
    <xf numFmtId="3" fontId="2" fillId="0" borderId="0" xfId="8" applyNumberFormat="1" applyFont="1" applyBorder="1" applyAlignment="1">
      <alignment horizontal="left" vertical="center" wrapText="1" indent="1"/>
    </xf>
    <xf numFmtId="0" fontId="7" fillId="2" borderId="0" xfId="5" applyFont="1" applyFill="1" applyAlignment="1">
      <alignment vertical="center"/>
    </xf>
    <xf numFmtId="0" fontId="5" fillId="0" borderId="0" xfId="5" applyFont="1" applyAlignment="1">
      <alignment horizontal="left" vertical="center"/>
    </xf>
    <xf numFmtId="0" fontId="3" fillId="0" borderId="3" xfId="5" applyFont="1" applyBorder="1" applyAlignment="1">
      <alignment vertical="center"/>
    </xf>
    <xf numFmtId="0" fontId="3" fillId="0" borderId="0" xfId="5" applyFont="1" applyBorder="1" applyAlignment="1">
      <alignment vertical="center" wrapText="1"/>
    </xf>
    <xf numFmtId="3" fontId="3" fillId="0" borderId="0" xfId="8" applyNumberFormat="1" applyFont="1" applyBorder="1" applyAlignment="1">
      <alignment horizontal="left" vertical="center" wrapText="1"/>
    </xf>
    <xf numFmtId="0" fontId="3" fillId="0" borderId="3" xfId="5" applyFont="1" applyBorder="1" applyAlignment="1">
      <alignment vertical="center" wrapText="1"/>
    </xf>
    <xf numFmtId="0" fontId="18" fillId="0" borderId="0" xfId="0" applyFont="1" applyAlignment="1">
      <alignment horizontal="left" vertical="center" indent="1"/>
    </xf>
    <xf numFmtId="0" fontId="17" fillId="0" borderId="3" xfId="0" applyFont="1" applyBorder="1" applyAlignment="1">
      <alignment vertical="center"/>
    </xf>
    <xf numFmtId="0" fontId="2" fillId="2" borderId="0" xfId="5" applyFont="1" applyFill="1" applyAlignment="1">
      <alignment vertical="center"/>
    </xf>
    <xf numFmtId="0" fontId="21" fillId="2" borderId="0" xfId="5" applyFont="1" applyFill="1" applyAlignment="1">
      <alignment vertical="center"/>
    </xf>
    <xf numFmtId="0" fontId="21" fillId="0" borderId="0" xfId="5" applyFont="1" applyFill="1" applyAlignment="1">
      <alignment vertical="center"/>
    </xf>
    <xf numFmtId="3" fontId="2" fillId="0" borderId="0" xfId="5" applyNumberFormat="1" applyFont="1" applyAlignment="1">
      <alignment vertical="center"/>
    </xf>
    <xf numFmtId="0" fontId="2" fillId="0" borderId="0" xfId="5" applyFont="1" applyBorder="1" applyAlignment="1">
      <alignment vertical="center"/>
    </xf>
    <xf numFmtId="0" fontId="2" fillId="0" borderId="0" xfId="5" applyFont="1" applyFill="1" applyBorder="1" applyAlignment="1">
      <alignment vertical="center"/>
    </xf>
    <xf numFmtId="3" fontId="12" fillId="2" borderId="3" xfId="5" applyNumberFormat="1" applyFont="1" applyFill="1" applyBorder="1" applyAlignment="1">
      <alignment horizontal="right" vertical="center" indent="1"/>
    </xf>
    <xf numFmtId="3" fontId="12" fillId="0" borderId="3" xfId="5" applyNumberFormat="1" applyFont="1" applyFill="1" applyBorder="1" applyAlignment="1">
      <alignment horizontal="right" vertical="center" indent="1"/>
    </xf>
    <xf numFmtId="3" fontId="12" fillId="3" borderId="3" xfId="5" applyNumberFormat="1" applyFont="1" applyFill="1" applyBorder="1" applyAlignment="1">
      <alignment horizontal="right" vertical="center" indent="1"/>
    </xf>
    <xf numFmtId="3" fontId="12" fillId="2" borderId="0" xfId="5" applyNumberFormat="1" applyFont="1" applyFill="1" applyAlignment="1">
      <alignment horizontal="right" vertical="center" indent="1"/>
    </xf>
    <xf numFmtId="3" fontId="12" fillId="0" borderId="0" xfId="5" applyNumberFormat="1" applyFont="1" applyFill="1" applyAlignment="1">
      <alignment horizontal="right" vertical="center" indent="1"/>
    </xf>
    <xf numFmtId="3" fontId="12" fillId="3" borderId="0" xfId="5" applyNumberFormat="1" applyFont="1" applyFill="1" applyAlignment="1">
      <alignment horizontal="right" vertical="center" indent="1"/>
    </xf>
    <xf numFmtId="3" fontId="13" fillId="0" borderId="0" xfId="5" applyNumberFormat="1" applyFont="1" applyFill="1" applyAlignment="1">
      <alignment horizontal="right" vertical="center" indent="1"/>
    </xf>
    <xf numFmtId="3" fontId="13" fillId="0" borderId="0" xfId="5" applyNumberFormat="1" applyFont="1" applyAlignment="1">
      <alignment horizontal="right" vertical="center" indent="1"/>
    </xf>
    <xf numFmtId="3" fontId="2" fillId="2" borderId="0" xfId="5" quotePrefix="1" applyNumberFormat="1" applyFont="1" applyFill="1" applyBorder="1" applyAlignment="1">
      <alignment horizontal="right" vertical="center" indent="1"/>
    </xf>
    <xf numFmtId="3" fontId="13" fillId="0" borderId="0" xfId="5" quotePrefix="1" applyNumberFormat="1" applyFont="1" applyFill="1" applyAlignment="1">
      <alignment horizontal="right" vertical="center" indent="1"/>
    </xf>
    <xf numFmtId="3" fontId="3" fillId="2" borderId="0" xfId="5" applyNumberFormat="1" applyFont="1" applyFill="1" applyAlignment="1">
      <alignment horizontal="right" vertical="center" indent="1"/>
    </xf>
    <xf numFmtId="3" fontId="3" fillId="3" borderId="0" xfId="5" applyNumberFormat="1" applyFont="1" applyFill="1" applyAlignment="1">
      <alignment horizontal="right" vertical="center" indent="1"/>
    </xf>
    <xf numFmtId="3" fontId="12" fillId="0" borderId="1" xfId="5" applyNumberFormat="1" applyFont="1" applyFill="1" applyBorder="1" applyAlignment="1">
      <alignment horizontal="right" vertical="center" indent="1"/>
    </xf>
    <xf numFmtId="3" fontId="12" fillId="3" borderId="1" xfId="5" applyNumberFormat="1" applyFont="1" applyFill="1" applyBorder="1" applyAlignment="1">
      <alignment horizontal="right" vertical="center" indent="1"/>
    </xf>
    <xf numFmtId="3" fontId="3" fillId="2" borderId="3" xfId="5" applyNumberFormat="1" applyFont="1" applyFill="1" applyBorder="1" applyAlignment="1">
      <alignment horizontal="right" vertical="center" indent="1"/>
    </xf>
    <xf numFmtId="3" fontId="3" fillId="3" borderId="3" xfId="5" applyNumberFormat="1" applyFont="1" applyFill="1" applyBorder="1" applyAlignment="1">
      <alignment horizontal="right" vertical="center" indent="1"/>
    </xf>
    <xf numFmtId="3" fontId="2" fillId="3" borderId="0" xfId="5" applyNumberFormat="1" applyFont="1" applyFill="1" applyAlignment="1">
      <alignment horizontal="right" vertical="center" indent="1"/>
    </xf>
    <xf numFmtId="3" fontId="3" fillId="0" borderId="0" xfId="5" applyNumberFormat="1" applyFont="1" applyFill="1" applyBorder="1" applyAlignment="1">
      <alignment horizontal="right" vertical="center" indent="1"/>
    </xf>
    <xf numFmtId="0" fontId="2" fillId="0" borderId="0" xfId="5" applyFont="1" applyFill="1" applyBorder="1" applyAlignment="1">
      <alignment horizontal="left" vertical="center" wrapText="1" indent="1"/>
    </xf>
    <xf numFmtId="0" fontId="2" fillId="0" borderId="0" xfId="5" applyFont="1" applyBorder="1" applyAlignment="1">
      <alignment horizontal="left" vertical="center" wrapText="1" indent="1"/>
    </xf>
    <xf numFmtId="3" fontId="2" fillId="0" borderId="0" xfId="5" applyNumberFormat="1" applyFont="1" applyFill="1" applyBorder="1" applyAlignment="1">
      <alignment horizontal="right" vertical="center" indent="1"/>
    </xf>
    <xf numFmtId="3" fontId="2" fillId="0" borderId="0" xfId="5" applyNumberFormat="1" applyFont="1" applyFill="1" applyAlignment="1">
      <alignment horizontal="right" vertical="center" indent="1"/>
    </xf>
    <xf numFmtId="0" fontId="3" fillId="0" borderId="3" xfId="5" applyFont="1" applyFill="1" applyBorder="1" applyAlignment="1">
      <alignment horizontal="center" vertical="center" wrapText="1"/>
    </xf>
    <xf numFmtId="3" fontId="2" fillId="0" borderId="0" xfId="5" quotePrefix="1" applyNumberFormat="1" applyFont="1" applyFill="1" applyAlignment="1">
      <alignment horizontal="right" vertical="center" indent="1"/>
    </xf>
    <xf numFmtId="3" fontId="12" fillId="0" borderId="0" xfId="5" applyNumberFormat="1" applyFont="1" applyFill="1" applyBorder="1" applyAlignment="1">
      <alignment horizontal="right" vertical="center" indent="1"/>
    </xf>
    <xf numFmtId="0" fontId="16" fillId="0" borderId="0" xfId="5" applyFont="1" applyFill="1" applyAlignment="1">
      <alignment horizontal="center" vertical="center"/>
    </xf>
    <xf numFmtId="3" fontId="2" fillId="2" borderId="0" xfId="5" applyNumberFormat="1" applyFont="1" applyFill="1" applyAlignment="1">
      <alignment horizontal="right" vertical="center" indent="1"/>
    </xf>
    <xf numFmtId="3" fontId="4" fillId="2" borderId="0" xfId="5" applyNumberFormat="1" applyFont="1" applyFill="1" applyAlignment="1">
      <alignment horizontal="right" vertical="center" indent="1"/>
    </xf>
    <xf numFmtId="3" fontId="4" fillId="3" borderId="0" xfId="5" applyNumberFormat="1" applyFont="1" applyFill="1" applyAlignment="1">
      <alignment horizontal="right" vertical="center" indent="1"/>
    </xf>
    <xf numFmtId="0" fontId="4" fillId="0" borderId="0" xfId="0" applyFont="1" applyAlignment="1">
      <alignment horizontal="left" vertical="center" indent="2"/>
    </xf>
    <xf numFmtId="165" fontId="2" fillId="2" borderId="0" xfId="4" applyNumberFormat="1" applyFont="1" applyFill="1" applyAlignment="1">
      <alignment horizontal="right" vertical="center" indent="1"/>
    </xf>
    <xf numFmtId="0" fontId="2" fillId="2" borderId="0" xfId="3" applyFont="1" applyFill="1" applyAlignment="1">
      <alignment vertical="center"/>
    </xf>
    <xf numFmtId="3" fontId="2" fillId="2" borderId="0" xfId="3" applyNumberFormat="1" applyFont="1" applyFill="1" applyAlignment="1">
      <alignment vertical="center"/>
    </xf>
    <xf numFmtId="3" fontId="2" fillId="0" borderId="0" xfId="3" applyNumberFormat="1" applyFont="1" applyBorder="1" applyAlignment="1">
      <alignment vertical="center"/>
    </xf>
    <xf numFmtId="0" fontId="2" fillId="0" borderId="0" xfId="3" applyFont="1" applyFill="1" applyAlignment="1">
      <alignment vertical="center"/>
    </xf>
    <xf numFmtId="3" fontId="2" fillId="0" borderId="0" xfId="3" applyNumberFormat="1" applyFont="1" applyFill="1" applyBorder="1" applyAlignment="1">
      <alignment vertical="center"/>
    </xf>
    <xf numFmtId="164" fontId="2" fillId="0" borderId="0" xfId="4" applyNumberFormat="1" applyFont="1" applyFill="1" applyBorder="1" applyAlignment="1">
      <alignment vertical="center"/>
    </xf>
    <xf numFmtId="0" fontId="2" fillId="0" borderId="0" xfId="5" applyFont="1" applyFill="1" applyBorder="1" applyAlignment="1">
      <alignment horizontal="left" vertical="center" wrapText="1"/>
    </xf>
    <xf numFmtId="3" fontId="2" fillId="0" borderId="0" xfId="8" applyNumberFormat="1" applyFont="1" applyFill="1" applyBorder="1" applyAlignment="1">
      <alignment horizontal="left" vertical="center" wrapText="1"/>
    </xf>
    <xf numFmtId="0" fontId="16" fillId="0" borderId="0" xfId="3" applyFont="1" applyAlignment="1">
      <alignment horizontal="center" vertical="center"/>
    </xf>
    <xf numFmtId="3" fontId="2" fillId="0" borderId="2" xfId="3" applyNumberFormat="1" applyFont="1" applyFill="1" applyBorder="1" applyAlignment="1">
      <alignment horizontal="right" vertical="center" indent="1"/>
    </xf>
    <xf numFmtId="0" fontId="15" fillId="0" borderId="0" xfId="3" applyFont="1" applyAlignment="1">
      <alignment vertical="center"/>
    </xf>
    <xf numFmtId="3" fontId="13" fillId="0" borderId="0" xfId="5" quotePrefix="1" applyNumberFormat="1" applyFont="1" applyFill="1" applyBorder="1" applyAlignment="1">
      <alignment horizontal="right" vertical="center" indent="1"/>
    </xf>
    <xf numFmtId="3" fontId="13" fillId="0" borderId="0" xfId="5" applyNumberFormat="1" applyFont="1" applyFill="1" applyBorder="1" applyAlignment="1">
      <alignment horizontal="right" vertical="center" indent="1"/>
    </xf>
    <xf numFmtId="0" fontId="2" fillId="0" borderId="0" xfId="5" applyFont="1" applyFill="1" applyAlignment="1">
      <alignment horizontal="center" vertical="center"/>
    </xf>
    <xf numFmtId="3" fontId="13" fillId="0" borderId="0" xfId="5" applyNumberFormat="1" applyFont="1" applyAlignment="1">
      <alignment horizontal="right" vertical="center"/>
    </xf>
    <xf numFmtId="0" fontId="18" fillId="0" borderId="0" xfId="0" applyFont="1" applyAlignment="1">
      <alignment horizontal="left" vertical="center"/>
    </xf>
    <xf numFmtId="3" fontId="12" fillId="0" borderId="0" xfId="5" quotePrefix="1" applyNumberFormat="1" applyFont="1" applyFill="1" applyAlignment="1">
      <alignment horizontal="right" vertical="center" indent="1"/>
    </xf>
    <xf numFmtId="169" fontId="2" fillId="0" borderId="0" xfId="5" applyNumberFormat="1" applyFont="1" applyAlignment="1">
      <alignment vertical="center"/>
    </xf>
    <xf numFmtId="166" fontId="2" fillId="0" borderId="0" xfId="5" applyNumberFormat="1" applyFont="1" applyAlignment="1">
      <alignment vertical="center"/>
    </xf>
    <xf numFmtId="0" fontId="11" fillId="0" borderId="0" xfId="3" applyFont="1" applyFill="1" applyBorder="1" applyAlignment="1">
      <alignment vertical="center"/>
    </xf>
    <xf numFmtId="0" fontId="11" fillId="0" borderId="1" xfId="3" applyFont="1" applyFill="1" applyBorder="1" applyAlignment="1">
      <alignment horizontal="left" vertical="center"/>
    </xf>
    <xf numFmtId="0" fontId="2" fillId="2" borderId="2" xfId="3" applyFont="1" applyFill="1" applyBorder="1" applyAlignment="1">
      <alignment horizontal="center" vertical="center" wrapText="1"/>
    </xf>
    <xf numFmtId="3" fontId="4" fillId="0" borderId="0" xfId="5" applyNumberFormat="1" applyFont="1" applyFill="1" applyAlignment="1">
      <alignment horizontal="right" vertical="center" indent="1"/>
    </xf>
    <xf numFmtId="0" fontId="4" fillId="2" borderId="0" xfId="5" applyFont="1" applyFill="1" applyAlignment="1">
      <alignment vertical="center"/>
    </xf>
    <xf numFmtId="0" fontId="25" fillId="0" borderId="0" xfId="5" applyFont="1" applyFill="1" applyAlignment="1">
      <alignment horizontal="center" vertical="center"/>
    </xf>
    <xf numFmtId="169" fontId="4" fillId="0" borderId="0" xfId="5" applyNumberFormat="1" applyFont="1" applyAlignment="1">
      <alignment vertical="center"/>
    </xf>
    <xf numFmtId="0" fontId="4" fillId="0" borderId="0" xfId="5" applyFont="1" applyAlignment="1">
      <alignment vertical="center"/>
    </xf>
    <xf numFmtId="0" fontId="4" fillId="0" borderId="0" xfId="3" applyFont="1" applyAlignment="1">
      <alignment vertical="center"/>
    </xf>
    <xf numFmtId="3" fontId="2" fillId="0" borderId="0" xfId="5" applyNumberFormat="1" applyFont="1" applyBorder="1" applyAlignment="1">
      <alignment vertical="center"/>
    </xf>
    <xf numFmtId="0" fontId="18" fillId="0" borderId="1" xfId="0" applyFont="1" applyBorder="1" applyAlignment="1">
      <alignment horizontal="left" vertical="center" indent="1"/>
    </xf>
    <xf numFmtId="0" fontId="18" fillId="0" borderId="0" xfId="0" applyFont="1" applyBorder="1" applyAlignment="1">
      <alignment horizontal="left" vertical="center" indent="1"/>
    </xf>
    <xf numFmtId="0" fontId="18" fillId="0" borderId="2" xfId="0" applyFont="1" applyBorder="1" applyAlignment="1">
      <alignment horizontal="left" vertical="center" indent="1"/>
    </xf>
    <xf numFmtId="0" fontId="3" fillId="3" borderId="3" xfId="5" applyFont="1" applyFill="1" applyBorder="1" applyAlignment="1">
      <alignment horizontal="center" vertical="center" wrapText="1"/>
    </xf>
    <xf numFmtId="0" fontId="26" fillId="2" borderId="3" xfId="5" applyFont="1" applyFill="1" applyBorder="1" applyAlignment="1">
      <alignment horizontal="center" vertical="center" wrapText="1"/>
    </xf>
    <xf numFmtId="3" fontId="27" fillId="2" borderId="3" xfId="5" applyNumberFormat="1" applyFont="1" applyFill="1" applyBorder="1" applyAlignment="1">
      <alignment horizontal="right" vertical="center" indent="1"/>
    </xf>
    <xf numFmtId="3" fontId="27" fillId="2" borderId="0" xfId="5" applyNumberFormat="1" applyFont="1" applyFill="1" applyAlignment="1">
      <alignment horizontal="right" vertical="center" indent="1"/>
    </xf>
    <xf numFmtId="3" fontId="26" fillId="2" borderId="0" xfId="5" applyNumberFormat="1" applyFont="1" applyFill="1" applyAlignment="1">
      <alignment horizontal="right" vertical="center" indent="1"/>
    </xf>
    <xf numFmtId="3" fontId="26" fillId="2" borderId="3" xfId="5" applyNumberFormat="1" applyFont="1" applyFill="1" applyBorder="1" applyAlignment="1">
      <alignment horizontal="right" vertical="center" indent="1"/>
    </xf>
    <xf numFmtId="3" fontId="14" fillId="2" borderId="0" xfId="5" quotePrefix="1" applyNumberFormat="1" applyFont="1" applyFill="1" applyAlignment="1">
      <alignment horizontal="right" vertical="center" indent="1"/>
    </xf>
    <xf numFmtId="3" fontId="4" fillId="2" borderId="1" xfId="3" applyNumberFormat="1" applyFont="1" applyFill="1" applyBorder="1" applyAlignment="1">
      <alignment horizontal="right" vertical="center" indent="1"/>
    </xf>
    <xf numFmtId="3" fontId="4" fillId="2" borderId="0" xfId="1" applyNumberFormat="1" applyFont="1" applyFill="1" applyBorder="1" applyAlignment="1">
      <alignment horizontal="right" vertical="center" indent="1"/>
    </xf>
    <xf numFmtId="3" fontId="26" fillId="2" borderId="3" xfId="3" applyNumberFormat="1" applyFont="1" applyFill="1" applyBorder="1" applyAlignment="1">
      <alignment horizontal="right" vertical="center" indent="1"/>
    </xf>
    <xf numFmtId="165" fontId="12" fillId="0" borderId="0" xfId="4" applyNumberFormat="1" applyFont="1" applyAlignment="1">
      <alignment horizontal="right" vertical="center" indent="1"/>
    </xf>
    <xf numFmtId="165" fontId="13" fillId="0" borderId="0" xfId="4" applyNumberFormat="1" applyFont="1" applyAlignment="1">
      <alignment horizontal="right" vertical="center" indent="1"/>
    </xf>
    <xf numFmtId="165" fontId="13" fillId="0" borderId="0" xfId="4" quotePrefix="1" applyNumberFormat="1" applyFont="1" applyFill="1" applyAlignment="1">
      <alignment horizontal="right" vertical="center" indent="1"/>
    </xf>
    <xf numFmtId="165" fontId="2" fillId="0" borderId="0" xfId="4" applyNumberFormat="1" applyFont="1" applyAlignment="1">
      <alignment horizontal="right" vertical="center" indent="1"/>
    </xf>
    <xf numFmtId="165" fontId="14" fillId="0" borderId="0" xfId="4" applyNumberFormat="1" applyFont="1" applyAlignment="1">
      <alignment horizontal="right" vertical="center" indent="1"/>
    </xf>
    <xf numFmtId="165" fontId="14" fillId="0" borderId="0" xfId="4" applyNumberFormat="1" applyFont="1" applyFill="1" applyAlignment="1">
      <alignment horizontal="right" vertical="center" indent="1"/>
    </xf>
    <xf numFmtId="165" fontId="12" fillId="0" borderId="0" xfId="4" applyNumberFormat="1" applyFont="1" applyFill="1" applyBorder="1" applyAlignment="1">
      <alignment horizontal="right" vertical="center" indent="1"/>
    </xf>
    <xf numFmtId="165" fontId="13" fillId="0" borderId="0" xfId="4" applyNumberFormat="1" applyFont="1" applyFill="1" applyAlignment="1">
      <alignment horizontal="right" vertical="center" indent="1"/>
    </xf>
    <xf numFmtId="165" fontId="3" fillId="0" borderId="0" xfId="4" applyNumberFormat="1" applyFont="1" applyFill="1" applyBorder="1" applyAlignment="1">
      <alignment horizontal="right" vertical="center" indent="1"/>
    </xf>
    <xf numFmtId="165" fontId="12" fillId="2" borderId="1" xfId="4" applyNumberFormat="1" applyFont="1" applyFill="1" applyBorder="1" applyAlignment="1">
      <alignment horizontal="right" vertical="center" indent="1"/>
    </xf>
    <xf numFmtId="165" fontId="12" fillId="2" borderId="3" xfId="4" applyNumberFormat="1" applyFont="1" applyFill="1" applyBorder="1" applyAlignment="1">
      <alignment horizontal="right" vertical="center" indent="1"/>
    </xf>
    <xf numFmtId="165" fontId="12" fillId="2" borderId="0" xfId="4" applyNumberFormat="1" applyFont="1" applyFill="1" applyAlignment="1">
      <alignment horizontal="right" vertical="center" indent="1"/>
    </xf>
    <xf numFmtId="165" fontId="13" fillId="2" borderId="0" xfId="4" applyNumberFormat="1" applyFont="1" applyFill="1" applyAlignment="1">
      <alignment horizontal="right" vertical="center" indent="1"/>
    </xf>
    <xf numFmtId="165" fontId="12" fillId="2" borderId="0" xfId="4" applyNumberFormat="1" applyFont="1" applyFill="1" applyBorder="1" applyAlignment="1">
      <alignment horizontal="right" vertical="center" indent="1"/>
    </xf>
    <xf numFmtId="165" fontId="3" fillId="2" borderId="0" xfId="4" applyNumberFormat="1" applyFont="1" applyFill="1" applyBorder="1" applyAlignment="1">
      <alignment horizontal="right" vertical="center" indent="1"/>
    </xf>
    <xf numFmtId="165" fontId="13" fillId="2" borderId="0" xfId="4" applyNumberFormat="1" applyFont="1" applyFill="1" applyBorder="1" applyAlignment="1">
      <alignment horizontal="right" vertical="center" indent="1"/>
    </xf>
    <xf numFmtId="0" fontId="3" fillId="2" borderId="4" xfId="5" applyFont="1" applyFill="1" applyBorder="1" applyAlignment="1">
      <alignment horizontal="center" vertical="center" wrapText="1"/>
    </xf>
    <xf numFmtId="3" fontId="12" fillId="2" borderId="5" xfId="5" applyNumberFormat="1" applyFont="1" applyFill="1" applyBorder="1" applyAlignment="1">
      <alignment horizontal="right" vertical="center" indent="1"/>
    </xf>
    <xf numFmtId="3" fontId="12" fillId="2" borderId="4" xfId="5" applyNumberFormat="1" applyFont="1" applyFill="1" applyBorder="1" applyAlignment="1">
      <alignment horizontal="right" vertical="center" indent="1"/>
    </xf>
    <xf numFmtId="3" fontId="12" fillId="2" borderId="6" xfId="5" applyNumberFormat="1" applyFont="1" applyFill="1" applyBorder="1" applyAlignment="1">
      <alignment horizontal="right" vertical="center" indent="1"/>
    </xf>
    <xf numFmtId="3" fontId="13" fillId="2" borderId="6" xfId="5" applyNumberFormat="1" applyFont="1" applyFill="1" applyBorder="1" applyAlignment="1">
      <alignment horizontal="right" vertical="center" indent="1"/>
    </xf>
    <xf numFmtId="3" fontId="13" fillId="2" borderId="6" xfId="5" quotePrefix="1" applyNumberFormat="1" applyFont="1" applyFill="1" applyBorder="1" applyAlignment="1">
      <alignment horizontal="right" vertical="center" indent="1"/>
    </xf>
    <xf numFmtId="3" fontId="14" fillId="2" borderId="6" xfId="5" applyNumberFormat="1" applyFont="1" applyFill="1" applyBorder="1" applyAlignment="1">
      <alignment horizontal="right" vertical="center" indent="1"/>
    </xf>
    <xf numFmtId="3" fontId="3" fillId="2" borderId="6" xfId="5" applyNumberFormat="1" applyFont="1" applyFill="1" applyBorder="1" applyAlignment="1">
      <alignment horizontal="right" vertical="center" indent="1"/>
    </xf>
    <xf numFmtId="165" fontId="3" fillId="3" borderId="1" xfId="4" applyNumberFormat="1" applyFont="1" applyFill="1" applyBorder="1" applyAlignment="1">
      <alignment horizontal="right" vertical="center" indent="1"/>
    </xf>
    <xf numFmtId="165" fontId="3" fillId="3" borderId="3" xfId="4" applyNumberFormat="1" applyFont="1" applyFill="1" applyBorder="1" applyAlignment="1">
      <alignment horizontal="right" vertical="center" indent="1"/>
    </xf>
    <xf numFmtId="165" fontId="3" fillId="3" borderId="0" xfId="4" applyNumberFormat="1" applyFont="1" applyFill="1" applyAlignment="1">
      <alignment horizontal="right" vertical="center" indent="1"/>
    </xf>
    <xf numFmtId="165" fontId="2" fillId="3" borderId="0" xfId="4" applyNumberFormat="1" applyFont="1" applyFill="1" applyAlignment="1">
      <alignment horizontal="right" vertical="center" indent="1"/>
    </xf>
    <xf numFmtId="165" fontId="2" fillId="3" borderId="0" xfId="4" quotePrefix="1" applyNumberFormat="1" applyFont="1" applyFill="1" applyAlignment="1">
      <alignment horizontal="right" vertical="center" indent="1"/>
    </xf>
    <xf numFmtId="165" fontId="12" fillId="3" borderId="1" xfId="4" applyNumberFormat="1" applyFont="1" applyFill="1" applyBorder="1" applyAlignment="1">
      <alignment horizontal="right" vertical="center" indent="1"/>
    </xf>
    <xf numFmtId="165" fontId="12" fillId="3" borderId="3" xfId="4" applyNumberFormat="1" applyFont="1" applyFill="1" applyBorder="1" applyAlignment="1">
      <alignment horizontal="right" vertical="center" indent="1"/>
    </xf>
    <xf numFmtId="165" fontId="2" fillId="3" borderId="0" xfId="4" quotePrefix="1" applyNumberFormat="1" applyFont="1" applyFill="1" applyBorder="1" applyAlignment="1">
      <alignment horizontal="right" vertical="center" indent="1"/>
    </xf>
    <xf numFmtId="165" fontId="2" fillId="3" borderId="0" xfId="4" applyNumberFormat="1" applyFont="1" applyFill="1" applyBorder="1" applyAlignment="1">
      <alignment horizontal="right" vertical="center" indent="1"/>
    </xf>
    <xf numFmtId="3" fontId="13" fillId="0" borderId="0" xfId="5" applyNumberFormat="1" applyFont="1" applyAlignment="1">
      <alignment horizontal="left" vertical="center"/>
    </xf>
    <xf numFmtId="3" fontId="13" fillId="0" borderId="1" xfId="5" applyNumberFormat="1" applyFont="1" applyFill="1" applyBorder="1" applyAlignment="1">
      <alignment horizontal="right" vertical="center" indent="1"/>
    </xf>
    <xf numFmtId="165" fontId="13" fillId="2" borderId="1" xfId="4" applyNumberFormat="1" applyFont="1" applyFill="1" applyBorder="1" applyAlignment="1">
      <alignment horizontal="right" vertical="center" indent="1"/>
    </xf>
    <xf numFmtId="165" fontId="2" fillId="3" borderId="1" xfId="4" applyNumberFormat="1" applyFont="1" applyFill="1" applyBorder="1" applyAlignment="1">
      <alignment horizontal="right" vertical="center" indent="1"/>
    </xf>
    <xf numFmtId="165" fontId="13" fillId="3" borderId="0" xfId="4" applyNumberFormat="1" applyFont="1" applyFill="1" applyBorder="1" applyAlignment="1">
      <alignment horizontal="right" vertical="center" indent="1"/>
    </xf>
    <xf numFmtId="3" fontId="13" fillId="0" borderId="2" xfId="5" applyNumberFormat="1" applyFont="1" applyFill="1" applyBorder="1" applyAlignment="1">
      <alignment horizontal="right" vertical="center" indent="1"/>
    </xf>
    <xf numFmtId="165" fontId="13" fillId="3" borderId="2" xfId="4" applyNumberFormat="1" applyFont="1" applyFill="1" applyBorder="1" applyAlignment="1">
      <alignment horizontal="right" vertical="center" indent="1"/>
    </xf>
    <xf numFmtId="165" fontId="13" fillId="2" borderId="2" xfId="4" applyNumberFormat="1" applyFont="1" applyFill="1" applyBorder="1" applyAlignment="1">
      <alignment horizontal="right" vertical="center" indent="1"/>
    </xf>
    <xf numFmtId="165" fontId="2" fillId="3" borderId="2" xfId="4" applyNumberFormat="1" applyFont="1" applyFill="1" applyBorder="1" applyAlignment="1">
      <alignment horizontal="right" vertical="center" indent="1"/>
    </xf>
    <xf numFmtId="3" fontId="13" fillId="2" borderId="5" xfId="5" applyNumberFormat="1" applyFont="1" applyFill="1" applyBorder="1" applyAlignment="1">
      <alignment horizontal="right" vertical="center" indent="1"/>
    </xf>
    <xf numFmtId="3" fontId="13" fillId="2" borderId="7" xfId="5" applyNumberFormat="1" applyFont="1" applyFill="1" applyBorder="1" applyAlignment="1">
      <alignment horizontal="right" vertical="center" indent="1"/>
    </xf>
    <xf numFmtId="3" fontId="2" fillId="2" borderId="7" xfId="5" applyNumberFormat="1" applyFont="1" applyFill="1" applyBorder="1" applyAlignment="1">
      <alignment horizontal="right" vertical="center" indent="1"/>
    </xf>
    <xf numFmtId="0" fontId="11" fillId="0" borderId="0" xfId="5" applyFont="1" applyFill="1" applyBorder="1" applyAlignment="1">
      <alignment horizontal="left" vertical="center" wrapText="1"/>
    </xf>
    <xf numFmtId="0" fontId="11" fillId="0" borderId="0" xfId="3" applyFont="1" applyFill="1" applyBorder="1" applyAlignment="1">
      <alignment horizontal="left" vertical="center"/>
    </xf>
    <xf numFmtId="170" fontId="2" fillId="0" borderId="2" xfId="4" applyNumberFormat="1" applyFont="1" applyFill="1" applyBorder="1" applyAlignment="1">
      <alignment horizontal="right" vertical="center" wrapText="1" indent="1"/>
    </xf>
    <xf numFmtId="170" fontId="2" fillId="0" borderId="3" xfId="4" applyNumberFormat="1" applyFont="1" applyFill="1" applyBorder="1" applyAlignment="1">
      <alignment horizontal="right" vertical="center" indent="1"/>
    </xf>
    <xf numFmtId="170" fontId="2" fillId="0" borderId="0" xfId="4" applyNumberFormat="1" applyFont="1" applyFill="1" applyBorder="1" applyAlignment="1">
      <alignment horizontal="right" vertical="center" indent="1"/>
    </xf>
    <xf numFmtId="170" fontId="2" fillId="0" borderId="2" xfId="4" applyNumberFormat="1" applyFont="1" applyFill="1" applyBorder="1" applyAlignment="1">
      <alignment horizontal="right" vertical="center" indent="1"/>
    </xf>
    <xf numFmtId="0" fontId="7" fillId="0" borderId="0" xfId="0" applyFont="1" applyAlignment="1">
      <alignment horizontal="center"/>
    </xf>
    <xf numFmtId="0" fontId="2" fillId="0" borderId="0" xfId="11" applyFont="1"/>
    <xf numFmtId="0" fontId="29" fillId="0" borderId="0" xfId="0" applyFont="1" applyAlignment="1">
      <alignment horizontal="center"/>
    </xf>
    <xf numFmtId="0" fontId="30" fillId="0" borderId="0" xfId="11" applyFont="1" applyAlignment="1">
      <alignment horizontal="left"/>
    </xf>
    <xf numFmtId="0" fontId="31" fillId="0" borderId="0" xfId="11" applyFont="1" applyAlignment="1">
      <alignment horizontal="left"/>
    </xf>
    <xf numFmtId="0" fontId="30" fillId="0" borderId="0" xfId="11" applyFont="1" applyBorder="1" applyAlignment="1">
      <alignment horizontal="left"/>
    </xf>
    <xf numFmtId="0" fontId="2" fillId="0" borderId="0" xfId="11" applyFont="1" applyBorder="1"/>
    <xf numFmtId="0" fontId="5" fillId="0" borderId="0" xfId="11" applyFont="1"/>
    <xf numFmtId="0" fontId="28" fillId="0" borderId="0" xfId="11" applyFont="1"/>
    <xf numFmtId="0" fontId="5" fillId="0" borderId="0" xfId="11" applyFont="1" applyAlignment="1">
      <alignment horizontal="center"/>
    </xf>
    <xf numFmtId="3" fontId="4" fillId="0" borderId="0" xfId="3" applyNumberFormat="1" applyFont="1" applyFill="1" applyBorder="1" applyAlignment="1">
      <alignment horizontal="right" vertical="center" indent="1"/>
    </xf>
    <xf numFmtId="167" fontId="4" fillId="2" borderId="0" xfId="3" applyNumberFormat="1" applyFont="1" applyFill="1" applyBorder="1" applyAlignment="1">
      <alignment horizontal="right" vertical="center" indent="1"/>
    </xf>
    <xf numFmtId="170" fontId="4" fillId="0" borderId="0" xfId="4" applyNumberFormat="1" applyFont="1" applyFill="1" applyBorder="1" applyAlignment="1">
      <alignment horizontal="right" vertical="center" indent="1"/>
    </xf>
    <xf numFmtId="0" fontId="11" fillId="0" borderId="0" xfId="5" applyFont="1" applyFill="1" applyBorder="1" applyAlignment="1">
      <alignment horizontal="justify" vertical="center"/>
    </xf>
    <xf numFmtId="0" fontId="7" fillId="2" borderId="0" xfId="3" applyFont="1" applyFill="1" applyBorder="1" applyAlignment="1">
      <alignment vertical="center" wrapText="1"/>
    </xf>
    <xf numFmtId="0" fontId="2" fillId="0" borderId="0" xfId="3" applyFont="1" applyBorder="1" applyAlignment="1">
      <alignment vertical="center" wrapText="1"/>
    </xf>
    <xf numFmtId="0" fontId="5" fillId="0" borderId="0" xfId="3" applyFont="1" applyBorder="1" applyAlignment="1">
      <alignment vertical="center" wrapText="1"/>
    </xf>
    <xf numFmtId="0" fontId="4" fillId="0" borderId="0" xfId="3" applyFont="1" applyBorder="1" applyAlignment="1">
      <alignment vertical="center" wrapText="1"/>
    </xf>
    <xf numFmtId="0" fontId="5" fillId="0" borderId="3" xfId="3" applyFont="1" applyBorder="1" applyAlignment="1">
      <alignment horizontal="center" vertical="center" wrapText="1"/>
    </xf>
    <xf numFmtId="0" fontId="3" fillId="0" borderId="3" xfId="3" applyFont="1" applyFill="1" applyBorder="1" applyAlignment="1">
      <alignment vertical="center" wrapText="1"/>
    </xf>
    <xf numFmtId="0" fontId="6" fillId="0" borderId="0" xfId="3" applyFont="1" applyBorder="1" applyAlignment="1">
      <alignment vertical="center" wrapText="1"/>
    </xf>
    <xf numFmtId="0" fontId="5" fillId="0" borderId="0" xfId="3" applyFont="1" applyFill="1" applyBorder="1" applyAlignment="1">
      <alignment horizontal="left" vertical="center" wrapText="1"/>
    </xf>
    <xf numFmtId="0" fontId="5" fillId="0" borderId="1" xfId="3" applyFont="1" applyFill="1" applyBorder="1" applyAlignment="1">
      <alignment horizontal="left" vertical="center" wrapText="1"/>
    </xf>
    <xf numFmtId="0" fontId="6" fillId="0" borderId="2" xfId="3" applyFont="1" applyFill="1" applyBorder="1" applyAlignment="1">
      <alignment vertical="center" wrapText="1"/>
    </xf>
    <xf numFmtId="0" fontId="2" fillId="0" borderId="2" xfId="3" applyFont="1" applyFill="1" applyBorder="1" applyAlignment="1">
      <alignment vertical="center" wrapText="1"/>
    </xf>
    <xf numFmtId="0" fontId="2" fillId="0" borderId="0" xfId="3" applyFont="1" applyFill="1" applyBorder="1" applyAlignment="1">
      <alignment vertical="center" wrapText="1"/>
    </xf>
    <xf numFmtId="0" fontId="4" fillId="0" borderId="0" xfId="3" applyFont="1" applyFill="1" applyBorder="1" applyAlignment="1">
      <alignment vertical="center" wrapText="1"/>
    </xf>
    <xf numFmtId="0" fontId="11" fillId="0" borderId="0" xfId="3" applyFont="1" applyBorder="1" applyAlignment="1">
      <alignment vertical="center" wrapText="1"/>
    </xf>
    <xf numFmtId="3" fontId="12" fillId="2" borderId="1" xfId="5" applyNumberFormat="1" applyFont="1" applyFill="1" applyBorder="1" applyAlignment="1">
      <alignment horizontal="right" vertical="center"/>
    </xf>
    <xf numFmtId="3" fontId="12" fillId="0" borderId="1" xfId="5" applyNumberFormat="1" applyFont="1" applyBorder="1" applyAlignment="1">
      <alignment horizontal="right" vertical="center"/>
    </xf>
    <xf numFmtId="3" fontId="12" fillId="3" borderId="1" xfId="5" applyNumberFormat="1" applyFont="1" applyFill="1" applyBorder="1" applyAlignment="1">
      <alignment horizontal="right" vertical="center"/>
    </xf>
    <xf numFmtId="3" fontId="27" fillId="2" borderId="1" xfId="5" applyNumberFormat="1" applyFont="1" applyFill="1" applyBorder="1" applyAlignment="1">
      <alignment horizontal="right" vertical="center"/>
    </xf>
    <xf numFmtId="3" fontId="12" fillId="2" borderId="3" xfId="5" applyNumberFormat="1" applyFont="1" applyFill="1" applyBorder="1" applyAlignment="1">
      <alignment horizontal="right" vertical="center"/>
    </xf>
    <xf numFmtId="3" fontId="12" fillId="0" borderId="3" xfId="5" applyNumberFormat="1" applyFont="1" applyBorder="1" applyAlignment="1">
      <alignment horizontal="right" vertical="center"/>
    </xf>
    <xf numFmtId="3" fontId="12" fillId="3" borderId="3" xfId="5" applyNumberFormat="1" applyFont="1" applyFill="1" applyBorder="1" applyAlignment="1">
      <alignment horizontal="right" vertical="center"/>
    </xf>
    <xf numFmtId="3" fontId="27" fillId="2" borderId="3" xfId="5" applyNumberFormat="1" applyFont="1" applyFill="1" applyBorder="1" applyAlignment="1">
      <alignment horizontal="right" vertical="center"/>
    </xf>
    <xf numFmtId="3" fontId="12" fillId="2" borderId="0" xfId="5" applyNumberFormat="1" applyFont="1" applyFill="1" applyAlignment="1">
      <alignment horizontal="right" vertical="center"/>
    </xf>
    <xf numFmtId="3" fontId="12" fillId="0" borderId="0" xfId="5" applyNumberFormat="1" applyFont="1" applyAlignment="1">
      <alignment horizontal="right" vertical="center"/>
    </xf>
    <xf numFmtId="3" fontId="12" fillId="3" borderId="0" xfId="5" applyNumberFormat="1" applyFont="1" applyFill="1" applyAlignment="1">
      <alignment horizontal="right" vertical="center"/>
    </xf>
    <xf numFmtId="3" fontId="27" fillId="2" borderId="0" xfId="5" applyNumberFormat="1" applyFont="1" applyFill="1" applyAlignment="1">
      <alignment horizontal="right" vertical="center"/>
    </xf>
    <xf numFmtId="3" fontId="2" fillId="2" borderId="0" xfId="5" applyNumberFormat="1" applyFont="1" applyFill="1" applyAlignment="1">
      <alignment horizontal="right" vertical="center"/>
    </xf>
    <xf numFmtId="3" fontId="2" fillId="3" borderId="0" xfId="5" applyNumberFormat="1" applyFont="1" applyFill="1" applyAlignment="1">
      <alignment horizontal="right" vertical="center"/>
    </xf>
    <xf numFmtId="3" fontId="4" fillId="2" borderId="0" xfId="5" applyNumberFormat="1" applyFont="1" applyFill="1" applyAlignment="1">
      <alignment horizontal="right" vertical="center"/>
    </xf>
    <xf numFmtId="3" fontId="13" fillId="0" borderId="0" xfId="5" applyNumberFormat="1" applyFont="1" applyFill="1" applyAlignment="1">
      <alignment horizontal="right" vertical="center"/>
    </xf>
    <xf numFmtId="3" fontId="13" fillId="0" borderId="0" xfId="5" quotePrefix="1" applyNumberFormat="1" applyFont="1" applyFill="1" applyAlignment="1">
      <alignment horizontal="right" vertical="center"/>
    </xf>
    <xf numFmtId="3" fontId="12" fillId="0" borderId="0" xfId="5" applyNumberFormat="1" applyFont="1" applyFill="1" applyAlignment="1">
      <alignment horizontal="right" vertical="center"/>
    </xf>
    <xf numFmtId="3" fontId="3" fillId="2" borderId="0" xfId="5" applyNumberFormat="1" applyFont="1" applyFill="1" applyAlignment="1">
      <alignment horizontal="right" vertical="center"/>
    </xf>
    <xf numFmtId="3" fontId="3" fillId="3" borderId="0" xfId="5" applyNumberFormat="1" applyFont="1" applyFill="1" applyAlignment="1">
      <alignment horizontal="right" vertical="center"/>
    </xf>
    <xf numFmtId="3" fontId="2" fillId="0" borderId="0" xfId="5" applyNumberFormat="1" applyFont="1" applyAlignment="1">
      <alignment horizontal="right" vertical="center"/>
    </xf>
    <xf numFmtId="3" fontId="2" fillId="0" borderId="0" xfId="5" applyNumberFormat="1" applyFont="1" applyFill="1" applyAlignment="1">
      <alignment horizontal="right" vertical="center"/>
    </xf>
    <xf numFmtId="3" fontId="3" fillId="2" borderId="3" xfId="5" applyNumberFormat="1" applyFont="1" applyFill="1" applyBorder="1" applyAlignment="1">
      <alignment horizontal="right" vertical="center"/>
    </xf>
    <xf numFmtId="3" fontId="3" fillId="3" borderId="3" xfId="5" applyNumberFormat="1" applyFont="1" applyFill="1" applyBorder="1" applyAlignment="1">
      <alignment horizontal="right" vertical="center"/>
    </xf>
    <xf numFmtId="3" fontId="13" fillId="0" borderId="1" xfId="5" applyNumberFormat="1" applyFont="1" applyBorder="1" applyAlignment="1">
      <alignment horizontal="right" vertical="center"/>
    </xf>
    <xf numFmtId="3" fontId="2" fillId="2" borderId="1" xfId="5" applyNumberFormat="1" applyFont="1" applyFill="1" applyBorder="1" applyAlignment="1">
      <alignment horizontal="right" vertical="center"/>
    </xf>
    <xf numFmtId="3" fontId="2" fillId="3" borderId="1" xfId="5" applyNumberFormat="1" applyFont="1" applyFill="1" applyBorder="1" applyAlignment="1">
      <alignment horizontal="right" vertical="center"/>
    </xf>
    <xf numFmtId="3" fontId="13" fillId="0" borderId="0" xfId="5" applyNumberFormat="1" applyFont="1" applyBorder="1" applyAlignment="1">
      <alignment horizontal="right" vertical="center"/>
    </xf>
    <xf numFmtId="3" fontId="2" fillId="2" borderId="0" xfId="5" applyNumberFormat="1" applyFont="1" applyFill="1" applyBorder="1" applyAlignment="1">
      <alignment horizontal="right" vertical="center"/>
    </xf>
    <xf numFmtId="3" fontId="2" fillId="3" borderId="0" xfId="5" applyNumberFormat="1" applyFont="1" applyFill="1" applyBorder="1" applyAlignment="1">
      <alignment horizontal="right" vertical="center"/>
    </xf>
    <xf numFmtId="3" fontId="13" fillId="0" borderId="2" xfId="5" applyNumberFormat="1" applyFont="1" applyBorder="1" applyAlignment="1">
      <alignment horizontal="right" vertical="center"/>
    </xf>
    <xf numFmtId="3" fontId="2" fillId="2" borderId="2" xfId="5" applyNumberFormat="1" applyFont="1" applyFill="1" applyBorder="1" applyAlignment="1">
      <alignment horizontal="right" vertical="center"/>
    </xf>
    <xf numFmtId="3" fontId="2" fillId="3" borderId="2" xfId="5" applyNumberFormat="1" applyFont="1" applyFill="1" applyBorder="1" applyAlignment="1">
      <alignment horizontal="right" vertical="center"/>
    </xf>
    <xf numFmtId="3" fontId="13" fillId="0" borderId="3" xfId="5" quotePrefix="1" applyNumberFormat="1" applyFont="1" applyFill="1" applyBorder="1" applyAlignment="1">
      <alignment horizontal="right" vertical="center"/>
    </xf>
    <xf numFmtId="0" fontId="34" fillId="0" borderId="0" xfId="3" applyFont="1" applyFill="1" applyBorder="1" applyAlignment="1">
      <alignment vertical="center" wrapText="1"/>
    </xf>
    <xf numFmtId="0" fontId="35" fillId="0" borderId="0" xfId="3" applyFont="1" applyAlignment="1">
      <alignment vertical="center"/>
    </xf>
    <xf numFmtId="0" fontId="34" fillId="0" borderId="0" xfId="5" applyFont="1" applyFill="1" applyBorder="1" applyAlignment="1">
      <alignment horizontal="justify" vertical="center"/>
    </xf>
    <xf numFmtId="0" fontId="34" fillId="0" borderId="0" xfId="3" applyFont="1" applyAlignment="1">
      <alignment vertical="center"/>
    </xf>
    <xf numFmtId="0" fontId="2" fillId="0" borderId="0" xfId="5" applyFont="1" applyFill="1" applyBorder="1" applyAlignment="1">
      <alignment horizontal="left" vertical="center" indent="1"/>
    </xf>
    <xf numFmtId="3" fontId="2" fillId="0" borderId="2" xfId="5" applyNumberFormat="1" applyFont="1" applyFill="1" applyBorder="1" applyAlignment="1">
      <alignment horizontal="right" vertical="center" indent="1"/>
    </xf>
    <xf numFmtId="165" fontId="2" fillId="2" borderId="2" xfId="4" applyNumberFormat="1" applyFont="1" applyFill="1" applyBorder="1" applyAlignment="1">
      <alignment horizontal="right" vertical="center" indent="1"/>
    </xf>
    <xf numFmtId="0" fontId="34" fillId="0" borderId="1" xfId="3" applyFont="1" applyFill="1" applyBorder="1" applyAlignment="1">
      <alignment vertical="center"/>
    </xf>
    <xf numFmtId="0" fontId="34" fillId="0" borderId="0" xfId="3" applyFont="1" applyFill="1" applyBorder="1" applyAlignment="1">
      <alignment horizontal="left" vertical="center"/>
    </xf>
    <xf numFmtId="0" fontId="2" fillId="0" borderId="0" xfId="5" applyFont="1" applyFill="1" applyBorder="1" applyAlignment="1">
      <alignment horizontal="left" vertical="center"/>
    </xf>
    <xf numFmtId="0" fontId="11" fillId="0" borderId="0" xfId="5" applyFont="1" applyFill="1" applyBorder="1" applyAlignment="1">
      <alignment horizontal="justify" vertical="center"/>
    </xf>
    <xf numFmtId="0" fontId="11" fillId="0" borderId="0" xfId="5" applyFont="1" applyFill="1" applyBorder="1" applyAlignment="1">
      <alignment horizontal="justify" vertical="center" wrapText="1"/>
    </xf>
    <xf numFmtId="0" fontId="11" fillId="0" borderId="0" xfId="5" applyFont="1" applyFill="1" applyBorder="1" applyAlignment="1">
      <alignment horizontal="left" vertical="center" wrapText="1"/>
    </xf>
    <xf numFmtId="0" fontId="11" fillId="0" borderId="0" xfId="5" applyFont="1" applyFill="1" applyBorder="1" applyAlignment="1">
      <alignment horizontal="justify" vertical="center" wrapText="1"/>
    </xf>
    <xf numFmtId="3" fontId="3" fillId="0" borderId="0" xfId="5" quotePrefix="1" applyNumberFormat="1" applyFont="1" applyFill="1" applyAlignment="1">
      <alignment horizontal="right" vertical="center" indent="1"/>
    </xf>
    <xf numFmtId="0" fontId="18" fillId="0" borderId="0" xfId="0" applyFont="1" applyAlignment="1">
      <alignment vertical="center"/>
    </xf>
    <xf numFmtId="3" fontId="2" fillId="0" borderId="0" xfId="5" applyNumberFormat="1" applyFont="1" applyFill="1" applyBorder="1" applyAlignment="1">
      <alignment vertical="center"/>
    </xf>
    <xf numFmtId="0" fontId="3" fillId="0" borderId="0" xfId="5" applyFont="1" applyFill="1" applyBorder="1" applyAlignment="1">
      <alignment horizontal="center" vertical="center" wrapText="1"/>
    </xf>
    <xf numFmtId="3" fontId="4" fillId="0" borderId="0" xfId="5" applyNumberFormat="1" applyFont="1" applyFill="1" applyBorder="1" applyAlignment="1">
      <alignment horizontal="right" vertical="center" indent="1"/>
    </xf>
    <xf numFmtId="3" fontId="26" fillId="0" borderId="0" xfId="5" applyNumberFormat="1" applyFont="1" applyFill="1" applyBorder="1" applyAlignment="1">
      <alignment horizontal="right" vertical="center" indent="1"/>
    </xf>
    <xf numFmtId="165" fontId="12" fillId="0" borderId="0" xfId="4" applyNumberFormat="1" applyFont="1" applyBorder="1" applyAlignment="1">
      <alignment horizontal="right" vertical="center" indent="1"/>
    </xf>
    <xf numFmtId="0" fontId="11" fillId="0" borderId="0" xfId="5" applyFont="1" applyFill="1" applyBorder="1" applyAlignment="1">
      <alignment horizontal="justify" vertical="center"/>
    </xf>
    <xf numFmtId="0" fontId="11" fillId="0" borderId="0" xfId="5" applyFont="1" applyFill="1" applyBorder="1" applyAlignment="1">
      <alignment horizontal="left" vertical="center" wrapText="1"/>
    </xf>
    <xf numFmtId="0" fontId="11" fillId="0" borderId="0" xfId="5" applyFont="1" applyFill="1" applyBorder="1" applyAlignment="1">
      <alignment horizontal="justify" vertical="center" wrapText="1"/>
    </xf>
    <xf numFmtId="3" fontId="4" fillId="0" borderId="0" xfId="5" applyNumberFormat="1" applyFont="1" applyAlignment="1">
      <alignment vertical="center"/>
    </xf>
    <xf numFmtId="165" fontId="12" fillId="3" borderId="0" xfId="4" applyNumberFormat="1" applyFont="1" applyFill="1" applyBorder="1" applyAlignment="1">
      <alignment horizontal="right" vertical="center" indent="1"/>
    </xf>
    <xf numFmtId="165" fontId="3" fillId="3" borderId="0" xfId="4" applyNumberFormat="1" applyFont="1" applyFill="1" applyBorder="1" applyAlignment="1">
      <alignment horizontal="right" vertical="center" indent="1"/>
    </xf>
    <xf numFmtId="3" fontId="12" fillId="3" borderId="0" xfId="5" applyNumberFormat="1" applyFont="1" applyFill="1" applyBorder="1" applyAlignment="1">
      <alignment horizontal="right" vertical="center" indent="1"/>
    </xf>
    <xf numFmtId="3" fontId="13" fillId="3" borderId="0" xfId="5" applyNumberFormat="1" applyFont="1" applyFill="1" applyBorder="1" applyAlignment="1">
      <alignment horizontal="right" vertical="center" indent="1"/>
    </xf>
    <xf numFmtId="3" fontId="13" fillId="3" borderId="0" xfId="5" quotePrefix="1" applyNumberFormat="1" applyFont="1" applyFill="1" applyBorder="1" applyAlignment="1">
      <alignment horizontal="right" vertical="center" indent="1"/>
    </xf>
    <xf numFmtId="3" fontId="14" fillId="3" borderId="0" xfId="5" applyNumberFormat="1" applyFont="1" applyFill="1" applyBorder="1" applyAlignment="1">
      <alignment horizontal="right" vertical="center" indent="1"/>
    </xf>
    <xf numFmtId="3" fontId="3" fillId="3" borderId="0" xfId="5" applyNumberFormat="1" applyFont="1" applyFill="1" applyBorder="1" applyAlignment="1">
      <alignment horizontal="right" vertical="center" indent="1"/>
    </xf>
    <xf numFmtId="0" fontId="3" fillId="0" borderId="4" xfId="5" applyFont="1" applyFill="1" applyBorder="1" applyAlignment="1">
      <alignment horizontal="center" vertical="center" wrapText="1"/>
    </xf>
    <xf numFmtId="165" fontId="12" fillId="0" borderId="5" xfId="4" applyNumberFormat="1" applyFont="1" applyBorder="1" applyAlignment="1">
      <alignment horizontal="right" vertical="center" indent="1"/>
    </xf>
    <xf numFmtId="165" fontId="12" fillId="0" borderId="4" xfId="4" applyNumberFormat="1" applyFont="1" applyBorder="1" applyAlignment="1">
      <alignment horizontal="right" vertical="center" indent="1"/>
    </xf>
    <xf numFmtId="165" fontId="12" fillId="0" borderId="6" xfId="4" applyNumberFormat="1" applyFont="1" applyBorder="1" applyAlignment="1">
      <alignment horizontal="right" vertical="center" indent="1"/>
    </xf>
    <xf numFmtId="165" fontId="13" fillId="0" borderId="6" xfId="4" applyNumberFormat="1" applyFont="1" applyBorder="1" applyAlignment="1">
      <alignment horizontal="right" vertical="center" indent="1"/>
    </xf>
    <xf numFmtId="165" fontId="12" fillId="0" borderId="6" xfId="4" applyNumberFormat="1" applyFont="1" applyFill="1" applyBorder="1" applyAlignment="1">
      <alignment horizontal="right" vertical="center" indent="1"/>
    </xf>
    <xf numFmtId="165" fontId="2" fillId="2" borderId="0" xfId="4" applyNumberFormat="1" applyFont="1" applyFill="1" applyBorder="1" applyAlignment="1">
      <alignment horizontal="right" vertical="center" indent="1"/>
    </xf>
    <xf numFmtId="165" fontId="2" fillId="0" borderId="6" xfId="4" applyNumberFormat="1" applyFont="1" applyBorder="1" applyAlignment="1">
      <alignment horizontal="right" vertical="center" indent="1"/>
    </xf>
    <xf numFmtId="165" fontId="14" fillId="3" borderId="0" xfId="4" applyNumberFormat="1" applyFont="1" applyFill="1" applyBorder="1" applyAlignment="1">
      <alignment horizontal="right" vertical="center" indent="1"/>
    </xf>
    <xf numFmtId="165" fontId="14" fillId="2" borderId="0" xfId="4" applyNumberFormat="1" applyFont="1" applyFill="1" applyBorder="1" applyAlignment="1">
      <alignment horizontal="right" vertical="center" indent="1"/>
    </xf>
    <xf numFmtId="165" fontId="14" fillId="0" borderId="6" xfId="4" applyNumberFormat="1" applyFont="1" applyBorder="1" applyAlignment="1">
      <alignment horizontal="right" vertical="center" indent="1"/>
    </xf>
    <xf numFmtId="165" fontId="14" fillId="0" borderId="6" xfId="4" applyNumberFormat="1" applyFont="1" applyFill="1" applyBorder="1" applyAlignment="1">
      <alignment horizontal="right" vertical="center" indent="1"/>
    </xf>
    <xf numFmtId="165" fontId="13" fillId="0" borderId="6" xfId="4" applyNumberFormat="1" applyFont="1" applyFill="1" applyBorder="1" applyAlignment="1">
      <alignment horizontal="right" vertical="center" indent="1"/>
    </xf>
    <xf numFmtId="165" fontId="3" fillId="0" borderId="6" xfId="4" applyNumberFormat="1" applyFont="1" applyFill="1" applyBorder="1" applyAlignment="1">
      <alignment horizontal="right" vertical="center" indent="1"/>
    </xf>
    <xf numFmtId="3" fontId="13" fillId="3" borderId="2" xfId="5" applyNumberFormat="1" applyFont="1" applyFill="1" applyBorder="1" applyAlignment="1">
      <alignment horizontal="right" vertical="center" indent="1"/>
    </xf>
    <xf numFmtId="165" fontId="13" fillId="2" borderId="2" xfId="4" quotePrefix="1" applyNumberFormat="1" applyFont="1" applyFill="1" applyBorder="1" applyAlignment="1">
      <alignment horizontal="right" vertical="center" indent="1"/>
    </xf>
    <xf numFmtId="165" fontId="13" fillId="0" borderId="7" xfId="4" quotePrefix="1" applyNumberFormat="1" applyFont="1" applyFill="1" applyBorder="1" applyAlignment="1">
      <alignment horizontal="right" vertical="center" indent="1"/>
    </xf>
    <xf numFmtId="0" fontId="26" fillId="3" borderId="3" xfId="5" applyFont="1" applyFill="1" applyBorder="1" applyAlignment="1">
      <alignment horizontal="center" vertical="center" wrapText="1"/>
    </xf>
    <xf numFmtId="3" fontId="4" fillId="3" borderId="1" xfId="3" applyNumberFormat="1" applyFont="1" applyFill="1" applyBorder="1" applyAlignment="1">
      <alignment horizontal="right" vertical="center" indent="1"/>
    </xf>
    <xf numFmtId="3" fontId="4" fillId="3" borderId="0" xfId="1" applyNumberFormat="1" applyFont="1" applyFill="1" applyBorder="1" applyAlignment="1">
      <alignment horizontal="right" vertical="center" indent="1"/>
    </xf>
    <xf numFmtId="3" fontId="26" fillId="3" borderId="3" xfId="3" applyNumberFormat="1" applyFont="1" applyFill="1" applyBorder="1" applyAlignment="1">
      <alignment horizontal="right" vertical="center" indent="1"/>
    </xf>
    <xf numFmtId="3" fontId="2" fillId="3" borderId="1" xfId="3" applyNumberFormat="1" applyFont="1" applyFill="1" applyBorder="1" applyAlignment="1">
      <alignment horizontal="right" vertical="center" indent="1"/>
    </xf>
    <xf numFmtId="3" fontId="2" fillId="3" borderId="0" xfId="1" applyNumberFormat="1" applyFont="1" applyFill="1" applyBorder="1" applyAlignment="1">
      <alignment horizontal="right" vertical="center" indent="1"/>
    </xf>
    <xf numFmtId="3" fontId="3" fillId="3" borderId="3" xfId="3" applyNumberFormat="1" applyFont="1" applyFill="1" applyBorder="1" applyAlignment="1">
      <alignment horizontal="right" vertical="center" indent="1"/>
    </xf>
    <xf numFmtId="3" fontId="11" fillId="0" borderId="0" xfId="5" applyNumberFormat="1" applyFont="1" applyFill="1" applyBorder="1" applyAlignment="1">
      <alignment horizontal="justify" vertical="center" wrapText="1"/>
    </xf>
    <xf numFmtId="0" fontId="4" fillId="4" borderId="0" xfId="5" applyFont="1" applyFill="1" applyAlignment="1">
      <alignment vertical="center"/>
    </xf>
    <xf numFmtId="0" fontId="11" fillId="0" borderId="0" xfId="5" applyFont="1" applyFill="1" applyBorder="1" applyAlignment="1">
      <alignment horizontal="justify" vertical="center" wrapText="1"/>
    </xf>
    <xf numFmtId="3" fontId="3" fillId="0" borderId="0" xfId="5" applyNumberFormat="1" applyFont="1" applyFill="1" applyAlignment="1">
      <alignment horizontal="right" vertical="center" indent="1"/>
    </xf>
    <xf numFmtId="0" fontId="11" fillId="0" borderId="0" xfId="5" applyFont="1" applyFill="1" applyBorder="1" applyAlignment="1">
      <alignment horizontal="justify" vertical="center"/>
    </xf>
    <xf numFmtId="0" fontId="11" fillId="0" borderId="0" xfId="5" applyFont="1" applyFill="1" applyBorder="1" applyAlignment="1">
      <alignment horizontal="justify" vertical="center" wrapText="1"/>
    </xf>
    <xf numFmtId="0" fontId="11" fillId="0" borderId="0" xfId="5" applyFont="1" applyFill="1" applyBorder="1" applyAlignment="1">
      <alignment horizontal="left" vertical="center" wrapText="1"/>
    </xf>
    <xf numFmtId="3" fontId="2" fillId="0" borderId="3" xfId="3" applyNumberFormat="1" applyFont="1" applyFill="1" applyBorder="1" applyAlignment="1">
      <alignment horizontal="center" vertical="center"/>
    </xf>
    <xf numFmtId="0" fontId="2" fillId="0" borderId="1" xfId="3" applyFont="1" applyFill="1" applyBorder="1" applyAlignment="1">
      <alignment horizontal="center" vertical="center" wrapText="1"/>
    </xf>
    <xf numFmtId="0" fontId="2" fillId="0" borderId="2" xfId="3" applyFont="1" applyFill="1" applyBorder="1" applyAlignment="1">
      <alignment horizontal="center" vertical="center" wrapText="1"/>
    </xf>
    <xf numFmtId="3" fontId="2" fillId="0" borderId="0" xfId="5" applyNumberFormat="1" applyFont="1" applyFill="1" applyAlignment="1">
      <alignment vertical="center"/>
    </xf>
  </cellXfs>
  <cellStyles count="12">
    <cellStyle name="Milliers" xfId="1" builtinId="3"/>
    <cellStyle name="Milliers 2" xfId="10"/>
    <cellStyle name="Motif" xfId="2"/>
    <cellStyle name="Motif 2" xfId="5"/>
    <cellStyle name="Motif 3" xfId="6"/>
    <cellStyle name="Motif 3 2" xfId="7"/>
    <cellStyle name="Normal" xfId="0" builtinId="0"/>
    <cellStyle name="Normal 2" xfId="8"/>
    <cellStyle name="Normal_Chapitre_6_1.xls" xfId="3"/>
    <cellStyle name="Normal_Chapitre6" xfId="11"/>
    <cellStyle name="Pourcentage" xfId="4" builtinId="5"/>
    <cellStyle name="Pourcentage 2"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O38"/>
  <sheetViews>
    <sheetView topLeftCell="A7" workbookViewId="0">
      <selection activeCell="A7" sqref="A7"/>
    </sheetView>
  </sheetViews>
  <sheetFormatPr baseColWidth="10" defaultColWidth="11.42578125" defaultRowHeight="12.75" x14ac:dyDescent="0.2"/>
  <cols>
    <col min="1" max="1" width="5.5703125" style="168" customWidth="1"/>
    <col min="2" max="4" width="11.42578125" style="168"/>
    <col min="5" max="5" width="11.85546875" style="168" customWidth="1"/>
    <col min="6" max="6" width="11.42578125" style="168"/>
    <col min="7" max="7" width="12.140625" style="168" customWidth="1"/>
    <col min="8" max="8" width="11.42578125" style="168"/>
    <col min="9" max="9" width="11.42578125" style="168" customWidth="1"/>
    <col min="10" max="10" width="3.42578125" style="168" customWidth="1"/>
    <col min="11" max="16384" width="11.42578125" style="168"/>
  </cols>
  <sheetData>
    <row r="6" spans="9:15" ht="18" x14ac:dyDescent="0.25">
      <c r="I6" s="167" t="s">
        <v>134</v>
      </c>
    </row>
    <row r="7" spans="9:15" ht="18" x14ac:dyDescent="0.25">
      <c r="I7" s="167"/>
    </row>
    <row r="8" spans="9:15" ht="45" x14ac:dyDescent="0.6">
      <c r="I8" s="169">
        <v>6</v>
      </c>
      <c r="L8" s="170"/>
      <c r="M8" s="170"/>
      <c r="N8" s="170"/>
      <c r="O8" s="170"/>
    </row>
    <row r="9" spans="9:15" ht="15" customHeight="1" x14ac:dyDescent="0.2"/>
    <row r="10" spans="9:15" ht="15" customHeight="1" x14ac:dyDescent="0.2"/>
    <row r="11" spans="9:15" ht="15" customHeight="1" x14ac:dyDescent="0.2"/>
    <row r="12" spans="9:15" ht="15" customHeight="1" x14ac:dyDescent="0.2"/>
    <row r="13" spans="9:15" ht="15" customHeight="1" x14ac:dyDescent="0.2"/>
    <row r="14" spans="9:15" ht="15" customHeight="1" x14ac:dyDescent="0.2"/>
    <row r="15" spans="9:15" ht="15" customHeight="1" x14ac:dyDescent="0.2"/>
    <row r="16" spans="9:15" ht="15" customHeight="1" x14ac:dyDescent="0.2"/>
    <row r="23" spans="1:11" ht="30" x14ac:dyDescent="0.4">
      <c r="A23" s="171" t="s">
        <v>135</v>
      </c>
      <c r="C23" s="170"/>
      <c r="D23" s="170"/>
      <c r="E23" s="170"/>
      <c r="F23" s="171"/>
      <c r="G23" s="170"/>
      <c r="H23" s="170"/>
      <c r="I23" s="172"/>
      <c r="J23" s="170"/>
      <c r="K23" s="170"/>
    </row>
    <row r="24" spans="1:11" x14ac:dyDescent="0.2">
      <c r="I24" s="173"/>
    </row>
    <row r="31" spans="1:11" ht="15.75" x14ac:dyDescent="0.25">
      <c r="A31" s="174" t="s">
        <v>136</v>
      </c>
      <c r="C31" s="175"/>
      <c r="D31" s="175"/>
      <c r="E31" s="175"/>
      <c r="F31" s="175"/>
      <c r="G31" s="176"/>
    </row>
    <row r="32" spans="1:11" ht="15" x14ac:dyDescent="0.2">
      <c r="C32" s="175"/>
      <c r="D32" s="175"/>
      <c r="E32" s="175"/>
      <c r="F32" s="175"/>
      <c r="G32" s="175"/>
    </row>
    <row r="33" spans="1:7" ht="15.75" x14ac:dyDescent="0.25">
      <c r="A33" s="174" t="s">
        <v>137</v>
      </c>
      <c r="B33" s="174"/>
      <c r="C33" s="174"/>
      <c r="D33" s="174"/>
      <c r="E33" s="174"/>
      <c r="F33" s="174"/>
      <c r="G33" s="174"/>
    </row>
    <row r="34" spans="1:7" ht="15.75" x14ac:dyDescent="0.25">
      <c r="C34" s="174"/>
      <c r="D34" s="174"/>
      <c r="E34" s="174"/>
      <c r="F34" s="174"/>
      <c r="G34" s="176"/>
    </row>
    <row r="35" spans="1:7" ht="15.75" x14ac:dyDescent="0.25">
      <c r="A35" s="174" t="s">
        <v>138</v>
      </c>
      <c r="B35" s="174"/>
      <c r="C35" s="174"/>
      <c r="D35" s="174"/>
      <c r="E35" s="174"/>
      <c r="F35" s="174"/>
      <c r="G35" s="174"/>
    </row>
    <row r="36" spans="1:7" ht="15.75" x14ac:dyDescent="0.25">
      <c r="C36" s="174"/>
      <c r="D36" s="174"/>
      <c r="E36" s="174"/>
      <c r="F36" s="174"/>
      <c r="G36" s="176"/>
    </row>
    <row r="37" spans="1:7" ht="15.75" x14ac:dyDescent="0.25">
      <c r="A37" s="174" t="s">
        <v>139</v>
      </c>
      <c r="B37" s="174"/>
      <c r="C37" s="174"/>
      <c r="D37" s="174"/>
      <c r="E37" s="174"/>
      <c r="F37" s="174"/>
      <c r="G37" s="174"/>
    </row>
    <row r="38" spans="1:7" ht="15.75" x14ac:dyDescent="0.25">
      <c r="C38" s="174"/>
      <c r="D38" s="174"/>
      <c r="E38" s="174"/>
      <c r="F38" s="174"/>
      <c r="G38" s="176"/>
    </row>
  </sheetData>
  <pageMargins left="0.7" right="0.7" top="0.75" bottom="0.75" header="0.3" footer="0.3"/>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6" tint="-0.249977111117893"/>
    <pageSetUpPr fitToPage="1"/>
  </sheetPr>
  <dimension ref="A1:H130"/>
  <sheetViews>
    <sheetView showGridLines="0" zoomScale="115" zoomScaleNormal="115" zoomScaleSheetLayoutView="75" workbookViewId="0">
      <pane xSplit="1" ySplit="4" topLeftCell="B62" activePane="bottomRight" state="frozen"/>
      <selection pane="topRight" activeCell="B1" sqref="B1"/>
      <selection pane="bottomLeft" activeCell="A5" sqref="A5"/>
      <selection pane="bottomRight" activeCell="G5" sqref="G5"/>
    </sheetView>
  </sheetViews>
  <sheetFormatPr baseColWidth="10" defaultColWidth="11.42578125" defaultRowHeight="12.75" x14ac:dyDescent="0.2"/>
  <cols>
    <col min="1" max="1" width="113.42578125" style="25" customWidth="1"/>
    <col min="2" max="2" width="11.5703125" style="39" customWidth="1"/>
    <col min="3" max="4" width="11.5703125" style="25" customWidth="1"/>
    <col min="5" max="5" width="11.5703125" style="100" customWidth="1"/>
    <col min="6" max="6" width="11.5703125" style="25" customWidth="1"/>
    <col min="7" max="7" width="16.5703125" style="100" customWidth="1"/>
    <col min="8" max="8" width="12.85546875" style="25" customWidth="1"/>
    <col min="9" max="16384" width="11.42578125" style="25"/>
  </cols>
  <sheetData>
    <row r="1" spans="1:8" ht="18" x14ac:dyDescent="0.2">
      <c r="A1" s="29" t="s">
        <v>126</v>
      </c>
      <c r="B1" s="38"/>
      <c r="C1" s="37"/>
      <c r="D1" s="37"/>
      <c r="E1" s="97"/>
      <c r="F1" s="37"/>
      <c r="G1" s="97"/>
    </row>
    <row r="2" spans="1:8" x14ac:dyDescent="0.2">
      <c r="D2" s="91"/>
      <c r="E2" s="99"/>
      <c r="F2" s="91"/>
      <c r="G2" s="99"/>
    </row>
    <row r="3" spans="1:8" ht="15.75" x14ac:dyDescent="0.2">
      <c r="A3" s="30" t="s">
        <v>72</v>
      </c>
      <c r="B3" s="102"/>
      <c r="C3" s="102"/>
      <c r="D3" s="102"/>
      <c r="E3" s="102"/>
      <c r="F3" s="102"/>
      <c r="G3" s="242"/>
    </row>
    <row r="4" spans="1:8" ht="27.2" customHeight="1" x14ac:dyDescent="0.2">
      <c r="A4" s="31"/>
      <c r="B4" s="24" t="s">
        <v>140</v>
      </c>
      <c r="C4" s="65" t="s">
        <v>171</v>
      </c>
      <c r="D4" s="24" t="s">
        <v>183</v>
      </c>
      <c r="E4" s="65" t="s">
        <v>187</v>
      </c>
      <c r="F4" s="65" t="s">
        <v>198</v>
      </c>
      <c r="G4" s="242"/>
      <c r="H4" s="91"/>
    </row>
    <row r="5" spans="1:8" ht="27.2" customHeight="1" x14ac:dyDescent="0.2">
      <c r="A5" s="34" t="s">
        <v>105</v>
      </c>
      <c r="B5" s="56">
        <f>+B6+B68+B72+B97+B106</f>
        <v>104238</v>
      </c>
      <c r="C5" s="56">
        <f>+C6+C68+C72+C97+C106</f>
        <v>106243.81299999999</v>
      </c>
      <c r="D5" s="56">
        <f>+D6+D68+D72+D97+D106</f>
        <v>105869.707895</v>
      </c>
      <c r="E5" s="56">
        <f>+E6+E68+E72+E97+E106</f>
        <v>105454.6</v>
      </c>
      <c r="F5" s="56">
        <f>+F6+F68+F72+F97+F106</f>
        <v>104594.20078600003</v>
      </c>
      <c r="G5" s="285">
        <f>+F5-E5</f>
        <v>-860.39921399997547</v>
      </c>
    </row>
    <row r="6" spans="1:8" ht="27.2" customHeight="1" x14ac:dyDescent="0.2">
      <c r="A6" s="31" t="s">
        <v>106</v>
      </c>
      <c r="B6" s="43">
        <v>52119</v>
      </c>
      <c r="C6" s="45">
        <f>+C7+C39+C64+C66</f>
        <v>53079.812999999995</v>
      </c>
      <c r="D6" s="108">
        <f>+D7+D39+D64+D66</f>
        <v>55351.707895</v>
      </c>
      <c r="E6" s="45">
        <f>+E7+E39+E64+E66</f>
        <v>54824.6</v>
      </c>
      <c r="F6" s="45">
        <f>+F7+F39+F64+F66</f>
        <v>54698.200786000023</v>
      </c>
      <c r="G6" s="242"/>
      <c r="H6" s="42"/>
    </row>
    <row r="7" spans="1:8" ht="21.95" customHeight="1" x14ac:dyDescent="0.2">
      <c r="A7" s="32" t="s">
        <v>89</v>
      </c>
      <c r="B7" s="46">
        <v>43400</v>
      </c>
      <c r="C7" s="48">
        <v>43225.657999999996</v>
      </c>
      <c r="D7" s="109">
        <v>45590</v>
      </c>
      <c r="E7" s="48">
        <f>+SUM(E8:E37)</f>
        <v>45057.799999999996</v>
      </c>
      <c r="F7" s="48">
        <f>+SUM(F8:F38)</f>
        <v>45231.531951000026</v>
      </c>
      <c r="G7" s="285"/>
    </row>
    <row r="8" spans="1:8" ht="15" customHeight="1" x14ac:dyDescent="0.2">
      <c r="A8" s="61" t="s">
        <v>148</v>
      </c>
      <c r="B8" s="69">
        <v>26758</v>
      </c>
      <c r="C8" s="59">
        <v>26798.080000000002</v>
      </c>
      <c r="D8" s="70">
        <v>26931.362549000001</v>
      </c>
      <c r="E8" s="59">
        <v>27245</v>
      </c>
      <c r="F8" s="64">
        <v>27394.686833</v>
      </c>
      <c r="G8" s="287"/>
    </row>
    <row r="9" spans="1:8" ht="15" customHeight="1" x14ac:dyDescent="0.2">
      <c r="A9" s="61" t="s">
        <v>3</v>
      </c>
      <c r="B9" s="69">
        <v>7</v>
      </c>
      <c r="C9" s="59">
        <v>6</v>
      </c>
      <c r="D9" s="70">
        <v>5.2738779999999998</v>
      </c>
      <c r="E9" s="59">
        <v>4.8</v>
      </c>
      <c r="F9" s="64">
        <v>4.2532319999999997</v>
      </c>
      <c r="G9" s="287"/>
    </row>
    <row r="10" spans="1:8" ht="15" customHeight="1" x14ac:dyDescent="0.2">
      <c r="A10" s="61" t="s">
        <v>26</v>
      </c>
      <c r="B10" s="69">
        <v>50</v>
      </c>
      <c r="C10" s="59">
        <v>50</v>
      </c>
      <c r="D10" s="70">
        <v>50</v>
      </c>
      <c r="E10" s="59">
        <v>30</v>
      </c>
      <c r="F10" s="64">
        <v>30</v>
      </c>
    </row>
    <row r="11" spans="1:8" ht="15" customHeight="1" x14ac:dyDescent="0.2">
      <c r="A11" s="62" t="s">
        <v>150</v>
      </c>
      <c r="B11" s="69">
        <v>6546</v>
      </c>
      <c r="C11" s="59">
        <v>6500</v>
      </c>
      <c r="D11" s="70">
        <v>6700</v>
      </c>
      <c r="E11" s="59">
        <v>7104</v>
      </c>
      <c r="F11" s="64">
        <v>7654</v>
      </c>
    </row>
    <row r="12" spans="1:8" ht="15" customHeight="1" x14ac:dyDescent="0.2">
      <c r="A12" s="61" t="s">
        <v>28</v>
      </c>
      <c r="B12" s="69">
        <v>540</v>
      </c>
      <c r="C12" s="59">
        <v>580.63</v>
      </c>
      <c r="D12" s="70">
        <v>628.10997999999995</v>
      </c>
      <c r="E12" s="59">
        <v>674.4</v>
      </c>
      <c r="F12" s="64">
        <v>710.85680600000001</v>
      </c>
    </row>
    <row r="13" spans="1:8" ht="15" customHeight="1" x14ac:dyDescent="0.2">
      <c r="A13" s="61" t="s">
        <v>27</v>
      </c>
      <c r="B13" s="69">
        <v>413</v>
      </c>
      <c r="C13" s="59">
        <v>388.00299999999999</v>
      </c>
      <c r="D13" s="70">
        <v>378.00396999999998</v>
      </c>
      <c r="E13" s="59">
        <v>378</v>
      </c>
      <c r="F13" s="64">
        <v>378.00396999999998</v>
      </c>
    </row>
    <row r="14" spans="1:8" ht="15" customHeight="1" x14ac:dyDescent="0.2">
      <c r="A14" s="61" t="s">
        <v>1</v>
      </c>
      <c r="B14" s="69">
        <v>101</v>
      </c>
      <c r="C14" s="59">
        <v>101</v>
      </c>
      <c r="D14" s="70">
        <v>108.506</v>
      </c>
      <c r="E14" s="59">
        <v>123.5</v>
      </c>
      <c r="F14" s="64">
        <v>123.506</v>
      </c>
    </row>
    <row r="15" spans="1:8" s="26" customFormat="1" ht="15" customHeight="1" x14ac:dyDescent="0.2">
      <c r="A15" s="61" t="s">
        <v>107</v>
      </c>
      <c r="B15" s="69">
        <v>63</v>
      </c>
      <c r="C15" s="59">
        <v>57.470999999999997</v>
      </c>
      <c r="D15" s="70">
        <v>42.946742</v>
      </c>
      <c r="E15" s="59">
        <v>42.9</v>
      </c>
      <c r="F15" s="64">
        <v>42.946742</v>
      </c>
      <c r="G15" s="100"/>
      <c r="H15" s="25"/>
    </row>
    <row r="16" spans="1:8" s="26" customFormat="1" ht="15" customHeight="1" x14ac:dyDescent="0.2">
      <c r="A16" s="61" t="s">
        <v>4</v>
      </c>
      <c r="B16" s="69">
        <v>466</v>
      </c>
      <c r="C16" s="59">
        <v>440.43200000000002</v>
      </c>
      <c r="D16" s="70">
        <v>433.82367699999998</v>
      </c>
      <c r="E16" s="59">
        <v>431.7</v>
      </c>
      <c r="F16" s="64">
        <v>431.73837600000002</v>
      </c>
      <c r="G16" s="100"/>
      <c r="H16" s="25"/>
    </row>
    <row r="17" spans="1:8" s="26" customFormat="1" ht="15" customHeight="1" x14ac:dyDescent="0.2">
      <c r="A17" s="61" t="s">
        <v>22</v>
      </c>
      <c r="B17" s="69">
        <v>326</v>
      </c>
      <c r="C17" s="59">
        <v>326</v>
      </c>
      <c r="D17" s="70">
        <v>326.31700000000001</v>
      </c>
      <c r="E17" s="59">
        <v>326.3</v>
      </c>
      <c r="F17" s="64">
        <v>326.31700000000001</v>
      </c>
      <c r="G17" s="100"/>
      <c r="H17" s="25"/>
    </row>
    <row r="18" spans="1:8" s="26" customFormat="1" ht="15" customHeight="1" x14ac:dyDescent="0.2">
      <c r="A18" s="61" t="s">
        <v>23</v>
      </c>
      <c r="B18" s="69">
        <v>661</v>
      </c>
      <c r="C18" s="59">
        <v>661</v>
      </c>
      <c r="D18" s="70">
        <v>661.18600000000004</v>
      </c>
      <c r="E18" s="59">
        <v>661.2</v>
      </c>
      <c r="F18" s="64">
        <v>661.18600000000004</v>
      </c>
      <c r="G18" s="100"/>
      <c r="H18" s="25"/>
    </row>
    <row r="19" spans="1:8" ht="15" customHeight="1" x14ac:dyDescent="0.2">
      <c r="A19" s="61" t="s">
        <v>24</v>
      </c>
      <c r="B19" s="69">
        <v>3</v>
      </c>
      <c r="C19" s="59">
        <v>3</v>
      </c>
      <c r="D19" s="70">
        <v>2.6859999999999999</v>
      </c>
      <c r="E19" s="59">
        <v>2.7</v>
      </c>
      <c r="F19" s="64">
        <v>2.6859999999999999</v>
      </c>
    </row>
    <row r="20" spans="1:8" s="26" customFormat="1" ht="15" customHeight="1" x14ac:dyDescent="0.2">
      <c r="A20" s="61" t="s">
        <v>108</v>
      </c>
      <c r="B20" s="69">
        <v>2905</v>
      </c>
      <c r="C20" s="59">
        <f>242.658+902.11+1258.315+477.129</f>
        <v>2880.212</v>
      </c>
      <c r="D20" s="70">
        <v>2875.2137349999998</v>
      </c>
      <c r="E20" s="59">
        <f>239.7+890.1+1243.3+467.1</f>
        <v>2840.2</v>
      </c>
      <c r="F20" s="64">
        <v>2411.3200479999996</v>
      </c>
      <c r="G20" s="100"/>
      <c r="H20" s="25"/>
    </row>
    <row r="21" spans="1:8" ht="15" customHeight="1" x14ac:dyDescent="0.2">
      <c r="A21" s="61" t="s">
        <v>25</v>
      </c>
      <c r="B21" s="69">
        <v>4</v>
      </c>
      <c r="C21" s="59">
        <v>4</v>
      </c>
      <c r="D21" s="70">
        <v>4</v>
      </c>
      <c r="E21" s="59">
        <v>4</v>
      </c>
      <c r="F21" s="64">
        <v>4</v>
      </c>
    </row>
    <row r="22" spans="1:8" ht="15" customHeight="1" x14ac:dyDescent="0.2">
      <c r="A22" s="21" t="s">
        <v>13</v>
      </c>
      <c r="B22" s="69">
        <v>107</v>
      </c>
      <c r="C22" s="59">
        <v>107</v>
      </c>
      <c r="D22" s="70">
        <v>107</v>
      </c>
      <c r="E22" s="59">
        <v>107</v>
      </c>
      <c r="F22" s="64">
        <v>107</v>
      </c>
    </row>
    <row r="23" spans="1:8" s="26" customFormat="1" ht="15" customHeight="1" x14ac:dyDescent="0.2">
      <c r="A23" s="61" t="s">
        <v>33</v>
      </c>
      <c r="B23" s="69">
        <v>284</v>
      </c>
      <c r="C23" s="59">
        <v>284</v>
      </c>
      <c r="D23" s="70">
        <v>284.27800000000002</v>
      </c>
      <c r="E23" s="59">
        <v>272.3</v>
      </c>
      <c r="F23" s="64">
        <v>214.278401</v>
      </c>
      <c r="G23" s="242"/>
      <c r="H23" s="42"/>
    </row>
    <row r="24" spans="1:8" ht="15" customHeight="1" x14ac:dyDescent="0.2">
      <c r="A24" s="21" t="s">
        <v>15</v>
      </c>
      <c r="B24" s="69">
        <v>7</v>
      </c>
      <c r="C24" s="59">
        <v>7</v>
      </c>
      <c r="D24" s="70">
        <v>6.8220000000000001</v>
      </c>
      <c r="E24" s="59">
        <v>6.8</v>
      </c>
      <c r="F24" s="64">
        <v>6.8220000000000001</v>
      </c>
      <c r="G24" s="242"/>
      <c r="H24" s="42"/>
    </row>
    <row r="25" spans="1:8" ht="15" customHeight="1" x14ac:dyDescent="0.2">
      <c r="A25" s="61" t="s">
        <v>18</v>
      </c>
      <c r="B25" s="69">
        <v>48</v>
      </c>
      <c r="C25" s="59">
        <v>48</v>
      </c>
      <c r="D25" s="70">
        <v>48.020650000000003</v>
      </c>
      <c r="E25" s="59">
        <v>48</v>
      </c>
      <c r="F25" s="64">
        <v>48.020648999999999</v>
      </c>
      <c r="G25" s="242"/>
      <c r="H25" s="42"/>
    </row>
    <row r="26" spans="1:8" ht="15" customHeight="1" x14ac:dyDescent="0.2">
      <c r="A26" s="21" t="s">
        <v>45</v>
      </c>
      <c r="B26" s="69">
        <v>27</v>
      </c>
      <c r="C26" s="59">
        <v>27</v>
      </c>
      <c r="D26" s="70">
        <v>27</v>
      </c>
      <c r="E26" s="59">
        <v>27</v>
      </c>
      <c r="F26" s="64">
        <v>27</v>
      </c>
      <c r="G26" s="242"/>
      <c r="H26" s="42"/>
    </row>
    <row r="27" spans="1:8" ht="15" customHeight="1" x14ac:dyDescent="0.2">
      <c r="A27" s="61" t="s">
        <v>109</v>
      </c>
      <c r="B27" s="69">
        <v>123</v>
      </c>
      <c r="C27" s="59">
        <v>123</v>
      </c>
      <c r="D27" s="70">
        <v>122.559085</v>
      </c>
      <c r="E27" s="59">
        <v>122.6</v>
      </c>
      <c r="F27" s="64">
        <v>122.559085</v>
      </c>
      <c r="G27" s="242"/>
      <c r="H27" s="42"/>
    </row>
    <row r="28" spans="1:8" ht="15" customHeight="1" x14ac:dyDescent="0.2">
      <c r="A28" s="61" t="s">
        <v>110</v>
      </c>
      <c r="B28" s="69">
        <v>91</v>
      </c>
      <c r="C28" s="59">
        <v>91</v>
      </c>
      <c r="D28" s="70">
        <v>90.552000000000007</v>
      </c>
      <c r="E28" s="59">
        <v>90.6</v>
      </c>
      <c r="F28" s="64">
        <v>90.552000000000007</v>
      </c>
      <c r="G28" s="242"/>
      <c r="H28" s="42"/>
    </row>
    <row r="29" spans="1:8" ht="15" customHeight="1" x14ac:dyDescent="0.2">
      <c r="A29" s="61" t="s">
        <v>111</v>
      </c>
      <c r="B29" s="69">
        <v>510</v>
      </c>
      <c r="C29" s="59">
        <v>100</v>
      </c>
      <c r="D29" s="70">
        <v>0</v>
      </c>
      <c r="E29" s="59">
        <v>0</v>
      </c>
      <c r="F29" s="64">
        <v>0</v>
      </c>
      <c r="G29" s="242"/>
      <c r="H29" s="42"/>
    </row>
    <row r="30" spans="1:8" ht="15" customHeight="1" x14ac:dyDescent="0.2">
      <c r="A30" s="233" t="s">
        <v>73</v>
      </c>
      <c r="B30" s="69">
        <v>3290</v>
      </c>
      <c r="C30" s="59">
        <v>3641.93</v>
      </c>
      <c r="D30" s="70">
        <v>3825.351987</v>
      </c>
      <c r="E30" s="59">
        <v>4016.6</v>
      </c>
      <c r="F30" s="64">
        <v>4291.0988090000001</v>
      </c>
      <c r="G30" s="242"/>
      <c r="H30" s="42"/>
    </row>
    <row r="31" spans="1:8" ht="15" customHeight="1" x14ac:dyDescent="0.2">
      <c r="A31" s="61" t="s">
        <v>169</v>
      </c>
      <c r="B31" s="69">
        <v>1</v>
      </c>
      <c r="C31" s="59">
        <v>0.9</v>
      </c>
      <c r="D31" s="70">
        <v>1</v>
      </c>
      <c r="E31" s="59">
        <v>3</v>
      </c>
      <c r="F31" s="64">
        <v>3</v>
      </c>
      <c r="G31" s="242"/>
      <c r="H31" s="42"/>
    </row>
    <row r="32" spans="1:8" ht="15" customHeight="1" x14ac:dyDescent="0.2">
      <c r="A32" s="61" t="s">
        <v>168</v>
      </c>
      <c r="B32" s="69">
        <v>60</v>
      </c>
      <c r="C32" s="59" t="s">
        <v>29</v>
      </c>
      <c r="D32" s="69"/>
      <c r="E32" s="59"/>
      <c r="F32" s="64"/>
      <c r="G32" s="242"/>
      <c r="H32" s="42"/>
    </row>
    <row r="33" spans="1:8" ht="15" customHeight="1" x14ac:dyDescent="0.2">
      <c r="A33" s="61" t="s">
        <v>167</v>
      </c>
      <c r="B33" s="69">
        <v>10</v>
      </c>
      <c r="C33" s="59" t="s">
        <v>29</v>
      </c>
      <c r="D33" s="69"/>
      <c r="E33" s="59"/>
      <c r="F33" s="64"/>
      <c r="G33" s="242"/>
      <c r="H33" s="42"/>
    </row>
    <row r="34" spans="1:8" x14ac:dyDescent="0.2">
      <c r="A34" s="25" t="s">
        <v>192</v>
      </c>
      <c r="B34" s="69" t="s">
        <v>29</v>
      </c>
      <c r="D34" s="69">
        <v>1930</v>
      </c>
      <c r="E34" s="59">
        <v>400</v>
      </c>
      <c r="F34" s="64">
        <v>0</v>
      </c>
      <c r="G34" s="252"/>
      <c r="H34" s="42"/>
    </row>
    <row r="35" spans="1:8" x14ac:dyDescent="0.2">
      <c r="A35" s="25" t="s">
        <v>195</v>
      </c>
      <c r="B35" s="69"/>
      <c r="D35" s="69"/>
      <c r="E35" s="59">
        <v>24.7</v>
      </c>
      <c r="F35" s="64">
        <v>33</v>
      </c>
      <c r="G35" s="252"/>
      <c r="H35" s="42"/>
    </row>
    <row r="36" spans="1:8" x14ac:dyDescent="0.2">
      <c r="A36" s="25" t="s">
        <v>193</v>
      </c>
      <c r="B36" s="69"/>
      <c r="D36" s="69"/>
      <c r="E36" s="59">
        <v>52.9</v>
      </c>
      <c r="F36" s="64">
        <v>0</v>
      </c>
      <c r="G36" s="252"/>
      <c r="H36" s="42"/>
    </row>
    <row r="37" spans="1:8" x14ac:dyDescent="0.2">
      <c r="A37" s="25" t="s">
        <v>194</v>
      </c>
      <c r="B37" s="69"/>
      <c r="D37" s="69"/>
      <c r="E37" s="59">
        <v>17.600000000000001</v>
      </c>
      <c r="F37" s="64">
        <v>24.4</v>
      </c>
      <c r="G37" s="242"/>
      <c r="H37" s="42"/>
    </row>
    <row r="38" spans="1:8" x14ac:dyDescent="0.2">
      <c r="A38" s="25" t="s">
        <v>203</v>
      </c>
      <c r="B38" s="69"/>
      <c r="D38" s="69"/>
      <c r="E38" s="59"/>
      <c r="F38" s="64">
        <f>85+3.3</f>
        <v>88.3</v>
      </c>
      <c r="G38" s="287"/>
      <c r="H38" s="42"/>
    </row>
    <row r="39" spans="1:8" ht="21.95" customHeight="1" x14ac:dyDescent="0.2">
      <c r="A39" s="33" t="s">
        <v>90</v>
      </c>
      <c r="B39" s="53">
        <v>4175</v>
      </c>
      <c r="C39" s="54">
        <f>+SUM(C40:C62)-C50-C51-C52-C53</f>
        <v>4911.1550000000007</v>
      </c>
      <c r="D39" s="110">
        <f>+SUM(D40:D62)-D50-D51-D52-D53</f>
        <v>4393.7078949999996</v>
      </c>
      <c r="E39" s="54">
        <f>+SUM(E40:E63)-E50-E51-E52-E53</f>
        <v>4095.7999999999997</v>
      </c>
      <c r="F39" s="288">
        <f>+SUM(F40:F63)-F50-F51-F52-F53</f>
        <v>3913.6688349999999</v>
      </c>
      <c r="G39" s="252"/>
      <c r="H39" s="42"/>
    </row>
    <row r="40" spans="1:8" ht="15" customHeight="1" x14ac:dyDescent="0.2">
      <c r="A40" s="28" t="s">
        <v>21</v>
      </c>
      <c r="B40" s="69">
        <v>1046</v>
      </c>
      <c r="C40" s="64">
        <v>1046</v>
      </c>
      <c r="D40" s="70">
        <v>1046</v>
      </c>
      <c r="E40" s="64">
        <v>1046</v>
      </c>
      <c r="F40" s="64">
        <v>1046</v>
      </c>
      <c r="G40" s="252"/>
      <c r="H40" s="42"/>
    </row>
    <row r="41" spans="1:8" ht="15" customHeight="1" x14ac:dyDescent="0.2">
      <c r="A41" s="28" t="s">
        <v>30</v>
      </c>
      <c r="B41" s="69">
        <v>570</v>
      </c>
      <c r="C41" s="64">
        <v>873</v>
      </c>
      <c r="D41" s="70">
        <v>570</v>
      </c>
      <c r="E41" s="64">
        <v>570</v>
      </c>
      <c r="F41" s="64">
        <v>420</v>
      </c>
      <c r="G41" s="252"/>
      <c r="H41" s="42"/>
    </row>
    <row r="42" spans="1:8" s="26" customFormat="1" ht="15" customHeight="1" x14ac:dyDescent="0.2">
      <c r="A42" s="28" t="s">
        <v>20</v>
      </c>
      <c r="B42" s="69">
        <v>150</v>
      </c>
      <c r="C42" s="64">
        <v>150</v>
      </c>
      <c r="D42" s="70">
        <v>150</v>
      </c>
      <c r="E42" s="64">
        <v>150</v>
      </c>
      <c r="F42" s="64">
        <v>150</v>
      </c>
      <c r="G42" s="252"/>
      <c r="H42" s="42"/>
    </row>
    <row r="43" spans="1:8" ht="15" customHeight="1" x14ac:dyDescent="0.2">
      <c r="A43" s="28" t="s">
        <v>170</v>
      </c>
      <c r="B43" s="69">
        <v>212</v>
      </c>
      <c r="C43" s="64">
        <v>211.85499999999999</v>
      </c>
      <c r="D43" s="70">
        <v>211.85596899999999</v>
      </c>
      <c r="E43" s="64">
        <v>211.9</v>
      </c>
      <c r="F43" s="64">
        <v>211.85596899999999</v>
      </c>
      <c r="G43" s="252"/>
      <c r="H43" s="42"/>
    </row>
    <row r="44" spans="1:8" s="26" customFormat="1" ht="15" customHeight="1" x14ac:dyDescent="0.2">
      <c r="A44" s="28" t="s">
        <v>19</v>
      </c>
      <c r="B44" s="69">
        <v>46</v>
      </c>
      <c r="C44" s="64">
        <v>49</v>
      </c>
      <c r="D44" s="70">
        <v>52.438929999999999</v>
      </c>
      <c r="E44" s="64"/>
      <c r="F44" s="64"/>
      <c r="G44" s="252"/>
      <c r="H44" s="42"/>
    </row>
    <row r="45" spans="1:8" s="26" customFormat="1" ht="15" customHeight="1" x14ac:dyDescent="0.2">
      <c r="A45" s="28" t="s">
        <v>47</v>
      </c>
      <c r="B45" s="69">
        <v>1</v>
      </c>
      <c r="C45" s="64">
        <v>1</v>
      </c>
      <c r="D45" s="70">
        <v>0.5</v>
      </c>
      <c r="E45" s="64"/>
      <c r="F45" s="64"/>
      <c r="G45" s="252"/>
      <c r="H45" s="25"/>
    </row>
    <row r="46" spans="1:8" s="26" customFormat="1" ht="15" customHeight="1" x14ac:dyDescent="0.2">
      <c r="A46" s="28" t="s">
        <v>46</v>
      </c>
      <c r="B46" s="69">
        <v>4</v>
      </c>
      <c r="C46" s="64">
        <v>4</v>
      </c>
      <c r="D46" s="70">
        <v>4</v>
      </c>
      <c r="E46" s="64"/>
      <c r="F46" s="64"/>
      <c r="G46" s="252"/>
      <c r="H46" s="25"/>
    </row>
    <row r="47" spans="1:8" s="26" customFormat="1" ht="15" customHeight="1" x14ac:dyDescent="0.2">
      <c r="A47" s="28" t="s">
        <v>91</v>
      </c>
      <c r="B47" s="69">
        <v>10</v>
      </c>
      <c r="C47" s="64">
        <v>24.3</v>
      </c>
      <c r="D47" s="70">
        <v>41.6</v>
      </c>
      <c r="E47" s="64"/>
      <c r="F47" s="64"/>
      <c r="G47" s="252"/>
      <c r="H47" s="25"/>
    </row>
    <row r="48" spans="1:8" s="26" customFormat="1" ht="15" customHeight="1" x14ac:dyDescent="0.2">
      <c r="A48" s="28" t="s">
        <v>49</v>
      </c>
      <c r="B48" s="69">
        <v>3</v>
      </c>
      <c r="C48" s="64">
        <v>3</v>
      </c>
      <c r="D48" s="70" t="s">
        <v>29</v>
      </c>
      <c r="E48" s="64"/>
      <c r="F48" s="64"/>
      <c r="G48" s="252"/>
      <c r="H48" s="25"/>
    </row>
    <row r="49" spans="1:8" s="26" customFormat="1" ht="15" customHeight="1" x14ac:dyDescent="0.2">
      <c r="A49" s="28" t="s">
        <v>31</v>
      </c>
      <c r="B49" s="69">
        <v>1550</v>
      </c>
      <c r="C49" s="64">
        <f>+C50+C51+C52+C53</f>
        <v>1710</v>
      </c>
      <c r="D49" s="70">
        <v>1757.894223</v>
      </c>
      <c r="E49" s="64">
        <f>+SUM(E50:E53)</f>
        <v>1480.6</v>
      </c>
      <c r="F49" s="64">
        <f>+SUM(F50:F53)</f>
        <v>1600.043866</v>
      </c>
      <c r="G49" s="252"/>
      <c r="H49" s="25"/>
    </row>
    <row r="50" spans="1:8" s="26" customFormat="1" ht="15" customHeight="1" x14ac:dyDescent="0.2">
      <c r="A50" s="72" t="s">
        <v>50</v>
      </c>
      <c r="B50" s="70">
        <v>134</v>
      </c>
      <c r="C50" s="96">
        <v>135</v>
      </c>
      <c r="D50" s="70">
        <v>135.42220900000001</v>
      </c>
      <c r="E50" s="96">
        <v>141.1</v>
      </c>
      <c r="F50" s="96">
        <v>142.75774999999999</v>
      </c>
      <c r="G50" s="252"/>
      <c r="H50" s="25"/>
    </row>
    <row r="51" spans="1:8" s="26" customFormat="1" ht="15" customHeight="1" x14ac:dyDescent="0.2">
      <c r="A51" s="72" t="s">
        <v>51</v>
      </c>
      <c r="B51" s="70">
        <v>266</v>
      </c>
      <c r="C51" s="96">
        <v>317</v>
      </c>
      <c r="D51" s="70">
        <v>265.56680799999998</v>
      </c>
      <c r="E51" s="96">
        <v>265.39999999999998</v>
      </c>
      <c r="F51" s="96">
        <v>265.48</v>
      </c>
      <c r="G51" s="252"/>
      <c r="H51" s="25"/>
    </row>
    <row r="52" spans="1:8" s="26" customFormat="1" ht="15" customHeight="1" x14ac:dyDescent="0.2">
      <c r="A52" s="72" t="s">
        <v>52</v>
      </c>
      <c r="B52" s="70">
        <v>914</v>
      </c>
      <c r="C52" s="96">
        <v>1021</v>
      </c>
      <c r="D52" s="70">
        <v>1112.3712949999999</v>
      </c>
      <c r="E52" s="96">
        <v>830.5</v>
      </c>
      <c r="F52" s="96">
        <v>938.33500000000004</v>
      </c>
      <c r="G52" s="252"/>
      <c r="H52" s="100"/>
    </row>
    <row r="53" spans="1:8" s="26" customFormat="1" ht="15" customHeight="1" x14ac:dyDescent="0.2">
      <c r="A53" s="72" t="s">
        <v>53</v>
      </c>
      <c r="B53" s="70">
        <v>237</v>
      </c>
      <c r="C53" s="96">
        <v>237</v>
      </c>
      <c r="D53" s="70">
        <v>244.53391099999999</v>
      </c>
      <c r="E53" s="96">
        <v>243.6</v>
      </c>
      <c r="F53" s="96">
        <v>253.47111599999999</v>
      </c>
      <c r="G53" s="252"/>
      <c r="H53" s="100"/>
    </row>
    <row r="54" spans="1:8" s="26" customFormat="1" ht="15" customHeight="1" x14ac:dyDescent="0.2">
      <c r="A54" s="28" t="s">
        <v>113</v>
      </c>
      <c r="B54" s="69">
        <v>293</v>
      </c>
      <c r="C54" s="64">
        <v>293</v>
      </c>
      <c r="D54" s="70">
        <v>292.65912300000002</v>
      </c>
      <c r="E54" s="64">
        <v>107</v>
      </c>
      <c r="F54" s="64"/>
      <c r="G54" s="252"/>
      <c r="H54" s="100"/>
    </row>
    <row r="55" spans="1:8" s="26" customFormat="1" ht="15" customHeight="1" x14ac:dyDescent="0.2">
      <c r="A55" s="28" t="s">
        <v>112</v>
      </c>
      <c r="B55" s="69">
        <v>17</v>
      </c>
      <c r="C55" s="64">
        <v>19</v>
      </c>
      <c r="D55" s="70">
        <v>21.049192000000001</v>
      </c>
      <c r="E55" s="64">
        <v>19.2</v>
      </c>
      <c r="F55" s="64">
        <v>19.219000000000001</v>
      </c>
      <c r="G55" s="252"/>
      <c r="H55" s="100"/>
    </row>
    <row r="56" spans="1:8" ht="15" customHeight="1" x14ac:dyDescent="0.2">
      <c r="A56" s="28" t="s">
        <v>70</v>
      </c>
      <c r="B56" s="69">
        <v>2</v>
      </c>
      <c r="C56" s="64">
        <v>2</v>
      </c>
      <c r="D56" s="70">
        <v>9</v>
      </c>
      <c r="E56" s="64"/>
      <c r="F56" s="64"/>
      <c r="G56" s="252"/>
      <c r="H56" s="100"/>
    </row>
    <row r="57" spans="1:8" s="26" customFormat="1" x14ac:dyDescent="0.2">
      <c r="A57" s="28" t="s">
        <v>141</v>
      </c>
      <c r="B57" s="69">
        <v>40</v>
      </c>
      <c r="C57" s="64">
        <v>40</v>
      </c>
      <c r="D57" s="70">
        <v>40</v>
      </c>
      <c r="E57" s="64">
        <v>40</v>
      </c>
      <c r="F57" s="64">
        <v>30</v>
      </c>
      <c r="G57" s="286"/>
      <c r="H57" s="100"/>
    </row>
    <row r="58" spans="1:8" s="26" customFormat="1" ht="15" customHeight="1" x14ac:dyDescent="0.2">
      <c r="A58" s="28" t="s">
        <v>54</v>
      </c>
      <c r="B58" s="69">
        <v>145</v>
      </c>
      <c r="C58" s="64">
        <v>145</v>
      </c>
      <c r="D58" s="70">
        <v>147.510458</v>
      </c>
      <c r="E58" s="64">
        <v>149.9</v>
      </c>
      <c r="F58" s="64">
        <v>151</v>
      </c>
      <c r="G58" s="100"/>
      <c r="H58" s="25"/>
    </row>
    <row r="59" spans="1:8" s="26" customFormat="1" ht="15" customHeight="1" x14ac:dyDescent="0.2">
      <c r="A59" s="28" t="s">
        <v>142</v>
      </c>
      <c r="B59" s="69">
        <v>80</v>
      </c>
      <c r="C59" s="64">
        <v>0</v>
      </c>
      <c r="D59" s="70"/>
      <c r="E59" s="64"/>
      <c r="F59" s="64"/>
      <c r="G59" s="100"/>
      <c r="H59" s="25"/>
    </row>
    <row r="60" spans="1:8" s="26" customFormat="1" ht="15" customHeight="1" x14ac:dyDescent="0.2">
      <c r="A60" s="28" t="s">
        <v>172</v>
      </c>
      <c r="B60" s="69"/>
      <c r="C60" s="64">
        <v>254</v>
      </c>
      <c r="D60" s="70"/>
      <c r="E60" s="64"/>
      <c r="F60" s="64"/>
      <c r="G60" s="100"/>
      <c r="H60" s="25"/>
    </row>
    <row r="61" spans="1:8" s="26" customFormat="1" ht="15" customHeight="1" x14ac:dyDescent="0.2">
      <c r="A61" s="28" t="s">
        <v>197</v>
      </c>
      <c r="B61" s="69"/>
      <c r="C61" s="64">
        <v>66</v>
      </c>
      <c r="D61" s="70">
        <v>49.2</v>
      </c>
      <c r="E61" s="64">
        <v>80</v>
      </c>
      <c r="F61" s="64"/>
      <c r="G61" s="100"/>
      <c r="H61" s="25"/>
    </row>
    <row r="62" spans="1:8" s="26" customFormat="1" ht="15" customHeight="1" x14ac:dyDescent="0.2">
      <c r="A62" s="28" t="s">
        <v>143</v>
      </c>
      <c r="B62" s="69" t="s">
        <v>29</v>
      </c>
      <c r="C62" s="59">
        <v>20</v>
      </c>
      <c r="D62" s="70"/>
      <c r="E62" s="59"/>
      <c r="F62" s="64"/>
      <c r="G62" s="100"/>
      <c r="H62" s="25"/>
    </row>
    <row r="63" spans="1:8" s="26" customFormat="1" ht="15" customHeight="1" x14ac:dyDescent="0.2">
      <c r="A63" s="28" t="s">
        <v>196</v>
      </c>
      <c r="B63" s="64">
        <f>+B45+B46+B47+B56</f>
        <v>17</v>
      </c>
      <c r="C63" s="64">
        <f>+C45+C46+C47+C56</f>
        <v>31.3</v>
      </c>
      <c r="D63" s="64">
        <f>+D45+D46+D47+D56</f>
        <v>55.1</v>
      </c>
      <c r="E63" s="59">
        <f>204.3+9.3+14.3+8.3+5</f>
        <v>241.20000000000005</v>
      </c>
      <c r="F63" s="64">
        <f>214.25+10.3+50+11</f>
        <v>285.55</v>
      </c>
      <c r="G63" s="100"/>
      <c r="H63" s="25"/>
    </row>
    <row r="64" spans="1:8" s="26" customFormat="1" ht="21.95" customHeight="1" x14ac:dyDescent="0.2">
      <c r="A64" s="33" t="s">
        <v>92</v>
      </c>
      <c r="B64" s="53">
        <v>4294</v>
      </c>
      <c r="C64" s="54">
        <v>4679</v>
      </c>
      <c r="D64" s="110">
        <v>5090</v>
      </c>
      <c r="E64" s="54">
        <v>5378</v>
      </c>
      <c r="F64" s="54">
        <v>5272</v>
      </c>
      <c r="G64" s="100"/>
      <c r="H64" s="25"/>
    </row>
    <row r="65" spans="1:8" s="26" customFormat="1" ht="15" customHeight="1" x14ac:dyDescent="0.2">
      <c r="A65" s="28" t="s">
        <v>93</v>
      </c>
      <c r="B65" s="69">
        <v>4294</v>
      </c>
      <c r="C65" s="59">
        <v>4679</v>
      </c>
      <c r="D65" s="70">
        <v>5090</v>
      </c>
      <c r="E65" s="59">
        <v>5378</v>
      </c>
      <c r="F65" s="59">
        <v>5272</v>
      </c>
      <c r="G65" s="100"/>
      <c r="H65" s="25"/>
    </row>
    <row r="66" spans="1:8" s="26" customFormat="1" ht="21.95" customHeight="1" x14ac:dyDescent="0.2">
      <c r="A66" s="32" t="s">
        <v>94</v>
      </c>
      <c r="B66" s="53">
        <v>250</v>
      </c>
      <c r="C66" s="243">
        <v>264</v>
      </c>
      <c r="D66" s="110">
        <v>278</v>
      </c>
      <c r="E66" s="243">
        <v>293</v>
      </c>
      <c r="F66" s="243">
        <v>281</v>
      </c>
      <c r="G66" s="100"/>
      <c r="H66" s="25"/>
    </row>
    <row r="67" spans="1:8" ht="15" customHeight="1" x14ac:dyDescent="0.2">
      <c r="A67" s="62" t="s">
        <v>55</v>
      </c>
      <c r="B67" s="69">
        <v>250</v>
      </c>
      <c r="C67" s="66">
        <v>264</v>
      </c>
      <c r="D67" s="70">
        <v>278</v>
      </c>
      <c r="E67" s="66">
        <v>293</v>
      </c>
      <c r="F67" s="66">
        <v>281</v>
      </c>
      <c r="G67" s="253"/>
    </row>
    <row r="68" spans="1:8" s="26" customFormat="1" ht="27.2" customHeight="1" x14ac:dyDescent="0.2">
      <c r="A68" s="34" t="s">
        <v>130</v>
      </c>
      <c r="B68" s="57">
        <v>13969</v>
      </c>
      <c r="C68" s="58">
        <v>12262</v>
      </c>
      <c r="D68" s="111">
        <f>+D69+D70+D71</f>
        <v>11372</v>
      </c>
      <c r="E68" s="111">
        <f>+E69+E70+E71</f>
        <v>11071.4</v>
      </c>
      <c r="F68" s="111">
        <f>+F69+F70+F71</f>
        <v>10054</v>
      </c>
      <c r="G68" s="100"/>
      <c r="H68" s="25"/>
    </row>
    <row r="69" spans="1:8" ht="15" customHeight="1" x14ac:dyDescent="0.2">
      <c r="A69" s="62" t="s">
        <v>34</v>
      </c>
      <c r="B69" s="69">
        <v>4356</v>
      </c>
      <c r="C69" s="59">
        <v>4966</v>
      </c>
      <c r="D69" s="70">
        <v>6114</v>
      </c>
      <c r="E69" s="59">
        <v>6113.8</v>
      </c>
      <c r="F69" s="59">
        <v>4878</v>
      </c>
    </row>
    <row r="70" spans="1:8" s="26" customFormat="1" ht="15" customHeight="1" x14ac:dyDescent="0.2">
      <c r="A70" s="62" t="s">
        <v>44</v>
      </c>
      <c r="B70" s="69">
        <v>8970</v>
      </c>
      <c r="C70" s="59">
        <v>6695</v>
      </c>
      <c r="D70" s="70">
        <v>4602</v>
      </c>
      <c r="E70" s="59">
        <v>4290.8</v>
      </c>
      <c r="F70" s="59">
        <v>4399</v>
      </c>
      <c r="G70" s="100"/>
      <c r="H70" s="25"/>
    </row>
    <row r="71" spans="1:8" ht="15" customHeight="1" x14ac:dyDescent="0.2">
      <c r="A71" s="62" t="s">
        <v>36</v>
      </c>
      <c r="B71" s="69">
        <v>643</v>
      </c>
      <c r="C71" s="59">
        <v>600</v>
      </c>
      <c r="D71" s="70">
        <v>656</v>
      </c>
      <c r="E71" s="59">
        <v>666.8</v>
      </c>
      <c r="F71" s="59">
        <v>777</v>
      </c>
    </row>
    <row r="72" spans="1:8" ht="27.2" customHeight="1" x14ac:dyDescent="0.2">
      <c r="A72" s="36" t="s">
        <v>100</v>
      </c>
      <c r="B72" s="57">
        <v>37263</v>
      </c>
      <c r="C72" s="58">
        <f>+C73+C76+C82+C87+C95</f>
        <v>40011</v>
      </c>
      <c r="D72" s="58">
        <f>+D73+D76+D82+D87+D95</f>
        <v>38341</v>
      </c>
      <c r="E72" s="58">
        <f>+E73+E76+E82+E87+E95</f>
        <v>38748.6</v>
      </c>
      <c r="F72" s="58">
        <f>+F73+F76+F82+F87+F95</f>
        <v>38563</v>
      </c>
    </row>
    <row r="73" spans="1:8" ht="21.95" customHeight="1" x14ac:dyDescent="0.2">
      <c r="A73" s="23" t="s">
        <v>74</v>
      </c>
      <c r="B73" s="53">
        <v>14587</v>
      </c>
      <c r="C73" s="54">
        <f>+C74+C75</f>
        <v>16762</v>
      </c>
      <c r="D73" s="110">
        <f>+D74+D75</f>
        <v>14235</v>
      </c>
      <c r="E73" s="54">
        <f>+E74+E75</f>
        <v>14116.6</v>
      </c>
      <c r="F73" s="54">
        <f>+F74+F75</f>
        <v>13420</v>
      </c>
    </row>
    <row r="74" spans="1:8" ht="15" customHeight="1" x14ac:dyDescent="0.2">
      <c r="A74" s="35" t="s">
        <v>56</v>
      </c>
      <c r="B74" s="69">
        <v>2225</v>
      </c>
      <c r="C74" s="59">
        <v>2332</v>
      </c>
      <c r="D74" s="70">
        <v>2114</v>
      </c>
      <c r="E74" s="59">
        <v>1995.2</v>
      </c>
      <c r="F74" s="59">
        <v>2133</v>
      </c>
    </row>
    <row r="75" spans="1:8" ht="15" customHeight="1" x14ac:dyDescent="0.2">
      <c r="A75" s="35" t="s">
        <v>57</v>
      </c>
      <c r="B75" s="69">
        <v>12362</v>
      </c>
      <c r="C75" s="59">
        <v>14430</v>
      </c>
      <c r="D75" s="70">
        <v>12121</v>
      </c>
      <c r="E75" s="59">
        <v>12121.4</v>
      </c>
      <c r="F75" s="59">
        <v>11287</v>
      </c>
    </row>
    <row r="76" spans="1:8" ht="21.95" customHeight="1" x14ac:dyDescent="0.2">
      <c r="A76" s="23" t="s">
        <v>75</v>
      </c>
      <c r="B76" s="53">
        <v>12333</v>
      </c>
      <c r="C76" s="54">
        <f>+SUM(C77:C78)</f>
        <v>12455</v>
      </c>
      <c r="D76" s="110">
        <f>+D77+D78</f>
        <v>12583</v>
      </c>
      <c r="E76" s="54">
        <f>+SUM(E77:E78)</f>
        <v>12697</v>
      </c>
      <c r="F76" s="54">
        <f>+SUM(F77:F78)</f>
        <v>12969</v>
      </c>
    </row>
    <row r="77" spans="1:8" ht="15" customHeight="1" x14ac:dyDescent="0.2">
      <c r="A77" s="35" t="s">
        <v>152</v>
      </c>
      <c r="B77" s="69">
        <v>5273</v>
      </c>
      <c r="C77" s="59">
        <v>5143</v>
      </c>
      <c r="D77" s="70">
        <v>5075</v>
      </c>
      <c r="E77" s="59">
        <v>5057</v>
      </c>
      <c r="F77" s="59">
        <v>5057</v>
      </c>
    </row>
    <row r="78" spans="1:8" ht="15" customHeight="1" x14ac:dyDescent="0.2">
      <c r="A78" s="35" t="s">
        <v>58</v>
      </c>
      <c r="B78" s="69">
        <v>7060</v>
      </c>
      <c r="C78" s="59">
        <v>7312</v>
      </c>
      <c r="D78" s="70">
        <v>7508</v>
      </c>
      <c r="E78" s="59">
        <v>7640</v>
      </c>
      <c r="F78" s="59">
        <v>7912</v>
      </c>
    </row>
    <row r="79" spans="1:8" ht="15" customHeight="1" x14ac:dyDescent="0.2">
      <c r="A79" s="27" t="s">
        <v>153</v>
      </c>
      <c r="B79" s="70">
        <v>3418</v>
      </c>
      <c r="C79" s="71">
        <v>3504</v>
      </c>
      <c r="D79" s="70">
        <v>3513</v>
      </c>
      <c r="E79" s="71">
        <v>3518</v>
      </c>
      <c r="F79" s="71">
        <v>3529</v>
      </c>
    </row>
    <row r="80" spans="1:8" ht="15" customHeight="1" x14ac:dyDescent="0.2">
      <c r="A80" s="27" t="s">
        <v>97</v>
      </c>
      <c r="B80" s="70">
        <v>674</v>
      </c>
      <c r="C80" s="71">
        <v>667</v>
      </c>
      <c r="D80" s="70">
        <v>650</v>
      </c>
      <c r="E80" s="71">
        <v>654</v>
      </c>
      <c r="F80" s="71">
        <v>657</v>
      </c>
    </row>
    <row r="81" spans="1:6" ht="15" customHeight="1" x14ac:dyDescent="0.2">
      <c r="A81" s="27" t="s">
        <v>98</v>
      </c>
      <c r="B81" s="70">
        <v>2968</v>
      </c>
      <c r="C81" s="71">
        <v>3142</v>
      </c>
      <c r="D81" s="70">
        <v>3345</v>
      </c>
      <c r="E81" s="71">
        <v>3468</v>
      </c>
      <c r="F81" s="71">
        <v>3726</v>
      </c>
    </row>
    <row r="82" spans="1:6" ht="21.95" customHeight="1" x14ac:dyDescent="0.2">
      <c r="A82" s="23" t="s">
        <v>78</v>
      </c>
      <c r="B82" s="53">
        <v>7964</v>
      </c>
      <c r="C82" s="54">
        <f>+SUM(C83:C86)</f>
        <v>8431</v>
      </c>
      <c r="D82" s="110">
        <f>+SUM(D83:D86)</f>
        <v>8854</v>
      </c>
      <c r="E82" s="54">
        <f>+SUM(E83:E86)</f>
        <v>9094</v>
      </c>
      <c r="F82" s="54">
        <f>+SUM(F83:F86)</f>
        <v>9173</v>
      </c>
    </row>
    <row r="83" spans="1:6" ht="15" customHeight="1" x14ac:dyDescent="0.2">
      <c r="A83" s="35" t="s">
        <v>59</v>
      </c>
      <c r="B83" s="69">
        <v>3596</v>
      </c>
      <c r="C83" s="59">
        <v>3879</v>
      </c>
      <c r="D83" s="70">
        <v>4250</v>
      </c>
      <c r="E83" s="59">
        <v>4407</v>
      </c>
      <c r="F83" s="59">
        <v>4906</v>
      </c>
    </row>
    <row r="84" spans="1:6" ht="15" customHeight="1" x14ac:dyDescent="0.2">
      <c r="A84" s="35" t="s">
        <v>60</v>
      </c>
      <c r="B84" s="69">
        <v>780</v>
      </c>
      <c r="C84" s="59">
        <v>792</v>
      </c>
      <c r="D84" s="70">
        <v>911</v>
      </c>
      <c r="E84" s="59">
        <v>962</v>
      </c>
      <c r="F84" s="59">
        <v>1068</v>
      </c>
    </row>
    <row r="85" spans="1:6" ht="15" customHeight="1" x14ac:dyDescent="0.2">
      <c r="A85" s="35" t="s">
        <v>61</v>
      </c>
      <c r="B85" s="69">
        <v>777</v>
      </c>
      <c r="C85" s="59">
        <v>907</v>
      </c>
      <c r="D85" s="70">
        <v>1052</v>
      </c>
      <c r="E85" s="59">
        <v>1052</v>
      </c>
      <c r="F85" s="59">
        <v>709</v>
      </c>
    </row>
    <row r="86" spans="1:6" ht="15" customHeight="1" x14ac:dyDescent="0.2">
      <c r="A86" s="35" t="s">
        <v>62</v>
      </c>
      <c r="B86" s="69">
        <v>2811</v>
      </c>
      <c r="C86" s="59">
        <v>2853</v>
      </c>
      <c r="D86" s="70">
        <v>2641</v>
      </c>
      <c r="E86" s="59">
        <v>2673</v>
      </c>
      <c r="F86" s="59">
        <v>2490</v>
      </c>
    </row>
    <row r="87" spans="1:6" ht="21.95" customHeight="1" x14ac:dyDescent="0.2">
      <c r="A87" s="23" t="s">
        <v>77</v>
      </c>
      <c r="B87" s="53">
        <f>SUM(B88:B93)</f>
        <v>1339</v>
      </c>
      <c r="C87" s="53">
        <f>SUM(C88:C93)</f>
        <v>1389</v>
      </c>
      <c r="D87" s="53">
        <f>+SUM(D88:D93)</f>
        <v>1664</v>
      </c>
      <c r="E87" s="54">
        <f>SUM(E88:E93)</f>
        <v>1760</v>
      </c>
      <c r="F87" s="54">
        <f>SUM(F88:F94)</f>
        <v>1933</v>
      </c>
    </row>
    <row r="88" spans="1:6" ht="15" customHeight="1" x14ac:dyDescent="0.2">
      <c r="A88" s="35" t="s">
        <v>63</v>
      </c>
      <c r="B88" s="69">
        <v>1189</v>
      </c>
      <c r="C88" s="59">
        <v>1270</v>
      </c>
      <c r="D88" s="70">
        <v>1354</v>
      </c>
      <c r="E88" s="59">
        <v>1404</v>
      </c>
      <c r="F88" s="59">
        <v>1446</v>
      </c>
    </row>
    <row r="89" spans="1:6" ht="15" customHeight="1" x14ac:dyDescent="0.2">
      <c r="A89" s="35" t="s">
        <v>64</v>
      </c>
      <c r="B89" s="69">
        <v>10</v>
      </c>
      <c r="C89" s="59">
        <v>10</v>
      </c>
      <c r="D89" s="70">
        <v>10</v>
      </c>
      <c r="E89" s="59">
        <v>15</v>
      </c>
      <c r="F89" s="59">
        <v>15</v>
      </c>
    </row>
    <row r="90" spans="1:6" ht="15" customHeight="1" x14ac:dyDescent="0.2">
      <c r="A90" s="35" t="s">
        <v>155</v>
      </c>
      <c r="B90" s="69">
        <v>62</v>
      </c>
      <c r="C90" s="59">
        <v>27</v>
      </c>
      <c r="D90" s="70">
        <v>27</v>
      </c>
      <c r="E90" s="59">
        <v>27</v>
      </c>
      <c r="F90" s="59">
        <v>27</v>
      </c>
    </row>
    <row r="91" spans="1:6" ht="15" customHeight="1" x14ac:dyDescent="0.2">
      <c r="A91" s="35" t="s">
        <v>65</v>
      </c>
      <c r="B91" s="69">
        <v>62</v>
      </c>
      <c r="C91" s="59">
        <v>64</v>
      </c>
      <c r="D91" s="70">
        <v>64</v>
      </c>
      <c r="E91" s="59">
        <v>64</v>
      </c>
      <c r="F91" s="59">
        <v>80</v>
      </c>
    </row>
    <row r="92" spans="1:6" ht="15" customHeight="1" x14ac:dyDescent="0.2">
      <c r="A92" s="35" t="s">
        <v>188</v>
      </c>
      <c r="B92" s="69"/>
      <c r="C92" s="59"/>
      <c r="D92" s="70">
        <v>191</v>
      </c>
      <c r="E92" s="59">
        <v>232</v>
      </c>
      <c r="F92" s="59">
        <v>273</v>
      </c>
    </row>
    <row r="93" spans="1:6" ht="20.100000000000001" customHeight="1" x14ac:dyDescent="0.2">
      <c r="A93" s="244" t="s">
        <v>182</v>
      </c>
      <c r="B93" s="69">
        <v>16</v>
      </c>
      <c r="C93" s="59">
        <v>18</v>
      </c>
      <c r="D93" s="70">
        <v>18</v>
      </c>
      <c r="E93" s="59">
        <v>18</v>
      </c>
      <c r="F93" s="59">
        <v>22</v>
      </c>
    </row>
    <row r="94" spans="1:6" ht="20.100000000000001" customHeight="1" x14ac:dyDescent="0.2">
      <c r="A94" s="244" t="s">
        <v>204</v>
      </c>
      <c r="B94" s="69"/>
      <c r="C94" s="59"/>
      <c r="D94" s="70"/>
      <c r="E94" s="59"/>
      <c r="F94" s="59">
        <f>4+4+62</f>
        <v>70</v>
      </c>
    </row>
    <row r="95" spans="1:6" ht="20.25" customHeight="1" x14ac:dyDescent="0.2">
      <c r="A95" s="23" t="s">
        <v>76</v>
      </c>
      <c r="B95" s="53">
        <v>1067</v>
      </c>
      <c r="C95" s="54">
        <v>974</v>
      </c>
      <c r="D95" s="110">
        <v>1005</v>
      </c>
      <c r="E95" s="54">
        <v>1081</v>
      </c>
      <c r="F95" s="54">
        <v>1068</v>
      </c>
    </row>
    <row r="96" spans="1:6" ht="15" customHeight="1" x14ac:dyDescent="0.2">
      <c r="A96" s="35" t="s">
        <v>66</v>
      </c>
      <c r="B96" s="69">
        <v>1067</v>
      </c>
      <c r="C96" s="59">
        <v>974</v>
      </c>
      <c r="D96" s="70">
        <v>995</v>
      </c>
      <c r="E96" s="59">
        <v>1081</v>
      </c>
      <c r="F96" s="59">
        <v>1198</v>
      </c>
    </row>
    <row r="97" spans="1:6" ht="27.2" customHeight="1" x14ac:dyDescent="0.2">
      <c r="A97" s="36" t="s">
        <v>79</v>
      </c>
      <c r="B97" s="57">
        <v>879</v>
      </c>
      <c r="C97" s="58">
        <v>883</v>
      </c>
      <c r="D97" s="111">
        <v>797</v>
      </c>
      <c r="E97" s="58">
        <v>802</v>
      </c>
      <c r="F97" s="58">
        <f>+F98+F100</f>
        <v>1271</v>
      </c>
    </row>
    <row r="98" spans="1:6" ht="21.95" customHeight="1" x14ac:dyDescent="0.2">
      <c r="A98" s="23" t="s">
        <v>80</v>
      </c>
      <c r="B98" s="53">
        <v>722</v>
      </c>
      <c r="C98" s="54">
        <v>702</v>
      </c>
      <c r="D98" s="110">
        <v>632</v>
      </c>
      <c r="E98" s="54">
        <v>637</v>
      </c>
      <c r="F98" s="54">
        <v>1114</v>
      </c>
    </row>
    <row r="99" spans="1:6" ht="15" customHeight="1" x14ac:dyDescent="0.2">
      <c r="A99" s="35" t="s">
        <v>68</v>
      </c>
      <c r="B99" s="69">
        <v>306</v>
      </c>
      <c r="C99" s="59">
        <v>413</v>
      </c>
      <c r="D99" s="70">
        <v>413</v>
      </c>
      <c r="E99" s="59">
        <v>413</v>
      </c>
      <c r="F99" s="59">
        <v>1114</v>
      </c>
    </row>
    <row r="100" spans="1:6" ht="21.95" customHeight="1" x14ac:dyDescent="0.2">
      <c r="A100" s="23" t="s">
        <v>81</v>
      </c>
      <c r="B100" s="53">
        <v>157</v>
      </c>
      <c r="C100" s="54">
        <v>157</v>
      </c>
      <c r="D100" s="110">
        <v>157</v>
      </c>
      <c r="E100" s="54">
        <v>157</v>
      </c>
      <c r="F100" s="54">
        <v>157</v>
      </c>
    </row>
    <row r="101" spans="1:6" ht="15" customHeight="1" x14ac:dyDescent="0.2">
      <c r="A101" s="35" t="s">
        <v>157</v>
      </c>
      <c r="B101" s="69">
        <v>157</v>
      </c>
      <c r="C101" s="59">
        <v>157</v>
      </c>
      <c r="D101" s="70">
        <v>157</v>
      </c>
      <c r="E101" s="59">
        <v>157</v>
      </c>
      <c r="F101" s="59">
        <v>157</v>
      </c>
    </row>
    <row r="102" spans="1:6" ht="15" customHeight="1" x14ac:dyDescent="0.2">
      <c r="A102" s="35" t="s">
        <v>71</v>
      </c>
      <c r="B102" s="51" t="s">
        <v>29</v>
      </c>
      <c r="C102" s="52"/>
      <c r="D102" s="112"/>
      <c r="E102" s="52"/>
      <c r="F102" s="52"/>
    </row>
    <row r="103" spans="1:6" ht="15" customHeight="1" x14ac:dyDescent="0.2">
      <c r="A103" s="35" t="s">
        <v>84</v>
      </c>
      <c r="B103" s="51" t="s">
        <v>29</v>
      </c>
      <c r="C103" s="52"/>
      <c r="D103" s="112"/>
      <c r="E103" s="52"/>
      <c r="F103" s="52"/>
    </row>
    <row r="104" spans="1:6" ht="15" customHeight="1" x14ac:dyDescent="0.2">
      <c r="A104" s="35" t="s">
        <v>85</v>
      </c>
      <c r="B104" s="51" t="s">
        <v>29</v>
      </c>
      <c r="C104" s="52"/>
      <c r="D104" s="112"/>
      <c r="E104" s="52"/>
      <c r="F104" s="52"/>
    </row>
    <row r="105" spans="1:6" ht="15" customHeight="1" x14ac:dyDescent="0.2">
      <c r="A105" s="35" t="s">
        <v>86</v>
      </c>
      <c r="B105" s="51" t="s">
        <v>29</v>
      </c>
      <c r="C105" s="52"/>
      <c r="D105" s="112"/>
      <c r="E105" s="52"/>
      <c r="F105" s="52"/>
    </row>
    <row r="106" spans="1:6" ht="27.2" customHeight="1" x14ac:dyDescent="0.2">
      <c r="A106" s="36" t="s">
        <v>82</v>
      </c>
      <c r="B106" s="57">
        <v>8</v>
      </c>
      <c r="C106" s="58">
        <v>8</v>
      </c>
      <c r="D106" s="111">
        <v>8</v>
      </c>
      <c r="E106" s="58">
        <v>8</v>
      </c>
      <c r="F106" s="58">
        <v>8</v>
      </c>
    </row>
    <row r="107" spans="1:6" ht="14.1" customHeight="1" x14ac:dyDescent="0.2">
      <c r="A107" s="290" t="s">
        <v>149</v>
      </c>
      <c r="B107" s="290"/>
      <c r="C107" s="290"/>
      <c r="D107" s="290"/>
      <c r="E107" s="290"/>
      <c r="F107" s="100"/>
    </row>
    <row r="108" spans="1:6" ht="15" customHeight="1" x14ac:dyDescent="0.2">
      <c r="A108" s="289" t="s">
        <v>151</v>
      </c>
      <c r="B108" s="289"/>
      <c r="C108" s="289"/>
      <c r="D108" s="289"/>
      <c r="E108" s="289"/>
      <c r="F108" s="100"/>
    </row>
    <row r="109" spans="1:6" ht="15" customHeight="1" x14ac:dyDescent="0.2">
      <c r="A109" s="180" t="s">
        <v>154</v>
      </c>
      <c r="B109" s="180"/>
      <c r="C109" s="180"/>
      <c r="D109" s="180"/>
      <c r="E109" s="180"/>
      <c r="F109" s="250"/>
    </row>
    <row r="110" spans="1:6" ht="15" customHeight="1" x14ac:dyDescent="0.2">
      <c r="A110" s="180" t="s">
        <v>156</v>
      </c>
      <c r="B110" s="180"/>
      <c r="C110" s="180"/>
      <c r="D110" s="180"/>
      <c r="E110" s="180"/>
      <c r="F110" s="250"/>
    </row>
    <row r="111" spans="1:6" ht="15" customHeight="1" x14ac:dyDescent="0.2">
      <c r="A111" s="93" t="s">
        <v>184</v>
      </c>
      <c r="B111" s="25"/>
    </row>
    <row r="112" spans="1:6" ht="15" customHeight="1" x14ac:dyDescent="0.2">
      <c r="B112" s="25"/>
    </row>
    <row r="113" spans="1:2" ht="15" customHeight="1" x14ac:dyDescent="0.2">
      <c r="B113" s="25"/>
    </row>
    <row r="114" spans="1:2" ht="15" customHeight="1" x14ac:dyDescent="0.2">
      <c r="B114" s="25"/>
    </row>
    <row r="115" spans="1:2" ht="15" customHeight="1" x14ac:dyDescent="0.2">
      <c r="B115" s="25"/>
    </row>
    <row r="116" spans="1:2" ht="15" customHeight="1" x14ac:dyDescent="0.2">
      <c r="B116" s="25"/>
    </row>
    <row r="117" spans="1:2" ht="15" customHeight="1" x14ac:dyDescent="0.2">
      <c r="B117" s="25"/>
    </row>
    <row r="118" spans="1:2" ht="15" customHeight="1" x14ac:dyDescent="0.2">
      <c r="B118" s="25"/>
    </row>
    <row r="119" spans="1:2" ht="15" customHeight="1" x14ac:dyDescent="0.2">
      <c r="B119" s="25"/>
    </row>
    <row r="120" spans="1:2" ht="15" customHeight="1" x14ac:dyDescent="0.2">
      <c r="B120" s="25"/>
    </row>
    <row r="121" spans="1:2" ht="15" customHeight="1" x14ac:dyDescent="0.2">
      <c r="B121" s="25"/>
    </row>
    <row r="122" spans="1:2" ht="15" customHeight="1" x14ac:dyDescent="0.2">
      <c r="B122" s="25"/>
    </row>
    <row r="123" spans="1:2" ht="15" customHeight="1" x14ac:dyDescent="0.2">
      <c r="B123" s="25"/>
    </row>
    <row r="124" spans="1:2" x14ac:dyDescent="0.2">
      <c r="A124" s="26"/>
    </row>
    <row r="125" spans="1:2" x14ac:dyDescent="0.2">
      <c r="A125" s="26"/>
    </row>
    <row r="126" spans="1:2" x14ac:dyDescent="0.2">
      <c r="A126" s="26"/>
    </row>
    <row r="127" spans="1:2" x14ac:dyDescent="0.2">
      <c r="A127" s="26"/>
    </row>
    <row r="128" spans="1:2" x14ac:dyDescent="0.2">
      <c r="A128" s="26"/>
    </row>
    <row r="129" spans="1:1" ht="26.25" customHeight="1" x14ac:dyDescent="0.2">
      <c r="A129" s="26"/>
    </row>
    <row r="130" spans="1:1" x14ac:dyDescent="0.2">
      <c r="A130" s="26"/>
    </row>
  </sheetData>
  <mergeCells count="2">
    <mergeCell ref="A108:E108"/>
    <mergeCell ref="A107:E107"/>
  </mergeCells>
  <printOptions horizontalCentered="1" verticalCentered="1"/>
  <pageMargins left="0.59055118110236227" right="0.59055118110236227" top="0.98425196850393704" bottom="0.98425196850393704" header="0.51181102362204722" footer="0.51181102362204722"/>
  <pageSetup paperSize="8" scale="5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theme="6" tint="-0.249977111117893"/>
    <pageSetUpPr fitToPage="1"/>
  </sheetPr>
  <dimension ref="A1:M110"/>
  <sheetViews>
    <sheetView showGridLines="0" zoomScale="130" zoomScaleNormal="130" zoomScaleSheetLayoutView="75" workbookViewId="0">
      <pane ySplit="4" topLeftCell="A5" activePane="bottomLeft" state="frozen"/>
      <selection sqref="A1:G100"/>
      <selection pane="bottomLeft" activeCell="E16" sqref="E16"/>
    </sheetView>
  </sheetViews>
  <sheetFormatPr baseColWidth="10" defaultColWidth="11.42578125" defaultRowHeight="12.75" x14ac:dyDescent="0.2"/>
  <cols>
    <col min="1" max="1" width="95.5703125" style="25" customWidth="1"/>
    <col min="2" max="2" width="11.5703125" style="39" customWidth="1"/>
    <col min="3" max="8" width="11.5703125" style="25" customWidth="1"/>
    <col min="9" max="9" width="61.5703125" style="25" customWidth="1"/>
    <col min="10" max="11" width="7.85546875" style="42" customWidth="1"/>
    <col min="12" max="16384" width="11.42578125" style="25"/>
  </cols>
  <sheetData>
    <row r="1" spans="1:13" ht="18" x14ac:dyDescent="0.2">
      <c r="A1" s="29" t="s">
        <v>127</v>
      </c>
      <c r="B1" s="38"/>
      <c r="C1" s="37"/>
      <c r="D1" s="37"/>
      <c r="E1" s="37"/>
      <c r="F1" s="37"/>
      <c r="G1" s="37"/>
      <c r="H1" s="37"/>
    </row>
    <row r="2" spans="1:13" x14ac:dyDescent="0.2">
      <c r="B2" s="68">
        <v>5</v>
      </c>
      <c r="C2" s="68">
        <v>6</v>
      </c>
      <c r="D2" s="68"/>
      <c r="E2" s="68"/>
      <c r="F2" s="68"/>
      <c r="G2" s="87"/>
      <c r="H2" s="87"/>
    </row>
    <row r="3" spans="1:13" ht="15.75" x14ac:dyDescent="0.2">
      <c r="A3" s="30" t="s">
        <v>125</v>
      </c>
      <c r="J3" s="245"/>
    </row>
    <row r="4" spans="1:13" ht="38.25" x14ac:dyDescent="0.2">
      <c r="A4" s="31"/>
      <c r="B4" s="106" t="s">
        <v>180</v>
      </c>
      <c r="C4" s="132" t="s">
        <v>189</v>
      </c>
      <c r="D4" s="132" t="s">
        <v>199</v>
      </c>
      <c r="E4" s="24" t="s">
        <v>181</v>
      </c>
      <c r="F4" s="261" t="s">
        <v>190</v>
      </c>
      <c r="G4" s="261" t="s">
        <v>205</v>
      </c>
      <c r="H4" s="246"/>
      <c r="J4" s="246"/>
    </row>
    <row r="5" spans="1:13" ht="27.2" customHeight="1" x14ac:dyDescent="0.2">
      <c r="A5" s="34" t="s">
        <v>115</v>
      </c>
      <c r="B5" s="56">
        <f>+B6+B50+B55+B79</f>
        <v>107570</v>
      </c>
      <c r="C5" s="133">
        <f>+C6+C50+C55+C79</f>
        <v>106676</v>
      </c>
      <c r="D5" s="133">
        <f>+D6+D50+D55+D79</f>
        <v>104854</v>
      </c>
      <c r="E5" s="145">
        <f>+IFERROR(B5/'6.1 version_web'!B5,"-")</f>
        <v>1.0319653101556054</v>
      </c>
      <c r="F5" s="125">
        <f>+IFERROR(C5/'6.1 version_web'!C5,"-")</f>
        <v>1.0040678792279416</v>
      </c>
      <c r="G5" s="262">
        <f>+IFERROR(D5/'6.1 version_web'!D5,"-")</f>
        <v>0.99040605745311616</v>
      </c>
      <c r="H5" s="249"/>
      <c r="I5" s="22"/>
      <c r="J5" s="67"/>
      <c r="L5" s="41"/>
      <c r="M5" s="41"/>
    </row>
    <row r="6" spans="1:13" ht="27.2" customHeight="1" x14ac:dyDescent="0.2">
      <c r="A6" s="31" t="s">
        <v>106</v>
      </c>
      <c r="B6" s="45">
        <v>52843</v>
      </c>
      <c r="C6" s="134">
        <f>+C7+C32+C48+C49</f>
        <v>52488</v>
      </c>
      <c r="D6" s="134">
        <f>+D7+D32+D48+D49</f>
        <v>53808</v>
      </c>
      <c r="E6" s="146">
        <f>+IFERROR(B6/'6.1 version_web'!B6,"-")</f>
        <v>1.0138912872464936</v>
      </c>
      <c r="F6" s="126">
        <f>+IFERROR(C6/'6.1 version_web'!C6,"-")</f>
        <v>0.98885050706565236</v>
      </c>
      <c r="G6" s="263">
        <f>+IFERROR(D6/'6.1 version_web'!D6,"-")</f>
        <v>0.97211092568402135</v>
      </c>
      <c r="H6" s="249"/>
      <c r="I6" s="92"/>
      <c r="J6" s="67"/>
    </row>
    <row r="7" spans="1:13" ht="21.95" customHeight="1" x14ac:dyDescent="0.2">
      <c r="A7" s="32" t="s">
        <v>95</v>
      </c>
      <c r="B7" s="256">
        <v>43368</v>
      </c>
      <c r="C7" s="135">
        <v>42928</v>
      </c>
      <c r="D7" s="135">
        <v>43932</v>
      </c>
      <c r="E7" s="254">
        <f>+IFERROR(B7/'6.1 version_web'!B7,"-")</f>
        <v>0.99926267281105996</v>
      </c>
      <c r="F7" s="129">
        <f>+IFERROR(C7/'6.1 version_web'!C7,"-")</f>
        <v>0.99311385844028111</v>
      </c>
      <c r="G7" s="264">
        <f>+IFERROR(D7/'6.1 version_web'!D7,"-")</f>
        <v>0.9636323755209476</v>
      </c>
      <c r="H7" s="116"/>
      <c r="I7" s="22"/>
      <c r="J7" s="67"/>
    </row>
    <row r="8" spans="1:13" ht="15" customHeight="1" x14ac:dyDescent="0.2">
      <c r="A8" s="61" t="s">
        <v>2</v>
      </c>
      <c r="B8" s="257">
        <v>26756</v>
      </c>
      <c r="C8" s="136">
        <v>26612</v>
      </c>
      <c r="D8" s="136">
        <v>26930</v>
      </c>
      <c r="E8" s="153">
        <f>+IFERROR(B8/'6.1 version_web'!B8,"-")</f>
        <v>0.99992525599820614</v>
      </c>
      <c r="F8" s="131">
        <f>+IFERROR(C8/'6.1 version_web'!C8,"-")</f>
        <v>0.99305621895299956</v>
      </c>
      <c r="G8" s="265">
        <f>+IFERROR(D8/'6.1 version_web'!D8,"-")</f>
        <v>0.99994940660735143</v>
      </c>
      <c r="H8" s="117"/>
      <c r="I8" s="22"/>
      <c r="J8" s="63"/>
    </row>
    <row r="9" spans="1:13" ht="15" customHeight="1" x14ac:dyDescent="0.2">
      <c r="A9" s="61" t="s">
        <v>3</v>
      </c>
      <c r="B9" s="257">
        <v>6</v>
      </c>
      <c r="C9" s="136">
        <v>5</v>
      </c>
      <c r="D9" s="136">
        <v>4</v>
      </c>
      <c r="E9" s="153">
        <f>+IFERROR(B9/'6.1 version_web'!B9,"-")</f>
        <v>0.8571428571428571</v>
      </c>
      <c r="F9" s="131">
        <f>+IFERROR(C9/'6.1 version_web'!C9,"-")</f>
        <v>0.83333333333333337</v>
      </c>
      <c r="G9" s="265">
        <f>+IFERROR(D9/'6.1 version_web'!D9,"-")</f>
        <v>0.75845516335417695</v>
      </c>
      <c r="H9" s="117"/>
      <c r="I9" s="22"/>
      <c r="J9" s="63"/>
    </row>
    <row r="10" spans="1:13" ht="15" customHeight="1" x14ac:dyDescent="0.2">
      <c r="A10" s="61" t="s">
        <v>26</v>
      </c>
      <c r="B10" s="257">
        <v>31</v>
      </c>
      <c r="C10" s="136">
        <v>23</v>
      </c>
      <c r="D10" s="136">
        <v>13</v>
      </c>
      <c r="E10" s="153">
        <f>+IFERROR(B10/'6.1 version_web'!B10,"-")</f>
        <v>0.62</v>
      </c>
      <c r="F10" s="131">
        <f>+IFERROR(C10/'6.1 version_web'!C10,"-")</f>
        <v>0.46</v>
      </c>
      <c r="G10" s="265">
        <f>+IFERROR(D10/'6.1 version_web'!D10,"-")</f>
        <v>0.26</v>
      </c>
      <c r="H10" s="117"/>
      <c r="I10" s="22"/>
      <c r="J10" s="80"/>
    </row>
    <row r="11" spans="1:13" ht="15" customHeight="1" x14ac:dyDescent="0.2">
      <c r="A11" s="62" t="s">
        <v>32</v>
      </c>
      <c r="B11" s="257">
        <v>6704</v>
      </c>
      <c r="C11" s="136">
        <v>6456</v>
      </c>
      <c r="D11" s="136">
        <v>6707</v>
      </c>
      <c r="E11" s="153">
        <f>+IFERROR(B11/'6.1 version_web'!B11,"-")</f>
        <v>1.024136877482432</v>
      </c>
      <c r="F11" s="131">
        <f>+IFERROR(C11/'6.1 version_web'!C11,"-")</f>
        <v>0.99323076923076925</v>
      </c>
      <c r="G11" s="265">
        <f>+IFERROR(D11/'6.1 version_web'!D11,"-")</f>
        <v>1.001044776119403</v>
      </c>
      <c r="H11" s="117"/>
      <c r="I11" s="22"/>
      <c r="J11" s="80"/>
    </row>
    <row r="12" spans="1:13" ht="15" customHeight="1" x14ac:dyDescent="0.2">
      <c r="A12" s="61" t="s">
        <v>28</v>
      </c>
      <c r="B12" s="257">
        <v>561</v>
      </c>
      <c r="C12" s="136">
        <v>714</v>
      </c>
      <c r="D12" s="136">
        <v>703</v>
      </c>
      <c r="E12" s="153">
        <f>+IFERROR(B12/'6.1 version_web'!B12,"-")</f>
        <v>1.038888888888889</v>
      </c>
      <c r="F12" s="131">
        <f>+IFERROR(C12/'6.1 version_web'!C12,"-")</f>
        <v>1.2296987754680262</v>
      </c>
      <c r="G12" s="265">
        <f>+IFERROR(D12/'6.1 version_web'!D12,"-")</f>
        <v>1.1192307436350559</v>
      </c>
      <c r="H12" s="117"/>
      <c r="I12" s="22"/>
      <c r="J12" s="80"/>
    </row>
    <row r="13" spans="1:13" ht="15" customHeight="1" x14ac:dyDescent="0.2">
      <c r="A13" s="61" t="s">
        <v>27</v>
      </c>
      <c r="B13" s="257">
        <v>434</v>
      </c>
      <c r="C13" s="136">
        <v>388</v>
      </c>
      <c r="D13" s="136">
        <v>363</v>
      </c>
      <c r="E13" s="153">
        <f>+IFERROR(B13/'6.1 version_web'!B13,"-")</f>
        <v>1.0508474576271187</v>
      </c>
      <c r="F13" s="131">
        <f>+IFERROR(C13/'6.1 version_web'!C13,"-")</f>
        <v>0.99999226810101982</v>
      </c>
      <c r="G13" s="265">
        <f>+IFERROR(D13/'6.1 version_web'!D13,"-")</f>
        <v>0.96030737454953186</v>
      </c>
      <c r="H13" s="117"/>
      <c r="I13" s="22"/>
      <c r="J13" s="80"/>
    </row>
    <row r="14" spans="1:13" ht="15" customHeight="1" x14ac:dyDescent="0.2">
      <c r="A14" s="61" t="s">
        <v>1</v>
      </c>
      <c r="B14" s="257">
        <v>101</v>
      </c>
      <c r="C14" s="136">
        <v>101</v>
      </c>
      <c r="D14" s="136">
        <v>108</v>
      </c>
      <c r="E14" s="153">
        <f>+IFERROR(B14/'6.1 version_web'!B14,"-")</f>
        <v>1</v>
      </c>
      <c r="F14" s="131">
        <f>+IFERROR(C14/'6.1 version_web'!C14,"-")</f>
        <v>1</v>
      </c>
      <c r="G14" s="265">
        <f>+IFERROR(D14/'6.1 version_web'!D14,"-")</f>
        <v>0.99533666341031835</v>
      </c>
      <c r="H14" s="117"/>
      <c r="I14" s="22"/>
      <c r="J14" s="80"/>
    </row>
    <row r="15" spans="1:13" s="26" customFormat="1" ht="15" customHeight="1" x14ac:dyDescent="0.2">
      <c r="A15" s="61" t="s">
        <v>107</v>
      </c>
      <c r="B15" s="257">
        <v>38</v>
      </c>
      <c r="C15" s="136">
        <v>61</v>
      </c>
      <c r="D15" s="136">
        <v>56</v>
      </c>
      <c r="E15" s="153">
        <f>+IFERROR(B15/'6.1 version_web'!B15,"-")</f>
        <v>0.60317460317460314</v>
      </c>
      <c r="F15" s="131">
        <f>+IFERROR(C15/'6.1 version_web'!C15,"-")</f>
        <v>1.0614048824624593</v>
      </c>
      <c r="G15" s="265">
        <f>+IFERROR(D15/'6.1 version_web'!D15,"-")</f>
        <v>1.3039405876236199</v>
      </c>
      <c r="H15" s="117"/>
      <c r="I15" s="22"/>
      <c r="J15" s="81"/>
      <c r="K15" s="42"/>
    </row>
    <row r="16" spans="1:13" s="26" customFormat="1" ht="15" customHeight="1" x14ac:dyDescent="0.2">
      <c r="A16" s="61" t="s">
        <v>4</v>
      </c>
      <c r="B16" s="257">
        <v>466</v>
      </c>
      <c r="C16" s="136">
        <v>430</v>
      </c>
      <c r="D16" s="136">
        <v>435</v>
      </c>
      <c r="E16" s="153">
        <f>+IFERROR(B16/'6.1 version_web'!B16,"-")</f>
        <v>1</v>
      </c>
      <c r="F16" s="131">
        <f>+IFERROR(C16/'6.1 version_web'!C16,"-")</f>
        <v>0.97631416427507534</v>
      </c>
      <c r="G16" s="265">
        <f>+IFERROR(D16/'6.1 version_web'!D16,"-")</f>
        <v>1.0027115232809205</v>
      </c>
      <c r="H16" s="117"/>
      <c r="I16" s="22"/>
      <c r="J16" s="238"/>
      <c r="K16" s="42"/>
    </row>
    <row r="17" spans="1:11" s="26" customFormat="1" ht="15" customHeight="1" x14ac:dyDescent="0.2">
      <c r="A17" s="61" t="s">
        <v>22</v>
      </c>
      <c r="B17" s="257">
        <v>325</v>
      </c>
      <c r="C17" s="136">
        <v>328</v>
      </c>
      <c r="D17" s="136">
        <v>326</v>
      </c>
      <c r="E17" s="153">
        <f>+IFERROR(B17/'6.1 version_web'!B17,"-")</f>
        <v>0.99693251533742333</v>
      </c>
      <c r="F17" s="131">
        <f>+IFERROR(C17/'6.1 version_web'!C17,"-")</f>
        <v>1.0061349693251533</v>
      </c>
      <c r="G17" s="265">
        <f>+IFERROR(D17/'6.1 version_web'!D17,"-")</f>
        <v>0.9990285519908555</v>
      </c>
      <c r="H17" s="117"/>
      <c r="I17" s="22"/>
      <c r="J17" s="80"/>
      <c r="K17" s="42"/>
    </row>
    <row r="18" spans="1:11" s="26" customFormat="1" ht="15" customHeight="1" x14ac:dyDescent="0.2">
      <c r="A18" s="61" t="s">
        <v>23</v>
      </c>
      <c r="B18" s="257">
        <v>661</v>
      </c>
      <c r="C18" s="136">
        <v>661</v>
      </c>
      <c r="D18" s="136">
        <v>661</v>
      </c>
      <c r="E18" s="153">
        <f>+IFERROR(B18/'6.1 version_web'!B18,"-")</f>
        <v>1</v>
      </c>
      <c r="F18" s="131">
        <f>+IFERROR(C18/'6.1 version_web'!C18,"-")</f>
        <v>1</v>
      </c>
      <c r="G18" s="265">
        <f>+IFERROR(D18/'6.1 version_web'!D18,"-")</f>
        <v>0.99971868732852776</v>
      </c>
      <c r="H18" s="117"/>
      <c r="I18" s="22"/>
      <c r="J18" s="80"/>
      <c r="K18" s="42"/>
    </row>
    <row r="19" spans="1:11" ht="15" customHeight="1" x14ac:dyDescent="0.2">
      <c r="A19" s="61" t="s">
        <v>24</v>
      </c>
      <c r="B19" s="257">
        <v>3</v>
      </c>
      <c r="C19" s="136">
        <v>3</v>
      </c>
      <c r="D19" s="136">
        <v>3</v>
      </c>
      <c r="E19" s="153">
        <f>+IFERROR(B19/'6.1 version_web'!B19,"-")</f>
        <v>1</v>
      </c>
      <c r="F19" s="131">
        <f>+IFERROR(C19/'6.1 version_web'!C19,"-")</f>
        <v>1</v>
      </c>
      <c r="G19" s="265">
        <f>+IFERROR(D19/'6.1 version_web'!D19,"-")</f>
        <v>1.1169024571854058</v>
      </c>
      <c r="H19" s="117"/>
      <c r="I19" s="22"/>
      <c r="J19" s="80"/>
    </row>
    <row r="20" spans="1:11" s="26" customFormat="1" ht="15" customHeight="1" x14ac:dyDescent="0.2">
      <c r="A20" s="61" t="s">
        <v>108</v>
      </c>
      <c r="B20" s="257">
        <v>2912</v>
      </c>
      <c r="C20" s="136">
        <v>2883</v>
      </c>
      <c r="D20" s="136">
        <v>2878</v>
      </c>
      <c r="E20" s="153">
        <f>+IFERROR(B20/'6.1 version_web'!B20,"-")</f>
        <v>1.0024096385542169</v>
      </c>
      <c r="F20" s="131">
        <f>+IFERROR(C20/'6.1 version_web'!C20,"-")</f>
        <v>1.0009679843011556</v>
      </c>
      <c r="G20" s="265">
        <f>+IFERROR(D20/'6.1 version_web'!D20,"-")</f>
        <v>1.0009690636094573</v>
      </c>
      <c r="H20" s="117"/>
      <c r="I20" s="22"/>
      <c r="J20" s="80"/>
      <c r="K20" s="42"/>
    </row>
    <row r="21" spans="1:11" ht="15" customHeight="1" x14ac:dyDescent="0.2">
      <c r="A21" s="61" t="s">
        <v>25</v>
      </c>
      <c r="B21" s="257">
        <v>3</v>
      </c>
      <c r="C21" s="136">
        <v>3</v>
      </c>
      <c r="D21" s="136">
        <v>3</v>
      </c>
      <c r="E21" s="153">
        <f>+IFERROR(B21/'6.1 version_web'!B21,"-")</f>
        <v>0.75</v>
      </c>
      <c r="F21" s="131">
        <f>+IFERROR(C21/'6.1 version_web'!C21,"-")</f>
        <v>0.75</v>
      </c>
      <c r="G21" s="265">
        <f>+IFERROR(D21/'6.1 version_web'!D21,"-")</f>
        <v>0.75</v>
      </c>
      <c r="H21" s="117"/>
      <c r="I21" s="22"/>
      <c r="J21" s="80"/>
    </row>
    <row r="22" spans="1:11" ht="15" customHeight="1" x14ac:dyDescent="0.2">
      <c r="A22" s="21" t="s">
        <v>13</v>
      </c>
      <c r="B22" s="257">
        <v>107</v>
      </c>
      <c r="C22" s="136">
        <v>107</v>
      </c>
      <c r="D22" s="136">
        <v>107</v>
      </c>
      <c r="E22" s="153">
        <f>+IFERROR(B22/'6.1 version_web'!B22,"-")</f>
        <v>1</v>
      </c>
      <c r="F22" s="131">
        <f>+IFERROR(C22/'6.1 version_web'!C22,"-")</f>
        <v>1</v>
      </c>
      <c r="G22" s="265">
        <f>+IFERROR(D22/'6.1 version_web'!D22,"-")</f>
        <v>1</v>
      </c>
      <c r="H22" s="117"/>
      <c r="I22" s="22"/>
      <c r="J22" s="80"/>
    </row>
    <row r="23" spans="1:11" s="26" customFormat="1" ht="15" customHeight="1" x14ac:dyDescent="0.2">
      <c r="A23" s="61" t="s">
        <v>33</v>
      </c>
      <c r="B23" s="257">
        <v>283</v>
      </c>
      <c r="C23" s="136">
        <v>283</v>
      </c>
      <c r="D23" s="136">
        <v>284</v>
      </c>
      <c r="E23" s="153">
        <f>+IFERROR(B23/'6.1 version_web'!B23,"-")</f>
        <v>0.99647887323943662</v>
      </c>
      <c r="F23" s="131">
        <f>+IFERROR(C23/'6.1 version_web'!C23,"-")</f>
        <v>0.99647887323943662</v>
      </c>
      <c r="G23" s="265">
        <f>+IFERROR(D23/'6.1 version_web'!D23,"-")</f>
        <v>0.99902208401635018</v>
      </c>
      <c r="H23" s="117"/>
      <c r="I23" s="22"/>
      <c r="J23" s="63"/>
      <c r="K23" s="42"/>
    </row>
    <row r="24" spans="1:11" ht="15" customHeight="1" x14ac:dyDescent="0.2">
      <c r="A24" s="21" t="s">
        <v>15</v>
      </c>
      <c r="B24" s="257">
        <v>7</v>
      </c>
      <c r="C24" s="136">
        <v>7</v>
      </c>
      <c r="D24" s="136">
        <v>7</v>
      </c>
      <c r="E24" s="153">
        <f>+IFERROR(B24/'6.1 version_web'!B24,"-")</f>
        <v>1</v>
      </c>
      <c r="F24" s="131">
        <f>+IFERROR(C24/'6.1 version_web'!C24,"-")</f>
        <v>1</v>
      </c>
      <c r="G24" s="265">
        <f>+IFERROR(D24/'6.1 version_web'!D24,"-")</f>
        <v>1.0260920551158017</v>
      </c>
      <c r="H24" s="117"/>
      <c r="I24" s="22"/>
      <c r="J24" s="63"/>
    </row>
    <row r="25" spans="1:11" ht="25.5" x14ac:dyDescent="0.2">
      <c r="A25" s="61" t="s">
        <v>18</v>
      </c>
      <c r="B25" s="257">
        <v>48</v>
      </c>
      <c r="C25" s="136">
        <v>48</v>
      </c>
      <c r="D25" s="136">
        <v>48</v>
      </c>
      <c r="E25" s="153">
        <f>+IFERROR(B25/'6.1 version_web'!B25,"-")</f>
        <v>1</v>
      </c>
      <c r="F25" s="131">
        <f>+IFERROR(C25/'6.1 version_web'!C25,"-")</f>
        <v>1</v>
      </c>
      <c r="G25" s="265">
        <f>+IFERROR(D25/'6.1 version_web'!D25,"-")</f>
        <v>0.99956997666628833</v>
      </c>
      <c r="H25" s="117"/>
      <c r="I25" s="22"/>
      <c r="J25" s="63"/>
    </row>
    <row r="26" spans="1:11" ht="15" customHeight="1" x14ac:dyDescent="0.2">
      <c r="A26" s="21" t="s">
        <v>45</v>
      </c>
      <c r="B26" s="257">
        <v>0</v>
      </c>
      <c r="C26" s="136">
        <v>54</v>
      </c>
      <c r="D26" s="136">
        <v>27</v>
      </c>
      <c r="E26" s="153">
        <f>+IFERROR(B26/'6.1 version_web'!B26,"-")</f>
        <v>0</v>
      </c>
      <c r="F26" s="131">
        <f>+IFERROR(C26/'6.1 version_web'!C26,"-")</f>
        <v>2</v>
      </c>
      <c r="G26" s="265">
        <f>+IFERROR(D26/'6.1 version_web'!D26,"-")</f>
        <v>1</v>
      </c>
      <c r="H26" s="117"/>
      <c r="I26" s="22"/>
      <c r="J26" s="63"/>
    </row>
    <row r="27" spans="1:11" ht="15" customHeight="1" x14ac:dyDescent="0.2">
      <c r="A27" s="21" t="s">
        <v>145</v>
      </c>
      <c r="B27" s="257">
        <v>123</v>
      </c>
      <c r="C27" s="136">
        <v>123</v>
      </c>
      <c r="D27" s="136">
        <v>123</v>
      </c>
      <c r="E27" s="153">
        <f>+IFERROR(B27/'6.1 version_web'!B27,"-")</f>
        <v>1</v>
      </c>
      <c r="F27" s="131">
        <f>+IFERROR(C27/'6.1 version_web'!C27,"-")</f>
        <v>1</v>
      </c>
      <c r="G27" s="265">
        <f>+IFERROR(D27/'6.1 version_web'!D27,"-")</f>
        <v>1.0035975709185492</v>
      </c>
      <c r="H27" s="117"/>
      <c r="I27" s="22"/>
      <c r="J27" s="63"/>
    </row>
    <row r="28" spans="1:11" ht="15" customHeight="1" x14ac:dyDescent="0.2">
      <c r="A28" s="21" t="s">
        <v>146</v>
      </c>
      <c r="B28" s="257">
        <v>91</v>
      </c>
      <c r="C28" s="136">
        <v>91</v>
      </c>
      <c r="D28" s="136">
        <v>91</v>
      </c>
      <c r="E28" s="153">
        <f>+IFERROR(B28/'6.1 version_web'!B28,"-")</f>
        <v>1</v>
      </c>
      <c r="F28" s="131">
        <f>+IFERROR(C28/'6.1 version_web'!C28,"-")</f>
        <v>1</v>
      </c>
      <c r="G28" s="265">
        <f>+IFERROR(D28/'6.1 version_web'!D28,"-")</f>
        <v>1.004947433518862</v>
      </c>
      <c r="H28" s="117"/>
      <c r="I28" s="22"/>
      <c r="J28" s="63"/>
    </row>
    <row r="29" spans="1:11" ht="15" customHeight="1" x14ac:dyDescent="0.2">
      <c r="A29" s="21" t="s">
        <v>173</v>
      </c>
      <c r="B29" s="257">
        <v>3520</v>
      </c>
      <c r="C29" s="136">
        <v>3710</v>
      </c>
      <c r="D29" s="136">
        <v>4081</v>
      </c>
      <c r="E29" s="153">
        <f>+IFERROR(B29/'6.1 version_web'!B30,"-")</f>
        <v>1.0699088145896656</v>
      </c>
      <c r="F29" s="131">
        <f>+IFERROR(C29/'6.1 version_web'!C30,"-")</f>
        <v>1.0186906393038857</v>
      </c>
      <c r="G29" s="265">
        <f>+IFERROR(D29/'6.1 version_web'!D30,"-")</f>
        <v>1.066829931956272</v>
      </c>
      <c r="H29" s="117"/>
      <c r="I29" s="22"/>
      <c r="J29" s="63"/>
    </row>
    <row r="30" spans="1:11" ht="15" customHeight="1" x14ac:dyDescent="0.2">
      <c r="A30" s="21" t="s">
        <v>174</v>
      </c>
      <c r="B30" s="257">
        <v>1</v>
      </c>
      <c r="C30" s="136">
        <v>1</v>
      </c>
      <c r="D30" s="136"/>
      <c r="E30" s="153">
        <f>+IFERROR(B30/'6.1 version_web'!B31,"-")</f>
        <v>1</v>
      </c>
      <c r="F30" s="131">
        <f>+IFERROR(C30/'6.1 version_web'!C31,"-")</f>
        <v>1.1111111111111112</v>
      </c>
      <c r="G30" s="265">
        <f>+IFERROR(D30/'6.1 version_web'!D31,"-")</f>
        <v>0</v>
      </c>
      <c r="H30" s="117"/>
      <c r="I30" s="22"/>
      <c r="J30" s="63"/>
    </row>
    <row r="31" spans="1:11" ht="21.95" customHeight="1" x14ac:dyDescent="0.2">
      <c r="A31" s="21" t="s">
        <v>162</v>
      </c>
      <c r="B31" s="257">
        <v>176</v>
      </c>
      <c r="C31" s="136">
        <v>155</v>
      </c>
      <c r="D31" s="136">
        <v>-207</v>
      </c>
      <c r="E31" s="153" t="s">
        <v>29</v>
      </c>
      <c r="F31" s="131" t="s">
        <v>29</v>
      </c>
      <c r="G31" s="265" t="s">
        <v>29</v>
      </c>
      <c r="H31" s="117"/>
      <c r="I31" s="22"/>
      <c r="J31" s="63"/>
    </row>
    <row r="32" spans="1:11" ht="15" customHeight="1" x14ac:dyDescent="0.2">
      <c r="A32" s="33" t="s">
        <v>96</v>
      </c>
      <c r="B32" s="256">
        <f>+SUM(B33:B45)</f>
        <v>4648</v>
      </c>
      <c r="C32" s="135">
        <f>+SUM(C33:C45)</f>
        <v>4617</v>
      </c>
      <c r="D32" s="135">
        <f>+SUM(D33:D47)</f>
        <v>4484</v>
      </c>
      <c r="E32" s="254">
        <f>+IFERROR(B32/'6.1 version_web'!B39,"-")</f>
        <v>1.1132934131736527</v>
      </c>
      <c r="F32" s="129">
        <f>+IFERROR(C32/'6.1 version_web'!C39,"-")</f>
        <v>0.94010472078360374</v>
      </c>
      <c r="G32" s="266">
        <f>+IFERROR(D32/'6.1 version_web'!D39,"-")</f>
        <v>1.0205503204031274</v>
      </c>
      <c r="H32" s="117"/>
      <c r="I32" s="22"/>
      <c r="J32" s="63"/>
    </row>
    <row r="33" spans="1:13" ht="15" customHeight="1" x14ac:dyDescent="0.2">
      <c r="A33" s="28" t="s">
        <v>21</v>
      </c>
      <c r="B33" s="258">
        <v>931</v>
      </c>
      <c r="C33" s="137">
        <v>933</v>
      </c>
      <c r="D33" s="137">
        <v>936</v>
      </c>
      <c r="E33" s="153">
        <f>+IFERROR(B33/'6.1 version_web'!B40,"-")</f>
        <v>0.89005736137667302</v>
      </c>
      <c r="F33" s="131">
        <f>+IFERROR(C33/'6.1 version_web'!C40,"-")</f>
        <v>0.89196940726577434</v>
      </c>
      <c r="G33" s="265">
        <f>+IFERROR(D33/'6.1 version_web'!D40,"-")</f>
        <v>0.89483747609942643</v>
      </c>
      <c r="H33" s="117"/>
      <c r="I33" s="22"/>
      <c r="J33" s="63"/>
    </row>
    <row r="34" spans="1:13" s="26" customFormat="1" ht="15" customHeight="1" x14ac:dyDescent="0.2">
      <c r="A34" s="28" t="s">
        <v>30</v>
      </c>
      <c r="B34" s="258">
        <v>502</v>
      </c>
      <c r="C34" s="137">
        <v>793</v>
      </c>
      <c r="D34" s="137">
        <v>507</v>
      </c>
      <c r="E34" s="153">
        <f>+IFERROR(B34/'6.1 version_web'!B41,"-")</f>
        <v>0.88070175438596487</v>
      </c>
      <c r="F34" s="131">
        <f>+IFERROR(C34/'6.1 version_web'!C41,"-")</f>
        <v>0.90836197021764031</v>
      </c>
      <c r="G34" s="265">
        <f>+IFERROR(D34/'6.1 version_web'!D41,"-")</f>
        <v>0.88947368421052631</v>
      </c>
      <c r="H34" s="117"/>
      <c r="I34" s="22"/>
      <c r="J34" s="63"/>
      <c r="K34" s="42"/>
    </row>
    <row r="35" spans="1:13" ht="15" customHeight="1" x14ac:dyDescent="0.2">
      <c r="A35" s="28" t="s">
        <v>20</v>
      </c>
      <c r="B35" s="258">
        <v>133</v>
      </c>
      <c r="C35" s="137">
        <v>142</v>
      </c>
      <c r="D35" s="137">
        <v>141</v>
      </c>
      <c r="E35" s="153">
        <f>+IFERROR(B35/'6.1 version_web'!B42,"-")</f>
        <v>0.88666666666666671</v>
      </c>
      <c r="F35" s="267">
        <f>+IFERROR(C35/'6.1 version_web'!C42,"-")</f>
        <v>0.94666666666666666</v>
      </c>
      <c r="G35" s="268">
        <f>+IFERROR(D35/'6.1 version_web'!D42,"-")</f>
        <v>0.94</v>
      </c>
      <c r="H35" s="117"/>
      <c r="I35" s="22"/>
      <c r="J35" s="63"/>
    </row>
    <row r="36" spans="1:13" s="26" customFormat="1" ht="15" customHeight="1" x14ac:dyDescent="0.2">
      <c r="A36" s="28" t="s">
        <v>144</v>
      </c>
      <c r="B36" s="258">
        <v>200</v>
      </c>
      <c r="C36" s="137">
        <v>200</v>
      </c>
      <c r="D36" s="137">
        <v>200</v>
      </c>
      <c r="E36" s="153">
        <f>+IFERROR(B36/'6.1 version_web'!B43,"-")</f>
        <v>0.94339622641509435</v>
      </c>
      <c r="F36" s="267">
        <f>+IFERROR(C36/'6.1 version_web'!C43,"-")</f>
        <v>0.94404191546104654</v>
      </c>
      <c r="G36" s="268">
        <f>+IFERROR(D36/'6.1 version_web'!D43,"-")</f>
        <v>0.94403759754345185</v>
      </c>
      <c r="H36" s="117"/>
      <c r="I36" s="22"/>
      <c r="J36" s="63"/>
      <c r="K36" s="42"/>
    </row>
    <row r="37" spans="1:13" s="26" customFormat="1" ht="15" customHeight="1" x14ac:dyDescent="0.2">
      <c r="A37" s="28" t="s">
        <v>178</v>
      </c>
      <c r="B37" s="258">
        <v>74</v>
      </c>
      <c r="C37" s="137">
        <v>417</v>
      </c>
      <c r="D37" s="137">
        <v>221</v>
      </c>
      <c r="E37" s="153">
        <f>+IFERROR(B37/SUM('6.1 version_web'!B44:'6.1 version_web'!B48),"-")</f>
        <v>1.15625</v>
      </c>
      <c r="F37" s="267">
        <f>+IFERROR(C37/SUM('6.1 version_web'!C44:'6.1 version_web'!C48),"-")</f>
        <v>5.1291512915129154</v>
      </c>
      <c r="G37" s="268">
        <f>+IFERROR(D37/SUM('6.1 version_web'!D44:'6.1 version_web'!D48),"-")</f>
        <v>2.2427684165030004</v>
      </c>
      <c r="H37" s="117"/>
      <c r="I37" s="22"/>
      <c r="J37" s="63"/>
      <c r="K37" s="42"/>
    </row>
    <row r="38" spans="1:13" s="26" customFormat="1" ht="15" customHeight="1" x14ac:dyDescent="0.2">
      <c r="A38" s="28" t="s">
        <v>31</v>
      </c>
      <c r="B38" s="258">
        <v>1562</v>
      </c>
      <c r="C38" s="137">
        <v>1674</v>
      </c>
      <c r="D38" s="137">
        <v>1758</v>
      </c>
      <c r="E38" s="153">
        <f>+IFERROR(B38/'6.1 version_web'!B49,"-")</f>
        <v>1.007741935483871</v>
      </c>
      <c r="F38" s="131">
        <f>+IFERROR(C38/'6.1 version_web'!C49,"-")</f>
        <v>0.97894736842105268</v>
      </c>
      <c r="G38" s="265">
        <f>+IFERROR(D38/'6.1 version_web'!D49,"-")</f>
        <v>1.0000601725624989</v>
      </c>
      <c r="H38" s="117"/>
      <c r="I38" s="22"/>
      <c r="J38" s="63"/>
      <c r="K38" s="42"/>
    </row>
    <row r="39" spans="1:13" s="26" customFormat="1" ht="15" customHeight="1" x14ac:dyDescent="0.2">
      <c r="A39" s="28" t="s">
        <v>175</v>
      </c>
      <c r="B39" s="258">
        <v>120</v>
      </c>
      <c r="C39" s="137">
        <v>6</v>
      </c>
      <c r="D39" s="137">
        <v>-2</v>
      </c>
      <c r="E39" s="153">
        <f>+IFERROR(B39/'6.1 version_web'!B57,"-")</f>
        <v>3</v>
      </c>
      <c r="F39" s="131">
        <f>+IFERROR(C39/'6.1 version_web'!C57,"-")</f>
        <v>0.15</v>
      </c>
      <c r="G39" s="265" t="s">
        <v>29</v>
      </c>
      <c r="H39" s="117"/>
      <c r="I39" s="22"/>
      <c r="J39" s="63"/>
      <c r="K39" s="42"/>
    </row>
    <row r="40" spans="1:13" s="26" customFormat="1" ht="15" customHeight="1" x14ac:dyDescent="0.2">
      <c r="A40" s="28" t="s">
        <v>54</v>
      </c>
      <c r="B40" s="258">
        <v>143</v>
      </c>
      <c r="C40" s="137">
        <v>145</v>
      </c>
      <c r="D40" s="137">
        <v>148</v>
      </c>
      <c r="E40" s="153">
        <f>+IFERROR(B40/'6.1 version_web'!B58,"-")</f>
        <v>0.98620689655172411</v>
      </c>
      <c r="F40" s="131">
        <f>+IFERROR(C40/'6.1 version_web'!C58,"-")</f>
        <v>1</v>
      </c>
      <c r="G40" s="265">
        <f>+IFERROR(D40/'6.1 version_web'!D58,"-")</f>
        <v>1.0033186935125644</v>
      </c>
      <c r="H40" s="117"/>
      <c r="I40" s="22"/>
      <c r="J40" s="63"/>
      <c r="K40" s="42"/>
    </row>
    <row r="41" spans="1:13" s="26" customFormat="1" ht="15" customHeight="1" x14ac:dyDescent="0.2">
      <c r="A41" s="62" t="s">
        <v>147</v>
      </c>
      <c r="B41" s="258">
        <v>200</v>
      </c>
      <c r="C41" s="137"/>
      <c r="D41" s="137"/>
      <c r="E41" s="153" t="s">
        <v>29</v>
      </c>
      <c r="F41" s="131" t="s">
        <v>29</v>
      </c>
      <c r="G41" s="265" t="s">
        <v>29</v>
      </c>
      <c r="H41" s="117"/>
      <c r="I41" s="22"/>
      <c r="J41" s="63"/>
      <c r="K41" s="42"/>
    </row>
    <row r="42" spans="1:13" s="26" customFormat="1" ht="15" customHeight="1" x14ac:dyDescent="0.2">
      <c r="A42" s="62" t="s">
        <v>165</v>
      </c>
      <c r="B42" s="258">
        <v>94</v>
      </c>
      <c r="C42" s="137"/>
      <c r="D42" s="137"/>
      <c r="E42" s="153" t="s">
        <v>29</v>
      </c>
      <c r="F42" s="131" t="s">
        <v>29</v>
      </c>
      <c r="G42" s="265" t="s">
        <v>29</v>
      </c>
      <c r="H42" s="117"/>
      <c r="I42" s="22"/>
      <c r="J42" s="63"/>
      <c r="K42" s="42"/>
    </row>
    <row r="43" spans="1:13" ht="15" customHeight="1" x14ac:dyDescent="0.2">
      <c r="A43" s="62" t="s">
        <v>176</v>
      </c>
      <c r="B43" s="258">
        <v>293</v>
      </c>
      <c r="C43" s="137">
        <v>293</v>
      </c>
      <c r="D43" s="137">
        <v>293</v>
      </c>
      <c r="E43" s="153">
        <f>+IFERROR(B43/'6.1 version_web'!B54,"-")</f>
        <v>1</v>
      </c>
      <c r="F43" s="131">
        <f>+IFERROR(C43/'6.1 version_web'!C54,"-")</f>
        <v>1</v>
      </c>
      <c r="G43" s="265">
        <f>+IFERROR(D43/'6.1 version_web'!D54,"-")</f>
        <v>1.0011647578127949</v>
      </c>
      <c r="H43" s="117"/>
      <c r="J43" s="247"/>
    </row>
    <row r="44" spans="1:13" s="26" customFormat="1" x14ac:dyDescent="0.2">
      <c r="A44" s="62" t="s">
        <v>177</v>
      </c>
      <c r="B44" s="258">
        <v>19</v>
      </c>
      <c r="C44" s="137">
        <v>19</v>
      </c>
      <c r="D44" s="137">
        <v>19</v>
      </c>
      <c r="E44" s="153">
        <f>+IFERROR(B44/'6.1 version_web'!B55,"-")</f>
        <v>1.1176470588235294</v>
      </c>
      <c r="F44" s="131">
        <f>+IFERROR(C44/'6.1 version_web'!C55,"-")</f>
        <v>1</v>
      </c>
      <c r="G44" s="265">
        <f>+IFERROR(D44/'6.1 version_web'!D55,"-")</f>
        <v>0.90264747454439098</v>
      </c>
      <c r="H44" s="117"/>
      <c r="I44" s="25"/>
      <c r="J44" s="247"/>
      <c r="K44" s="42"/>
    </row>
    <row r="45" spans="1:13" s="26" customFormat="1" ht="15" customHeight="1" x14ac:dyDescent="0.2">
      <c r="A45" s="62" t="s">
        <v>166</v>
      </c>
      <c r="B45" s="258">
        <v>377</v>
      </c>
      <c r="C45" s="137">
        <v>-5</v>
      </c>
      <c r="D45" s="137">
        <v>-9</v>
      </c>
      <c r="E45" s="153" t="s">
        <v>29</v>
      </c>
      <c r="F45" s="131" t="s">
        <v>29</v>
      </c>
      <c r="G45" s="265" t="s">
        <v>29</v>
      </c>
      <c r="H45" s="117"/>
      <c r="I45" s="25"/>
      <c r="J45" s="63"/>
      <c r="K45" s="42"/>
    </row>
    <row r="46" spans="1:13" s="26" customFormat="1" ht="15" customHeight="1" x14ac:dyDescent="0.2">
      <c r="A46" s="62" t="s">
        <v>200</v>
      </c>
      <c r="B46" s="258"/>
      <c r="C46" s="137"/>
      <c r="D46" s="137">
        <v>19</v>
      </c>
      <c r="E46" s="153"/>
      <c r="F46" s="131"/>
      <c r="G46" s="265"/>
      <c r="H46" s="117"/>
      <c r="I46" s="25"/>
      <c r="J46" s="63"/>
      <c r="K46" s="42"/>
    </row>
    <row r="47" spans="1:13" s="26" customFormat="1" ht="15" customHeight="1" x14ac:dyDescent="0.2">
      <c r="A47" s="62" t="s">
        <v>172</v>
      </c>
      <c r="B47" s="258"/>
      <c r="C47" s="137"/>
      <c r="D47" s="137">
        <v>253</v>
      </c>
      <c r="E47" s="153"/>
      <c r="F47" s="131"/>
      <c r="G47" s="265" t="str">
        <f>+IFERROR(D47/'6.1 version_web'!#REF!,"-")</f>
        <v>-</v>
      </c>
      <c r="H47" s="117"/>
      <c r="I47" s="25"/>
      <c r="J47" s="63"/>
      <c r="K47" s="42"/>
    </row>
    <row r="48" spans="1:13" ht="15" customHeight="1" x14ac:dyDescent="0.2">
      <c r="A48" s="33" t="s">
        <v>92</v>
      </c>
      <c r="B48" s="256">
        <v>4583</v>
      </c>
      <c r="C48" s="135">
        <v>4679</v>
      </c>
      <c r="D48" s="135">
        <v>5113</v>
      </c>
      <c r="E48" s="254">
        <f>+IFERROR(B48/'6.1 version_web'!B64,"-")</f>
        <v>1.0673032137866791</v>
      </c>
      <c r="F48" s="129">
        <f>+IFERROR(C48/'6.1 version_web'!C64,"-")</f>
        <v>1</v>
      </c>
      <c r="G48" s="264">
        <f>+IFERROR(D48/'6.1 version_web'!D64,"-")</f>
        <v>1.0045186640471513</v>
      </c>
      <c r="H48" s="116"/>
      <c r="J48" s="63"/>
      <c r="L48" s="41"/>
      <c r="M48" s="41"/>
    </row>
    <row r="49" spans="1:13" ht="15" customHeight="1" x14ac:dyDescent="0.2">
      <c r="A49" s="33" t="s">
        <v>179</v>
      </c>
      <c r="B49" s="256">
        <v>250</v>
      </c>
      <c r="C49" s="135">
        <v>264</v>
      </c>
      <c r="D49" s="135">
        <v>279</v>
      </c>
      <c r="E49" s="254">
        <f>+IFERROR(B49/'6.1 version_web'!B65,"-")</f>
        <v>5.8220773171867725E-2</v>
      </c>
      <c r="F49" s="129">
        <f>+IFERROR(C49/'6.1 version_web'!C65,"-")</f>
        <v>5.6422312459927335E-2</v>
      </c>
      <c r="G49" s="264">
        <f>+IFERROR(D49/'6.1 version_web'!D65,"-")</f>
        <v>5.4813359528487232E-2</v>
      </c>
      <c r="H49" s="116"/>
      <c r="J49" s="63"/>
      <c r="L49" s="41"/>
      <c r="M49" s="41"/>
    </row>
    <row r="50" spans="1:13" s="26" customFormat="1" ht="15" customHeight="1" x14ac:dyDescent="0.2">
      <c r="A50" s="34" t="s">
        <v>130</v>
      </c>
      <c r="B50" s="45">
        <f>+B51+B52+B53+B54</f>
        <v>13783</v>
      </c>
      <c r="C50" s="134">
        <f>+C51+C52+C53+C54</f>
        <v>12880</v>
      </c>
      <c r="D50" s="134">
        <f>+D51+D52+D53+D54</f>
        <v>11376</v>
      </c>
      <c r="E50" s="146">
        <f>IFERROR(+B50/'6.1 version_web'!B68,"-")</f>
        <v>0.98668480206170806</v>
      </c>
      <c r="F50" s="126">
        <f>IFERROR(+C50/'6.1 version_web'!C68,"-")</f>
        <v>1.0503996085467298</v>
      </c>
      <c r="G50" s="263">
        <f>IFERROR(+D50/'6.1 version_web'!D68,"-")</f>
        <v>1.0003517411185368</v>
      </c>
      <c r="H50" s="249"/>
      <c r="I50" s="25"/>
      <c r="J50" s="63"/>
      <c r="K50" s="42"/>
      <c r="L50" s="42"/>
      <c r="M50" s="42"/>
    </row>
    <row r="51" spans="1:13" s="26" customFormat="1" ht="15" customHeight="1" x14ac:dyDescent="0.2">
      <c r="A51" s="62" t="s">
        <v>34</v>
      </c>
      <c r="B51" s="257">
        <v>5252</v>
      </c>
      <c r="C51" s="136">
        <v>5345</v>
      </c>
      <c r="D51" s="136">
        <v>6114</v>
      </c>
      <c r="E51" s="153">
        <f>IFERROR(+B51/'6.1 version_web'!B69,"-")</f>
        <v>1.2056932966023874</v>
      </c>
      <c r="F51" s="267">
        <f>IFERROR(+C51/'6.1 version_web'!C69,"-")</f>
        <v>1.0763189689891262</v>
      </c>
      <c r="G51" s="268">
        <f>IFERROR(+D51/'6.1 version_web'!D69,"-")</f>
        <v>1</v>
      </c>
      <c r="H51" s="119"/>
      <c r="I51" s="25"/>
      <c r="J51" s="63"/>
      <c r="K51" s="42"/>
      <c r="L51" s="42"/>
      <c r="M51" s="42"/>
    </row>
    <row r="52" spans="1:13" s="26" customFormat="1" ht="15" customHeight="1" x14ac:dyDescent="0.2">
      <c r="A52" s="62" t="s">
        <v>44</v>
      </c>
      <c r="B52" s="257">
        <v>8124</v>
      </c>
      <c r="C52" s="136">
        <v>6982</v>
      </c>
      <c r="D52" s="136">
        <v>4602</v>
      </c>
      <c r="E52" s="153">
        <f>IFERROR(+B52/'6.1 version_web'!B70,"-")</f>
        <v>0.90568561872909703</v>
      </c>
      <c r="F52" s="131">
        <f>IFERROR(+C52/'6.1 version_web'!C70,"-")</f>
        <v>1.0428678117998507</v>
      </c>
      <c r="G52" s="265">
        <f>IFERROR(+D52/'6.1 version_web'!D70,"-")</f>
        <v>1</v>
      </c>
      <c r="H52" s="117"/>
      <c r="I52" s="25"/>
      <c r="J52" s="247"/>
      <c r="K52" s="42"/>
      <c r="L52" s="42"/>
      <c r="M52" s="42"/>
    </row>
    <row r="53" spans="1:13" s="26" customFormat="1" ht="21.95" customHeight="1" x14ac:dyDescent="0.2">
      <c r="A53" s="62" t="s">
        <v>36</v>
      </c>
      <c r="B53" s="257">
        <v>414</v>
      </c>
      <c r="C53" s="136">
        <v>556</v>
      </c>
      <c r="D53" s="136">
        <v>667</v>
      </c>
      <c r="E53" s="153">
        <f>IFERROR(+B53/'6.1 version_web'!B71,"-")</f>
        <v>0.64385692068429234</v>
      </c>
      <c r="F53" s="131">
        <f>IFERROR(+C53/'6.1 version_web'!C71,"-")</f>
        <v>0.92666666666666664</v>
      </c>
      <c r="G53" s="265">
        <f>IFERROR(+D53/'6.1 version_web'!D71,"-")</f>
        <v>1.0167682926829269</v>
      </c>
      <c r="H53" s="117"/>
      <c r="I53" s="25"/>
      <c r="J53" s="63"/>
      <c r="K53" s="42"/>
    </row>
    <row r="54" spans="1:13" s="26" customFormat="1" ht="15" customHeight="1" x14ac:dyDescent="0.2">
      <c r="A54" s="62" t="s">
        <v>35</v>
      </c>
      <c r="B54" s="257">
        <v>-7</v>
      </c>
      <c r="C54" s="136">
        <v>-3</v>
      </c>
      <c r="D54" s="136">
        <v>-7</v>
      </c>
      <c r="E54" s="153" t="str">
        <f>IFERROR(+B54/'6.1 version_web'!#REF!,"-")</f>
        <v>-</v>
      </c>
      <c r="F54" s="131" t="str">
        <f>IFERROR(+C54/'6.1 version_web'!#REF!,"-")</f>
        <v>-</v>
      </c>
      <c r="G54" s="265" t="str">
        <f>IFERROR(+D54/'6.1 version_web'!#REF!,"-")</f>
        <v>-</v>
      </c>
      <c r="H54" s="117"/>
      <c r="I54" s="25"/>
      <c r="J54" s="63"/>
      <c r="K54" s="42"/>
    </row>
    <row r="55" spans="1:13" s="26" customFormat="1" ht="15" customHeight="1" x14ac:dyDescent="0.2">
      <c r="A55" s="36" t="s">
        <v>100</v>
      </c>
      <c r="B55" s="45">
        <f>+B56+B59+B65+B70+B77</f>
        <v>40073</v>
      </c>
      <c r="C55" s="134">
        <f>+C56+C59+C65+C70+C77</f>
        <v>40432</v>
      </c>
      <c r="D55" s="134">
        <f>+D56+D59+D65+D70+D77</f>
        <v>38885</v>
      </c>
      <c r="E55" s="146">
        <f>IFERROR(+B55/'6.1 version_web'!B72,"-")</f>
        <v>1.0754099240533506</v>
      </c>
      <c r="F55" s="126">
        <f>IFERROR(+C55/'6.1 version_web'!C72,"-")</f>
        <v>1.0105221064207344</v>
      </c>
      <c r="G55" s="263">
        <f>IFERROR(+D55/'6.1 version_web'!D72,"-")</f>
        <v>1.0141884666544951</v>
      </c>
      <c r="H55" s="249"/>
      <c r="I55" s="25"/>
      <c r="J55" s="63"/>
      <c r="K55" s="42"/>
    </row>
    <row r="56" spans="1:13" s="26" customFormat="1" ht="27.2" customHeight="1" x14ac:dyDescent="0.2">
      <c r="A56" s="23" t="s">
        <v>74</v>
      </c>
      <c r="B56" s="256">
        <v>17347</v>
      </c>
      <c r="C56" s="135">
        <f>+C57+C58</f>
        <v>17538</v>
      </c>
      <c r="D56" s="135">
        <f>+D57+D58</f>
        <v>14778</v>
      </c>
      <c r="E56" s="254">
        <f>IFERROR(+B56/'6.1 version_web'!B73,"-")</f>
        <v>1.1892095701652157</v>
      </c>
      <c r="F56" s="129">
        <f>IFERROR(+C56/'6.1 version_web'!C73,"-")</f>
        <v>1.0462951915045937</v>
      </c>
      <c r="G56" s="264">
        <f>IFERROR(+D56/'6.1 version_web'!D73,"-")</f>
        <v>1.038145416227608</v>
      </c>
      <c r="H56" s="116"/>
      <c r="I56" s="25"/>
      <c r="J56" s="42"/>
      <c r="K56" s="42"/>
    </row>
    <row r="57" spans="1:13" ht="15" customHeight="1" x14ac:dyDescent="0.2">
      <c r="A57" s="35" t="s">
        <v>56</v>
      </c>
      <c r="B57" s="257">
        <v>2153</v>
      </c>
      <c r="C57" s="136">
        <v>1891</v>
      </c>
      <c r="D57" s="136">
        <v>1899</v>
      </c>
      <c r="E57" s="153">
        <f>IFERROR(+B57/'6.1 version_web'!B74,"-")</f>
        <v>0.96764044943820227</v>
      </c>
      <c r="F57" s="131">
        <f>IFERROR(+C57/'6.1 version_web'!C74,"-")</f>
        <v>0.81089193825042882</v>
      </c>
      <c r="G57" s="265">
        <f>IFERROR(+D57/'6.1 version_web'!D74,"-")</f>
        <v>0.89829706717123936</v>
      </c>
      <c r="H57" s="117"/>
    </row>
    <row r="58" spans="1:13" s="26" customFormat="1" ht="15" customHeight="1" x14ac:dyDescent="0.2">
      <c r="A58" s="35" t="s">
        <v>57</v>
      </c>
      <c r="B58" s="257">
        <v>15194</v>
      </c>
      <c r="C58" s="136">
        <v>15647</v>
      </c>
      <c r="D58" s="136">
        <v>12879</v>
      </c>
      <c r="E58" s="153">
        <f>IFERROR(+B58/'6.1 version_web'!B75,"-")</f>
        <v>1.2290891441514318</v>
      </c>
      <c r="F58" s="131">
        <f>IFERROR(+C58/'6.1 version_web'!C75,"-")</f>
        <v>1.0843381843381843</v>
      </c>
      <c r="G58" s="265">
        <f>IFERROR(+D58/'6.1 version_web'!D75,"-")</f>
        <v>1.0625360943816518</v>
      </c>
      <c r="H58" s="117"/>
      <c r="I58" s="25"/>
      <c r="J58" s="42"/>
      <c r="K58" s="42"/>
    </row>
    <row r="59" spans="1:13" ht="15" customHeight="1" x14ac:dyDescent="0.2">
      <c r="A59" s="23" t="s">
        <v>159</v>
      </c>
      <c r="B59" s="256">
        <f>+B60+B61</f>
        <v>12587</v>
      </c>
      <c r="C59" s="135">
        <f>+C60+C61</f>
        <v>12366</v>
      </c>
      <c r="D59" s="135">
        <f>+D60+D61</f>
        <v>12598</v>
      </c>
      <c r="E59" s="254">
        <f>IFERROR(+B59/'6.1 version_web'!B76,"-")</f>
        <v>1.0205951512203033</v>
      </c>
      <c r="F59" s="129">
        <f>IFERROR(+C59/'6.1 version_web'!C76,"-")</f>
        <v>0.99285427539140902</v>
      </c>
      <c r="G59" s="264">
        <f>IFERROR(+D59/'6.1 version_web'!D76,"-")</f>
        <v>1.0011920845585314</v>
      </c>
      <c r="H59" s="116"/>
    </row>
    <row r="60" spans="1:13" s="26" customFormat="1" ht="15" customHeight="1" x14ac:dyDescent="0.2">
      <c r="A60" s="35" t="s">
        <v>158</v>
      </c>
      <c r="B60" s="257">
        <v>5377</v>
      </c>
      <c r="C60" s="136">
        <v>5075</v>
      </c>
      <c r="D60" s="136">
        <v>5057</v>
      </c>
      <c r="E60" s="153">
        <f>IFERROR(+B60/'6.1 version_web'!B77,"-")</f>
        <v>1.0197231177697705</v>
      </c>
      <c r="F60" s="131">
        <f>IFERROR(+C60/'6.1 version_web'!C77,"-")</f>
        <v>0.98677814505152639</v>
      </c>
      <c r="G60" s="265">
        <f>IFERROR(+D60/'6.1 version_web'!D77,"-")</f>
        <v>0.9964532019704434</v>
      </c>
      <c r="H60" s="117"/>
      <c r="I60" s="25"/>
      <c r="J60" s="42"/>
      <c r="K60" s="42"/>
    </row>
    <row r="61" spans="1:13" ht="27.2" customHeight="1" x14ac:dyDescent="0.2">
      <c r="A61" s="35" t="s">
        <v>58</v>
      </c>
      <c r="B61" s="257">
        <v>7210</v>
      </c>
      <c r="C61" s="136">
        <v>7291</v>
      </c>
      <c r="D61" s="136">
        <v>7541</v>
      </c>
      <c r="E61" s="153">
        <f>IFERROR(+B61/'6.1 version_web'!B78,"-")</f>
        <v>1.0212464589235128</v>
      </c>
      <c r="F61" s="131">
        <f>IFERROR(+C61/'6.1 version_web'!C78,"-")</f>
        <v>0.99712800875273522</v>
      </c>
      <c r="G61" s="265">
        <f>IFERROR(+D61/'6.1 version_web'!D78,"-")</f>
        <v>1.0043953116675546</v>
      </c>
      <c r="H61" s="117"/>
      <c r="J61" s="63"/>
    </row>
    <row r="62" spans="1:13" ht="21.95" customHeight="1" x14ac:dyDescent="0.2">
      <c r="A62" s="27" t="s">
        <v>153</v>
      </c>
      <c r="B62" s="259">
        <v>3500</v>
      </c>
      <c r="C62" s="138">
        <v>3521</v>
      </c>
      <c r="D62" s="138">
        <v>3512</v>
      </c>
      <c r="E62" s="269">
        <f>IFERROR(+B62/'6.1 version_web'!B79,"-")</f>
        <v>1.0239906377998829</v>
      </c>
      <c r="F62" s="270">
        <f>IFERROR(+C62/'6.1 version_web'!C79,"-")</f>
        <v>1.004851598173516</v>
      </c>
      <c r="G62" s="271">
        <f>IFERROR(+D62/'6.1 version_web'!D79,"-")</f>
        <v>0.99971534301167098</v>
      </c>
      <c r="H62" s="120"/>
      <c r="J62" s="60"/>
    </row>
    <row r="63" spans="1:13" ht="15" customHeight="1" x14ac:dyDescent="0.2">
      <c r="A63" s="27" t="s">
        <v>97</v>
      </c>
      <c r="B63" s="259">
        <v>647</v>
      </c>
      <c r="C63" s="138">
        <v>574</v>
      </c>
      <c r="D63" s="138">
        <v>655</v>
      </c>
      <c r="E63" s="269">
        <f>IFERROR(+B63/'6.1 version_web'!B80,"-")</f>
        <v>0.9599406528189911</v>
      </c>
      <c r="F63" s="270">
        <f>IFERROR(+C63/'6.1 version_web'!C80,"-")</f>
        <v>0.86056971514242875</v>
      </c>
      <c r="G63" s="272">
        <f>IFERROR(+D63/'6.1 version_web'!D80,"-")</f>
        <v>1.0076923076923077</v>
      </c>
      <c r="H63" s="121"/>
      <c r="J63" s="63"/>
    </row>
    <row r="64" spans="1:13" ht="15" customHeight="1" x14ac:dyDescent="0.2">
      <c r="A64" s="27" t="s">
        <v>98</v>
      </c>
      <c r="B64" s="259">
        <v>3061</v>
      </c>
      <c r="C64" s="138">
        <v>3196</v>
      </c>
      <c r="D64" s="138">
        <v>3374</v>
      </c>
      <c r="E64" s="269">
        <f>IFERROR(+B64/'6.1 version_web'!B81,"-")</f>
        <v>1.03133423180593</v>
      </c>
      <c r="F64" s="270">
        <f>IFERROR(+C64/'6.1 version_web'!C81,"-")</f>
        <v>1.0171865054105664</v>
      </c>
      <c r="G64" s="272">
        <f>IFERROR(+D64/'6.1 version_web'!D81,"-")</f>
        <v>1.0086696562032884</v>
      </c>
      <c r="H64" s="121"/>
      <c r="J64" s="60"/>
    </row>
    <row r="65" spans="1:10" ht="21.95" customHeight="1" x14ac:dyDescent="0.2">
      <c r="A65" s="23" t="s">
        <v>78</v>
      </c>
      <c r="B65" s="256">
        <v>7754</v>
      </c>
      <c r="C65" s="135">
        <f>+C66+C67+C68+C69</f>
        <v>8113</v>
      </c>
      <c r="D65" s="135">
        <f>+D66+D67+D68+D69</f>
        <v>9037</v>
      </c>
      <c r="E65" s="254">
        <f>IFERROR(+B65/'6.1 version_web'!B82,"-")</f>
        <v>0.97363134103465598</v>
      </c>
      <c r="F65" s="129">
        <f>IFERROR(+C65/'6.1 version_web'!C82,"-")</f>
        <v>0.96228205432333058</v>
      </c>
      <c r="G65" s="266">
        <f>IFERROR(+D65/'6.1 version_web'!D82,"-")</f>
        <v>1.020668624350576</v>
      </c>
      <c r="H65" s="122"/>
      <c r="J65" s="63"/>
    </row>
    <row r="66" spans="1:10" ht="15" customHeight="1" x14ac:dyDescent="0.2">
      <c r="A66" s="35" t="s">
        <v>59</v>
      </c>
      <c r="B66" s="257">
        <v>3880</v>
      </c>
      <c r="C66" s="136">
        <v>4118</v>
      </c>
      <c r="D66" s="136">
        <v>4443</v>
      </c>
      <c r="E66" s="153">
        <f>IFERROR(+B66/'6.1 version_web'!B83,"-")</f>
        <v>1.0789766407119021</v>
      </c>
      <c r="F66" s="131">
        <f>IFERROR(+C66/'6.1 version_web'!C83,"-")</f>
        <v>1.0616138179943284</v>
      </c>
      <c r="G66" s="273">
        <f>IFERROR(+D66/'6.1 version_web'!D83,"-")</f>
        <v>1.0454117647058823</v>
      </c>
      <c r="H66" s="123"/>
      <c r="J66" s="60"/>
    </row>
    <row r="67" spans="1:10" ht="15" customHeight="1" x14ac:dyDescent="0.2">
      <c r="A67" s="35" t="s">
        <v>60</v>
      </c>
      <c r="B67" s="257">
        <v>789</v>
      </c>
      <c r="C67" s="136">
        <v>864</v>
      </c>
      <c r="D67" s="136">
        <v>958</v>
      </c>
      <c r="E67" s="153">
        <f>IFERROR(+B67/'6.1 version_web'!B84,"-")</f>
        <v>1.0115384615384615</v>
      </c>
      <c r="F67" s="131">
        <f>IFERROR(+C67/'6.1 version_web'!C84,"-")</f>
        <v>1.0909090909090908</v>
      </c>
      <c r="G67" s="273">
        <f>IFERROR(+D67/'6.1 version_web'!D84,"-")</f>
        <v>1.0515916575192097</v>
      </c>
      <c r="H67" s="123"/>
      <c r="J67" s="63"/>
    </row>
    <row r="68" spans="1:10" ht="15" customHeight="1" x14ac:dyDescent="0.2">
      <c r="A68" s="35" t="s">
        <v>61</v>
      </c>
      <c r="B68" s="257">
        <v>955</v>
      </c>
      <c r="C68" s="136">
        <v>983</v>
      </c>
      <c r="D68" s="136">
        <v>762</v>
      </c>
      <c r="E68" s="153">
        <f>IFERROR(+B68/'6.1 version_web'!B85,"-")</f>
        <v>1.229086229086229</v>
      </c>
      <c r="F68" s="131">
        <f>IFERROR(+C68/'6.1 version_web'!C85,"-")</f>
        <v>1.0837927232635061</v>
      </c>
      <c r="G68" s="273">
        <f>IFERROR(+D68/'6.1 version_web'!D85,"-")</f>
        <v>0.7243346007604563</v>
      </c>
      <c r="H68" s="123"/>
      <c r="J68" s="63"/>
    </row>
    <row r="69" spans="1:10" ht="15" customHeight="1" x14ac:dyDescent="0.2">
      <c r="A69" s="35" t="s">
        <v>62</v>
      </c>
      <c r="B69" s="257">
        <v>2130</v>
      </c>
      <c r="C69" s="136">
        <v>2148</v>
      </c>
      <c r="D69" s="136">
        <v>2874</v>
      </c>
      <c r="E69" s="153">
        <f>IFERROR(+B69/'6.1 version_web'!B86,"-")</f>
        <v>0.75773745997865527</v>
      </c>
      <c r="F69" s="131">
        <f>IFERROR(+C69/'6.1 version_web'!C86,"-")</f>
        <v>0.75289169295478442</v>
      </c>
      <c r="G69" s="273">
        <f>IFERROR(+D69/'6.1 version_web'!D86,"-")</f>
        <v>1.0882241575160925</v>
      </c>
      <c r="H69" s="123"/>
      <c r="J69" s="63"/>
    </row>
    <row r="70" spans="1:10" ht="15" customHeight="1" x14ac:dyDescent="0.2">
      <c r="A70" s="23" t="s">
        <v>77</v>
      </c>
      <c r="B70" s="260">
        <f>+B71+B72+B73+B74+B76</f>
        <v>1354</v>
      </c>
      <c r="C70" s="139">
        <f>+C71+C72+C73+C74+C76</f>
        <v>1410</v>
      </c>
      <c r="D70" s="139">
        <f>+D71+D72+D73+D74+D76</f>
        <v>1467</v>
      </c>
      <c r="E70" s="255">
        <f>IFERROR(+B70/'6.1 version_web'!B87,"-")</f>
        <v>1.0112023898431666</v>
      </c>
      <c r="F70" s="130">
        <f>IFERROR(+C70/'6.1 version_web'!C87,"-")</f>
        <v>1.0151187904967602</v>
      </c>
      <c r="G70" s="274">
        <f>IFERROR(+D70/'6.1 version_web'!D87,"-")</f>
        <v>0.88161057692307687</v>
      </c>
      <c r="H70" s="124"/>
      <c r="J70" s="63"/>
    </row>
    <row r="71" spans="1:10" ht="21.95" customHeight="1" x14ac:dyDescent="0.2">
      <c r="A71" s="35" t="s">
        <v>63</v>
      </c>
      <c r="B71" s="257">
        <v>1238</v>
      </c>
      <c r="C71" s="136">
        <v>1293</v>
      </c>
      <c r="D71" s="136">
        <v>1350</v>
      </c>
      <c r="E71" s="153">
        <f>IFERROR(+B71/'6.1 version_web'!B88,"-")</f>
        <v>1.04121110176619</v>
      </c>
      <c r="F71" s="131">
        <f>IFERROR(+C71/'6.1 version_web'!C88,"-")</f>
        <v>1.0181102362204724</v>
      </c>
      <c r="G71" s="273">
        <f>IFERROR(+D71/'6.1 version_web'!D88,"-")</f>
        <v>0.99704579025110784</v>
      </c>
      <c r="H71" s="123"/>
      <c r="J71" s="60"/>
    </row>
    <row r="72" spans="1:10" ht="15" customHeight="1" x14ac:dyDescent="0.2">
      <c r="A72" s="35" t="s">
        <v>64</v>
      </c>
      <c r="B72" s="257">
        <v>10</v>
      </c>
      <c r="C72" s="136">
        <v>10</v>
      </c>
      <c r="D72" s="136">
        <v>10</v>
      </c>
      <c r="E72" s="153">
        <f>IFERROR(+B72/'6.1 version_web'!B89,"-")</f>
        <v>1</v>
      </c>
      <c r="F72" s="131">
        <f>IFERROR(+C72/'6.1 version_web'!C89,"-")</f>
        <v>1</v>
      </c>
      <c r="G72" s="273">
        <f>IFERROR(+D72/'6.1 version_web'!D89,"-")</f>
        <v>1</v>
      </c>
      <c r="H72" s="123"/>
      <c r="J72" s="60"/>
    </row>
    <row r="73" spans="1:10" ht="15" customHeight="1" x14ac:dyDescent="0.2">
      <c r="A73" s="35" t="s">
        <v>114</v>
      </c>
      <c r="B73" s="257">
        <v>26</v>
      </c>
      <c r="C73" s="136">
        <v>26</v>
      </c>
      <c r="D73" s="136">
        <v>26</v>
      </c>
      <c r="E73" s="153">
        <f>IFERROR(+B73/'6.1 version_web'!B90,"-")</f>
        <v>0.41935483870967744</v>
      </c>
      <c r="F73" s="131">
        <f>IFERROR(+C73/'6.1 version_web'!C90,"-")</f>
        <v>0.96296296296296291</v>
      </c>
      <c r="G73" s="273">
        <f>IFERROR(+D73/'6.1 version_web'!D90,"-")</f>
        <v>0.96296296296296291</v>
      </c>
      <c r="H73" s="123"/>
      <c r="J73" s="63"/>
    </row>
    <row r="74" spans="1:10" ht="15" customHeight="1" x14ac:dyDescent="0.2">
      <c r="A74" s="35" t="s">
        <v>65</v>
      </c>
      <c r="B74" s="257">
        <v>64</v>
      </c>
      <c r="C74" s="136">
        <v>65</v>
      </c>
      <c r="D74" s="136">
        <v>65</v>
      </c>
      <c r="E74" s="153">
        <f>IFERROR(+B74/'6.1 version_web'!B91,"-")</f>
        <v>1.032258064516129</v>
      </c>
      <c r="F74" s="131">
        <f>IFERROR(+C74/'6.1 version_web'!C91,"-")</f>
        <v>1.015625</v>
      </c>
      <c r="G74" s="273">
        <f>IFERROR(+D74/'6.1 version_web'!D91,"-")</f>
        <v>1.015625</v>
      </c>
      <c r="H74" s="123"/>
      <c r="J74" s="63"/>
    </row>
    <row r="75" spans="1:10" ht="15" customHeight="1" x14ac:dyDescent="0.2">
      <c r="A75" s="35" t="s">
        <v>188</v>
      </c>
      <c r="B75" s="257"/>
      <c r="C75" s="136"/>
      <c r="D75" s="136">
        <v>191</v>
      </c>
      <c r="E75" s="153"/>
      <c r="F75" s="131"/>
      <c r="G75" s="273">
        <f>IFERROR(+D75/'6.1 version_web'!D92,"-")</f>
        <v>1</v>
      </c>
      <c r="H75" s="123"/>
      <c r="J75" s="63"/>
    </row>
    <row r="76" spans="1:10" ht="15" customHeight="1" x14ac:dyDescent="0.2">
      <c r="A76" s="244" t="s">
        <v>182</v>
      </c>
      <c r="B76" s="257">
        <v>16</v>
      </c>
      <c r="C76" s="136">
        <v>16</v>
      </c>
      <c r="D76" s="136">
        <v>16</v>
      </c>
      <c r="E76" s="153">
        <f>IFERROR(+B76/'6.1 version_web'!B93,"-")</f>
        <v>1</v>
      </c>
      <c r="F76" s="131">
        <f>IFERROR(+C76/'6.1 version_web'!C93,"-")</f>
        <v>0.88888888888888884</v>
      </c>
      <c r="G76" s="273">
        <f>IFERROR(+D76/'6.1 version_web'!D93,"-")</f>
        <v>0.88888888888888884</v>
      </c>
      <c r="H76" s="123"/>
      <c r="J76" s="248"/>
    </row>
    <row r="77" spans="1:10" ht="21.95" customHeight="1" x14ac:dyDescent="0.2">
      <c r="A77" s="23" t="s">
        <v>76</v>
      </c>
      <c r="B77" s="260">
        <v>1031</v>
      </c>
      <c r="C77" s="139">
        <v>1005</v>
      </c>
      <c r="D77" s="139">
        <v>1005</v>
      </c>
      <c r="E77" s="255">
        <f>IFERROR(+B77/'6.1 version_web'!B95,"-")</f>
        <v>0.96626054358013125</v>
      </c>
      <c r="F77" s="130">
        <f>IFERROR(+C77/'6.1 version_web'!C95,"-")</f>
        <v>1.0318275154004106</v>
      </c>
      <c r="G77" s="274">
        <f>IFERROR(+D77/'6.1 version_web'!D95,"-")</f>
        <v>1</v>
      </c>
      <c r="H77" s="124"/>
      <c r="J77" s="63"/>
    </row>
    <row r="78" spans="1:10" ht="15" customHeight="1" x14ac:dyDescent="0.2">
      <c r="A78" s="35" t="s">
        <v>66</v>
      </c>
      <c r="B78" s="257">
        <v>1031</v>
      </c>
      <c r="C78" s="136">
        <v>1005</v>
      </c>
      <c r="D78" s="136">
        <v>1063</v>
      </c>
      <c r="E78" s="153">
        <f>IFERROR(+B78/'6.1 version_web'!B96,"-")</f>
        <v>0.96626054358013125</v>
      </c>
      <c r="F78" s="131">
        <f>IFERROR(+C78/'6.1 version_web'!C96,"-")</f>
        <v>1.0318275154004106</v>
      </c>
      <c r="G78" s="273">
        <f>IFERROR(+D78/'6.1 version_web'!D96,"-")</f>
        <v>1.0683417085427136</v>
      </c>
      <c r="H78" s="123"/>
      <c r="J78" s="63"/>
    </row>
    <row r="79" spans="1:10" ht="15" customHeight="1" x14ac:dyDescent="0.2">
      <c r="A79" s="36" t="s">
        <v>79</v>
      </c>
      <c r="B79" s="45">
        <v>871</v>
      </c>
      <c r="C79" s="134">
        <v>876</v>
      </c>
      <c r="D79" s="134">
        <v>785</v>
      </c>
      <c r="E79" s="146">
        <f>IFERROR(+B79/'6.1 version_web'!B97,"-")</f>
        <v>0.99089874857792948</v>
      </c>
      <c r="F79" s="126">
        <f>IFERROR(+C79/'6.1 version_web'!C97,"-")</f>
        <v>0.99207248018120042</v>
      </c>
      <c r="G79" s="263">
        <f>IFERROR(+D79/'6.1 version_web'!D97,"-")</f>
        <v>0.98494353826850689</v>
      </c>
      <c r="H79" s="249"/>
      <c r="J79" s="247"/>
    </row>
    <row r="80" spans="1:10" ht="15" customHeight="1" x14ac:dyDescent="0.2">
      <c r="A80" s="23" t="s">
        <v>80</v>
      </c>
      <c r="B80" s="256">
        <v>714</v>
      </c>
      <c r="C80" s="135">
        <v>700</v>
      </c>
      <c r="D80" s="135">
        <v>628</v>
      </c>
      <c r="E80" s="254">
        <f>IFERROR(+B80/'6.1 version_web'!B98,"-")</f>
        <v>0.9889196675900277</v>
      </c>
      <c r="F80" s="129">
        <f>IFERROR(+C80/'6.1 version_web'!C98,"-")</f>
        <v>0.9971509971509972</v>
      </c>
      <c r="G80" s="264">
        <f>IFERROR(+D80/'6.1 version_web'!D98,"-")</f>
        <v>0.99367088607594933</v>
      </c>
      <c r="H80" s="116"/>
      <c r="J80" s="247"/>
    </row>
    <row r="81" spans="1:10" ht="15" customHeight="1" x14ac:dyDescent="0.2">
      <c r="A81" s="35" t="s">
        <v>68</v>
      </c>
      <c r="B81" s="257">
        <v>301</v>
      </c>
      <c r="C81" s="136">
        <v>413</v>
      </c>
      <c r="D81" s="136">
        <v>413</v>
      </c>
      <c r="E81" s="153">
        <f>IFERROR(+B81/'6.1 version_web'!B99,"-")</f>
        <v>0.9836601307189542</v>
      </c>
      <c r="F81" s="131">
        <f>IFERROR(+C81/'6.1 version_web'!C99,"-")</f>
        <v>1</v>
      </c>
      <c r="G81" s="265">
        <f>IFERROR(+D81/'6.1 version_web'!D99,"-")</f>
        <v>1</v>
      </c>
      <c r="H81" s="117"/>
      <c r="J81" s="247"/>
    </row>
    <row r="82" spans="1:10" ht="21.95" customHeight="1" x14ac:dyDescent="0.2">
      <c r="A82" s="35" t="s">
        <v>101</v>
      </c>
      <c r="B82" s="257">
        <v>413</v>
      </c>
      <c r="C82" s="136">
        <v>287</v>
      </c>
      <c r="D82" s="136">
        <v>215</v>
      </c>
      <c r="E82" s="153" t="str">
        <f>IFERROR(+B82/'6.1 version_web'!#REF!,"-")</f>
        <v>-</v>
      </c>
      <c r="F82" s="131" t="str">
        <f>IFERROR(+C82/'6.1 version_web'!#REF!,"-")</f>
        <v>-</v>
      </c>
      <c r="G82" s="273" t="str">
        <f>IFERROR(+D82/'6.1 version_web'!#REF!,"-")</f>
        <v>-</v>
      </c>
      <c r="H82" s="123"/>
      <c r="J82" s="60"/>
    </row>
    <row r="83" spans="1:10" ht="15" customHeight="1" x14ac:dyDescent="0.2">
      <c r="A83" s="23" t="s">
        <v>81</v>
      </c>
      <c r="B83" s="260">
        <v>157</v>
      </c>
      <c r="C83" s="139">
        <v>157</v>
      </c>
      <c r="D83" s="139">
        <v>157</v>
      </c>
      <c r="E83" s="255">
        <f>IFERROR(+B83/'6.1 version_web'!B100,"-")</f>
        <v>1</v>
      </c>
      <c r="F83" s="130">
        <f>IFERROR(+C83/'6.1 version_web'!C100,"-")</f>
        <v>1</v>
      </c>
      <c r="G83" s="274">
        <f>IFERROR(+D83/'6.1 version_web'!D100,"-")</f>
        <v>1</v>
      </c>
      <c r="H83" s="124"/>
      <c r="J83" s="63"/>
    </row>
    <row r="84" spans="1:10" ht="21.95" customHeight="1" x14ac:dyDescent="0.2">
      <c r="A84" s="35" t="s">
        <v>84</v>
      </c>
      <c r="B84" s="275">
        <v>157</v>
      </c>
      <c r="C84" s="159">
        <v>157</v>
      </c>
      <c r="D84" s="159">
        <v>157</v>
      </c>
      <c r="E84" s="155">
        <f>IFERROR(+B84/'6.1 version_web'!B101,"-")</f>
        <v>1</v>
      </c>
      <c r="F84" s="276">
        <f>IFERROR(+C84/'6.1 version_web'!C101,"-")</f>
        <v>1</v>
      </c>
      <c r="G84" s="277">
        <f>IFERROR(+D84/'6.1 version_web'!D101,"-")</f>
        <v>1</v>
      </c>
      <c r="H84" s="118"/>
      <c r="J84" s="63"/>
    </row>
    <row r="85" spans="1:10" ht="21.95" customHeight="1" x14ac:dyDescent="0.2">
      <c r="A85" s="290" t="s">
        <v>103</v>
      </c>
      <c r="B85" s="290"/>
      <c r="C85" s="290"/>
      <c r="D85" s="290"/>
      <c r="E85" s="290"/>
      <c r="F85" s="290"/>
      <c r="G85" s="290"/>
      <c r="H85" s="240"/>
      <c r="J85" s="63"/>
    </row>
    <row r="86" spans="1:10" ht="15" customHeight="1" x14ac:dyDescent="0.2">
      <c r="A86" s="289" t="s">
        <v>104</v>
      </c>
      <c r="B86" s="289"/>
      <c r="C86" s="289"/>
      <c r="D86" s="289"/>
      <c r="E86" s="289"/>
      <c r="F86" s="289"/>
      <c r="G86" s="289"/>
      <c r="H86" s="239"/>
      <c r="J86" s="63"/>
    </row>
    <row r="87" spans="1:10" ht="15" customHeight="1" x14ac:dyDescent="0.2">
      <c r="A87" s="291" t="s">
        <v>131</v>
      </c>
      <c r="B87" s="291"/>
      <c r="C87" s="291"/>
      <c r="D87" s="291"/>
      <c r="E87" s="291"/>
      <c r="F87" s="291"/>
      <c r="G87" s="291"/>
      <c r="H87" s="241"/>
      <c r="J87" s="63"/>
    </row>
    <row r="88" spans="1:10" ht="15" customHeight="1" x14ac:dyDescent="0.2">
      <c r="B88" s="25"/>
      <c r="J88" s="63"/>
    </row>
    <row r="89" spans="1:10" ht="15" customHeight="1" x14ac:dyDescent="0.2">
      <c r="B89" s="25"/>
      <c r="J89" s="60"/>
    </row>
    <row r="90" spans="1:10" ht="24.95" customHeight="1" x14ac:dyDescent="0.2">
      <c r="B90" s="25"/>
      <c r="J90" s="60"/>
    </row>
    <row r="91" spans="1:10" ht="15" customHeight="1" x14ac:dyDescent="0.2">
      <c r="A91" s="89"/>
      <c r="B91" s="25"/>
      <c r="J91" s="63"/>
    </row>
    <row r="92" spans="1:10" ht="15" customHeight="1" x14ac:dyDescent="0.2">
      <c r="B92" s="25"/>
      <c r="J92" s="60"/>
    </row>
    <row r="93" spans="1:10" ht="15" customHeight="1" x14ac:dyDescent="0.2">
      <c r="B93" s="25"/>
      <c r="J93" s="60"/>
    </row>
    <row r="94" spans="1:10" ht="15" customHeight="1" x14ac:dyDescent="0.2">
      <c r="B94" s="25"/>
      <c r="G94" s="40"/>
      <c r="H94" s="40"/>
      <c r="J94" s="63"/>
    </row>
    <row r="95" spans="1:10" ht="15" customHeight="1" x14ac:dyDescent="0.2">
      <c r="B95" s="25"/>
      <c r="J95" s="63"/>
    </row>
    <row r="96" spans="1:10" ht="15" customHeight="1" x14ac:dyDescent="0.2">
      <c r="B96" s="25"/>
      <c r="J96" s="60"/>
    </row>
    <row r="97" spans="1:10" ht="15" customHeight="1" x14ac:dyDescent="0.2">
      <c r="B97" s="25"/>
      <c r="J97" s="63"/>
    </row>
    <row r="98" spans="1:10" ht="15" customHeight="1" x14ac:dyDescent="0.2">
      <c r="B98" s="25"/>
      <c r="J98" s="85"/>
    </row>
    <row r="99" spans="1:10" ht="15" customHeight="1" x14ac:dyDescent="0.2">
      <c r="B99" s="25"/>
      <c r="J99" s="85"/>
    </row>
    <row r="100" spans="1:10" ht="15" customHeight="1" x14ac:dyDescent="0.2">
      <c r="A100" s="26"/>
      <c r="J100" s="85"/>
    </row>
    <row r="101" spans="1:10" ht="15" customHeight="1" x14ac:dyDescent="0.2">
      <c r="A101" s="26"/>
      <c r="J101" s="85"/>
    </row>
    <row r="102" spans="1:10" ht="15" customHeight="1" x14ac:dyDescent="0.2">
      <c r="A102" s="26"/>
      <c r="J102" s="60"/>
    </row>
    <row r="103" spans="1:10" ht="15" customHeight="1" x14ac:dyDescent="0.2">
      <c r="A103" s="26"/>
    </row>
    <row r="104" spans="1:10" ht="15" customHeight="1" x14ac:dyDescent="0.2">
      <c r="A104" s="26"/>
    </row>
    <row r="105" spans="1:10" x14ac:dyDescent="0.2">
      <c r="A105" s="26"/>
    </row>
    <row r="106" spans="1:10" x14ac:dyDescent="0.2">
      <c r="A106" s="26"/>
    </row>
    <row r="110" spans="1:10" ht="26.25" customHeight="1" x14ac:dyDescent="0.2"/>
  </sheetData>
  <mergeCells count="3">
    <mergeCell ref="A85:G85"/>
    <mergeCell ref="A87:G87"/>
    <mergeCell ref="A86:G86"/>
  </mergeCells>
  <printOptions horizontalCentered="1" verticalCentered="1"/>
  <pageMargins left="0.59055118110236227" right="0.59055118110236227" top="0.98425196850393704" bottom="0.98425196850393704" header="0.51181102362204722" footer="0.51181102362204722"/>
  <pageSetup paperSize="8"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H62"/>
  <sheetViews>
    <sheetView showGridLines="0" zoomScaleNormal="100" zoomScaleSheetLayoutView="75" workbookViewId="0">
      <pane ySplit="4" topLeftCell="A20" activePane="bottomLeft" state="frozen"/>
      <selection sqref="A1:G100"/>
      <selection pane="bottomLeft" activeCell="H31" sqref="G31:H31"/>
    </sheetView>
  </sheetViews>
  <sheetFormatPr baseColWidth="10" defaultColWidth="11.42578125" defaultRowHeight="12.75" x14ac:dyDescent="0.2"/>
  <cols>
    <col min="1" max="1" width="75.140625" style="25" customWidth="1"/>
    <col min="2" max="2" width="9.42578125" style="39" customWidth="1"/>
    <col min="3" max="4" width="9.42578125" style="25" customWidth="1"/>
    <col min="5" max="6" width="8.7109375" style="100" customWidth="1"/>
    <col min="8" max="16384" width="11.42578125" style="25"/>
  </cols>
  <sheetData>
    <row r="1" spans="1:6" ht="18" x14ac:dyDescent="0.2">
      <c r="A1" s="29" t="s">
        <v>126</v>
      </c>
      <c r="B1" s="38"/>
      <c r="C1" s="37"/>
      <c r="D1" s="37"/>
      <c r="E1" s="97"/>
      <c r="F1" s="97"/>
    </row>
    <row r="2" spans="1:6" x14ac:dyDescent="0.2">
      <c r="B2" s="68"/>
      <c r="C2" s="68"/>
      <c r="D2" s="68"/>
      <c r="E2" s="98"/>
      <c r="F2" s="98"/>
    </row>
    <row r="3" spans="1:6" ht="15.75" x14ac:dyDescent="0.2">
      <c r="A3" s="30" t="s">
        <v>72</v>
      </c>
      <c r="D3" s="91"/>
      <c r="E3" s="99"/>
      <c r="F3" s="99"/>
    </row>
    <row r="4" spans="1:6" ht="42.95" customHeight="1" x14ac:dyDescent="0.2">
      <c r="A4" s="31"/>
      <c r="B4" s="65" t="str">
        <f>+'6.1 version_web'!B4</f>
        <v>LFI
2021</v>
      </c>
      <c r="C4" s="24" t="str">
        <f>+'6.1 version_web'!C4</f>
        <v>LFI
2022</v>
      </c>
      <c r="D4" s="65" t="str">
        <f>+'6.1 version_web'!D4</f>
        <v>LFI
2023</v>
      </c>
      <c r="E4" s="107" t="str">
        <f>+'6.1 version_web'!E4</f>
        <v>LFI
2024</v>
      </c>
      <c r="F4" s="107" t="str">
        <f>+'6.1 version_web'!F4</f>
        <v>LFI
2025</v>
      </c>
    </row>
    <row r="5" spans="1:6" ht="27.2" customHeight="1" x14ac:dyDescent="0.2">
      <c r="A5" s="34" t="s">
        <v>115</v>
      </c>
      <c r="B5" s="196">
        <f>+'6.1 version_web'!B5</f>
        <v>104238</v>
      </c>
      <c r="C5" s="195">
        <f>+'6.1 version_web'!C5</f>
        <v>106243.81299999999</v>
      </c>
      <c r="D5" s="197">
        <f>+'6.1 version_web'!D5</f>
        <v>105869.707895</v>
      </c>
      <c r="E5" s="198">
        <f>+'6.1 version_web'!E5</f>
        <v>105454.6</v>
      </c>
      <c r="F5" s="198">
        <f>+'6.1 version_web'!F5</f>
        <v>104594.20078600003</v>
      </c>
    </row>
    <row r="6" spans="1:6" ht="27.2" customHeight="1" x14ac:dyDescent="0.2">
      <c r="A6" s="31" t="s">
        <v>106</v>
      </c>
      <c r="B6" s="200">
        <f>+'6.1 version_web'!B6</f>
        <v>52119</v>
      </c>
      <c r="C6" s="199">
        <f>+'6.1 version_web'!C6</f>
        <v>53079.812999999995</v>
      </c>
      <c r="D6" s="201">
        <f>+'6.1 version_web'!D6</f>
        <v>55351.707895</v>
      </c>
      <c r="E6" s="202">
        <f>+'6.1 version_web'!E6</f>
        <v>54824.6</v>
      </c>
      <c r="F6" s="202">
        <f>+'6.1 version_web'!F6</f>
        <v>54698.200786000023</v>
      </c>
    </row>
    <row r="7" spans="1:6" ht="21.95" customHeight="1" x14ac:dyDescent="0.2">
      <c r="A7" s="32" t="s">
        <v>116</v>
      </c>
      <c r="B7" s="204">
        <f>+'6.1 version_web'!B7</f>
        <v>43400</v>
      </c>
      <c r="C7" s="203">
        <f>+'6.1 version_web'!C7</f>
        <v>43225.657999999996</v>
      </c>
      <c r="D7" s="205">
        <f>+'6.1 version_web'!D7</f>
        <v>45590</v>
      </c>
      <c r="E7" s="206">
        <f>+'6.1 version_web'!E7</f>
        <v>45057.799999999996</v>
      </c>
      <c r="F7" s="206">
        <f>+'6.1 version_web'!F7</f>
        <v>45231.531951000026</v>
      </c>
    </row>
    <row r="8" spans="1:6" ht="15" customHeight="1" x14ac:dyDescent="0.2">
      <c r="A8" s="61" t="s">
        <v>102</v>
      </c>
      <c r="B8" s="88">
        <f>+'6.3'!B14</f>
        <v>28023</v>
      </c>
      <c r="C8" s="207">
        <f>+'6.3'!C14</f>
        <v>27620.983000000004</v>
      </c>
      <c r="D8" s="208">
        <f>+'6.3'!D14</f>
        <v>27639.464846000003</v>
      </c>
      <c r="E8" s="209">
        <f>+'6.3'!E14</f>
        <v>27965.5</v>
      </c>
      <c r="F8" s="209">
        <f>+'6.3'!F14</f>
        <v>28114.683183000001</v>
      </c>
    </row>
    <row r="9" spans="1:6" ht="15" customHeight="1" x14ac:dyDescent="0.2">
      <c r="A9" s="61" t="s">
        <v>83</v>
      </c>
      <c r="B9" s="88">
        <f>+'6.3'!B36</f>
        <v>7835</v>
      </c>
      <c r="C9" s="207">
        <f>+'6.3'!C36</f>
        <v>8107.6749999999993</v>
      </c>
      <c r="D9" s="208">
        <f>+'6.3'!D36</f>
        <v>8323.5374069999998</v>
      </c>
      <c r="E9" s="209">
        <f>+'6.3'!E36</f>
        <v>8496.1</v>
      </c>
      <c r="F9" s="209">
        <f>+'6.3'!F36</f>
        <v>8320.1377680000005</v>
      </c>
    </row>
    <row r="10" spans="1:6" ht="15" customHeight="1" x14ac:dyDescent="0.2">
      <c r="A10" s="62" t="s">
        <v>32</v>
      </c>
      <c r="B10" s="88">
        <f>+'6.1 version_web'!B11</f>
        <v>6546</v>
      </c>
      <c r="C10" s="207">
        <f>+'6.1 version_web'!C11</f>
        <v>6500</v>
      </c>
      <c r="D10" s="208">
        <f>+'6.1 version_web'!D11</f>
        <v>6700</v>
      </c>
      <c r="E10" s="209">
        <f>+'6.1 version_web'!E11</f>
        <v>7104</v>
      </c>
      <c r="F10" s="209">
        <f>+'6.1 version_web'!F11</f>
        <v>7654</v>
      </c>
    </row>
    <row r="11" spans="1:6" s="26" customFormat="1" ht="15" customHeight="1" x14ac:dyDescent="0.2">
      <c r="A11" s="61" t="s">
        <v>22</v>
      </c>
      <c r="B11" s="210">
        <f>+'6.1 version_web'!B17</f>
        <v>326</v>
      </c>
      <c r="C11" s="207">
        <f>+'6.1 version_web'!C17</f>
        <v>326</v>
      </c>
      <c r="D11" s="208">
        <f>+'6.1 version_web'!D17</f>
        <v>326.31700000000001</v>
      </c>
      <c r="E11" s="209">
        <f>+'6.1 version_web'!E17</f>
        <v>326.3</v>
      </c>
      <c r="F11" s="209">
        <f>+'6.1 version_web'!F17</f>
        <v>326.31700000000001</v>
      </c>
    </row>
    <row r="12" spans="1:6" s="26" customFormat="1" ht="15" customHeight="1" x14ac:dyDescent="0.2">
      <c r="A12" s="61" t="s">
        <v>23</v>
      </c>
      <c r="B12" s="210">
        <f>+'6.1 version_web'!B18</f>
        <v>661</v>
      </c>
      <c r="C12" s="207">
        <f>+'6.1 version_web'!C18</f>
        <v>661</v>
      </c>
      <c r="D12" s="208">
        <f>+'6.1 version_web'!D18</f>
        <v>661.18600000000004</v>
      </c>
      <c r="E12" s="209">
        <f>+'6.1 version_web'!E18</f>
        <v>661.2</v>
      </c>
      <c r="F12" s="209">
        <f>+'6.1 version_web'!F18</f>
        <v>661.18600000000004</v>
      </c>
    </row>
    <row r="13" spans="1:6" s="26" customFormat="1" ht="15" customHeight="1" x14ac:dyDescent="0.2">
      <c r="A13" s="61" t="s">
        <v>24</v>
      </c>
      <c r="B13" s="88">
        <f>+'6.1 version_web'!B19</f>
        <v>3</v>
      </c>
      <c r="C13" s="207">
        <f>+'6.1 version_web'!C19</f>
        <v>3</v>
      </c>
      <c r="D13" s="208">
        <f>+'6.1 version_web'!D19</f>
        <v>2.6859999999999999</v>
      </c>
      <c r="E13" s="209">
        <f>+'6.1 version_web'!E19</f>
        <v>2.7</v>
      </c>
      <c r="F13" s="209">
        <f>+'6.1 version_web'!F19</f>
        <v>2.6859999999999999</v>
      </c>
    </row>
    <row r="14" spans="1:6" ht="15" customHeight="1" x14ac:dyDescent="0.2">
      <c r="A14" s="61" t="s">
        <v>15</v>
      </c>
      <c r="B14" s="211">
        <f>+'6.1 version_web'!B24</f>
        <v>7</v>
      </c>
      <c r="C14" s="207">
        <f>+'6.1 version_web'!C24</f>
        <v>7</v>
      </c>
      <c r="D14" s="208">
        <f>+'6.1 version_web'!D24</f>
        <v>6.8220000000000001</v>
      </c>
      <c r="E14" s="209">
        <f>+'6.1 version_web'!E24</f>
        <v>6.8</v>
      </c>
      <c r="F14" s="209">
        <f>+'6.1 version_web'!F24</f>
        <v>6.8220000000000001</v>
      </c>
    </row>
    <row r="15" spans="1:6" ht="21.95" customHeight="1" x14ac:dyDescent="0.2">
      <c r="A15" s="33" t="s">
        <v>90</v>
      </c>
      <c r="B15" s="212">
        <f>+'6.1 version_web'!B39</f>
        <v>4175</v>
      </c>
      <c r="C15" s="213">
        <f>+'6.1 version_web'!C39</f>
        <v>4911.1550000000007</v>
      </c>
      <c r="D15" s="214">
        <f>+'6.1 version_web'!D39</f>
        <v>4393.7078949999996</v>
      </c>
      <c r="E15" s="214">
        <f>+'6.1 version_web'!E39</f>
        <v>4095.7999999999997</v>
      </c>
      <c r="F15" s="214">
        <f>+'6.1 version_web'!F39</f>
        <v>3913.6688349999999</v>
      </c>
    </row>
    <row r="16" spans="1:6" ht="15" customHeight="1" x14ac:dyDescent="0.2">
      <c r="A16" s="28" t="s">
        <v>21</v>
      </c>
      <c r="B16" s="88">
        <f>+'6.1 version_web'!B40</f>
        <v>1046</v>
      </c>
      <c r="C16" s="207">
        <f>+'6.1 version_web'!C40</f>
        <v>1046</v>
      </c>
      <c r="D16" s="208">
        <f>+'6.1 version_web'!D40</f>
        <v>1046</v>
      </c>
      <c r="E16" s="208">
        <f>+'6.1 version_web'!E40</f>
        <v>1046</v>
      </c>
      <c r="F16" s="208">
        <f>+'6.1 version_web'!F40</f>
        <v>1046</v>
      </c>
    </row>
    <row r="17" spans="1:8" ht="15" customHeight="1" x14ac:dyDescent="0.2">
      <c r="A17" s="28" t="s">
        <v>30</v>
      </c>
      <c r="B17" s="88">
        <f>+'6.1 version_web'!B41</f>
        <v>570</v>
      </c>
      <c r="C17" s="207">
        <f>+'6.1 version_web'!C41</f>
        <v>873</v>
      </c>
      <c r="D17" s="208">
        <f>+'6.1 version_web'!D41</f>
        <v>570</v>
      </c>
      <c r="E17" s="208">
        <f>+'6.1 version_web'!E41</f>
        <v>570</v>
      </c>
      <c r="F17" s="208">
        <f>+'6.1 version_web'!F41</f>
        <v>420</v>
      </c>
    </row>
    <row r="18" spans="1:8" s="26" customFormat="1" ht="15" customHeight="1" x14ac:dyDescent="0.2">
      <c r="A18" s="28" t="s">
        <v>20</v>
      </c>
      <c r="B18" s="215">
        <f>+'6.1 version_web'!B42</f>
        <v>150</v>
      </c>
      <c r="C18" s="207">
        <f>+'6.1 version_web'!C42</f>
        <v>150</v>
      </c>
      <c r="D18" s="208">
        <f>+'6.1 version_web'!D42</f>
        <v>150</v>
      </c>
      <c r="E18" s="208">
        <f>+'6.1 version_web'!E42</f>
        <v>150</v>
      </c>
      <c r="F18" s="208">
        <f>+'6.1 version_web'!F42</f>
        <v>150</v>
      </c>
    </row>
    <row r="19" spans="1:8" ht="15" customHeight="1" x14ac:dyDescent="0.2">
      <c r="A19" s="28" t="s">
        <v>170</v>
      </c>
      <c r="B19" s="216">
        <f>+'6.1 version_web'!B43</f>
        <v>212</v>
      </c>
      <c r="C19" s="207">
        <f>+'6.1 version_web'!C43</f>
        <v>211.85499999999999</v>
      </c>
      <c r="D19" s="208">
        <f>+'6.1 version_web'!D43</f>
        <v>211.85596899999999</v>
      </c>
      <c r="E19" s="208">
        <f>+'6.1 version_web'!E43</f>
        <v>211.9</v>
      </c>
      <c r="F19" s="208">
        <f>+'6.1 version_web'!F43</f>
        <v>211.85596899999999</v>
      </c>
    </row>
    <row r="20" spans="1:8" s="26" customFormat="1" ht="15" customHeight="1" x14ac:dyDescent="0.2">
      <c r="A20" s="28" t="s">
        <v>132</v>
      </c>
      <c r="B20" s="88">
        <f>+'6.1 version_web'!B49</f>
        <v>1550</v>
      </c>
      <c r="C20" s="207">
        <f>+'6.1 version_web'!C49</f>
        <v>1710</v>
      </c>
      <c r="D20" s="208">
        <f>+'6.1 version_web'!D49</f>
        <v>1757.894223</v>
      </c>
      <c r="E20" s="208">
        <f>+'6.1 version_web'!E49</f>
        <v>1480.6</v>
      </c>
      <c r="F20" s="208">
        <f>+'6.1 version_web'!F49</f>
        <v>1600.043866</v>
      </c>
    </row>
    <row r="21" spans="1:8" s="26" customFormat="1" ht="15" customHeight="1" x14ac:dyDescent="0.2">
      <c r="A21" s="28" t="s">
        <v>54</v>
      </c>
      <c r="B21" s="88">
        <f>+'6.1 version_web'!B58</f>
        <v>145</v>
      </c>
      <c r="C21" s="207">
        <f>+'6.1 version_web'!C58</f>
        <v>145</v>
      </c>
      <c r="D21" s="208">
        <f>+'6.1 version_web'!D58</f>
        <v>147.510458</v>
      </c>
      <c r="E21" s="208">
        <f>+'6.1 version_web'!E58</f>
        <v>149.9</v>
      </c>
      <c r="F21" s="208">
        <f>+'6.1 version_web'!F58</f>
        <v>151</v>
      </c>
    </row>
    <row r="22" spans="1:8" s="26" customFormat="1" ht="15" customHeight="1" x14ac:dyDescent="0.2">
      <c r="A22" s="28" t="s">
        <v>113</v>
      </c>
      <c r="B22" s="211">
        <f>+'6.1 version_web'!B54</f>
        <v>293</v>
      </c>
      <c r="C22" s="207">
        <f>+'6.1 version_web'!C54</f>
        <v>293</v>
      </c>
      <c r="D22" s="208">
        <f>+'6.1 version_web'!D54</f>
        <v>292.65912300000002</v>
      </c>
      <c r="E22" s="208">
        <f>+'6.1 version_web'!E54</f>
        <v>107</v>
      </c>
      <c r="F22" s="208">
        <f>+'6.1 version_web'!F54</f>
        <v>0</v>
      </c>
    </row>
    <row r="23" spans="1:8" s="26" customFormat="1" ht="15" customHeight="1" x14ac:dyDescent="0.2">
      <c r="A23" s="28" t="s">
        <v>112</v>
      </c>
      <c r="B23" s="211">
        <f>+'6.1 version_web'!B55</f>
        <v>17</v>
      </c>
      <c r="C23" s="207">
        <f>+'6.1 version_web'!C55</f>
        <v>19</v>
      </c>
      <c r="D23" s="208">
        <f>+'6.1 version_web'!D55</f>
        <v>21.049192000000001</v>
      </c>
      <c r="E23" s="208">
        <f>+'6.1 version_web'!E55</f>
        <v>19.2</v>
      </c>
      <c r="F23" s="208">
        <f>+'6.1 version_web'!F55</f>
        <v>19.219000000000001</v>
      </c>
    </row>
    <row r="24" spans="1:8" s="26" customFormat="1" ht="15" customHeight="1" x14ac:dyDescent="0.2">
      <c r="A24" s="28" t="s">
        <v>133</v>
      </c>
      <c r="B24" s="211">
        <f>+B15-SUM(B16:B23)</f>
        <v>192</v>
      </c>
      <c r="C24" s="207">
        <f>+C15-SUM(C16:C23)</f>
        <v>463.30000000000109</v>
      </c>
      <c r="D24" s="208">
        <f>+D15-SUM(D16:D23)</f>
        <v>196.73892999999862</v>
      </c>
      <c r="E24" s="208">
        <f>+E15-SUM(E16:E23)</f>
        <v>361.19999999999982</v>
      </c>
      <c r="F24" s="208">
        <f>+F15-SUM(F16:F23)</f>
        <v>315.54999999999973</v>
      </c>
    </row>
    <row r="25" spans="1:8" s="26" customFormat="1" ht="21.95" customHeight="1" x14ac:dyDescent="0.2">
      <c r="A25" s="33" t="s">
        <v>118</v>
      </c>
      <c r="B25" s="204">
        <f>+'6.1 version_web'!B64</f>
        <v>4294</v>
      </c>
      <c r="C25" s="213">
        <f>+'6.1 version_web'!C64</f>
        <v>4679</v>
      </c>
      <c r="D25" s="214">
        <f>+'6.1 version_web'!D64</f>
        <v>5090</v>
      </c>
      <c r="E25" s="214">
        <f>+'6.1 version_web'!E64</f>
        <v>5378</v>
      </c>
      <c r="F25" s="214">
        <f>+'6.1 version_web'!F64</f>
        <v>5272</v>
      </c>
    </row>
    <row r="26" spans="1:8" s="26" customFormat="1" ht="21.95" customHeight="1" x14ac:dyDescent="0.2">
      <c r="A26" s="32" t="s">
        <v>119</v>
      </c>
      <c r="B26" s="211">
        <f>+'6.1 version_web'!B66</f>
        <v>250</v>
      </c>
      <c r="C26" s="213">
        <f>+'6.1 version_web'!C66</f>
        <v>264</v>
      </c>
      <c r="D26" s="214">
        <f>+'6.1 version_web'!D66</f>
        <v>278</v>
      </c>
      <c r="E26" s="214">
        <f>+'6.1 version_web'!E66</f>
        <v>293</v>
      </c>
      <c r="F26" s="214">
        <f>+'6.1 version_web'!F66</f>
        <v>281</v>
      </c>
    </row>
    <row r="27" spans="1:8" s="26" customFormat="1" ht="27.2" customHeight="1" x14ac:dyDescent="0.2">
      <c r="A27" s="34" t="s">
        <v>130</v>
      </c>
      <c r="B27" s="200">
        <f>+'6.1 version_web'!B68</f>
        <v>13969</v>
      </c>
      <c r="C27" s="217">
        <f>+'6.1 version_web'!C68</f>
        <v>12262</v>
      </c>
      <c r="D27" s="218">
        <f>+'6.1 version_web'!D68</f>
        <v>11372</v>
      </c>
      <c r="E27" s="218">
        <f>+'6.1 version_web'!E68</f>
        <v>11071.4</v>
      </c>
      <c r="F27" s="218">
        <f>+'6.1 version_web'!F68</f>
        <v>10054</v>
      </c>
      <c r="G27" s="295"/>
    </row>
    <row r="28" spans="1:8" ht="15" customHeight="1" x14ac:dyDescent="0.2">
      <c r="A28" s="62" t="s">
        <v>34</v>
      </c>
      <c r="B28" s="216">
        <f>+'6.1 version_web'!B69</f>
        <v>4356</v>
      </c>
      <c r="C28" s="207">
        <f>+'6.1 version_web'!C69</f>
        <v>4966</v>
      </c>
      <c r="D28" s="208">
        <f>+'6.1 version_web'!D69</f>
        <v>6114</v>
      </c>
      <c r="E28" s="208">
        <f>+'6.1 version_web'!E69</f>
        <v>6113.8</v>
      </c>
      <c r="F28" s="208">
        <f>+'6.1 version_web'!F69</f>
        <v>4878</v>
      </c>
    </row>
    <row r="29" spans="1:8" s="26" customFormat="1" ht="15" customHeight="1" x14ac:dyDescent="0.2">
      <c r="A29" s="62" t="s">
        <v>44</v>
      </c>
      <c r="B29" s="88">
        <f>+'6.1 version_web'!B70</f>
        <v>8970</v>
      </c>
      <c r="C29" s="207">
        <f>+'6.1 version_web'!C70</f>
        <v>6695</v>
      </c>
      <c r="D29" s="208">
        <f>+'6.1 version_web'!D70</f>
        <v>4602</v>
      </c>
      <c r="E29" s="208">
        <f>+'6.1 version_web'!E70</f>
        <v>4290.8</v>
      </c>
      <c r="F29" s="208">
        <f>+'6.1 version_web'!F70</f>
        <v>4399</v>
      </c>
    </row>
    <row r="30" spans="1:8" ht="15" customHeight="1" x14ac:dyDescent="0.2">
      <c r="A30" s="62" t="s">
        <v>36</v>
      </c>
      <c r="B30" s="88">
        <f>+'6.1 version_web'!B71</f>
        <v>643</v>
      </c>
      <c r="C30" s="207">
        <f>+'6.1 version_web'!C71</f>
        <v>600</v>
      </c>
      <c r="D30" s="208">
        <f>+'6.1 version_web'!D71</f>
        <v>656</v>
      </c>
      <c r="E30" s="208">
        <f>+'6.1 version_web'!E71</f>
        <v>666.8</v>
      </c>
      <c r="F30" s="208">
        <f>+'6.1 version_web'!F71</f>
        <v>777</v>
      </c>
    </row>
    <row r="31" spans="1:8" ht="27.2" customHeight="1" x14ac:dyDescent="0.2">
      <c r="A31" s="36" t="s">
        <v>100</v>
      </c>
      <c r="B31" s="200">
        <f>+'6.1 version_web'!B72</f>
        <v>37263</v>
      </c>
      <c r="C31" s="217">
        <f>+'6.1 version_web'!C72</f>
        <v>40011</v>
      </c>
      <c r="D31" s="218">
        <f>+'6.1 version_web'!D72</f>
        <v>38341</v>
      </c>
      <c r="E31" s="218">
        <f>+'6.1 version_web'!E72</f>
        <v>38748.6</v>
      </c>
      <c r="F31" s="218">
        <f>+'6.1 version_web'!F72</f>
        <v>38563</v>
      </c>
      <c r="G31" s="40">
        <f>+E31+E37</f>
        <v>39550.6</v>
      </c>
      <c r="H31" s="40">
        <f>+F31+F37</f>
        <v>39834</v>
      </c>
    </row>
    <row r="32" spans="1:8" s="41" customFormat="1" ht="15" customHeight="1" x14ac:dyDescent="0.2">
      <c r="A32" s="103" t="s">
        <v>120</v>
      </c>
      <c r="B32" s="219">
        <f>+'6.1 version_web'!B73</f>
        <v>14587</v>
      </c>
      <c r="C32" s="220">
        <f>+'6.1 version_web'!C73</f>
        <v>16762</v>
      </c>
      <c r="D32" s="221">
        <f>+'6.1 version_web'!D73</f>
        <v>14235</v>
      </c>
      <c r="E32" s="221">
        <f>+'6.1 version_web'!E73</f>
        <v>14116.6</v>
      </c>
      <c r="F32" s="221">
        <f>+'6.1 version_web'!F73</f>
        <v>13420</v>
      </c>
    </row>
    <row r="33" spans="1:6" s="41" customFormat="1" ht="15" customHeight="1" x14ac:dyDescent="0.2">
      <c r="A33" s="104" t="s">
        <v>121</v>
      </c>
      <c r="B33" s="222">
        <f>+'6.1 version_web'!B76</f>
        <v>12333</v>
      </c>
      <c r="C33" s="223">
        <f>+'6.1 version_web'!C76</f>
        <v>12455</v>
      </c>
      <c r="D33" s="224">
        <f>+'6.1 version_web'!D76</f>
        <v>12583</v>
      </c>
      <c r="E33" s="224">
        <f>+'6.1 version_web'!E76</f>
        <v>12697</v>
      </c>
      <c r="F33" s="224">
        <f>+'6.1 version_web'!F76</f>
        <v>12969</v>
      </c>
    </row>
    <row r="34" spans="1:6" s="41" customFormat="1" ht="15" customHeight="1" x14ac:dyDescent="0.2">
      <c r="A34" s="104" t="s">
        <v>122</v>
      </c>
      <c r="B34" s="222">
        <f>+'6.1 version_web'!B82</f>
        <v>7964</v>
      </c>
      <c r="C34" s="223">
        <f>+'6.1 version_web'!C82</f>
        <v>8431</v>
      </c>
      <c r="D34" s="224">
        <f>+'6.1 version_web'!D82</f>
        <v>8854</v>
      </c>
      <c r="E34" s="224">
        <f>+'6.1 version_web'!E82</f>
        <v>9094</v>
      </c>
      <c r="F34" s="224">
        <f>+'6.1 version_web'!F82</f>
        <v>9173</v>
      </c>
    </row>
    <row r="35" spans="1:6" s="41" customFormat="1" ht="15" customHeight="1" x14ac:dyDescent="0.2">
      <c r="A35" s="104" t="s">
        <v>123</v>
      </c>
      <c r="B35" s="222">
        <f>+'6.1 version_web'!B87</f>
        <v>1339</v>
      </c>
      <c r="C35" s="223">
        <f>+'6.1 version_web'!C87</f>
        <v>1389</v>
      </c>
      <c r="D35" s="224">
        <f>+'6.1 version_web'!D87</f>
        <v>1664</v>
      </c>
      <c r="E35" s="224">
        <f>+'6.1 version_web'!E87</f>
        <v>1760</v>
      </c>
      <c r="F35" s="224">
        <f>+'6.1 version_web'!F87</f>
        <v>1933</v>
      </c>
    </row>
    <row r="36" spans="1:6" s="41" customFormat="1" ht="15" customHeight="1" x14ac:dyDescent="0.2">
      <c r="A36" s="105" t="s">
        <v>124</v>
      </c>
      <c r="B36" s="225">
        <f>+'6.1 version_web'!B95</f>
        <v>1067</v>
      </c>
      <c r="C36" s="226">
        <f>+'6.1 version_web'!C95</f>
        <v>974</v>
      </c>
      <c r="D36" s="227">
        <f>+'6.1 version_web'!D95</f>
        <v>1005</v>
      </c>
      <c r="E36" s="227">
        <f>+'6.1 version_web'!E95</f>
        <v>1081</v>
      </c>
      <c r="F36" s="227">
        <f>+'6.1 version_web'!F95</f>
        <v>1068</v>
      </c>
    </row>
    <row r="37" spans="1:6" ht="27.2" customHeight="1" x14ac:dyDescent="0.2">
      <c r="A37" s="36" t="s">
        <v>79</v>
      </c>
      <c r="B37" s="200">
        <f>+'6.1 version_web'!B97</f>
        <v>879</v>
      </c>
      <c r="C37" s="217">
        <f>+'6.1 version_web'!C97</f>
        <v>883</v>
      </c>
      <c r="D37" s="218">
        <f>+'6.1 version_web'!D97</f>
        <v>797</v>
      </c>
      <c r="E37" s="218">
        <f>+'6.1 version_web'!E97</f>
        <v>802</v>
      </c>
      <c r="F37" s="218">
        <f>+'6.1 version_web'!F97</f>
        <v>1271</v>
      </c>
    </row>
    <row r="38" spans="1:6" ht="15" customHeight="1" x14ac:dyDescent="0.2">
      <c r="A38" s="35" t="s">
        <v>67</v>
      </c>
      <c r="B38" s="88">
        <f>+'6.1 version_web'!B98</f>
        <v>722</v>
      </c>
      <c r="C38" s="207">
        <f>+'6.1 version_web'!C98</f>
        <v>702</v>
      </c>
      <c r="D38" s="208">
        <f>+'6.1 version_web'!D98</f>
        <v>632</v>
      </c>
      <c r="E38" s="208">
        <f>+'6.1 version_web'!E98</f>
        <v>637</v>
      </c>
      <c r="F38" s="208">
        <f>+'6.1 version_web'!F98</f>
        <v>1114</v>
      </c>
    </row>
    <row r="39" spans="1:6" ht="15" customHeight="1" x14ac:dyDescent="0.2">
      <c r="A39" s="35" t="s">
        <v>69</v>
      </c>
      <c r="B39" s="88">
        <f>+'6.1 version_web'!B100</f>
        <v>157</v>
      </c>
      <c r="C39" s="207">
        <f>+'6.1 version_web'!C100</f>
        <v>157</v>
      </c>
      <c r="D39" s="208">
        <f>+'6.1 version_web'!D100</f>
        <v>157</v>
      </c>
      <c r="E39" s="208">
        <f>+'6.1 version_web'!E100</f>
        <v>157</v>
      </c>
      <c r="F39" s="208">
        <f>+'6.1 version_web'!F100</f>
        <v>157</v>
      </c>
    </row>
    <row r="40" spans="1:6" ht="18" customHeight="1" x14ac:dyDescent="0.2">
      <c r="A40" s="36" t="s">
        <v>82</v>
      </c>
      <c r="B40" s="228">
        <f>+'6.1 version_web'!B106</f>
        <v>8</v>
      </c>
      <c r="C40" s="217">
        <f>+'6.1 version_web'!C106</f>
        <v>8</v>
      </c>
      <c r="D40" s="218">
        <f>+'6.1 version_web'!D106</f>
        <v>8</v>
      </c>
      <c r="E40" s="218">
        <f>+'6.1 version_web'!E106</f>
        <v>8</v>
      </c>
      <c r="F40" s="218">
        <f>+'6.1 version_web'!F106</f>
        <v>8</v>
      </c>
    </row>
    <row r="41" spans="1:6" ht="14.25" customHeight="1" x14ac:dyDescent="0.2">
      <c r="A41" s="93" t="s">
        <v>184</v>
      </c>
      <c r="B41" s="94"/>
      <c r="C41" s="94"/>
      <c r="D41" s="94"/>
      <c r="E41" s="94"/>
      <c r="F41" s="94"/>
    </row>
    <row r="42" spans="1:6" ht="14.25" customHeight="1" x14ac:dyDescent="0.2">
      <c r="A42" s="237" t="s">
        <v>161</v>
      </c>
      <c r="B42" s="162"/>
      <c r="C42" s="162"/>
      <c r="D42" s="162"/>
      <c r="E42" s="162"/>
      <c r="F42" s="162"/>
    </row>
    <row r="43" spans="1:6" ht="15" customHeight="1" x14ac:dyDescent="0.2">
      <c r="B43" s="25"/>
    </row>
    <row r="44" spans="1:6" ht="15" customHeight="1" x14ac:dyDescent="0.2">
      <c r="B44" s="25"/>
    </row>
    <row r="45" spans="1:6" ht="15" customHeight="1" x14ac:dyDescent="0.2">
      <c r="B45" s="25"/>
    </row>
    <row r="46" spans="1:6" ht="15" customHeight="1" x14ac:dyDescent="0.2">
      <c r="B46" s="25"/>
    </row>
    <row r="47" spans="1:6" ht="15" customHeight="1" x14ac:dyDescent="0.2">
      <c r="B47" s="25"/>
    </row>
    <row r="48" spans="1:6" ht="15" customHeight="1" x14ac:dyDescent="0.2">
      <c r="B48" s="25"/>
    </row>
    <row r="49" spans="1:2" ht="15" customHeight="1" x14ac:dyDescent="0.2">
      <c r="B49" s="25"/>
    </row>
    <row r="50" spans="1:2" ht="15" customHeight="1" x14ac:dyDescent="0.2">
      <c r="B50" s="25"/>
    </row>
    <row r="51" spans="1:2" ht="15" customHeight="1" x14ac:dyDescent="0.2">
      <c r="B51" s="25"/>
    </row>
    <row r="52" spans="1:2" ht="15" customHeight="1" x14ac:dyDescent="0.2">
      <c r="B52" s="25"/>
    </row>
    <row r="53" spans="1:2" ht="15" customHeight="1" x14ac:dyDescent="0.2">
      <c r="B53" s="25"/>
    </row>
    <row r="54" spans="1:2" ht="15" customHeight="1" x14ac:dyDescent="0.2">
      <c r="B54" s="25"/>
    </row>
    <row r="55" spans="1:2" ht="15" customHeight="1" x14ac:dyDescent="0.2">
      <c r="B55" s="25"/>
    </row>
    <row r="56" spans="1:2" x14ac:dyDescent="0.2">
      <c r="A56" s="26"/>
    </row>
    <row r="57" spans="1:2" x14ac:dyDescent="0.2">
      <c r="A57" s="26"/>
    </row>
    <row r="58" spans="1:2" x14ac:dyDescent="0.2">
      <c r="A58" s="26"/>
    </row>
    <row r="59" spans="1:2" x14ac:dyDescent="0.2">
      <c r="A59" s="26"/>
    </row>
    <row r="60" spans="1:2" x14ac:dyDescent="0.2">
      <c r="A60" s="26"/>
    </row>
    <row r="61" spans="1:2" ht="26.25" customHeight="1" x14ac:dyDescent="0.2">
      <c r="A61" s="26"/>
    </row>
    <row r="62" spans="1:2" x14ac:dyDescent="0.2">
      <c r="A62" s="26"/>
    </row>
  </sheetData>
  <printOptions horizontalCentered="1" verticalCentered="1"/>
  <pageMargins left="0.59055118110236227" right="0.59055118110236227" top="0.98425196850393704" bottom="0.98425196850393704" header="0.51181102362204722" footer="0.51181102362204722"/>
  <pageSetup paperSize="9" scale="7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I60"/>
  <sheetViews>
    <sheetView showGridLines="0" tabSelected="1" zoomScaleNormal="100" zoomScaleSheetLayoutView="75" workbookViewId="0">
      <pane ySplit="4" topLeftCell="A5" activePane="bottomLeft" state="frozen"/>
      <selection activeCell="A9" sqref="A9"/>
      <selection pane="bottomLeft" activeCell="D5" sqref="D4:D5"/>
    </sheetView>
  </sheetViews>
  <sheetFormatPr baseColWidth="10" defaultColWidth="11.42578125" defaultRowHeight="12.75" x14ac:dyDescent="0.2"/>
  <cols>
    <col min="1" max="1" width="77.5703125" style="25" customWidth="1"/>
    <col min="2" max="2" width="11.5703125" style="25" customWidth="1"/>
    <col min="3" max="4" width="11.5703125" style="26" customWidth="1"/>
    <col min="5" max="5" width="11.5703125" style="39" customWidth="1"/>
    <col min="6" max="7" width="11.5703125" style="25" customWidth="1"/>
    <col min="8" max="16384" width="11.42578125" style="25"/>
  </cols>
  <sheetData>
    <row r="1" spans="1:8" ht="18" x14ac:dyDescent="0.2">
      <c r="A1" s="29" t="s">
        <v>127</v>
      </c>
      <c r="B1" s="37"/>
      <c r="C1" s="37"/>
      <c r="D1" s="37"/>
      <c r="E1" s="38"/>
      <c r="F1" s="37"/>
      <c r="G1" s="37"/>
    </row>
    <row r="2" spans="1:8" x14ac:dyDescent="0.2">
      <c r="B2" s="68">
        <v>6</v>
      </c>
      <c r="C2" s="68">
        <v>7</v>
      </c>
      <c r="D2" s="68">
        <v>7</v>
      </c>
      <c r="E2" s="68"/>
      <c r="F2" s="68">
        <v>9</v>
      </c>
      <c r="G2" s="68">
        <v>9</v>
      </c>
    </row>
    <row r="3" spans="1:8" ht="15.75" x14ac:dyDescent="0.2">
      <c r="A3" s="30" t="s">
        <v>72</v>
      </c>
      <c r="B3" s="26"/>
    </row>
    <row r="4" spans="1:8" ht="38.25" x14ac:dyDescent="0.2">
      <c r="A4" s="31"/>
      <c r="B4" s="65" t="str">
        <f>+'6.2 version_web'!B4</f>
        <v>Exécution
2021</v>
      </c>
      <c r="C4" s="132" t="str">
        <f>+'6.2 version_web'!C4</f>
        <v>Exécution
2022</v>
      </c>
      <c r="D4" s="132" t="str">
        <f>+'6.2 version_web'!D4</f>
        <v>Exécution
2023</v>
      </c>
      <c r="E4" s="106" t="str">
        <f>+'6.2 version_web'!E4</f>
        <v>Taux d'exécution 2021</v>
      </c>
      <c r="F4" s="106" t="str">
        <f>+'6.2 version_web'!F4</f>
        <v>Taux d'exécution 2022</v>
      </c>
      <c r="G4" s="106" t="str">
        <f>+'6.2 version_web'!G4</f>
        <v>Taux d'exécution 2023</v>
      </c>
    </row>
    <row r="5" spans="1:8" ht="27.2" customHeight="1" x14ac:dyDescent="0.2">
      <c r="A5" s="34" t="s">
        <v>115</v>
      </c>
      <c r="B5" s="55">
        <f>+'6.2 version_web'!B5</f>
        <v>107570</v>
      </c>
      <c r="C5" s="133">
        <f>+'6.2 version_web'!C5</f>
        <v>106676</v>
      </c>
      <c r="D5" s="133">
        <f>+'6.2 version_web'!D5</f>
        <v>104854</v>
      </c>
      <c r="E5" s="125">
        <f>IFERROR(+B5/'6.1 version_papier'!B5,"-")</f>
        <v>1.0319653101556054</v>
      </c>
      <c r="F5" s="140">
        <f>IFERROR(+C5/'6.1 version_papier'!C5,"-")</f>
        <v>1.0040678792279416</v>
      </c>
      <c r="G5" s="140">
        <f>IFERROR(+D5/'6.1 version_papier'!D5,"-")</f>
        <v>0.99040605745311616</v>
      </c>
      <c r="H5" s="41"/>
    </row>
    <row r="6" spans="1:8" ht="27.2" customHeight="1" x14ac:dyDescent="0.2">
      <c r="A6" s="31" t="s">
        <v>106</v>
      </c>
      <c r="B6" s="44">
        <f>+'6.2 version_web'!B6</f>
        <v>52843</v>
      </c>
      <c r="C6" s="134">
        <f>+'6.2 version_web'!C6</f>
        <v>52488</v>
      </c>
      <c r="D6" s="134">
        <f>+'6.2 version_web'!D6</f>
        <v>53808</v>
      </c>
      <c r="E6" s="126">
        <f>IFERROR(+B6/'6.1 version_papier'!B6,"-")</f>
        <v>1.0138912872464936</v>
      </c>
      <c r="F6" s="141">
        <f>IFERROR(+C6/'6.1 version_papier'!C6,"-")</f>
        <v>0.98885050706565236</v>
      </c>
      <c r="G6" s="141">
        <f>IFERROR(+D6/'6.1 version_papier'!D6,"-")</f>
        <v>0.97211092568402135</v>
      </c>
    </row>
    <row r="7" spans="1:8" ht="21.95" customHeight="1" x14ac:dyDescent="0.2">
      <c r="A7" s="32" t="s">
        <v>95</v>
      </c>
      <c r="B7" s="47">
        <f>+'6.2 version_web'!B7</f>
        <v>43368</v>
      </c>
      <c r="C7" s="135">
        <f>+'6.2 version_web'!C7</f>
        <v>42928</v>
      </c>
      <c r="D7" s="135">
        <f>+'6.2 version_web'!D7</f>
        <v>43932</v>
      </c>
      <c r="E7" s="127">
        <f>IFERROR(+B7/'6.1 version_papier'!B7,"-")</f>
        <v>0.99926267281105996</v>
      </c>
      <c r="F7" s="142">
        <f>IFERROR(+C7/'6.1 version_papier'!C7,"-")</f>
        <v>0.99311385844028111</v>
      </c>
      <c r="G7" s="142">
        <f>IFERROR(+D7/'6.1 version_papier'!D7,"-")</f>
        <v>0.9636323755209476</v>
      </c>
    </row>
    <row r="8" spans="1:8" ht="15" customHeight="1" x14ac:dyDescent="0.2">
      <c r="A8" s="61" t="s">
        <v>163</v>
      </c>
      <c r="B8" s="49">
        <f>+'6.2 version_web'!B8+'6.2 version_web'!B9+'6.2 version_web'!B14+'6.2 version_web'!B15+'6.2 version_web'!B16+'6.2 version_web'!B26+'6.2 version_web'!B28</f>
        <v>27458</v>
      </c>
      <c r="C8" s="136">
        <f>+'6.2 version_web'!C8+'6.2 version_web'!C9+'6.2 version_web'!C14+'6.2 version_web'!C15+'6.2 version_web'!C16+'6.2 version_web'!C26+'6.2 version_web'!C28</f>
        <v>27354</v>
      </c>
      <c r="D8" s="136">
        <f>+'6.2 version_web'!D8+'6.2 version_web'!D9+'6.2 version_web'!D14+'6.2 version_web'!D15+'6.2 version_web'!D16+'6.2 version_web'!D26+'6.2 version_web'!D28</f>
        <v>27651</v>
      </c>
      <c r="E8" s="128">
        <f>IFERROR(+B8/'6.1 version_papier'!B8,"-")</f>
        <v>0.97983799022231743</v>
      </c>
      <c r="F8" s="143">
        <f>IFERROR(+C8/'6.1 version_papier'!C8,"-")</f>
        <v>0.99033405147094133</v>
      </c>
      <c r="G8" s="143">
        <f>IFERROR(+D8/'6.1 version_papier'!D8,"-")</f>
        <v>1.0004173436086505</v>
      </c>
      <c r="H8" s="149" t="s">
        <v>129</v>
      </c>
    </row>
    <row r="9" spans="1:8" ht="15" customHeight="1" x14ac:dyDescent="0.2">
      <c r="A9" s="61" t="s">
        <v>128</v>
      </c>
      <c r="B9" s="49">
        <f>+'6.2 version_web'!B10+'6.2 version_web'!B12+'6.2 version_web'!B13+'6.2 version_web'!B20+'6.2 version_web'!B21+'6.2 version_web'!B22+'6.2 version_web'!B23+'6.2 version_web'!B25+'6.2 version_web'!B27+'6.2 version_web'!B29+'6.2 version_web'!B30</f>
        <v>8023</v>
      </c>
      <c r="C9" s="136">
        <f>+'6.2 version_web'!C10+'6.2 version_web'!C12+'6.2 version_web'!C13+'6.2 version_web'!C20+'6.2 version_web'!C21+'6.2 version_web'!C22+'6.2 version_web'!C23+'6.2 version_web'!C25+'6.2 version_web'!C27+'6.2 version_web'!C29+'6.2 version_web'!C30</f>
        <v>8283</v>
      </c>
      <c r="D9" s="136">
        <f>+'6.2 version_web'!D10+'6.2 version_web'!D12+'6.2 version_web'!D13+'6.2 version_web'!D20+'6.2 version_web'!D21+'6.2 version_web'!D22+'6.2 version_web'!D23+'6.2 version_web'!D25+'6.2 version_web'!D27+'6.2 version_web'!D29+'6.2 version_web'!D30</f>
        <v>8603</v>
      </c>
      <c r="E9" s="128">
        <f>IFERROR(+B9/'6.1 version_papier'!B9,"-")</f>
        <v>1.0239948947032547</v>
      </c>
      <c r="F9" s="143">
        <f>IFERROR(+C9/'6.1 version_papier'!C9,"-")</f>
        <v>1.0216245717792094</v>
      </c>
      <c r="G9" s="143">
        <f>IFERROR(+D9/'6.1 version_papier'!D9,"-")</f>
        <v>1.03357497892242</v>
      </c>
      <c r="H9" s="149" t="s">
        <v>129</v>
      </c>
    </row>
    <row r="10" spans="1:8" ht="15" customHeight="1" x14ac:dyDescent="0.2">
      <c r="A10" s="62" t="s">
        <v>32</v>
      </c>
      <c r="B10" s="49">
        <f>+'6.2 version_web'!B11</f>
        <v>6704</v>
      </c>
      <c r="C10" s="136">
        <f>+'6.2 version_web'!C11</f>
        <v>6456</v>
      </c>
      <c r="D10" s="136">
        <f>+'6.2 version_web'!D11</f>
        <v>6707</v>
      </c>
      <c r="E10" s="128">
        <f>+'6.2 version_web'!E11</f>
        <v>1.024136877482432</v>
      </c>
      <c r="F10" s="143">
        <f>+'6.2 version_web'!F11</f>
        <v>0.99323076923076925</v>
      </c>
      <c r="G10" s="143">
        <f>+'6.2 version_web'!G11</f>
        <v>1.001044776119403</v>
      </c>
    </row>
    <row r="11" spans="1:8" s="26" customFormat="1" ht="15" customHeight="1" x14ac:dyDescent="0.2">
      <c r="A11" s="61" t="s">
        <v>22</v>
      </c>
      <c r="B11" s="49">
        <f>+'6.2 version_web'!B17</f>
        <v>325</v>
      </c>
      <c r="C11" s="136">
        <f>+'6.2 version_web'!C17</f>
        <v>328</v>
      </c>
      <c r="D11" s="136">
        <f>+'6.2 version_web'!D17</f>
        <v>326</v>
      </c>
      <c r="E11" s="128">
        <f>+'6.2 version_web'!E17</f>
        <v>0.99693251533742333</v>
      </c>
      <c r="F11" s="143">
        <f>+'6.2 version_web'!F17</f>
        <v>1.0061349693251533</v>
      </c>
      <c r="G11" s="143">
        <f>+'6.2 version_web'!G17</f>
        <v>0.9990285519908555</v>
      </c>
    </row>
    <row r="12" spans="1:8" s="26" customFormat="1" ht="15" customHeight="1" x14ac:dyDescent="0.2">
      <c r="A12" s="61" t="s">
        <v>23</v>
      </c>
      <c r="B12" s="49">
        <f>+'6.2 version_web'!B18</f>
        <v>661</v>
      </c>
      <c r="C12" s="136">
        <f>+'6.2 version_web'!C18</f>
        <v>661</v>
      </c>
      <c r="D12" s="136">
        <f>+'6.2 version_web'!D18</f>
        <v>661</v>
      </c>
      <c r="E12" s="128">
        <f>+'6.2 version_web'!E18</f>
        <v>1</v>
      </c>
      <c r="F12" s="143">
        <f>+'6.2 version_web'!F18</f>
        <v>1</v>
      </c>
      <c r="G12" s="143">
        <f>+'6.2 version_web'!G18</f>
        <v>0.99971868732852776</v>
      </c>
    </row>
    <row r="13" spans="1:8" ht="15" customHeight="1" x14ac:dyDescent="0.2">
      <c r="A13" s="61" t="s">
        <v>24</v>
      </c>
      <c r="B13" s="49">
        <f>+'6.2 version_web'!B19</f>
        <v>3</v>
      </c>
      <c r="C13" s="136">
        <f>+'6.2 version_web'!C19</f>
        <v>3</v>
      </c>
      <c r="D13" s="136">
        <f>+'6.2 version_web'!D19</f>
        <v>3</v>
      </c>
      <c r="E13" s="128">
        <f>+'6.2 version_web'!E19</f>
        <v>1</v>
      </c>
      <c r="F13" s="143">
        <f>+'6.2 version_web'!F19</f>
        <v>1</v>
      </c>
      <c r="G13" s="143">
        <f>+'6.2 version_web'!G19</f>
        <v>1.1169024571854058</v>
      </c>
    </row>
    <row r="14" spans="1:8" ht="15" customHeight="1" x14ac:dyDescent="0.2">
      <c r="A14" s="21" t="s">
        <v>15</v>
      </c>
      <c r="B14" s="49">
        <f>+'6.2 version_web'!B24</f>
        <v>7</v>
      </c>
      <c r="C14" s="136">
        <f>+'6.2 version_web'!C24</f>
        <v>7</v>
      </c>
      <c r="D14" s="136">
        <f>+'6.2 version_web'!D24</f>
        <v>7</v>
      </c>
      <c r="E14" s="128">
        <f>+'6.2 version_web'!E24</f>
        <v>1</v>
      </c>
      <c r="F14" s="143">
        <f>+'6.2 version_web'!F24</f>
        <v>1</v>
      </c>
      <c r="G14" s="143">
        <f>+'6.2 version_web'!G24</f>
        <v>1.0260920551158017</v>
      </c>
    </row>
    <row r="15" spans="1:8" ht="15" customHeight="1" x14ac:dyDescent="0.2">
      <c r="A15" s="21" t="s">
        <v>164</v>
      </c>
      <c r="B15" s="50" t="s">
        <v>29</v>
      </c>
      <c r="C15" s="136">
        <f>+'6.2 version_web'!C31</f>
        <v>155</v>
      </c>
      <c r="D15" s="136">
        <f>+'6.2 version_web'!D31</f>
        <v>-207</v>
      </c>
      <c r="E15" s="128" t="str">
        <f>+'6.2 version_web'!E31</f>
        <v>-</v>
      </c>
      <c r="F15" s="143" t="str">
        <f>+'6.2 version_web'!F31</f>
        <v>-</v>
      </c>
      <c r="G15" s="143" t="str">
        <f>+'6.2 version_web'!G31</f>
        <v>-</v>
      </c>
    </row>
    <row r="16" spans="1:8" ht="21.95" customHeight="1" x14ac:dyDescent="0.2">
      <c r="A16" s="33" t="s">
        <v>96</v>
      </c>
      <c r="B16" s="47">
        <f>+'6.2 version_web'!B32</f>
        <v>4648</v>
      </c>
      <c r="C16" s="135">
        <f>+'6.2 version_web'!C32</f>
        <v>4617</v>
      </c>
      <c r="D16" s="135">
        <f>+'6.2 version_web'!D32</f>
        <v>4484</v>
      </c>
      <c r="E16" s="127">
        <f>+'6.2 version_web'!E32</f>
        <v>1.1132934131736527</v>
      </c>
      <c r="F16" s="142">
        <f>+'6.2 version_web'!F32</f>
        <v>0.94010472078360374</v>
      </c>
      <c r="G16" s="142">
        <f>+'6.2 version_web'!G32</f>
        <v>1.0205503204031274</v>
      </c>
    </row>
    <row r="17" spans="1:8" ht="15" customHeight="1" x14ac:dyDescent="0.2">
      <c r="A17" s="28" t="s">
        <v>21</v>
      </c>
      <c r="B17" s="49">
        <f>+'6.2 version_web'!B33</f>
        <v>931</v>
      </c>
      <c r="C17" s="136">
        <f>+'6.2 version_web'!C33</f>
        <v>933</v>
      </c>
      <c r="D17" s="136">
        <f>+'6.2 version_web'!D33</f>
        <v>936</v>
      </c>
      <c r="E17" s="128">
        <f>+'6.2 version_web'!E33</f>
        <v>0.89005736137667302</v>
      </c>
      <c r="F17" s="143">
        <f>+'6.2 version_web'!F33</f>
        <v>0.89196940726577434</v>
      </c>
      <c r="G17" s="143">
        <f>+'6.2 version_web'!G33</f>
        <v>0.89483747609942643</v>
      </c>
    </row>
    <row r="18" spans="1:8" ht="15" customHeight="1" x14ac:dyDescent="0.2">
      <c r="A18" s="28" t="s">
        <v>30</v>
      </c>
      <c r="B18" s="49">
        <f>+'6.2 version_web'!B34</f>
        <v>502</v>
      </c>
      <c r="C18" s="136">
        <f>+'6.2 version_web'!C34</f>
        <v>793</v>
      </c>
      <c r="D18" s="136">
        <f>+'6.2 version_web'!D34</f>
        <v>507</v>
      </c>
      <c r="E18" s="128">
        <f>+'6.2 version_web'!E34</f>
        <v>0.88070175438596487</v>
      </c>
      <c r="F18" s="143">
        <f>+'6.2 version_web'!F34</f>
        <v>0.90836197021764031</v>
      </c>
      <c r="G18" s="143">
        <f>+'6.2 version_web'!G34</f>
        <v>0.88947368421052631</v>
      </c>
    </row>
    <row r="19" spans="1:8" s="26" customFormat="1" ht="15" customHeight="1" x14ac:dyDescent="0.2">
      <c r="A19" s="28" t="s">
        <v>20</v>
      </c>
      <c r="B19" s="49">
        <f>+'6.2 version_web'!B35</f>
        <v>133</v>
      </c>
      <c r="C19" s="136">
        <f>+'6.2 version_web'!C35</f>
        <v>142</v>
      </c>
      <c r="D19" s="136">
        <f>+'6.2 version_web'!D35</f>
        <v>141</v>
      </c>
      <c r="E19" s="73">
        <f>+'6.2 version_web'!E35</f>
        <v>0.88666666666666671</v>
      </c>
      <c r="F19" s="143">
        <f>+'6.2 version_web'!F35</f>
        <v>0.94666666666666666</v>
      </c>
      <c r="G19" s="143">
        <f>+'6.2 version_web'!G35</f>
        <v>0.94</v>
      </c>
    </row>
    <row r="20" spans="1:8" ht="15" customHeight="1" x14ac:dyDescent="0.2">
      <c r="A20" s="28" t="s">
        <v>170</v>
      </c>
      <c r="B20" s="49">
        <f>+'6.2 version_web'!B36</f>
        <v>200</v>
      </c>
      <c r="C20" s="136">
        <f>+'6.2 version_web'!C36</f>
        <v>200</v>
      </c>
      <c r="D20" s="136">
        <f>+'6.2 version_web'!D36</f>
        <v>200</v>
      </c>
      <c r="E20" s="73">
        <f>+'6.2 version_web'!E36</f>
        <v>0.94339622641509435</v>
      </c>
      <c r="F20" s="144">
        <f>+'6.2 version_web'!F36</f>
        <v>0.94404191546104654</v>
      </c>
      <c r="G20" s="144">
        <f>+'6.2 version_web'!G36</f>
        <v>0.94403759754345185</v>
      </c>
    </row>
    <row r="21" spans="1:8" s="26" customFormat="1" ht="15" customHeight="1" x14ac:dyDescent="0.2">
      <c r="A21" s="28" t="s">
        <v>132</v>
      </c>
      <c r="B21" s="49">
        <f>+'6.2 version_web'!B38</f>
        <v>1562</v>
      </c>
      <c r="C21" s="136">
        <f>+'6.2 version_web'!C38</f>
        <v>1674</v>
      </c>
      <c r="D21" s="136">
        <f>+'6.2 version_web'!D38</f>
        <v>1758</v>
      </c>
      <c r="E21" s="128">
        <f>+'6.2 version_web'!E38</f>
        <v>1.007741935483871</v>
      </c>
      <c r="F21" s="143">
        <f>+'6.2 version_web'!F38</f>
        <v>0.97894736842105268</v>
      </c>
      <c r="G21" s="143">
        <f>+'6.2 version_web'!G38</f>
        <v>1.0000601725624989</v>
      </c>
    </row>
    <row r="22" spans="1:8" s="26" customFormat="1" ht="15" customHeight="1" x14ac:dyDescent="0.2">
      <c r="A22" s="28" t="s">
        <v>54</v>
      </c>
      <c r="B22" s="49">
        <f>+'6.2 version_web'!B40</f>
        <v>143</v>
      </c>
      <c r="C22" s="136">
        <f>+'6.2 version_web'!C40</f>
        <v>145</v>
      </c>
      <c r="D22" s="136">
        <f>+'6.2 version_web'!D40</f>
        <v>148</v>
      </c>
      <c r="E22" s="128">
        <f>+'6.2 version_web'!E40</f>
        <v>0.98620689655172411</v>
      </c>
      <c r="F22" s="143">
        <f>+'6.2 version_web'!F40</f>
        <v>1</v>
      </c>
      <c r="G22" s="143">
        <f>+'6.2 version_web'!G40</f>
        <v>1.0033186935125644</v>
      </c>
    </row>
    <row r="23" spans="1:8" s="26" customFormat="1" ht="15" customHeight="1" x14ac:dyDescent="0.2">
      <c r="A23" s="28" t="s">
        <v>186</v>
      </c>
      <c r="B23" s="50">
        <f>+'6.2 version_web'!B42+'6.2 version_web'!B45</f>
        <v>471</v>
      </c>
      <c r="C23" s="136">
        <f>+'6.2 version_web'!C42+'6.2 version_web'!C45</f>
        <v>-5</v>
      </c>
      <c r="D23" s="136">
        <f>+'6.2 version_web'!D42+'6.2 version_web'!D45</f>
        <v>-9</v>
      </c>
      <c r="E23" s="128" t="s">
        <v>29</v>
      </c>
      <c r="F23" s="143" t="s">
        <v>29</v>
      </c>
      <c r="G23" s="143" t="s">
        <v>29</v>
      </c>
    </row>
    <row r="24" spans="1:8" s="26" customFormat="1" ht="15" customHeight="1" x14ac:dyDescent="0.2">
      <c r="A24" s="28" t="s">
        <v>185</v>
      </c>
      <c r="B24" s="49">
        <f>+B16-SUM(B17:B23)</f>
        <v>706</v>
      </c>
      <c r="C24" s="136">
        <f>+C16-SUM(C17:C23)</f>
        <v>735</v>
      </c>
      <c r="D24" s="136">
        <f>+D16-SUM(D17:D23)</f>
        <v>803</v>
      </c>
      <c r="E24" s="128">
        <f>+B24/'6.1 version_papier'!B24</f>
        <v>3.6770833333333335</v>
      </c>
      <c r="F24" s="143">
        <f>+C24/'6.1 version_papier'!C24</f>
        <v>1.5864450679904991</v>
      </c>
      <c r="G24" s="143">
        <f>+D24/'6.1 version_papier'!D24</f>
        <v>4.0815511195471359</v>
      </c>
    </row>
    <row r="25" spans="1:8" s="26" customFormat="1" ht="21.95" customHeight="1" x14ac:dyDescent="0.2">
      <c r="A25" s="33" t="s">
        <v>92</v>
      </c>
      <c r="B25" s="90">
        <f>+'6.2 version_web'!B48</f>
        <v>4583</v>
      </c>
      <c r="C25" s="135">
        <f>+'6.2 version_web'!C48</f>
        <v>4679</v>
      </c>
      <c r="D25" s="135">
        <f>+'6.2 version_web'!D48</f>
        <v>5113</v>
      </c>
      <c r="E25" s="127">
        <f>+'6.2 version_web'!E48</f>
        <v>1.0673032137866791</v>
      </c>
      <c r="F25" s="142">
        <f>+'6.2 version_web'!F48</f>
        <v>1</v>
      </c>
      <c r="G25" s="142">
        <f>+'6.2 version_web'!G48</f>
        <v>1.0045186640471513</v>
      </c>
    </row>
    <row r="26" spans="1:8" s="26" customFormat="1" ht="27.2" customHeight="1" x14ac:dyDescent="0.2">
      <c r="A26" s="34" t="s">
        <v>130</v>
      </c>
      <c r="B26" s="44">
        <f>+'6.2 version_web'!B50</f>
        <v>13783</v>
      </c>
      <c r="C26" s="134">
        <f>+'6.2 version_web'!C50</f>
        <v>12880</v>
      </c>
      <c r="D26" s="134">
        <f>+'6.2 version_web'!D50</f>
        <v>11376</v>
      </c>
      <c r="E26" s="126">
        <f>+'6.2 version_web'!E50</f>
        <v>0.98668480206170806</v>
      </c>
      <c r="F26" s="141">
        <f>+'6.2 version_web'!F50</f>
        <v>1.0503996085467298</v>
      </c>
      <c r="G26" s="141">
        <f>+'6.2 version_web'!G50</f>
        <v>1.0003517411185368</v>
      </c>
    </row>
    <row r="27" spans="1:8" ht="15" customHeight="1" x14ac:dyDescent="0.2">
      <c r="A27" s="62" t="s">
        <v>34</v>
      </c>
      <c r="B27" s="49">
        <f>+'6.2 version_web'!B51</f>
        <v>5252</v>
      </c>
      <c r="C27" s="136">
        <f>+'6.2 version_web'!C51</f>
        <v>5345</v>
      </c>
      <c r="D27" s="136">
        <f>+'6.2 version_web'!D51</f>
        <v>6114</v>
      </c>
      <c r="E27" s="73">
        <f>+'6.2 version_web'!E51</f>
        <v>1.2056932966023874</v>
      </c>
      <c r="F27" s="143">
        <f>+'6.2 version_web'!F51</f>
        <v>1.0763189689891262</v>
      </c>
      <c r="G27" s="143">
        <f>+'6.2 version_web'!G51</f>
        <v>1</v>
      </c>
      <c r="H27" s="41"/>
    </row>
    <row r="28" spans="1:8" s="26" customFormat="1" ht="15" customHeight="1" x14ac:dyDescent="0.2">
      <c r="A28" s="62" t="s">
        <v>44</v>
      </c>
      <c r="B28" s="49">
        <f>+'6.2 version_web'!B52</f>
        <v>8124</v>
      </c>
      <c r="C28" s="136">
        <f>+'6.2 version_web'!C52</f>
        <v>6982</v>
      </c>
      <c r="D28" s="136">
        <f>+'6.2 version_web'!D52</f>
        <v>4602</v>
      </c>
      <c r="E28" s="128">
        <f>+'6.2 version_web'!E52</f>
        <v>0.90568561872909703</v>
      </c>
      <c r="F28" s="143">
        <f>+'6.2 version_web'!F52</f>
        <v>1.0428678117998507</v>
      </c>
      <c r="G28" s="143">
        <f>+'6.2 version_web'!G52</f>
        <v>1</v>
      </c>
    </row>
    <row r="29" spans="1:8" ht="15" customHeight="1" x14ac:dyDescent="0.2">
      <c r="A29" s="62" t="s">
        <v>36</v>
      </c>
      <c r="B29" s="49">
        <f>+'6.2 version_web'!B53</f>
        <v>414</v>
      </c>
      <c r="C29" s="136">
        <f>+'6.2 version_web'!C53</f>
        <v>556</v>
      </c>
      <c r="D29" s="136">
        <f>+'6.2 version_web'!D53</f>
        <v>667</v>
      </c>
      <c r="E29" s="128">
        <f>+'6.2 version_web'!E53</f>
        <v>0.64385692068429234</v>
      </c>
      <c r="F29" s="143">
        <f>+'6.2 version_web'!F53</f>
        <v>0.92666666666666664</v>
      </c>
      <c r="G29" s="143">
        <f>+'6.2 version_web'!G53</f>
        <v>1.0167682926829269</v>
      </c>
      <c r="H29" s="41"/>
    </row>
    <row r="30" spans="1:8" s="26" customFormat="1" ht="15" customHeight="1" x14ac:dyDescent="0.2">
      <c r="A30" s="62" t="s">
        <v>35</v>
      </c>
      <c r="B30" s="49">
        <f>+'6.2 version_web'!B54</f>
        <v>-7</v>
      </c>
      <c r="C30" s="136">
        <f>+'6.2 version_web'!C54</f>
        <v>-3</v>
      </c>
      <c r="D30" s="136">
        <f>+'6.2 version_web'!D54</f>
        <v>-7</v>
      </c>
      <c r="E30" s="128" t="str">
        <f>+'6.2 version_web'!E54</f>
        <v>-</v>
      </c>
      <c r="F30" s="147" t="str">
        <f>+'6.2 version_web'!F54</f>
        <v>-</v>
      </c>
      <c r="G30" s="147" t="str">
        <f>+'6.2 version_web'!G54</f>
        <v>-</v>
      </c>
      <c r="H30" s="42"/>
    </row>
    <row r="31" spans="1:8" ht="27.2" customHeight="1" x14ac:dyDescent="0.2">
      <c r="A31" s="36" t="s">
        <v>100</v>
      </c>
      <c r="B31" s="44">
        <f>+'6.2 version_web'!B55</f>
        <v>40073</v>
      </c>
      <c r="C31" s="134">
        <f>+'6.2 version_web'!C55</f>
        <v>40432</v>
      </c>
      <c r="D31" s="134">
        <f>+'6.2 version_web'!D55</f>
        <v>38885</v>
      </c>
      <c r="E31" s="126">
        <f>+'6.2 version_web'!E55</f>
        <v>1.0754099240533506</v>
      </c>
      <c r="F31" s="141">
        <f>+'6.2 version_web'!F55</f>
        <v>1.0105221064207344</v>
      </c>
      <c r="G31" s="141">
        <f>+'6.2 version_web'!G55</f>
        <v>1.0141884666544951</v>
      </c>
    </row>
    <row r="32" spans="1:8" s="41" customFormat="1" ht="15" customHeight="1" x14ac:dyDescent="0.2">
      <c r="A32" s="103" t="s">
        <v>120</v>
      </c>
      <c r="B32" s="150">
        <f>+'6.2 version_web'!B56</f>
        <v>17347</v>
      </c>
      <c r="C32" s="158">
        <f>+'6.2 version_web'!C56</f>
        <v>17538</v>
      </c>
      <c r="D32" s="158">
        <f>+'6.2 version_web'!D56</f>
        <v>14778</v>
      </c>
      <c r="E32" s="151">
        <f>+'6.2 version_web'!E56</f>
        <v>1.1892095701652157</v>
      </c>
      <c r="F32" s="152">
        <f>+'6.2 version_web'!F56</f>
        <v>1.0462951915045937</v>
      </c>
      <c r="G32" s="152">
        <f>+'6.2 version_web'!G56</f>
        <v>1.038145416227608</v>
      </c>
    </row>
    <row r="33" spans="1:9" s="41" customFormat="1" ht="15" customHeight="1" x14ac:dyDescent="0.2">
      <c r="A33" s="104" t="s">
        <v>121</v>
      </c>
      <c r="B33" s="86">
        <f>+'6.2 version_web'!B59</f>
        <v>12587</v>
      </c>
      <c r="C33" s="136">
        <f>+'6.2 version_web'!C59</f>
        <v>12366</v>
      </c>
      <c r="D33" s="136">
        <f>+'6.2 version_web'!D59</f>
        <v>12598</v>
      </c>
      <c r="E33" s="131">
        <f>+'6.2 version_web'!E59</f>
        <v>1.0205951512203033</v>
      </c>
      <c r="F33" s="148">
        <f>+'6.2 version_web'!F59</f>
        <v>0.99285427539140902</v>
      </c>
      <c r="G33" s="148">
        <f>+'6.2 version_web'!G59</f>
        <v>1.0011920845585314</v>
      </c>
    </row>
    <row r="34" spans="1:9" s="41" customFormat="1" ht="15" customHeight="1" x14ac:dyDescent="0.2">
      <c r="A34" s="104" t="s">
        <v>122</v>
      </c>
      <c r="B34" s="86">
        <f>+'6.2 version_web'!B65</f>
        <v>7754</v>
      </c>
      <c r="C34" s="136">
        <f>+'6.2 version_web'!C65</f>
        <v>8113</v>
      </c>
      <c r="D34" s="136">
        <f>+'6.2 version_web'!D65</f>
        <v>9037</v>
      </c>
      <c r="E34" s="131">
        <f>+'6.2 version_web'!E65</f>
        <v>0.97363134103465598</v>
      </c>
      <c r="F34" s="148">
        <f>+'6.2 version_web'!F65</f>
        <v>0.96228205432333058</v>
      </c>
      <c r="G34" s="148">
        <f>+'6.2 version_web'!G65</f>
        <v>1.020668624350576</v>
      </c>
    </row>
    <row r="35" spans="1:9" s="41" customFormat="1" ht="15" customHeight="1" x14ac:dyDescent="0.2">
      <c r="A35" s="104" t="s">
        <v>123</v>
      </c>
      <c r="B35" s="86">
        <f>+'6.2 version_web'!B70</f>
        <v>1354</v>
      </c>
      <c r="C35" s="136">
        <f>+'6.2 version_web'!C70</f>
        <v>1410</v>
      </c>
      <c r="D35" s="136">
        <f>+'6.2 version_web'!D70</f>
        <v>1467</v>
      </c>
      <c r="E35" s="131">
        <f>+'6.2 version_web'!E70</f>
        <v>1.0112023898431666</v>
      </c>
      <c r="F35" s="148">
        <f>+'6.2 version_web'!F70</f>
        <v>1.0151187904967602</v>
      </c>
      <c r="G35" s="148">
        <f>+'6.2 version_web'!G70</f>
        <v>0.88161057692307687</v>
      </c>
    </row>
    <row r="36" spans="1:9" s="41" customFormat="1" ht="15" customHeight="1" x14ac:dyDescent="0.2">
      <c r="A36" s="105" t="s">
        <v>124</v>
      </c>
      <c r="B36" s="154">
        <f>+'6.2 version_web'!B77</f>
        <v>1031</v>
      </c>
      <c r="C36" s="159">
        <f>+'6.2 version_web'!C77</f>
        <v>1005</v>
      </c>
      <c r="D36" s="159">
        <f>+'6.2 version_web'!D77</f>
        <v>1005</v>
      </c>
      <c r="E36" s="156">
        <f>+'6.2 version_web'!E77</f>
        <v>0.96626054358013125</v>
      </c>
      <c r="F36" s="157">
        <f>+'6.2 version_web'!F77</f>
        <v>1.0318275154004106</v>
      </c>
      <c r="G36" s="157">
        <f>+'6.2 version_web'!G77</f>
        <v>1</v>
      </c>
    </row>
    <row r="37" spans="1:9" ht="27.2" customHeight="1" x14ac:dyDescent="0.2">
      <c r="A37" s="36" t="s">
        <v>79</v>
      </c>
      <c r="B37" s="44">
        <f>+'6.2 version_web'!B79</f>
        <v>871</v>
      </c>
      <c r="C37" s="134">
        <f>+'6.2 version_web'!C79</f>
        <v>876</v>
      </c>
      <c r="D37" s="134">
        <f>+'6.2 version_web'!D79</f>
        <v>785</v>
      </c>
      <c r="E37" s="126">
        <f>+'6.2 version_web'!E79</f>
        <v>0.99089874857792948</v>
      </c>
      <c r="F37" s="141">
        <f>+'6.2 version_web'!F79</f>
        <v>0.99207248018120042</v>
      </c>
      <c r="G37" s="141">
        <f>+'6.2 version_web'!G79</f>
        <v>0.98494353826850689</v>
      </c>
    </row>
    <row r="38" spans="1:9" ht="15" customHeight="1" x14ac:dyDescent="0.2">
      <c r="A38" s="35" t="s">
        <v>67</v>
      </c>
      <c r="B38" s="49">
        <f>+'6.2 version_web'!B80</f>
        <v>714</v>
      </c>
      <c r="C38" s="136">
        <f>+'6.2 version_web'!C80</f>
        <v>700</v>
      </c>
      <c r="D38" s="136">
        <f>+'6.2 version_web'!D80</f>
        <v>628</v>
      </c>
      <c r="E38" s="128">
        <f>+'6.2 version_web'!E80</f>
        <v>0.9889196675900277</v>
      </c>
      <c r="F38" s="143">
        <f>+'6.2 version_web'!F80</f>
        <v>0.9971509971509972</v>
      </c>
      <c r="G38" s="143">
        <f>+'6.2 version_web'!G80</f>
        <v>0.99367088607594933</v>
      </c>
    </row>
    <row r="39" spans="1:9" ht="15" customHeight="1" x14ac:dyDescent="0.2">
      <c r="A39" s="105" t="s">
        <v>69</v>
      </c>
      <c r="B39" s="234">
        <f>+'6.2 version_web'!B83</f>
        <v>157</v>
      </c>
      <c r="C39" s="160">
        <f>+'6.2 version_web'!C83</f>
        <v>157</v>
      </c>
      <c r="D39" s="160">
        <f>+'6.2 version_web'!D83</f>
        <v>157</v>
      </c>
      <c r="E39" s="235">
        <f>+'6.2 version_web'!E83</f>
        <v>1</v>
      </c>
      <c r="F39" s="157">
        <f>+'6.2 version_web'!F83</f>
        <v>1</v>
      </c>
      <c r="G39" s="157">
        <f>+'6.2 version_web'!G83</f>
        <v>1</v>
      </c>
    </row>
    <row r="40" spans="1:9" ht="15" customHeight="1" x14ac:dyDescent="0.2">
      <c r="A40" s="236" t="s">
        <v>131</v>
      </c>
      <c r="B40" s="161"/>
      <c r="C40" s="161"/>
      <c r="D40" s="251"/>
      <c r="E40" s="161"/>
      <c r="F40" s="161"/>
      <c r="G40" s="251"/>
      <c r="H40" s="41"/>
      <c r="I40" s="41"/>
    </row>
    <row r="41" spans="1:9" ht="15" customHeight="1" x14ac:dyDescent="0.2">
      <c r="A41" s="237" t="s">
        <v>161</v>
      </c>
      <c r="C41" s="25"/>
      <c r="D41" s="25"/>
      <c r="E41" s="25"/>
    </row>
    <row r="42" spans="1:9" ht="15" customHeight="1" x14ac:dyDescent="0.2">
      <c r="C42" s="25"/>
      <c r="D42" s="25"/>
      <c r="E42" s="25"/>
    </row>
    <row r="43" spans="1:9" ht="15" customHeight="1" x14ac:dyDescent="0.2">
      <c r="C43" s="25"/>
      <c r="D43" s="25"/>
      <c r="E43" s="25"/>
    </row>
    <row r="44" spans="1:9" ht="15" customHeight="1" x14ac:dyDescent="0.2">
      <c r="C44" s="25"/>
      <c r="D44" s="25"/>
      <c r="E44" s="25"/>
    </row>
    <row r="45" spans="1:9" ht="15" customHeight="1" x14ac:dyDescent="0.2">
      <c r="A45" s="89"/>
      <c r="C45" s="25"/>
      <c r="D45" s="25"/>
      <c r="E45" s="25"/>
    </row>
    <row r="46" spans="1:9" ht="15" customHeight="1" x14ac:dyDescent="0.2">
      <c r="C46" s="25"/>
      <c r="D46" s="25"/>
      <c r="E46" s="25"/>
    </row>
    <row r="47" spans="1:9" ht="15" customHeight="1" x14ac:dyDescent="0.2">
      <c r="C47" s="25"/>
      <c r="D47" s="25"/>
      <c r="E47" s="25"/>
    </row>
    <row r="48" spans="1:9" ht="15" customHeight="1" x14ac:dyDescent="0.2">
      <c r="C48" s="25"/>
      <c r="D48" s="25"/>
      <c r="E48" s="25"/>
    </row>
    <row r="49" spans="1:5" ht="15" customHeight="1" x14ac:dyDescent="0.2">
      <c r="C49" s="25"/>
      <c r="D49" s="25"/>
      <c r="E49" s="25"/>
    </row>
    <row r="50" spans="1:5" ht="15" customHeight="1" x14ac:dyDescent="0.2">
      <c r="C50" s="25"/>
      <c r="D50" s="25"/>
      <c r="E50" s="25"/>
    </row>
    <row r="51" spans="1:5" ht="15" customHeight="1" x14ac:dyDescent="0.2">
      <c r="C51" s="25"/>
      <c r="D51" s="25"/>
      <c r="E51" s="25"/>
    </row>
    <row r="52" spans="1:5" ht="15" customHeight="1" x14ac:dyDescent="0.2">
      <c r="C52" s="25"/>
      <c r="D52" s="25"/>
      <c r="E52" s="25"/>
    </row>
    <row r="53" spans="1:5" ht="15" customHeight="1" x14ac:dyDescent="0.2">
      <c r="C53" s="25"/>
      <c r="D53" s="25"/>
      <c r="E53" s="25"/>
    </row>
    <row r="54" spans="1:5" x14ac:dyDescent="0.2">
      <c r="A54" s="26"/>
      <c r="B54" s="26"/>
    </row>
    <row r="55" spans="1:5" x14ac:dyDescent="0.2">
      <c r="A55" s="26"/>
      <c r="B55" s="26"/>
    </row>
    <row r="56" spans="1:5" x14ac:dyDescent="0.2">
      <c r="A56" s="26"/>
      <c r="B56" s="26"/>
    </row>
    <row r="57" spans="1:5" x14ac:dyDescent="0.2">
      <c r="A57" s="26"/>
      <c r="B57" s="26"/>
    </row>
    <row r="58" spans="1:5" x14ac:dyDescent="0.2">
      <c r="A58" s="26"/>
      <c r="B58" s="26"/>
    </row>
    <row r="59" spans="1:5" ht="26.25" customHeight="1" x14ac:dyDescent="0.2">
      <c r="A59" s="26"/>
      <c r="B59" s="26"/>
    </row>
    <row r="60" spans="1:5" x14ac:dyDescent="0.2">
      <c r="A60" s="26"/>
      <c r="B60" s="26"/>
    </row>
  </sheetData>
  <printOptions horizontalCentered="1" verticalCentered="1"/>
  <pageMargins left="0.59055118110236227" right="0.59055118110236227" top="0.98425196850393704" bottom="0.98425196850393704" header="0.51181102362204722" footer="0.51181102362204722"/>
  <pageSetup paperSize="9" scale="6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tabColor theme="6" tint="-0.499984740745262"/>
    <pageSetUpPr fitToPage="1"/>
  </sheetPr>
  <dimension ref="A1:G81"/>
  <sheetViews>
    <sheetView showGridLines="0" zoomScale="85" zoomScaleNormal="85" workbookViewId="0">
      <selection activeCell="G65" sqref="G65"/>
    </sheetView>
  </sheetViews>
  <sheetFormatPr baseColWidth="10" defaultColWidth="11.42578125" defaultRowHeight="12.75" x14ac:dyDescent="0.2"/>
  <cols>
    <col min="1" max="1" width="82.28515625" style="182" customWidth="1"/>
    <col min="2" max="2" width="10.85546875" style="7" customWidth="1"/>
    <col min="3" max="3" width="11.5703125" style="7" customWidth="1"/>
    <col min="4" max="4" width="11.5703125" style="17" customWidth="1"/>
    <col min="5" max="6" width="11.5703125" style="7" customWidth="1"/>
    <col min="7" max="7" width="8.42578125" style="7" customWidth="1"/>
    <col min="8" max="16384" width="11.42578125" style="7"/>
  </cols>
  <sheetData>
    <row r="1" spans="1:6" ht="36" x14ac:dyDescent="0.2">
      <c r="A1" s="181" t="s">
        <v>88</v>
      </c>
      <c r="B1" s="74"/>
      <c r="C1" s="75"/>
      <c r="D1" s="74"/>
      <c r="E1" s="74"/>
      <c r="F1" s="74"/>
    </row>
    <row r="2" spans="1:6" x14ac:dyDescent="0.2">
      <c r="B2" s="82"/>
      <c r="C2" s="82"/>
      <c r="D2" s="82">
        <v>8</v>
      </c>
      <c r="E2" s="82">
        <v>9</v>
      </c>
      <c r="F2" s="82">
        <v>10</v>
      </c>
    </row>
    <row r="3" spans="1:6" ht="15.75" x14ac:dyDescent="0.2">
      <c r="A3" s="183" t="s">
        <v>12</v>
      </c>
      <c r="C3" s="17"/>
      <c r="D3" s="7"/>
    </row>
    <row r="4" spans="1:6" x14ac:dyDescent="0.2">
      <c r="A4" s="184" t="s">
        <v>117</v>
      </c>
      <c r="B4" s="76"/>
      <c r="D4" s="7"/>
    </row>
    <row r="5" spans="1:6" s="1" customFormat="1" ht="25.5" x14ac:dyDescent="0.2">
      <c r="A5" s="185"/>
      <c r="B5" s="107" t="str">
        <f>+'6.1 version_web'!B4</f>
        <v>LFI
2021</v>
      </c>
      <c r="C5" s="106" t="str">
        <f>+'6.1 version_web'!C4</f>
        <v>LFI
2022</v>
      </c>
      <c r="D5" s="107" t="str">
        <f>+'6.1 version_web'!D4</f>
        <v>LFI
2023</v>
      </c>
      <c r="E5" s="278" t="str">
        <f>+'6.1 version_web'!E4</f>
        <v>LFI
2024</v>
      </c>
      <c r="F5" s="107" t="str">
        <f>+'6.1 version_web'!F4</f>
        <v>LFI
2025</v>
      </c>
    </row>
    <row r="6" spans="1:6" ht="15" customHeight="1" x14ac:dyDescent="0.2">
      <c r="A6" s="80" t="s">
        <v>148</v>
      </c>
      <c r="B6" s="113">
        <f>+'6.1 version_web'!B8</f>
        <v>26758</v>
      </c>
      <c r="C6" s="282">
        <f>+'6.1 version_web'!C8</f>
        <v>26798.080000000002</v>
      </c>
      <c r="D6" s="113">
        <f>+'6.1 version_web'!D8</f>
        <v>26931.362549000001</v>
      </c>
      <c r="E6" s="279">
        <f>+'6.1 version_web'!E8</f>
        <v>27245</v>
      </c>
      <c r="F6" s="113">
        <f>+'6.1 version_web'!F8</f>
        <v>27394.686833</v>
      </c>
    </row>
    <row r="7" spans="1:6" ht="15" customHeight="1" x14ac:dyDescent="0.2">
      <c r="A7" s="80" t="s">
        <v>3</v>
      </c>
      <c r="B7" s="114">
        <f>+'6.1 version_web'!B9</f>
        <v>7</v>
      </c>
      <c r="C7" s="283">
        <f>+'6.1 version_web'!C9</f>
        <v>6</v>
      </c>
      <c r="D7" s="114">
        <f>+'6.1 version_web'!D9</f>
        <v>5.2738779999999998</v>
      </c>
      <c r="E7" s="280">
        <f>+'6.1 version_web'!E9</f>
        <v>4.8</v>
      </c>
      <c r="F7" s="114">
        <f>+'6.1 version_web'!F9</f>
        <v>4.2532319999999997</v>
      </c>
    </row>
    <row r="8" spans="1:6" ht="15" customHeight="1" x14ac:dyDescent="0.2">
      <c r="A8" s="80" t="s">
        <v>1</v>
      </c>
      <c r="B8" s="114">
        <f>+'6.1 version_web'!B14</f>
        <v>101</v>
      </c>
      <c r="C8" s="283">
        <f>+'6.1 version_web'!C14</f>
        <v>101</v>
      </c>
      <c r="D8" s="114">
        <f>+'6.1 version_web'!D14</f>
        <v>108.506</v>
      </c>
      <c r="E8" s="280">
        <f>+'6.1 version_web'!E14</f>
        <v>123.5</v>
      </c>
      <c r="F8" s="114">
        <f>+'6.1 version_web'!F14</f>
        <v>123.506</v>
      </c>
    </row>
    <row r="9" spans="1:6" ht="15" customHeight="1" x14ac:dyDescent="0.2">
      <c r="A9" s="80" t="s">
        <v>107</v>
      </c>
      <c r="B9" s="114">
        <f>+'6.1 version_web'!B15</f>
        <v>63</v>
      </c>
      <c r="C9" s="283">
        <f>+'6.1 version_web'!C15</f>
        <v>57.470999999999997</v>
      </c>
      <c r="D9" s="114">
        <f>+'6.1 version_web'!D15</f>
        <v>42.946742</v>
      </c>
      <c r="E9" s="280">
        <f>+'6.1 version_web'!E15</f>
        <v>42.9</v>
      </c>
      <c r="F9" s="114">
        <f>+'6.1 version_web'!F15</f>
        <v>42.946742</v>
      </c>
    </row>
    <row r="10" spans="1:6" ht="15" customHeight="1" x14ac:dyDescent="0.2">
      <c r="A10" s="80" t="s">
        <v>160</v>
      </c>
      <c r="B10" s="114">
        <f>+'6.1 version_web'!B16</f>
        <v>466</v>
      </c>
      <c r="C10" s="283">
        <f>+'6.1 version_web'!C16</f>
        <v>440.43200000000002</v>
      </c>
      <c r="D10" s="114">
        <f>+'6.1 version_web'!D16</f>
        <v>433.82367699999998</v>
      </c>
      <c r="E10" s="280">
        <f>+'6.1 version_web'!E16</f>
        <v>431.7</v>
      </c>
      <c r="F10" s="114">
        <f>+'6.1 version_web'!F16</f>
        <v>431.73837600000002</v>
      </c>
    </row>
    <row r="11" spans="1:6" ht="15" customHeight="1" x14ac:dyDescent="0.2">
      <c r="A11" s="81" t="s">
        <v>45</v>
      </c>
      <c r="B11" s="114">
        <f>+'6.1 version_web'!B26</f>
        <v>27</v>
      </c>
      <c r="C11" s="283">
        <f>+'6.1 version_web'!C26</f>
        <v>27</v>
      </c>
      <c r="D11" s="114">
        <f>+'6.1 version_web'!D26</f>
        <v>27</v>
      </c>
      <c r="E11" s="280">
        <f>+'6.1 version_web'!E26</f>
        <v>27</v>
      </c>
      <c r="F11" s="114">
        <f>+'6.1 version_web'!F26</f>
        <v>27</v>
      </c>
    </row>
    <row r="12" spans="1:6" ht="15" customHeight="1" x14ac:dyDescent="0.2">
      <c r="A12" s="80" t="s">
        <v>110</v>
      </c>
      <c r="B12" s="114">
        <f>+'6.1 version_web'!B28</f>
        <v>91</v>
      </c>
      <c r="C12" s="283">
        <f>+'6.1 version_web'!C28</f>
        <v>91</v>
      </c>
      <c r="D12" s="114">
        <f>+'6.1 version_web'!D28</f>
        <v>90.552000000000007</v>
      </c>
      <c r="E12" s="280">
        <f>+'6.1 version_web'!E28</f>
        <v>90.6</v>
      </c>
      <c r="F12" s="114">
        <f>+'6.1 version_web'!F28</f>
        <v>90.552000000000007</v>
      </c>
    </row>
    <row r="13" spans="1:6" ht="15" customHeight="1" x14ac:dyDescent="0.2">
      <c r="A13" s="80" t="s">
        <v>111</v>
      </c>
      <c r="B13" s="114">
        <f>+'6.1 version_web'!B29</f>
        <v>510</v>
      </c>
      <c r="C13" s="283">
        <f>+'6.1 version_web'!C29</f>
        <v>100</v>
      </c>
      <c r="D13" s="114">
        <f>+'6.1 version_web'!D29</f>
        <v>0</v>
      </c>
      <c r="E13" s="280">
        <f>+'6.1 version_web'!E29</f>
        <v>0</v>
      </c>
      <c r="F13" s="114">
        <f>+'6.1 version_web'!F29</f>
        <v>0</v>
      </c>
    </row>
    <row r="14" spans="1:6" ht="18.75" customHeight="1" x14ac:dyDescent="0.2">
      <c r="A14" s="186" t="s">
        <v>0</v>
      </c>
      <c r="B14" s="115">
        <f>+SUM(B6:B13)</f>
        <v>28023</v>
      </c>
      <c r="C14" s="284">
        <f t="shared" ref="C14:E14" si="0">+SUM(C6:C13)</f>
        <v>27620.983000000004</v>
      </c>
      <c r="D14" s="115">
        <f t="shared" si="0"/>
        <v>27639.464846000003</v>
      </c>
      <c r="E14" s="281">
        <f t="shared" si="0"/>
        <v>27965.5</v>
      </c>
      <c r="F14" s="115">
        <f t="shared" ref="F14" si="1">+SUM(F6:F13)</f>
        <v>28114.683183000001</v>
      </c>
    </row>
    <row r="15" spans="1:6" s="230" customFormat="1" ht="13.5" customHeight="1" x14ac:dyDescent="0.2">
      <c r="A15" s="232" t="s">
        <v>149</v>
      </c>
      <c r="B15" s="231"/>
      <c r="C15" s="231"/>
      <c r="D15" s="231"/>
      <c r="E15" s="231"/>
      <c r="F15" s="231"/>
    </row>
    <row r="16" spans="1:6" s="230" customFormat="1" ht="13.5" customHeight="1" x14ac:dyDescent="0.2">
      <c r="A16" s="232" t="s">
        <v>151</v>
      </c>
      <c r="B16" s="231"/>
      <c r="C16" s="231"/>
      <c r="D16" s="231"/>
      <c r="E16" s="231"/>
      <c r="F16" s="231"/>
    </row>
    <row r="17" spans="1:6" x14ac:dyDescent="0.2">
      <c r="A17" s="229" t="s">
        <v>131</v>
      </c>
      <c r="D17" s="7"/>
      <c r="E17" s="101"/>
      <c r="F17" s="101"/>
    </row>
    <row r="18" spans="1:6" ht="13.5" customHeight="1" x14ac:dyDescent="0.2">
      <c r="A18" s="187"/>
      <c r="D18" s="7"/>
      <c r="E18" s="101"/>
      <c r="F18" s="101"/>
    </row>
    <row r="19" spans="1:6" x14ac:dyDescent="0.2">
      <c r="A19" s="187"/>
      <c r="D19" s="7"/>
      <c r="E19" s="101"/>
      <c r="F19" s="101"/>
    </row>
    <row r="20" spans="1:6" ht="15.75" x14ac:dyDescent="0.2">
      <c r="A20" s="183" t="s">
        <v>87</v>
      </c>
      <c r="D20" s="7"/>
      <c r="E20" s="101"/>
      <c r="F20" s="101"/>
    </row>
    <row r="21" spans="1:6" x14ac:dyDescent="0.2">
      <c r="A21" s="184" t="s">
        <v>117</v>
      </c>
      <c r="D21" s="7"/>
      <c r="E21" s="101"/>
      <c r="F21" s="101"/>
    </row>
    <row r="22" spans="1:6" s="1" customFormat="1" ht="25.5" x14ac:dyDescent="0.2">
      <c r="A22" s="185"/>
      <c r="B22" s="107" t="str">
        <f>+B5</f>
        <v>LFI
2021</v>
      </c>
      <c r="C22" s="106" t="str">
        <f t="shared" ref="C22:E22" si="2">+C5</f>
        <v>LFI
2022</v>
      </c>
      <c r="D22" s="107" t="str">
        <f t="shared" si="2"/>
        <v>LFI
2023</v>
      </c>
      <c r="E22" s="278" t="str">
        <f t="shared" si="2"/>
        <v>LFI
2024</v>
      </c>
      <c r="F22" s="107" t="str">
        <f t="shared" ref="F22" si="3">+F5</f>
        <v>LFI
2025</v>
      </c>
    </row>
    <row r="23" spans="1:6" ht="15" customHeight="1" x14ac:dyDescent="0.2">
      <c r="A23" s="80" t="s">
        <v>26</v>
      </c>
      <c r="B23" s="113">
        <f>+'6.1 version_web'!B10</f>
        <v>50</v>
      </c>
      <c r="C23" s="282">
        <f>+'6.1 version_web'!C10</f>
        <v>50</v>
      </c>
      <c r="D23" s="113">
        <f>+'6.1 version_web'!D10</f>
        <v>50</v>
      </c>
      <c r="E23" s="279">
        <f>+'6.1 version_web'!E10</f>
        <v>30</v>
      </c>
      <c r="F23" s="113">
        <f>+'6.1 version_web'!F10</f>
        <v>30</v>
      </c>
    </row>
    <row r="24" spans="1:6" ht="15" customHeight="1" x14ac:dyDescent="0.2">
      <c r="A24" s="80" t="s">
        <v>28</v>
      </c>
      <c r="B24" s="114">
        <f>+'6.1 version_web'!B12</f>
        <v>540</v>
      </c>
      <c r="C24" s="283">
        <f>+'6.1 version_web'!C12</f>
        <v>580.63</v>
      </c>
      <c r="D24" s="114">
        <f>+'6.1 version_web'!D12</f>
        <v>628.10997999999995</v>
      </c>
      <c r="E24" s="280">
        <f>+'6.1 version_web'!E12</f>
        <v>674.4</v>
      </c>
      <c r="F24" s="114">
        <f>+'6.1 version_web'!F12</f>
        <v>710.85680600000001</v>
      </c>
    </row>
    <row r="25" spans="1:6" ht="15" customHeight="1" x14ac:dyDescent="0.2">
      <c r="A25" s="80" t="s">
        <v>27</v>
      </c>
      <c r="B25" s="114">
        <f>+'6.1 version_web'!B13</f>
        <v>413</v>
      </c>
      <c r="C25" s="283">
        <f>+'6.1 version_web'!C13</f>
        <v>388.00299999999999</v>
      </c>
      <c r="D25" s="114">
        <f>+'6.1 version_web'!D13</f>
        <v>378.00396999999998</v>
      </c>
      <c r="E25" s="280">
        <f>+'6.1 version_web'!E13</f>
        <v>378</v>
      </c>
      <c r="F25" s="114">
        <f>+'6.1 version_web'!F13</f>
        <v>378.00396999999998</v>
      </c>
    </row>
    <row r="26" spans="1:6" ht="15" customHeight="1" x14ac:dyDescent="0.2">
      <c r="A26" s="80" t="s">
        <v>108</v>
      </c>
      <c r="B26" s="114">
        <f>+'6.1 version_web'!B20</f>
        <v>2905</v>
      </c>
      <c r="C26" s="283">
        <f>+'6.1 version_web'!C20</f>
        <v>2880.212</v>
      </c>
      <c r="D26" s="114">
        <f>+'6.1 version_web'!D20</f>
        <v>2875.2137349999998</v>
      </c>
      <c r="E26" s="280">
        <f>+'6.1 version_web'!E20</f>
        <v>2840.2</v>
      </c>
      <c r="F26" s="114">
        <f>+'6.1 version_web'!F20</f>
        <v>2411.3200479999996</v>
      </c>
    </row>
    <row r="27" spans="1:6" ht="15" customHeight="1" x14ac:dyDescent="0.2">
      <c r="A27" s="80" t="s">
        <v>25</v>
      </c>
      <c r="B27" s="114">
        <f>+'6.1 version_web'!B21</f>
        <v>4</v>
      </c>
      <c r="C27" s="283">
        <f>+'6.1 version_web'!C21</f>
        <v>4</v>
      </c>
      <c r="D27" s="114">
        <f>+'6.1 version_web'!D21</f>
        <v>4</v>
      </c>
      <c r="E27" s="280">
        <f>+'6.1 version_web'!E21</f>
        <v>4</v>
      </c>
      <c r="F27" s="114">
        <f>+'6.1 version_web'!F21</f>
        <v>4</v>
      </c>
    </row>
    <row r="28" spans="1:6" ht="15" customHeight="1" x14ac:dyDescent="0.2">
      <c r="A28" s="81" t="s">
        <v>13</v>
      </c>
      <c r="B28" s="114">
        <f>+'6.1 version_web'!B22</f>
        <v>107</v>
      </c>
      <c r="C28" s="283">
        <f>+'6.1 version_web'!C22</f>
        <v>107</v>
      </c>
      <c r="D28" s="114">
        <f>+'6.1 version_web'!D22</f>
        <v>107</v>
      </c>
      <c r="E28" s="280">
        <f>+'6.1 version_web'!E22</f>
        <v>107</v>
      </c>
      <c r="F28" s="114">
        <f>+'6.1 version_web'!F22</f>
        <v>107</v>
      </c>
    </row>
    <row r="29" spans="1:6" ht="15" customHeight="1" x14ac:dyDescent="0.2">
      <c r="A29" s="238" t="s">
        <v>33</v>
      </c>
      <c r="B29" s="114">
        <f>+'6.1 version_web'!B23</f>
        <v>284</v>
      </c>
      <c r="C29" s="283">
        <f>+'6.1 version_web'!C23</f>
        <v>284</v>
      </c>
      <c r="D29" s="114">
        <f>+'6.1 version_web'!D23</f>
        <v>284.27800000000002</v>
      </c>
      <c r="E29" s="280">
        <f>+'6.1 version_web'!E23</f>
        <v>272.3</v>
      </c>
      <c r="F29" s="114">
        <f>+'6.1 version_web'!F23</f>
        <v>214.278401</v>
      </c>
    </row>
    <row r="30" spans="1:6" ht="30.6" customHeight="1" x14ac:dyDescent="0.2">
      <c r="A30" s="80" t="s">
        <v>18</v>
      </c>
      <c r="B30" s="114">
        <f>+'6.1 version_web'!B25</f>
        <v>48</v>
      </c>
      <c r="C30" s="283">
        <f>+'6.1 version_web'!C25</f>
        <v>48</v>
      </c>
      <c r="D30" s="114">
        <f>+'6.1 version_web'!D25</f>
        <v>48.020650000000003</v>
      </c>
      <c r="E30" s="280">
        <f>+'6.1 version_web'!E25</f>
        <v>48</v>
      </c>
      <c r="F30" s="114">
        <f>+'6.1 version_web'!F25</f>
        <v>48.020648999999999</v>
      </c>
    </row>
    <row r="31" spans="1:6" ht="30.6" customHeight="1" x14ac:dyDescent="0.2">
      <c r="A31" s="80" t="s">
        <v>109</v>
      </c>
      <c r="B31" s="114">
        <f>+'6.1 version_web'!B27</f>
        <v>123</v>
      </c>
      <c r="C31" s="283">
        <f>+'6.1 version_web'!C27</f>
        <v>123</v>
      </c>
      <c r="D31" s="114">
        <f>+'6.1 version_web'!D27</f>
        <v>122.559085</v>
      </c>
      <c r="E31" s="280">
        <f>+'6.1 version_web'!E27</f>
        <v>122.6</v>
      </c>
      <c r="F31" s="114">
        <f>+'6.1 version_web'!F27</f>
        <v>122.559085</v>
      </c>
    </row>
    <row r="32" spans="1:6" ht="30.6" customHeight="1" x14ac:dyDescent="0.2">
      <c r="A32" s="80" t="s">
        <v>73</v>
      </c>
      <c r="B32" s="114">
        <f>+'6.1 version_web'!B30</f>
        <v>3290</v>
      </c>
      <c r="C32" s="283">
        <f>+'6.1 version_web'!C30</f>
        <v>3641.93</v>
      </c>
      <c r="D32" s="114">
        <f>+'6.1 version_web'!D30</f>
        <v>3825.351987</v>
      </c>
      <c r="E32" s="280">
        <f>+'6.1 version_web'!E30</f>
        <v>4016.6</v>
      </c>
      <c r="F32" s="114">
        <f>+'6.1 version_web'!F30</f>
        <v>4291.0988090000001</v>
      </c>
    </row>
    <row r="33" spans="1:7" ht="15" customHeight="1" x14ac:dyDescent="0.2">
      <c r="A33" s="80" t="s">
        <v>169</v>
      </c>
      <c r="B33" s="114">
        <f>+'6.1 version_web'!B31</f>
        <v>1</v>
      </c>
      <c r="C33" s="283">
        <f>+'6.1 version_web'!C31</f>
        <v>0.9</v>
      </c>
      <c r="D33" s="114">
        <f>+'6.1 version_web'!D31</f>
        <v>1</v>
      </c>
      <c r="E33" s="280">
        <f>+'6.1 version_web'!E31</f>
        <v>3</v>
      </c>
      <c r="F33" s="114">
        <f>+'6.1 version_web'!F31</f>
        <v>3</v>
      </c>
    </row>
    <row r="34" spans="1:7" ht="15" customHeight="1" x14ac:dyDescent="0.2">
      <c r="A34" s="80" t="s">
        <v>168</v>
      </c>
      <c r="B34" s="114">
        <f>+'6.1 version_web'!B32</f>
        <v>60</v>
      </c>
      <c r="C34" s="283" t="str">
        <f>+'6.1 version_web'!C32</f>
        <v>-</v>
      </c>
      <c r="D34" s="114">
        <f>+'6.1 version_web'!D32</f>
        <v>0</v>
      </c>
      <c r="E34" s="280">
        <f>+'6.1 version_web'!E32</f>
        <v>0</v>
      </c>
      <c r="F34" s="114">
        <f>+'6.1 version_web'!F32</f>
        <v>0</v>
      </c>
    </row>
    <row r="35" spans="1:7" ht="31.5" customHeight="1" x14ac:dyDescent="0.2">
      <c r="A35" s="80" t="s">
        <v>167</v>
      </c>
      <c r="B35" s="114">
        <f>+'6.1 version_web'!B33</f>
        <v>10</v>
      </c>
      <c r="C35" s="283" t="str">
        <f>+'6.1 version_web'!C33</f>
        <v>-</v>
      </c>
      <c r="D35" s="114">
        <f>+'6.1 version_web'!D33</f>
        <v>0</v>
      </c>
      <c r="E35" s="280">
        <f>+'6.1 version_web'!E33</f>
        <v>0</v>
      </c>
      <c r="F35" s="114">
        <f>+'6.1 version_web'!F33</f>
        <v>0</v>
      </c>
    </row>
    <row r="36" spans="1:7" ht="18.75" customHeight="1" x14ac:dyDescent="0.2">
      <c r="A36" s="186" t="s">
        <v>0</v>
      </c>
      <c r="B36" s="115">
        <f t="shared" ref="B36:E36" si="4">+SUM(B23:B35)</f>
        <v>7835</v>
      </c>
      <c r="C36" s="284">
        <f t="shared" si="4"/>
        <v>8107.6749999999993</v>
      </c>
      <c r="D36" s="115">
        <f t="shared" si="4"/>
        <v>8323.5374069999998</v>
      </c>
      <c r="E36" s="281">
        <f t="shared" si="4"/>
        <v>8496.1</v>
      </c>
      <c r="F36" s="115">
        <f t="shared" ref="F36" si="5">+SUM(F23:F35)</f>
        <v>8320.1377680000005</v>
      </c>
    </row>
    <row r="37" spans="1:7" x14ac:dyDescent="0.2">
      <c r="A37" s="229" t="s">
        <v>131</v>
      </c>
      <c r="C37" s="17"/>
      <c r="D37" s="7"/>
    </row>
    <row r="38" spans="1:7" x14ac:dyDescent="0.2">
      <c r="A38" s="187"/>
      <c r="D38" s="7"/>
    </row>
    <row r="39" spans="1:7" x14ac:dyDescent="0.2">
      <c r="A39" s="187"/>
      <c r="B39" s="18"/>
      <c r="C39" s="4"/>
      <c r="D39" s="4"/>
      <c r="E39" s="77"/>
      <c r="F39" s="77"/>
    </row>
    <row r="40" spans="1:7" ht="15.75" x14ac:dyDescent="0.2">
      <c r="A40" s="188" t="s">
        <v>37</v>
      </c>
      <c r="B40" s="78"/>
      <c r="C40" s="8"/>
      <c r="D40" s="76"/>
    </row>
    <row r="41" spans="1:7" ht="20.45" customHeight="1" x14ac:dyDescent="0.2">
      <c r="A41" s="189"/>
      <c r="B41" s="293" t="s">
        <v>191</v>
      </c>
      <c r="C41" s="293" t="s">
        <v>201</v>
      </c>
      <c r="D41" s="292" t="s">
        <v>202</v>
      </c>
      <c r="E41" s="292"/>
      <c r="G41" s="8"/>
    </row>
    <row r="42" spans="1:7" ht="20.45" customHeight="1" x14ac:dyDescent="0.2">
      <c r="A42" s="190"/>
      <c r="B42" s="294"/>
      <c r="C42" s="294"/>
      <c r="D42" s="95" t="s">
        <v>17</v>
      </c>
      <c r="E42" s="20" t="s">
        <v>16</v>
      </c>
      <c r="G42" s="8"/>
    </row>
    <row r="43" spans="1:7" ht="15" customHeight="1" x14ac:dyDescent="0.2">
      <c r="A43" s="191" t="s">
        <v>99</v>
      </c>
      <c r="B43" s="9">
        <v>26931</v>
      </c>
      <c r="C43" s="9">
        <v>27245</v>
      </c>
      <c r="D43" s="10">
        <f>+C43-B43</f>
        <v>314</v>
      </c>
      <c r="E43" s="163">
        <f>+C43/B43-1</f>
        <v>1.1659425940366175E-2</v>
      </c>
      <c r="G43" s="8"/>
    </row>
    <row r="44" spans="1:7" ht="15" customHeight="1" x14ac:dyDescent="0.2">
      <c r="A44" s="191" t="s">
        <v>48</v>
      </c>
      <c r="B44" s="9">
        <v>26914.518</v>
      </c>
      <c r="C44" s="9">
        <v>27232</v>
      </c>
      <c r="D44" s="10">
        <f t="shared" ref="D44:D58" si="6">+C44-B44</f>
        <v>317.48199999999997</v>
      </c>
      <c r="E44" s="163">
        <f t="shared" ref="E44:E58" si="7">+C44/B44-1</f>
        <v>1.179593853399119E-2</v>
      </c>
      <c r="G44" s="8"/>
    </row>
    <row r="45" spans="1:7" x14ac:dyDescent="0.2">
      <c r="A45" s="186" t="s">
        <v>5</v>
      </c>
      <c r="B45" s="11">
        <v>18645.901999999998</v>
      </c>
      <c r="C45" s="11">
        <f>6749+12217</f>
        <v>18966</v>
      </c>
      <c r="D45" s="12">
        <f t="shared" si="6"/>
        <v>320.09800000000178</v>
      </c>
      <c r="E45" s="164">
        <f t="shared" si="7"/>
        <v>1.7167203817761267E-2</v>
      </c>
      <c r="G45" s="8"/>
    </row>
    <row r="46" spans="1:7" x14ac:dyDescent="0.2">
      <c r="A46" s="192" t="s">
        <v>14</v>
      </c>
      <c r="B46" s="19">
        <v>6802.0079999999998</v>
      </c>
      <c r="C46" s="19">
        <v>6749</v>
      </c>
      <c r="D46" s="13">
        <f t="shared" si="6"/>
        <v>-53.007999999999811</v>
      </c>
      <c r="E46" s="165">
        <f t="shared" si="7"/>
        <v>-7.7929928926869785E-3</v>
      </c>
      <c r="G46" s="8"/>
    </row>
    <row r="47" spans="1:7" x14ac:dyDescent="0.2">
      <c r="A47" s="192" t="s">
        <v>11</v>
      </c>
      <c r="B47" s="19">
        <v>18.216999999999999</v>
      </c>
      <c r="C47" s="19">
        <v>18.216999999999999</v>
      </c>
      <c r="D47" s="14">
        <f t="shared" si="6"/>
        <v>0</v>
      </c>
      <c r="E47" s="165">
        <f t="shared" si="7"/>
        <v>0</v>
      </c>
      <c r="G47" s="8"/>
    </row>
    <row r="48" spans="1:7" x14ac:dyDescent="0.2">
      <c r="A48" s="192" t="s">
        <v>43</v>
      </c>
      <c r="B48" s="19">
        <v>11825.686</v>
      </c>
      <c r="C48" s="19">
        <f>12217-18</f>
        <v>12199</v>
      </c>
      <c r="D48" s="13">
        <f t="shared" si="6"/>
        <v>373.31400000000031</v>
      </c>
      <c r="E48" s="165">
        <f t="shared" si="7"/>
        <v>3.1568062943663433E-2</v>
      </c>
      <c r="G48" s="8"/>
    </row>
    <row r="49" spans="1:7" x14ac:dyDescent="0.2">
      <c r="A49" s="193" t="s">
        <v>9</v>
      </c>
      <c r="B49" s="177">
        <v>1653</v>
      </c>
      <c r="C49" s="177">
        <v>1773</v>
      </c>
      <c r="D49" s="178">
        <f t="shared" si="6"/>
        <v>120</v>
      </c>
      <c r="E49" s="179">
        <f t="shared" si="7"/>
        <v>7.2595281306714998E-2</v>
      </c>
      <c r="G49" s="8"/>
    </row>
    <row r="50" spans="1:7" s="77" customFormat="1" x14ac:dyDescent="0.2">
      <c r="A50" s="193" t="s">
        <v>10</v>
      </c>
      <c r="B50" s="177">
        <v>4615.0519999999997</v>
      </c>
      <c r="C50" s="177">
        <v>4598</v>
      </c>
      <c r="D50" s="178">
        <f t="shared" si="6"/>
        <v>-17.05199999999968</v>
      </c>
      <c r="E50" s="179">
        <f t="shared" si="7"/>
        <v>-3.6948662766962403E-3</v>
      </c>
      <c r="G50" s="8"/>
    </row>
    <row r="51" spans="1:7" x14ac:dyDescent="0.2">
      <c r="A51" s="193" t="s">
        <v>38</v>
      </c>
      <c r="B51" s="177">
        <v>2655.7379999999998</v>
      </c>
      <c r="C51" s="177">
        <v>2806</v>
      </c>
      <c r="D51" s="178">
        <f t="shared" si="6"/>
        <v>150.26200000000017</v>
      </c>
      <c r="E51" s="179">
        <f t="shared" si="7"/>
        <v>5.6580129515788169E-2</v>
      </c>
      <c r="G51" s="79"/>
    </row>
    <row r="52" spans="1:7" x14ac:dyDescent="0.2">
      <c r="A52" s="193" t="s">
        <v>39</v>
      </c>
      <c r="B52" s="177">
        <v>2077.3440000000001</v>
      </c>
      <c r="C52" s="177">
        <v>2227</v>
      </c>
      <c r="D52" s="178">
        <f t="shared" si="6"/>
        <v>149.65599999999995</v>
      </c>
      <c r="E52" s="179">
        <f t="shared" si="7"/>
        <v>7.2041992082197304E-2</v>
      </c>
      <c r="G52" s="8"/>
    </row>
    <row r="53" spans="1:7" x14ac:dyDescent="0.2">
      <c r="A53" s="193" t="s">
        <v>40</v>
      </c>
      <c r="B53" s="177">
        <v>794.05899999999997</v>
      </c>
      <c r="C53" s="177">
        <v>794</v>
      </c>
      <c r="D53" s="178">
        <f t="shared" si="6"/>
        <v>-5.8999999999969077E-2</v>
      </c>
      <c r="E53" s="179">
        <f t="shared" si="7"/>
        <v>-7.4301783620556172E-5</v>
      </c>
      <c r="G53" s="8"/>
    </row>
    <row r="54" spans="1:7" s="2" customFormat="1" x14ac:dyDescent="0.2">
      <c r="A54" s="186" t="s">
        <v>6</v>
      </c>
      <c r="B54" s="15">
        <v>8268.6059999999998</v>
      </c>
      <c r="C54" s="15">
        <v>8267</v>
      </c>
      <c r="D54" s="12">
        <f t="shared" si="6"/>
        <v>-1.6059999999997672</v>
      </c>
      <c r="E54" s="164">
        <f t="shared" si="7"/>
        <v>-1.9422862813878172E-4</v>
      </c>
      <c r="G54" s="3"/>
    </row>
    <row r="55" spans="1:7" ht="12.95" customHeight="1" x14ac:dyDescent="0.2">
      <c r="A55" s="192" t="s">
        <v>8</v>
      </c>
      <c r="B55" s="19">
        <v>4080.596</v>
      </c>
      <c r="C55" s="19">
        <v>4071</v>
      </c>
      <c r="D55" s="13">
        <f t="shared" si="6"/>
        <v>-9.5960000000000036</v>
      </c>
      <c r="E55" s="165">
        <f t="shared" si="7"/>
        <v>-2.3516172637526589E-3</v>
      </c>
      <c r="G55" s="8"/>
    </row>
    <row r="56" spans="1:7" x14ac:dyDescent="0.2">
      <c r="A56" s="192" t="s">
        <v>7</v>
      </c>
      <c r="B56" s="19">
        <v>2645.0630000000001</v>
      </c>
      <c r="C56" s="19">
        <v>2643</v>
      </c>
      <c r="D56" s="13">
        <f t="shared" si="6"/>
        <v>-2.0630000000001019</v>
      </c>
      <c r="E56" s="165">
        <f t="shared" si="7"/>
        <v>-7.7994361570976611E-4</v>
      </c>
      <c r="G56" s="8"/>
    </row>
    <row r="57" spans="1:7" x14ac:dyDescent="0.2">
      <c r="A57" s="192" t="s">
        <v>41</v>
      </c>
      <c r="B57" s="19">
        <v>591.40899999999999</v>
      </c>
      <c r="C57" s="19">
        <v>594</v>
      </c>
      <c r="D57" s="13">
        <f t="shared" si="6"/>
        <v>2.5910000000000082</v>
      </c>
      <c r="E57" s="165">
        <f t="shared" si="7"/>
        <v>4.3810628515967842E-3</v>
      </c>
      <c r="G57" s="8"/>
    </row>
    <row r="58" spans="1:7" x14ac:dyDescent="0.2">
      <c r="A58" s="191" t="s">
        <v>42</v>
      </c>
      <c r="B58" s="83">
        <v>951.53700000000003</v>
      </c>
      <c r="C58" s="83">
        <v>959</v>
      </c>
      <c r="D58" s="16">
        <f t="shared" si="6"/>
        <v>7.4629999999999654</v>
      </c>
      <c r="E58" s="166">
        <f t="shared" si="7"/>
        <v>7.8431001632095487E-3</v>
      </c>
      <c r="G58" s="8"/>
    </row>
    <row r="59" spans="1:7" ht="14.25" x14ac:dyDescent="0.2">
      <c r="A59" s="229" t="s">
        <v>131</v>
      </c>
      <c r="B59" s="5"/>
      <c r="C59" s="6"/>
      <c r="E59" s="5"/>
      <c r="F59" s="8"/>
      <c r="G59" s="8"/>
    </row>
    <row r="60" spans="1:7" ht="12.95" customHeight="1" x14ac:dyDescent="0.2">
      <c r="A60" s="187"/>
      <c r="B60" s="17"/>
      <c r="C60" s="17"/>
    </row>
    <row r="61" spans="1:7" x14ac:dyDescent="0.2">
      <c r="A61" s="187"/>
    </row>
    <row r="62" spans="1:7" x14ac:dyDescent="0.2">
      <c r="A62" s="187"/>
    </row>
    <row r="63" spans="1:7" x14ac:dyDescent="0.2">
      <c r="A63" s="187"/>
    </row>
    <row r="64" spans="1:7" x14ac:dyDescent="0.2">
      <c r="A64" s="187"/>
    </row>
    <row r="65" spans="1:3" x14ac:dyDescent="0.2">
      <c r="A65" s="187"/>
      <c r="C65" s="17"/>
    </row>
    <row r="66" spans="1:3" x14ac:dyDescent="0.2">
      <c r="A66" s="187"/>
    </row>
    <row r="67" spans="1:3" x14ac:dyDescent="0.2">
      <c r="A67" s="187"/>
    </row>
    <row r="68" spans="1:3" x14ac:dyDescent="0.2">
      <c r="A68" s="187"/>
    </row>
    <row r="69" spans="1:3" x14ac:dyDescent="0.2">
      <c r="A69" s="187"/>
      <c r="B69" s="84"/>
    </row>
    <row r="81" spans="1:1" x14ac:dyDescent="0.2">
      <c r="A81" s="194"/>
    </row>
  </sheetData>
  <customSheetViews>
    <customSheetView guid="{C1CA4408-3AFF-4462-A2D6-ED1CE96336C2}" showPageBreaks="1" fitToPage="1" printArea="1" hiddenColumns="1">
      <selection activeCell="E25" sqref="E25"/>
      <pageMargins left="0.59055118110236227" right="0.19685039370078741" top="0.98425196850393704" bottom="0.98425196850393704" header="0.51181102362204722" footer="0.51181102362204722"/>
      <pageSetup paperSize="8" scale="72" orientation="landscape" r:id="rId1"/>
      <headerFooter alignWithMargins="0"/>
    </customSheetView>
    <customSheetView guid="{4A022295-EA64-4981-850A-C60C3C878530}" showPageBreaks="1" fitToPage="1" printArea="1" hiddenColumns="1">
      <selection activeCell="E25" sqref="E25"/>
      <pageMargins left="0.59055118110236227" right="0.19685039370078741" top="0.98425196850393704" bottom="0.98425196850393704" header="0.51181102362204722" footer="0.51181102362204722"/>
      <pageSetup paperSize="8" scale="72" orientation="landscape" r:id="rId2"/>
      <headerFooter alignWithMargins="0"/>
    </customSheetView>
  </customSheetViews>
  <mergeCells count="3">
    <mergeCell ref="D41:E41"/>
    <mergeCell ref="B41:B42"/>
    <mergeCell ref="C41:C42"/>
  </mergeCells>
  <pageMargins left="0.59055118110236227" right="0.19685039370078741" top="0.98425196850393704" bottom="0.98425196850393704" header="0.51181102362204722" footer="0.51181102362204722"/>
  <pageSetup paperSize="9" scale="69" orientation="portrait"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6</vt:i4>
      </vt:variant>
    </vt:vector>
  </HeadingPairs>
  <TitlesOfParts>
    <vt:vector size="12" baseType="lpstr">
      <vt:lpstr>Feuil1</vt:lpstr>
      <vt:lpstr>6.1 version_web</vt:lpstr>
      <vt:lpstr>6.2 version_web</vt:lpstr>
      <vt:lpstr>6.1 version_papier</vt:lpstr>
      <vt:lpstr>6.2 version_papier</vt:lpstr>
      <vt:lpstr>6.3</vt:lpstr>
      <vt:lpstr>'6.1 version_papier'!Zone_d_impression</vt:lpstr>
      <vt:lpstr>'6.1 version_web'!Zone_d_impression</vt:lpstr>
      <vt:lpstr>'6.2 version_papier'!Zone_d_impression</vt:lpstr>
      <vt:lpstr>'6.2 version_web'!Zone_d_impression</vt:lpstr>
      <vt:lpstr>'6.3'!Zone_d_impression</vt:lpstr>
      <vt:lpstr>Feuil1!Zone_d_impression</vt:lpstr>
    </vt:vector>
  </TitlesOfParts>
  <Company>Ministère de l'Intérieur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GITTONFP</dc:creator>
  <cp:lastModifiedBy>DE LAPASSE Benoit</cp:lastModifiedBy>
  <cp:lastPrinted>2024-06-25T10:17:50Z</cp:lastPrinted>
  <dcterms:created xsi:type="dcterms:W3CDTF">2009-02-24T07:57:13Z</dcterms:created>
  <dcterms:modified xsi:type="dcterms:W3CDTF">2025-08-27T15:21:04Z</dcterms:modified>
</cp:coreProperties>
</file>