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spaceDESL\Donnees\RSU - Bilans Sociaux\RSU 2023\4. DIFFUSION\ZZ - Doc finaux\VF\par chapitre\"/>
    </mc:Choice>
  </mc:AlternateContent>
  <bookViews>
    <workbookView xWindow="0" yWindow="0" windowWidth="18150" windowHeight="6690"/>
  </bookViews>
  <sheets>
    <sheet name="A - tableaux 2023" sheetId="4" r:id="rId1"/>
    <sheet name="B - tableaux 2023" sheetId="2" r:id="rId2"/>
    <sheet name="Fig 1 - taux de réponse au RSU " sheetId="5" r:id="rId3"/>
  </sheets>
  <definedNames>
    <definedName name="eff_sias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2" i="4" l="1"/>
  <c r="D241" i="4"/>
  <c r="D240" i="4"/>
  <c r="D243" i="4" s="1"/>
  <c r="D238" i="4"/>
  <c r="D237" i="4"/>
  <c r="D239" i="4" s="1"/>
  <c r="C234" i="4"/>
  <c r="D233" i="4"/>
  <c r="D232" i="4"/>
  <c r="D234" i="4" s="1"/>
  <c r="C231" i="4"/>
  <c r="D230" i="4"/>
  <c r="D229" i="4"/>
  <c r="D231" i="4" s="1"/>
  <c r="D227" i="4"/>
  <c r="D226" i="4"/>
  <c r="D225" i="4"/>
  <c r="D228" i="4" s="1"/>
  <c r="D223" i="4"/>
  <c r="D222" i="4"/>
  <c r="D221" i="4"/>
  <c r="D224" i="4" s="1"/>
  <c r="D219" i="4"/>
  <c r="D218" i="4"/>
  <c r="D217" i="4"/>
  <c r="D220" i="4" s="1"/>
  <c r="D215" i="4"/>
  <c r="D214" i="4"/>
  <c r="D213" i="4"/>
  <c r="D216" i="4" s="1"/>
  <c r="D211" i="4"/>
  <c r="D210" i="4"/>
  <c r="D212" i="4" s="1"/>
  <c r="F209" i="4"/>
  <c r="E209" i="4"/>
  <c r="C209" i="4"/>
  <c r="D205" i="4"/>
  <c r="C205" i="4"/>
  <c r="D204" i="4"/>
  <c r="D203" i="4"/>
  <c r="D201" i="4"/>
  <c r="D202" i="4" s="1"/>
  <c r="D200" i="4"/>
  <c r="D199" i="4"/>
  <c r="D198" i="4"/>
  <c r="D197" i="4"/>
  <c r="D196" i="4"/>
  <c r="D195" i="4"/>
  <c r="D193" i="4"/>
  <c r="D194" i="4" s="1"/>
  <c r="D192" i="4"/>
  <c r="F191" i="4"/>
  <c r="E191" i="4"/>
  <c r="C191" i="4"/>
  <c r="D188" i="4"/>
  <c r="D187" i="4"/>
  <c r="D189" i="4" s="1"/>
  <c r="D186" i="4"/>
  <c r="D185" i="4"/>
  <c r="D184" i="4"/>
  <c r="D183" i="4"/>
  <c r="C182" i="4"/>
  <c r="D181" i="4"/>
  <c r="D180" i="4"/>
  <c r="D182" i="4" s="1"/>
  <c r="D177" i="4"/>
  <c r="C177" i="4"/>
  <c r="F174" i="4" s="1"/>
  <c r="D176" i="4"/>
  <c r="D175" i="4"/>
  <c r="D171" i="4"/>
  <c r="D172" i="4" s="1"/>
  <c r="D170" i="4"/>
  <c r="D168" i="4"/>
  <c r="D169" i="4" s="1"/>
  <c r="D167" i="4"/>
  <c r="D165" i="4"/>
  <c r="D164" i="4"/>
  <c r="D166" i="4" s="1"/>
  <c r="D163" i="4"/>
  <c r="D162" i="4"/>
  <c r="D161" i="4"/>
  <c r="D160" i="4"/>
  <c r="C160" i="4"/>
  <c r="D159" i="4"/>
  <c r="D158" i="4"/>
  <c r="D156" i="4"/>
  <c r="D157" i="4" s="1"/>
  <c r="C153" i="4"/>
  <c r="D152" i="4"/>
  <c r="D153" i="4" s="1"/>
  <c r="D151" i="4"/>
  <c r="D149" i="4"/>
  <c r="D148" i="4"/>
  <c r="D150" i="4" s="1"/>
  <c r="D147" i="4"/>
  <c r="D146" i="4"/>
  <c r="D145" i="4"/>
  <c r="D144" i="4"/>
  <c r="C144" i="4"/>
  <c r="D143" i="4"/>
  <c r="D142" i="4"/>
  <c r="D140" i="4"/>
  <c r="D141" i="4" s="1"/>
  <c r="D139" i="4"/>
  <c r="D137" i="4"/>
  <c r="D138" i="4" s="1"/>
  <c r="D136" i="4"/>
  <c r="D134" i="4"/>
  <c r="D133" i="4"/>
  <c r="D132" i="4"/>
  <c r="D135" i="4" s="1"/>
  <c r="F131" i="4"/>
  <c r="E131" i="4"/>
  <c r="C131" i="4"/>
  <c r="D128" i="4"/>
  <c r="D127" i="4"/>
  <c r="D126" i="4"/>
  <c r="D129" i="4" s="1"/>
  <c r="D123" i="4"/>
  <c r="C123" i="4"/>
  <c r="D122" i="4"/>
  <c r="D121" i="4"/>
  <c r="D120" i="4"/>
  <c r="D119" i="4"/>
  <c r="D118" i="4"/>
  <c r="D117" i="4"/>
  <c r="C117" i="4"/>
  <c r="F107" i="4" s="1"/>
  <c r="D116" i="4"/>
  <c r="D115" i="4"/>
  <c r="D114" i="4"/>
  <c r="C114" i="4"/>
  <c r="C107" i="4" s="1"/>
  <c r="D113" i="4"/>
  <c r="D112" i="4"/>
  <c r="D110" i="4"/>
  <c r="D111" i="4" s="1"/>
  <c r="D109" i="4"/>
  <c r="D108" i="4"/>
  <c r="C105" i="4"/>
  <c r="E94" i="4" s="1"/>
  <c r="D104" i="4"/>
  <c r="D103" i="4"/>
  <c r="D102" i="4"/>
  <c r="D105" i="4" s="1"/>
  <c r="D101" i="4"/>
  <c r="D100" i="4"/>
  <c r="D99" i="4"/>
  <c r="D98" i="4"/>
  <c r="D96" i="4"/>
  <c r="D97" i="4" s="1"/>
  <c r="D95" i="4"/>
  <c r="D89" i="4"/>
  <c r="D88" i="4"/>
  <c r="D87" i="4"/>
  <c r="D90" i="4" s="1"/>
  <c r="D85" i="4"/>
  <c r="D84" i="4"/>
  <c r="D86" i="4" s="1"/>
  <c r="D83" i="4"/>
  <c r="D81" i="4"/>
  <c r="D80" i="4"/>
  <c r="D79" i="4"/>
  <c r="D82" i="4" s="1"/>
  <c r="D77" i="4"/>
  <c r="D76" i="4"/>
  <c r="D78" i="4" s="1"/>
  <c r="D75" i="4"/>
  <c r="D74" i="4"/>
  <c r="D73" i="4"/>
  <c r="D71" i="4"/>
  <c r="D72" i="4" s="1"/>
  <c r="D70" i="4"/>
  <c r="D68" i="4"/>
  <c r="D69" i="4" s="1"/>
  <c r="D67" i="4"/>
  <c r="D65" i="4"/>
  <c r="D64" i="4"/>
  <c r="D66" i="4" s="1"/>
  <c r="D63" i="4"/>
  <c r="C63" i="4"/>
  <c r="F60" i="4" s="1"/>
  <c r="D62" i="4"/>
  <c r="D61" i="4"/>
  <c r="D55" i="4"/>
  <c r="D56" i="4" s="1"/>
  <c r="D54" i="4"/>
  <c r="D53" i="4"/>
  <c r="D52" i="4"/>
  <c r="D51" i="4"/>
  <c r="D50" i="4"/>
  <c r="D49" i="4"/>
  <c r="D47" i="4"/>
  <c r="D48" i="4" s="1"/>
  <c r="D46" i="4"/>
  <c r="D44" i="4"/>
  <c r="D45" i="4" s="1"/>
  <c r="D43" i="4"/>
  <c r="D42" i="4"/>
  <c r="D40" i="4"/>
  <c r="D39" i="4"/>
  <c r="D38" i="4"/>
  <c r="D41" i="4" s="1"/>
  <c r="D36" i="4"/>
  <c r="D37" i="4" s="1"/>
  <c r="D35" i="4"/>
  <c r="D34" i="4"/>
  <c r="D32" i="4"/>
  <c r="D31" i="4"/>
  <c r="D33" i="4" s="1"/>
  <c r="F30" i="4"/>
  <c r="E30" i="4"/>
  <c r="C30" i="4"/>
  <c r="C26" i="4"/>
  <c r="D25" i="4"/>
  <c r="D24" i="4"/>
  <c r="D23" i="4"/>
  <c r="D26" i="4" s="1"/>
  <c r="D21" i="4"/>
  <c r="D20" i="4"/>
  <c r="D22" i="4" s="1"/>
  <c r="D19" i="4"/>
  <c r="D17" i="4"/>
  <c r="D18" i="4" s="1"/>
  <c r="D15" i="4"/>
  <c r="D16" i="4" s="1"/>
  <c r="D14" i="4"/>
  <c r="D13" i="4"/>
  <c r="D12" i="4"/>
  <c r="D10" i="4"/>
  <c r="D9" i="4"/>
  <c r="D8" i="4"/>
  <c r="D11" i="4" s="1"/>
  <c r="D7" i="4"/>
  <c r="D6" i="4"/>
  <c r="D5" i="4"/>
  <c r="F4" i="4"/>
  <c r="E4" i="4"/>
  <c r="C4" i="4"/>
  <c r="F94" i="4" l="1"/>
  <c r="C60" i="4"/>
  <c r="C174" i="4"/>
  <c r="E60" i="4"/>
  <c r="E174" i="4"/>
  <c r="C94" i="4"/>
  <c r="E107" i="4"/>
</calcChain>
</file>

<file path=xl/sharedStrings.xml><?xml version="1.0" encoding="utf-8"?>
<sst xmlns="http://schemas.openxmlformats.org/spreadsheetml/2006/main" count="429" uniqueCount="354">
  <si>
    <t xml:space="preserve">Effectifs titulaires </t>
  </si>
  <si>
    <t>Poids du grade dans le cadre d'emplois (en %)</t>
  </si>
  <si>
    <t>Part des femmes (en %)</t>
  </si>
  <si>
    <t>Part des agents fonctionnaires à temps non complets (en %)</t>
  </si>
  <si>
    <t>Effectifs (*)</t>
  </si>
  <si>
    <t>Affectés sur poste vacant</t>
  </si>
  <si>
    <t>Rempla-çants</t>
  </si>
  <si>
    <t>Pas de cadre d'emplois existant</t>
  </si>
  <si>
    <t>Besoins de service</t>
  </si>
  <si>
    <t>Com. de moins de 1000 hab. et group. de com. de moins de 15 000 hab.</t>
  </si>
  <si>
    <t>TNC des autres coll. (art. 2) avec quotité&lt;50%</t>
  </si>
  <si>
    <t>Com. de moins de 2000 hab. et group. de com. de moins de 10 000 hab. crées ou suppr.</t>
  </si>
  <si>
    <t xml:space="preserve">Autres contractuels (articles 38, 38bis, 47,136...)  </t>
  </si>
  <si>
    <t>CDI</t>
  </si>
  <si>
    <t>Part des femmes</t>
  </si>
  <si>
    <t>en %</t>
  </si>
  <si>
    <t>Adjoints administratifs</t>
  </si>
  <si>
    <t>Administrateur</t>
  </si>
  <si>
    <t>Attachés</t>
  </si>
  <si>
    <t>Rédacteurs</t>
  </si>
  <si>
    <t>Secrétaires de mairie</t>
  </si>
  <si>
    <t>Filière administrative</t>
  </si>
  <si>
    <t>Adjoints techniques</t>
  </si>
  <si>
    <t>Adjoints techniques des étab. d'ens.</t>
  </si>
  <si>
    <t>Agents de maîtrise</t>
  </si>
  <si>
    <t>Ingénieurs</t>
  </si>
  <si>
    <t>Ingénieurs en chef</t>
  </si>
  <si>
    <t>Techniciens</t>
  </si>
  <si>
    <t>Filière technique</t>
  </si>
  <si>
    <t>Conseillers des APS</t>
  </si>
  <si>
    <t>Educateurs des APS</t>
  </si>
  <si>
    <t>Opérateurs des APS</t>
  </si>
  <si>
    <t>Filière sportive</t>
  </si>
  <si>
    <t>Adjoints territoriaux du patrimoine</t>
  </si>
  <si>
    <t>Assistants d'enseignement artistique</t>
  </si>
  <si>
    <t>Ass. de cons. du pat.. et des bibliothèques</t>
  </si>
  <si>
    <t>Attachés de conservation du patrimoine</t>
  </si>
  <si>
    <t>Bibliothécaire</t>
  </si>
  <si>
    <t>Conservateurs des bibliothèques</t>
  </si>
  <si>
    <t>Conservateurs du patrimoine</t>
  </si>
  <si>
    <t>Directeurs d'étab. d'ens. artistique</t>
  </si>
  <si>
    <t>Professeur d'enseignement artistique</t>
  </si>
  <si>
    <t>Filière culturelle</t>
  </si>
  <si>
    <t>Auxiliaires de puériculture</t>
  </si>
  <si>
    <t>Auxiliaires de soins</t>
  </si>
  <si>
    <t>Biologistes, vétérinaires, pharmaciens</t>
  </si>
  <si>
    <t>Cadres de santé infirmiers, rééducateurs…</t>
  </si>
  <si>
    <t>Cadres de santé paramédicaux</t>
  </si>
  <si>
    <t>Infirmiers</t>
  </si>
  <si>
    <t>Infirmiers en soins généraux</t>
  </si>
  <si>
    <t>Masseurs-kiné., psychomotriciens et ortho.</t>
  </si>
  <si>
    <t>Médecins</t>
  </si>
  <si>
    <t>Psychologues</t>
  </si>
  <si>
    <t>Puéricultrices (décret n° 2014-923)</t>
  </si>
  <si>
    <t>Puéricultrices (décret n° 92-859)</t>
  </si>
  <si>
    <t>Puéricultrices-Cadres de santé</t>
  </si>
  <si>
    <t>Pédicures-podologues, ergothérapeutes…</t>
  </si>
  <si>
    <t>Sages-femmes</t>
  </si>
  <si>
    <t>Techniciens Paramedicaux</t>
  </si>
  <si>
    <t>Filière médico-sociale et médico-technique</t>
  </si>
  <si>
    <t>ASEM</t>
  </si>
  <si>
    <t>Agents sociaux</t>
  </si>
  <si>
    <t>Ass. socio-éducatifs (Décret n° 2017-901)</t>
  </si>
  <si>
    <t>Conseillers socio-éducatifs</t>
  </si>
  <si>
    <t>Educ. de jeunes enfants (Décret n° 2017)</t>
  </si>
  <si>
    <t>Moniteurs éduc. et intervenants familiaux</t>
  </si>
  <si>
    <t>Filière sociale</t>
  </si>
  <si>
    <t>Agents de police municipale</t>
  </si>
  <si>
    <t>Directeur de police municipale</t>
  </si>
  <si>
    <t>Gardes-champêtres</t>
  </si>
  <si>
    <t>Filière police municipale</t>
  </si>
  <si>
    <t>Capitaines, commandants, lieutenants-col.</t>
  </si>
  <si>
    <t>Infirmiers des sapeurs pompiers</t>
  </si>
  <si>
    <t>Médecins, pharmaciens</t>
  </si>
  <si>
    <t>Sapeurs et caporaux des sapeurs pompiers</t>
  </si>
  <si>
    <t>Sous-officiers des sapeurs pompiers</t>
  </si>
  <si>
    <t>Filière  incendie secours</t>
  </si>
  <si>
    <t>Adjoints territoriaux d'animation</t>
  </si>
  <si>
    <t>Animateurs</t>
  </si>
  <si>
    <t>Filière animation</t>
  </si>
  <si>
    <t>Ensemble</t>
  </si>
  <si>
    <t>FILIERE ADMINISTRATIVE</t>
  </si>
  <si>
    <t>Directeur général des services ou directeurs</t>
  </si>
  <si>
    <t>Directeur général des services ou directeurs adjoints</t>
  </si>
  <si>
    <t>EMPLOIS FONCTIONNELS ADMINISTRATIFS</t>
  </si>
  <si>
    <t>Administrateur général</t>
  </si>
  <si>
    <t>Administrateur hors classe</t>
  </si>
  <si>
    <t>ADMINSITRATEURS</t>
  </si>
  <si>
    <t>Attaché hors classe</t>
  </si>
  <si>
    <t>Directeur territorial</t>
  </si>
  <si>
    <t>Attaché principal</t>
  </si>
  <si>
    <t>Attaché</t>
  </si>
  <si>
    <t>ATTACHES</t>
  </si>
  <si>
    <t>Secrétaire de mairie</t>
  </si>
  <si>
    <t>SECRETAIRES DE MAIRIE</t>
  </si>
  <si>
    <t>Rédacteur principal 1ère classe</t>
  </si>
  <si>
    <t>Rédacteur principal 2ème classe</t>
  </si>
  <si>
    <t>Rédacteur</t>
  </si>
  <si>
    <t>REDACTEURS</t>
  </si>
  <si>
    <t>Adjoint administratif principal de 1ère classe</t>
  </si>
  <si>
    <t>Adjoint administratif principal de 2ème classe</t>
  </si>
  <si>
    <t>Adjoint administratif</t>
  </si>
  <si>
    <t>ADJOINTS ADMINISTRATIFS</t>
  </si>
  <si>
    <t>Autres emplois administratifs</t>
  </si>
  <si>
    <t>FILIERE TECHNIQUE</t>
  </si>
  <si>
    <t>Directeur général des services techniques</t>
  </si>
  <si>
    <t>Directeur des services techniques</t>
  </si>
  <si>
    <t>EMPLOIS FONCTIONNELS TECHNIQUES</t>
  </si>
  <si>
    <t>Ingénieur général</t>
  </si>
  <si>
    <t>Ingénieur en chef hors classe</t>
  </si>
  <si>
    <t>Ingénieur en chef</t>
  </si>
  <si>
    <t>INGENIEURS EN CHEF</t>
  </si>
  <si>
    <t>Ingénieur hors classe</t>
  </si>
  <si>
    <t>Ingénieur principal</t>
  </si>
  <si>
    <t>Ingénieur</t>
  </si>
  <si>
    <t>INGENIEURS</t>
  </si>
  <si>
    <t>Technicien principal de 1ère classe</t>
  </si>
  <si>
    <t>Technicien principal de 2ème classe</t>
  </si>
  <si>
    <t>Technicien</t>
  </si>
  <si>
    <t>TECHNICIENS</t>
  </si>
  <si>
    <t>Agent de maîtrise principal</t>
  </si>
  <si>
    <t>Agent de maîtrise</t>
  </si>
  <si>
    <t>AGENTS DE MAITRISE</t>
  </si>
  <si>
    <t>Adjoint technique principal de 1ère classe</t>
  </si>
  <si>
    <t>Adjoint technique principal de 2ème classe</t>
  </si>
  <si>
    <t>Adjoint technique</t>
  </si>
  <si>
    <t>ADJOINTS TECHNIQUES</t>
  </si>
  <si>
    <t>Adjoint technique principal de 1ère classe des établissements d enseignement</t>
  </si>
  <si>
    <t>Adjoint technique principal de 2ème classe des établissements d enseignement</t>
  </si>
  <si>
    <t>Adjoint technique des établissements d enseignement</t>
  </si>
  <si>
    <t>ADJOINTS TECHNIQUES DES ETABLISSEMENTS D ENSEIGNEMENT</t>
  </si>
  <si>
    <t>Autres emplois techniques</t>
  </si>
  <si>
    <t>FILIERE CULTURELLE</t>
  </si>
  <si>
    <t>Conservateur du patrimoine en chef</t>
  </si>
  <si>
    <t>Conservateur du patrimoine</t>
  </si>
  <si>
    <t>CONSERVATEURS DU PATRIMOINE</t>
  </si>
  <si>
    <t>Conservateur des bibliothèques en chef</t>
  </si>
  <si>
    <t>Conservateur des bibliothèques</t>
  </si>
  <si>
    <t>CONSERVATEURS DES BIBLIOTHEQUES</t>
  </si>
  <si>
    <t>Attaché principal de conservation du patrimoine</t>
  </si>
  <si>
    <t>Attaché de conservation du patrimoine</t>
  </si>
  <si>
    <t>ATTACHES DE CONSERVATION DU PATRIMOINE</t>
  </si>
  <si>
    <t>Bibliothécaire principal</t>
  </si>
  <si>
    <t>BIBLIOTHECAIRES</t>
  </si>
  <si>
    <t>Directeur d établissements d enseignement artistique de 1ère catégorie</t>
  </si>
  <si>
    <t>Directeur d établissements d enseignement artistique de 2ème catégorie</t>
  </si>
  <si>
    <t>DIRECTEURS D ETABLISSEMENTS D ENSEIGNEMENT ARTISTIQUE</t>
  </si>
  <si>
    <t>Professeur d enseignement artistique hors classe</t>
  </si>
  <si>
    <t>Professeur d enseignement artistique de classe normale</t>
  </si>
  <si>
    <t>PROFESSEUR D ENSEIGNEMENT ARTISTIQUE</t>
  </si>
  <si>
    <t>Assistant de conservation principal de 1ère classe</t>
  </si>
  <si>
    <t>Assistant de conservation principal de 2ème classe</t>
  </si>
  <si>
    <t>Assistant de conservation</t>
  </si>
  <si>
    <t>ASSISTANTS DE CONSERVATION DU PATRIMOINE ET DES BIBLIOTHEQUES</t>
  </si>
  <si>
    <t>Assistant d enseignement artistique principal de 1ère classe</t>
  </si>
  <si>
    <t>Assistant d enseignement artistique principal de 2ème classe</t>
  </si>
  <si>
    <t>Assistant d enseignement artistique</t>
  </si>
  <si>
    <t>ASSISTANTS D ENSEIGNEMENT ARTISTIQUE</t>
  </si>
  <si>
    <t>Adjoint territorial du patrimoine principal 1ère classe</t>
  </si>
  <si>
    <t>Adjoint territorial du patrimoine principal 2ème classe</t>
  </si>
  <si>
    <t>Adjoint territorial du patrimoine</t>
  </si>
  <si>
    <t>ADJOINTS TERRITORIAUX DU PATRIMOINE</t>
  </si>
  <si>
    <t>Autres emplois culturelles</t>
  </si>
  <si>
    <t>FILIERE SPORTIVE</t>
  </si>
  <si>
    <t>Conseiller principal</t>
  </si>
  <si>
    <t>Conseiller</t>
  </si>
  <si>
    <t>CONSEILLERS DES ACTIVITES PHYSIQUES ET SPORTIVES</t>
  </si>
  <si>
    <t>Educateur principal de 1ère classe</t>
  </si>
  <si>
    <t>Educateur principal de 2ème classe</t>
  </si>
  <si>
    <t>Educateur</t>
  </si>
  <si>
    <t>EDUCATEURS DES ACTIVITES PHYSIQUES ET SPORTIVES</t>
  </si>
  <si>
    <t>Opérateur principal</t>
  </si>
  <si>
    <t>Opérateur qualifié</t>
  </si>
  <si>
    <t>Opérateur</t>
  </si>
  <si>
    <t>OPERATEURS DES ACTIVITES PHYSIQUES ET SPORTIVES</t>
  </si>
  <si>
    <t>Autres emplois sportifs</t>
  </si>
  <si>
    <t>FILIERE SOCIALE</t>
  </si>
  <si>
    <t>Conseiller hors classe socio-éducatif</t>
  </si>
  <si>
    <t>Conseiller supérieur socio-éducatif</t>
  </si>
  <si>
    <t>Conseiller socio-éducatif</t>
  </si>
  <si>
    <t>CONSEILLERS SOCIO-EDUCATIFS</t>
  </si>
  <si>
    <t>Assistant socio-éducatif de classe exceptionnelle</t>
  </si>
  <si>
    <t>Assistant socio-éducatif</t>
  </si>
  <si>
    <t>ASSISTANTS SOCIAUX EDUCATIFS</t>
  </si>
  <si>
    <t>Educateur de jeunes enfants de classe exceptionnelle</t>
  </si>
  <si>
    <t>Educateur de jeunes enfants</t>
  </si>
  <si>
    <t>EDUCATEURS DE JEUNES ENFANTS</t>
  </si>
  <si>
    <t>Moniteur-éducatif et intervenant familial principal</t>
  </si>
  <si>
    <t>Moniteur-éducatif et intervenant familial</t>
  </si>
  <si>
    <t>MONITEURS EDUCATEURS ET INTERVENANTS FAMILIAUX</t>
  </si>
  <si>
    <t>Agent spécialisé principal de 1ère classe des écoles maternelles</t>
  </si>
  <si>
    <t>Agent spécialisé principal de 2ème classe des écoles maternelles</t>
  </si>
  <si>
    <t>AGENTS SPECIALISES DES ECOLES MATERNELLES</t>
  </si>
  <si>
    <t>Agent social principal de 1ère classe</t>
  </si>
  <si>
    <t>Agent social principal de 2ème classe</t>
  </si>
  <si>
    <t>Agent social</t>
  </si>
  <si>
    <t>AGENTS SOCIAUX</t>
  </si>
  <si>
    <t>Autres emplois sociaux</t>
  </si>
  <si>
    <t>FILIERE MEDICO-SOCIALE</t>
  </si>
  <si>
    <t>Médecin hors classe</t>
  </si>
  <si>
    <t>Médecin de 1ère classe</t>
  </si>
  <si>
    <t>Médecin de 2ème classe</t>
  </si>
  <si>
    <t>MEDECINS</t>
  </si>
  <si>
    <t>Psychologue hors classe</t>
  </si>
  <si>
    <t>Psychologue de classe normale</t>
  </si>
  <si>
    <t>PSYCHOLOGUES</t>
  </si>
  <si>
    <t>Sage-femme hors classe</t>
  </si>
  <si>
    <t>Sage-femme de classe normale</t>
  </si>
  <si>
    <t>SAGES-FEMMES</t>
  </si>
  <si>
    <t>Cadre supérieur de santé</t>
  </si>
  <si>
    <t>CADRE DE SANTE PARAMEDICAUX</t>
  </si>
  <si>
    <t>Puéricultrice cadre supérieur de santé</t>
  </si>
  <si>
    <t>Puéricultrice cadre de santé</t>
  </si>
  <si>
    <t>PUERICULTRICE - CADRE DE SANTE</t>
  </si>
  <si>
    <t>Puéricultrice de classe supérieure (1992)</t>
  </si>
  <si>
    <t>Puéricultrice de classe normale (1992)</t>
  </si>
  <si>
    <t>PUERICULTRICES (1992)</t>
  </si>
  <si>
    <t>Puéricultrice hors classe (2014)</t>
  </si>
  <si>
    <t>PUERICULTRICES (2014)</t>
  </si>
  <si>
    <t>Cadre de santé</t>
  </si>
  <si>
    <t>CADRES DE SANTE INFIRMIERS,REEDUCATEURS ET ASSISTANTS MEDICO-TECHNIQUES</t>
  </si>
  <si>
    <t>Infirmier en soins généraux hors classe</t>
  </si>
  <si>
    <t>INFIRMIERS EN SOINS GENERAUX</t>
  </si>
  <si>
    <t>Infirmier de classe supérieure</t>
  </si>
  <si>
    <t>Infirmier de classe normale</t>
  </si>
  <si>
    <t>INFIRMIERS</t>
  </si>
  <si>
    <t>AUXILIAIRES DE PUERICULTURE</t>
  </si>
  <si>
    <t>Auxiliaire de soins principal de 1ère classe</t>
  </si>
  <si>
    <t>Auxiliaire de soins principal de 2ème classe</t>
  </si>
  <si>
    <t>AUXILIAIRES DE SOINS</t>
  </si>
  <si>
    <t>Autres emplois médico-sociaux</t>
  </si>
  <si>
    <t>FILIERE MEDICO-TECHNIQUE</t>
  </si>
  <si>
    <t>Biologiste, vétérinaire, pharmacien de classe exceptionnelle</t>
  </si>
  <si>
    <t>Biologiste, vétérinaire, pharmacien hors classe</t>
  </si>
  <si>
    <t>Biologiste, vétérinaire, pharmacien de classe normale</t>
  </si>
  <si>
    <t>BIOLOGISTES, VETERINAIRES, PHARMACIENS</t>
  </si>
  <si>
    <t>Technicien paramédical de classe supérieure</t>
  </si>
  <si>
    <t>Technicien paramédical de classe normale</t>
  </si>
  <si>
    <t>TECHNICIENS PARAMEDICAUX</t>
  </si>
  <si>
    <t>Autres emplois médico-techniques</t>
  </si>
  <si>
    <t>FILIERE POLICE MUNICIPALE</t>
  </si>
  <si>
    <t>Directeur principal de police municipale</t>
  </si>
  <si>
    <t>DIRECTEURS DE POLICE MUNICIPALE</t>
  </si>
  <si>
    <t>Chef de service de police municipale de 1ère classe</t>
  </si>
  <si>
    <t>Chef de service de police municipale de 2ème classe</t>
  </si>
  <si>
    <t>Chef de service de police municipale</t>
  </si>
  <si>
    <t>CHEFS DE SERVICE DE POLICE MINICIPALE</t>
  </si>
  <si>
    <t>Chef de police municipale</t>
  </si>
  <si>
    <t>Brigadier-chef principal</t>
  </si>
  <si>
    <t>Gardien-brigadier</t>
  </si>
  <si>
    <t>AGENTS DE POLICE MUNICIPALE</t>
  </si>
  <si>
    <t>Garde-champêtre chef principal</t>
  </si>
  <si>
    <t>Garde-champêtre chef</t>
  </si>
  <si>
    <t>GARDES-CHAMPETRES</t>
  </si>
  <si>
    <t>Autres emplois police municipale</t>
  </si>
  <si>
    <t>FILIERE INCENDIE-SECOURS</t>
  </si>
  <si>
    <t>Directeur départemental des services d incendie et secours</t>
  </si>
  <si>
    <t>Directeur départemental adjoint des services d incendie et secours</t>
  </si>
  <si>
    <t>EMPLOIS FONCTIONNELS DES SERVICES INCENDIE ET SECOURS</t>
  </si>
  <si>
    <t>Contrôleur général</t>
  </si>
  <si>
    <t>Colonel hors classe</t>
  </si>
  <si>
    <t>Colonel</t>
  </si>
  <si>
    <t>CONCEPTION ET DIRECTION DE SAPEURS-POMPIERS</t>
  </si>
  <si>
    <t>Lieutenant-colonel</t>
  </si>
  <si>
    <t>Commandant</t>
  </si>
  <si>
    <t>Capitaine</t>
  </si>
  <si>
    <t>CAPITAINES, COMMANDANTS,LIEUTENANTS-COLONELS DE SAPEURS-POMPIERS PROFESSIONNELS</t>
  </si>
  <si>
    <t>Médecin et pharmacien de classe exceptionnelle</t>
  </si>
  <si>
    <t>Médecin et pharmacien hors classe</t>
  </si>
  <si>
    <t>Médecin et pharmacien de classe normale</t>
  </si>
  <si>
    <t>MEDECINS, PHARMACIENS DE SAPEURS-POMPIERS PROFESSIONNELS</t>
  </si>
  <si>
    <t>Lieutenant hors classe</t>
  </si>
  <si>
    <t>Lieutenant de 1ère classe</t>
  </si>
  <si>
    <t>Lieutenant de 2ème classe</t>
  </si>
  <si>
    <t>LIEUTENANTS DE SAPEURS-POMPIERS PROFESSIONNELS</t>
  </si>
  <si>
    <t>Cadre supérieur de santé de sapeurs-pompiers professionnels</t>
  </si>
  <si>
    <t>CADRES DE SANTE DE SAPEURS-POMPIERS PROFESSIONNELS</t>
  </si>
  <si>
    <t>Infirmier SPP hors classe</t>
  </si>
  <si>
    <t>INFIRMIERS DE SAPEURS-POMPIERS PROFESSIONNELS</t>
  </si>
  <si>
    <t>Adjudant</t>
  </si>
  <si>
    <t>Sergent</t>
  </si>
  <si>
    <t>SOUS-OFFICIERS DE SAPEURS-POMPIERS PROFESSIONNELS</t>
  </si>
  <si>
    <t>Caporal-chef</t>
  </si>
  <si>
    <t>Caporal</t>
  </si>
  <si>
    <t>Sapeur</t>
  </si>
  <si>
    <t>SAPEURS ET CAPORAUX DE SAPEURS-POMPIERS PROFESSIONNELS</t>
  </si>
  <si>
    <t>Autres emplois incendie et secours</t>
  </si>
  <si>
    <t>FILIERE ANIMATION</t>
  </si>
  <si>
    <t>Animateur principal de 1ère classe</t>
  </si>
  <si>
    <t>Animateur principal de 2ème classe</t>
  </si>
  <si>
    <t>Animateur</t>
  </si>
  <si>
    <t>ANIMATEURS</t>
  </si>
  <si>
    <t>Adjoint d animation principal de 1ère classe</t>
  </si>
  <si>
    <t>Adjoint d animation principal de 2ème classe</t>
  </si>
  <si>
    <t>Adjoint d animation</t>
  </si>
  <si>
    <t>ADJOINTS D ANIMATION</t>
  </si>
  <si>
    <t>Autres emplois d animation</t>
  </si>
  <si>
    <t>MARINS-POMPIERS DE MARSEILLE</t>
  </si>
  <si>
    <t>EMPLOI HORS FILIERE ET AUTRES</t>
  </si>
  <si>
    <t>ENSEMBLE DES FONCTIONNAIRES</t>
  </si>
  <si>
    <t>Infirmier en soins généraux</t>
  </si>
  <si>
    <t>Auxiliaire de puériculture de classe supérieure</t>
  </si>
  <si>
    <t>Aide-soignant de classe supérieure</t>
  </si>
  <si>
    <t>Pédicures-podologues, ergothérapeutes, psychomotriciens, orthoptistes, technicien de laboratoire médical, manipulateurs d'électroradiologie médicale, préparateurs en pharmacie hospitalière et diététiciens</t>
  </si>
  <si>
    <t>Pédicures-podologues, ergothérapeutes, psychomotriciens, orthoptistes, technicien de laboratoire médical, manipulateurs d'électroradiologie médicale, préparateurs en pharmacie hospitalière et diététiciens hors classe</t>
  </si>
  <si>
    <t>Masseur-kinésithérapeute et orthophoniste hors classe</t>
  </si>
  <si>
    <t>Masseur-kinésithérapeute et orthophoniste</t>
  </si>
  <si>
    <t>Puéricultrice (2014)</t>
  </si>
  <si>
    <t>Auxiliaire de puériculture</t>
  </si>
  <si>
    <t>Aide-soignant</t>
  </si>
  <si>
    <t>AIDE-SOIGNANT</t>
  </si>
  <si>
    <t>MASSEURS-KINESITHERAPEUTES, ORTHOPHONISTES</t>
  </si>
  <si>
    <t>PEDICURES-PODOLOGUE, ERGOTHERAPEUTES, ORTHOPTISTE, MANIPULATEUR D ELECTRORADIOLOGIE MEDICALE, PSYCHOMOTRICIENS</t>
  </si>
  <si>
    <t>Cadre de santé de sapeurs-pompiers professionnels</t>
  </si>
  <si>
    <t>Infirmier SPP</t>
  </si>
  <si>
    <t>Aide-soignants</t>
  </si>
  <si>
    <t>Nombre de collectivités</t>
  </si>
  <si>
    <t>Régions</t>
  </si>
  <si>
    <t>Départements</t>
  </si>
  <si>
    <t>SDIS</t>
  </si>
  <si>
    <t>Centres de gestion et CNFPT</t>
  </si>
  <si>
    <t>Organismes départementaux</t>
  </si>
  <si>
    <t>Total Etablissements communaux</t>
  </si>
  <si>
    <t>Communautés urbaines et métropoles</t>
  </si>
  <si>
    <t>Total des EPCI à fiscalité propre</t>
  </si>
  <si>
    <t>Syndicats intercommunaux (SIVU, SIVOM)</t>
  </si>
  <si>
    <t>Syndicats mixtes</t>
  </si>
  <si>
    <t>Autres étab. publics intercommunaux</t>
  </si>
  <si>
    <t>Total des groupements intercom. sans FP</t>
  </si>
  <si>
    <t>Autres</t>
  </si>
  <si>
    <t>Champ : France métropolitaine et DOM, hors ville de Paris et statuts de militaires</t>
  </si>
  <si>
    <t>B. Structure par grade des effectifs contractuels sur emploi permanent, part des femmes et part des agents à temps non complet</t>
  </si>
  <si>
    <t>A. Structure par grade des effectifs fonctionnaires, part des femmes et part des agents à temps non complet</t>
  </si>
  <si>
    <t>Siasp 2023</t>
  </si>
  <si>
    <t>Source : Insee, SIASP 2023</t>
  </si>
  <si>
    <t>Champ : Fonctionnaires de la FPT en France (hors Mayotte et COM) en emploi principal au 31 décembre 2023</t>
  </si>
  <si>
    <t>Lieutenants</t>
  </si>
  <si>
    <t>Figure 1 : Taux de réponse au RSU 2023 par type de collectivité selon le type de collectivité</t>
  </si>
  <si>
    <t>taux de réponse en effectif des collectivités au RSU 2023</t>
  </si>
  <si>
    <t>taux de réponse des collectivités au RSU 2023</t>
  </si>
  <si>
    <t>Communes de moins de 1 000 habitants</t>
  </si>
  <si>
    <t>Communes de 1 000 à  1 999 habitants</t>
  </si>
  <si>
    <t>Communes de 2 000 à 3 499 habitants</t>
  </si>
  <si>
    <t>Communes de 3 500 à 4 999 habitants</t>
  </si>
  <si>
    <t>Communes de 5 000 à 9 999 habitants</t>
  </si>
  <si>
    <t>Communes de 10 000 à 19 999 habitants</t>
  </si>
  <si>
    <t>Communes de 20 000 à 39 999 habitants</t>
  </si>
  <si>
    <t>Communes de 40 000 à 79 999 habitants</t>
  </si>
  <si>
    <t>Communes de 80 000 à 149 999 habitants</t>
  </si>
  <si>
    <t>Communes d'au moins 150 000 habitants</t>
  </si>
  <si>
    <t>Total des Communes</t>
  </si>
  <si>
    <t>Communautés de Communes</t>
  </si>
  <si>
    <t>Communautés d'agglomération</t>
  </si>
  <si>
    <t>Sources : Rapports sociaux uniques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</si>
</sst>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2"/>
      <color theme="8" tint="-0.249977111117893"/>
      <name val="Arial"/>
      <family val="2"/>
    </font>
    <font>
      <b/>
      <sz val="12"/>
      <color theme="8" tint="-0.249977111117893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11"/>
      <name val="Calibri"/>
      <family val="2"/>
      <scheme val="minor"/>
    </font>
    <font>
      <b/>
      <sz val="11"/>
      <color theme="8" tint="-0.249977111117893"/>
      <name val="Arial"/>
      <family val="2"/>
    </font>
    <font>
      <b/>
      <sz val="11"/>
      <color theme="8" tint="-0.249977111117893"/>
      <name val="Calibri"/>
      <family val="2"/>
      <scheme val="minor"/>
    </font>
    <font>
      <b/>
      <sz val="12.5"/>
      <color theme="8" tint="-0.249977111117893"/>
      <name val="Arial"/>
      <family val="2"/>
    </font>
    <font>
      <b/>
      <sz val="12.5"/>
      <color theme="8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75">
    <border>
      <left/>
      <right/>
      <top/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4659260841701"/>
      </left>
      <right style="thin">
        <color theme="8" tint="-0.24994659260841701"/>
      </right>
      <top/>
      <bottom/>
      <diagonal/>
    </border>
    <border>
      <left style="thin">
        <color theme="8" tint="-0.24994659260841701"/>
      </left>
      <right style="thin">
        <color theme="8" tint="-0.24994659260841701"/>
      </right>
      <top/>
      <bottom style="thin">
        <color theme="8" tint="-0.249977111117893"/>
      </bottom>
      <diagonal/>
    </border>
    <border>
      <left style="thin">
        <color theme="8" tint="-0.24994659260841701"/>
      </left>
      <right/>
      <top style="thin">
        <color theme="8" tint="-0.24994659260841701"/>
      </top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theme="8" tint="-0.24994659260841701"/>
      </left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77111117893"/>
      </bottom>
      <diagonal/>
    </border>
    <border>
      <left style="thin">
        <color theme="8" tint="-0.24994659260841701"/>
      </left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77111117893"/>
      </left>
      <right/>
      <top style="thin">
        <color theme="8" tint="-0.249977111117893"/>
      </top>
      <bottom/>
      <diagonal/>
    </border>
    <border>
      <left/>
      <right style="thin">
        <color theme="8" tint="-0.249977111117893"/>
      </right>
      <top style="thin">
        <color theme="8" tint="-0.249977111117893"/>
      </top>
      <bottom/>
      <diagonal/>
    </border>
    <border>
      <left style="thin">
        <color theme="8" tint="-0.249977111117893"/>
      </left>
      <right/>
      <top/>
      <bottom/>
      <diagonal/>
    </border>
    <border>
      <left/>
      <right style="thin">
        <color theme="8" tint="-0.249977111117893"/>
      </right>
      <top/>
      <bottom/>
      <diagonal/>
    </border>
    <border>
      <left style="thin">
        <color theme="8" tint="-0.249977111117893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4659260841701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/>
      <diagonal/>
    </border>
    <border>
      <left/>
      <right/>
      <top style="thin">
        <color theme="8" tint="-0.249977111117893"/>
      </top>
      <bottom/>
      <diagonal/>
    </border>
    <border>
      <left style="thin">
        <color theme="8" tint="-0.249977111117893"/>
      </left>
      <right style="thin">
        <color theme="8" tint="-0.249977111117893"/>
      </right>
      <top/>
      <bottom/>
      <diagonal/>
    </border>
    <border>
      <left style="thin">
        <color theme="8" tint="-0.249977111117893"/>
      </left>
      <right/>
      <top/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4659260841701"/>
      </left>
      <right style="thin">
        <color theme="8" tint="-0.24994659260841701"/>
      </right>
      <top style="thin">
        <color theme="8" tint="-0.249977111117893"/>
      </top>
      <bottom style="thin">
        <color theme="8" tint="-0.249977111117893"/>
      </bottom>
      <diagonal/>
    </border>
    <border>
      <left style="thin">
        <color theme="8" tint="-0.24994659260841701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 style="thin">
        <color theme="8" tint="-0.24994659260841701"/>
      </right>
      <top style="thin">
        <color theme="8" tint="-0.24994659260841701"/>
      </top>
      <bottom/>
      <diagonal/>
    </border>
    <border>
      <left/>
      <right style="thin">
        <color theme="8" tint="-0.24994659260841701"/>
      </right>
      <top/>
      <bottom/>
      <diagonal/>
    </border>
    <border>
      <left/>
      <right style="thin">
        <color theme="8" tint="-0.249977111117893"/>
      </right>
      <top/>
      <bottom style="thin">
        <color theme="8" tint="-0.249977111117893"/>
      </bottom>
      <diagonal/>
    </border>
    <border>
      <left style="thin">
        <color theme="8" tint="-0.24994659260841701"/>
      </left>
      <right/>
      <top style="thin">
        <color theme="8" tint="-0.249977111117893"/>
      </top>
      <bottom/>
      <diagonal/>
    </border>
    <border>
      <left style="thin">
        <color theme="8" tint="-0.24994659260841701"/>
      </left>
      <right/>
      <top/>
      <bottom/>
      <diagonal/>
    </border>
    <border>
      <left/>
      <right style="thin">
        <color theme="8" tint="-0.24994659260841701"/>
      </right>
      <top/>
      <bottom style="thin">
        <color theme="8" tint="-0.249977111117893"/>
      </bottom>
      <diagonal/>
    </border>
    <border>
      <left style="thin">
        <color theme="8" tint="-0.24994659260841701"/>
      </left>
      <right/>
      <top/>
      <bottom style="thin">
        <color theme="8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8" tint="-0.249977111117893"/>
      </left>
      <right/>
      <top style="thin">
        <color theme="8" tint="-0.2499465926084170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8" tint="-0.249977111117893"/>
      </left>
      <right/>
      <top style="thin">
        <color theme="8" tint="-0.24994659260841701"/>
      </top>
      <bottom style="thin">
        <color theme="8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8" tint="-0.24994659260841701"/>
      </left>
      <right/>
      <top/>
      <bottom style="thin">
        <color theme="8" tint="-0.24994659260841701"/>
      </bottom>
      <diagonal/>
    </border>
    <border>
      <left/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70C0"/>
      </left>
      <right style="thin">
        <color theme="8" tint="-0.249977111117893"/>
      </right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 style="thin">
        <color theme="8" tint="-0.249977111117893"/>
      </right>
      <top/>
      <bottom/>
      <diagonal/>
    </border>
    <border>
      <left/>
      <right style="thin">
        <color rgb="FF0070C0"/>
      </right>
      <top/>
      <bottom/>
      <diagonal/>
    </border>
    <border>
      <left style="thin">
        <color rgb="FF0070C0"/>
      </left>
      <right style="thin">
        <color theme="8" tint="-0.249977111117893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 style="thin">
        <color theme="8" tint="-0.249977111117893"/>
      </left>
      <right style="thin">
        <color theme="8" tint="-0.249977111117893"/>
      </right>
      <top/>
      <bottom style="thin">
        <color rgb="FF0070C0"/>
      </bottom>
      <diagonal/>
    </border>
    <border>
      <left/>
      <right style="thin">
        <color rgb="FF0070C0"/>
      </right>
      <top/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 style="thin">
        <color rgb="FF0070C0"/>
      </left>
      <right/>
      <top/>
      <bottom/>
      <diagonal/>
    </border>
    <border>
      <left style="thin">
        <color rgb="FF0070C0"/>
      </left>
      <right style="thin">
        <color rgb="FF0070C0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 style="thin">
        <color rgb="FF0070C0"/>
      </left>
      <right/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rgb="FF0070C0"/>
      </bottom>
      <diagonal/>
    </border>
    <border>
      <left style="thin">
        <color rgb="FF0070C0"/>
      </left>
      <right/>
      <top style="thin">
        <color rgb="FF0070C0"/>
      </top>
      <bottom style="thin">
        <color theme="8" tint="-0.249977111117893"/>
      </bottom>
      <diagonal/>
    </border>
    <border>
      <left style="thin">
        <color rgb="FF0070C0"/>
      </left>
      <right/>
      <top style="thin">
        <color theme="8" tint="-0.249977111117893"/>
      </top>
      <bottom style="thin">
        <color theme="8" tint="-0.249977111117893"/>
      </bottom>
      <diagonal/>
    </border>
    <border>
      <left style="thin">
        <color rgb="FF0070C0"/>
      </left>
      <right/>
      <top style="thin">
        <color theme="8" tint="-0.249977111117893"/>
      </top>
      <bottom style="thin">
        <color rgb="FF0070C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5">
    <xf numFmtId="0" fontId="0" fillId="0" borderId="0" xfId="0"/>
    <xf numFmtId="3" fontId="3" fillId="2" borderId="2" xfId="0" applyNumberFormat="1" applyFont="1" applyFill="1" applyBorder="1" applyAlignment="1">
      <alignment horizontal="center" vertical="center" wrapText="1"/>
    </xf>
    <xf numFmtId="0" fontId="0" fillId="2" borderId="0" xfId="0" applyFill="1"/>
    <xf numFmtId="3" fontId="3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3" fontId="5" fillId="2" borderId="1" xfId="0" applyNumberFormat="1" applyFont="1" applyFill="1" applyBorder="1" applyAlignment="1">
      <alignment horizontal="right" vertical="top" wrapText="1"/>
    </xf>
    <xf numFmtId="3" fontId="5" fillId="2" borderId="1" xfId="0" applyNumberFormat="1" applyFont="1" applyFill="1" applyBorder="1" applyAlignment="1">
      <alignment horizontal="center" vertical="top" wrapText="1"/>
    </xf>
    <xf numFmtId="164" fontId="5" fillId="2" borderId="1" xfId="0" applyNumberFormat="1" applyFont="1" applyFill="1" applyBorder="1" applyAlignment="1">
      <alignment horizontal="right" vertical="top" wrapText="1"/>
    </xf>
    <xf numFmtId="164" fontId="0" fillId="2" borderId="0" xfId="0" applyNumberFormat="1" applyFill="1"/>
    <xf numFmtId="0" fontId="6" fillId="2" borderId="1" xfId="0" applyFont="1" applyFill="1" applyBorder="1" applyAlignment="1">
      <alignment horizontal="left" vertical="top" wrapText="1"/>
    </xf>
    <xf numFmtId="3" fontId="0" fillId="2" borderId="4" xfId="0" applyNumberFormat="1" applyFont="1" applyFill="1" applyBorder="1" applyAlignment="1">
      <alignment horizontal="right" vertical="top" wrapText="1"/>
    </xf>
    <xf numFmtId="165" fontId="0" fillId="2" borderId="4" xfId="0" applyNumberFormat="1" applyFont="1" applyFill="1" applyBorder="1" applyAlignment="1">
      <alignment horizontal="right" vertical="top" wrapText="1"/>
    </xf>
    <xf numFmtId="0" fontId="7" fillId="2" borderId="1" xfId="0" applyFont="1" applyFill="1" applyBorder="1" applyAlignment="1">
      <alignment horizontal="left" vertical="top" wrapText="1"/>
    </xf>
    <xf numFmtId="3" fontId="2" fillId="2" borderId="5" xfId="0" applyNumberFormat="1" applyFont="1" applyFill="1" applyBorder="1" applyAlignment="1">
      <alignment horizontal="right" vertical="top" wrapText="1"/>
    </xf>
    <xf numFmtId="165" fontId="2" fillId="2" borderId="5" xfId="0" applyNumberFormat="1" applyFont="1" applyFill="1" applyBorder="1" applyAlignment="1">
      <alignment horizontal="right" vertical="top" wrapText="1"/>
    </xf>
    <xf numFmtId="3" fontId="2" fillId="2" borderId="4" xfId="0" applyNumberFormat="1" applyFont="1" applyFill="1" applyBorder="1" applyAlignment="1">
      <alignment horizontal="right" vertical="top" wrapText="1"/>
    </xf>
    <xf numFmtId="165" fontId="2" fillId="2" borderId="4" xfId="0" applyNumberFormat="1" applyFont="1" applyFill="1" applyBorder="1" applyAlignment="1">
      <alignment horizontal="right" vertical="top" wrapText="1"/>
    </xf>
    <xf numFmtId="0" fontId="6" fillId="2" borderId="6" xfId="0" applyFont="1" applyFill="1" applyBorder="1" applyAlignment="1">
      <alignment horizontal="left" vertical="top" wrapText="1"/>
    </xf>
    <xf numFmtId="3" fontId="0" fillId="2" borderId="7" xfId="0" applyNumberFormat="1" applyFont="1" applyFill="1" applyBorder="1" applyAlignment="1">
      <alignment horizontal="right" vertical="top" wrapText="1"/>
    </xf>
    <xf numFmtId="165" fontId="0" fillId="2" borderId="8" xfId="0" applyNumberFormat="1" applyFont="1" applyFill="1" applyBorder="1" applyAlignment="1">
      <alignment horizontal="right" vertical="top" wrapText="1"/>
    </xf>
    <xf numFmtId="165" fontId="0" fillId="2" borderId="9" xfId="0" applyNumberFormat="1" applyFont="1" applyFill="1" applyBorder="1" applyAlignment="1">
      <alignment horizontal="right" vertical="top" wrapText="1"/>
    </xf>
    <xf numFmtId="0" fontId="7" fillId="2" borderId="6" xfId="0" applyFont="1" applyFill="1" applyBorder="1" applyAlignment="1">
      <alignment horizontal="left" vertical="top" wrapText="1"/>
    </xf>
    <xf numFmtId="3" fontId="2" fillId="2" borderId="10" xfId="0" applyNumberFormat="1" applyFont="1" applyFill="1" applyBorder="1" applyAlignment="1">
      <alignment horizontal="right" vertical="top" wrapText="1"/>
    </xf>
    <xf numFmtId="165" fontId="2" fillId="2" borderId="11" xfId="0" applyNumberFormat="1" applyFont="1" applyFill="1" applyBorder="1" applyAlignment="1">
      <alignment horizontal="right" vertical="top" wrapText="1"/>
    </xf>
    <xf numFmtId="3" fontId="0" fillId="2" borderId="12" xfId="0" applyNumberFormat="1" applyFont="1" applyFill="1" applyBorder="1" applyAlignment="1">
      <alignment horizontal="right" vertical="top" wrapText="1"/>
    </xf>
    <xf numFmtId="165" fontId="0" fillId="2" borderId="13" xfId="0" applyNumberFormat="1" applyFont="1" applyFill="1" applyBorder="1" applyAlignment="1">
      <alignment horizontal="right" vertical="top" wrapText="1"/>
    </xf>
    <xf numFmtId="3" fontId="0" fillId="2" borderId="14" xfId="0" applyNumberFormat="1" applyFont="1" applyFill="1" applyBorder="1" applyAlignment="1">
      <alignment horizontal="right" vertical="top" wrapText="1"/>
    </xf>
    <xf numFmtId="165" fontId="0" fillId="2" borderId="15" xfId="0" applyNumberFormat="1" applyFont="1" applyFill="1" applyBorder="1" applyAlignment="1">
      <alignment horizontal="right" vertical="top" wrapText="1"/>
    </xf>
    <xf numFmtId="3" fontId="2" fillId="2" borderId="14" xfId="0" applyNumberFormat="1" applyFont="1" applyFill="1" applyBorder="1" applyAlignment="1">
      <alignment horizontal="right" vertical="top" wrapText="1"/>
    </xf>
    <xf numFmtId="165" fontId="2" fillId="2" borderId="15" xfId="0" applyNumberFormat="1" applyFont="1" applyFill="1" applyBorder="1" applyAlignment="1">
      <alignment horizontal="right" vertical="top" wrapText="1"/>
    </xf>
    <xf numFmtId="3" fontId="0" fillId="2" borderId="16" xfId="0" applyNumberFormat="1" applyFont="1" applyFill="1" applyBorder="1" applyAlignment="1">
      <alignment horizontal="right" vertical="top" wrapText="1"/>
    </xf>
    <xf numFmtId="165" fontId="0" fillId="2" borderId="17" xfId="0" applyNumberFormat="1" applyFont="1" applyFill="1" applyBorder="1" applyAlignment="1">
      <alignment horizontal="right" vertical="top" wrapText="1"/>
    </xf>
    <xf numFmtId="165" fontId="0" fillId="2" borderId="18" xfId="0" applyNumberFormat="1" applyFont="1" applyFill="1" applyBorder="1" applyAlignment="1">
      <alignment horizontal="right" vertical="top" wrapText="1"/>
    </xf>
    <xf numFmtId="165" fontId="0" fillId="2" borderId="19" xfId="0" applyNumberFormat="1" applyFont="1" applyFill="1" applyBorder="1" applyAlignment="1">
      <alignment horizontal="right" vertical="top" wrapText="1"/>
    </xf>
    <xf numFmtId="3" fontId="3" fillId="2" borderId="3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vertical="top" wrapText="1"/>
    </xf>
    <xf numFmtId="3" fontId="0" fillId="2" borderId="1" xfId="0" applyNumberFormat="1" applyFont="1" applyFill="1" applyBorder="1" applyAlignment="1">
      <alignment horizontal="right" vertical="top" wrapText="1"/>
    </xf>
    <xf numFmtId="165" fontId="0" fillId="2" borderId="1" xfId="0" applyNumberFormat="1" applyFont="1" applyFill="1" applyBorder="1" applyAlignment="1">
      <alignment horizontal="right" vertical="top" wrapText="1"/>
    </xf>
    <xf numFmtId="165" fontId="0" fillId="2" borderId="20" xfId="0" applyNumberFormat="1" applyFont="1" applyFill="1" applyBorder="1" applyAlignment="1">
      <alignment horizontal="right" vertical="top" wrapText="1"/>
    </xf>
    <xf numFmtId="165" fontId="0" fillId="2" borderId="21" xfId="0" applyNumberFormat="1" applyFont="1" applyFill="1" applyBorder="1" applyAlignment="1">
      <alignment horizontal="right" vertical="top" wrapText="1"/>
    </xf>
    <xf numFmtId="165" fontId="0" fillId="2" borderId="22" xfId="0" applyNumberFormat="1" applyFont="1" applyFill="1" applyBorder="1" applyAlignment="1">
      <alignment horizontal="right" vertical="top" wrapText="1"/>
    </xf>
    <xf numFmtId="165" fontId="0" fillId="2" borderId="0" xfId="0" applyNumberFormat="1" applyFont="1" applyFill="1" applyBorder="1" applyAlignment="1">
      <alignment horizontal="right" vertical="top" wrapText="1"/>
    </xf>
    <xf numFmtId="165" fontId="2" fillId="2" borderId="22" xfId="0" applyNumberFormat="1" applyFont="1" applyFill="1" applyBorder="1" applyAlignment="1">
      <alignment horizontal="right" vertical="top" wrapText="1"/>
    </xf>
    <xf numFmtId="165" fontId="2" fillId="2" borderId="0" xfId="0" applyNumberFormat="1" applyFont="1" applyFill="1" applyBorder="1" applyAlignment="1">
      <alignment horizontal="right" vertical="top" wrapText="1"/>
    </xf>
    <xf numFmtId="3" fontId="2" fillId="2" borderId="23" xfId="0" applyNumberFormat="1" applyFont="1" applyFill="1" applyBorder="1" applyAlignment="1">
      <alignment horizontal="right" vertical="top" wrapText="1"/>
    </xf>
    <xf numFmtId="165" fontId="2" fillId="2" borderId="24" xfId="0" applyNumberFormat="1" applyFont="1" applyFill="1" applyBorder="1" applyAlignment="1">
      <alignment horizontal="right" vertical="top" wrapText="1"/>
    </xf>
    <xf numFmtId="165" fontId="2" fillId="2" borderId="25" xfId="0" applyNumberFormat="1" applyFont="1" applyFill="1" applyBorder="1" applyAlignment="1">
      <alignment horizontal="right" vertical="top" wrapText="1"/>
    </xf>
    <xf numFmtId="3" fontId="3" fillId="2" borderId="6" xfId="0" applyNumberFormat="1" applyFont="1" applyFill="1" applyBorder="1" applyAlignment="1">
      <alignment horizontal="center" vertical="center" wrapText="1"/>
    </xf>
    <xf numFmtId="3" fontId="3" fillId="2" borderId="26" xfId="0" applyNumberFormat="1" applyFont="1" applyFill="1" applyBorder="1" applyAlignment="1">
      <alignment horizontal="center" vertical="center" wrapText="1"/>
    </xf>
    <xf numFmtId="3" fontId="3" fillId="2" borderId="27" xfId="0" applyNumberFormat="1" applyFont="1" applyFill="1" applyBorder="1" applyAlignment="1">
      <alignment horizontal="center" vertical="center" wrapText="1"/>
    </xf>
    <xf numFmtId="3" fontId="3" fillId="2" borderId="28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wrapText="1"/>
    </xf>
    <xf numFmtId="165" fontId="2" fillId="2" borderId="3" xfId="0" applyNumberFormat="1" applyFont="1" applyFill="1" applyBorder="1" applyAlignment="1">
      <alignment horizontal="right" vertical="top" wrapText="1"/>
    </xf>
    <xf numFmtId="3" fontId="5" fillId="2" borderId="4" xfId="0" applyNumberFormat="1" applyFont="1" applyFill="1" applyBorder="1" applyAlignment="1">
      <alignment wrapText="1"/>
    </xf>
    <xf numFmtId="3" fontId="0" fillId="2" borderId="20" xfId="0" applyNumberFormat="1" applyFont="1" applyFill="1" applyBorder="1" applyAlignment="1">
      <alignment horizontal="right" vertical="top" wrapText="1"/>
    </xf>
    <xf numFmtId="165" fontId="0" fillId="2" borderId="29" xfId="0" applyNumberFormat="1" applyFont="1" applyFill="1" applyBorder="1" applyAlignment="1">
      <alignment horizontal="right" vertical="top" wrapText="1"/>
    </xf>
    <xf numFmtId="3" fontId="0" fillId="2" borderId="22" xfId="0" applyNumberFormat="1" applyFont="1" applyFill="1" applyBorder="1" applyAlignment="1">
      <alignment horizontal="right" vertical="top" wrapText="1"/>
    </xf>
    <xf numFmtId="165" fontId="0" fillId="2" borderId="30" xfId="0" applyNumberFormat="1" applyFont="1" applyFill="1" applyBorder="1" applyAlignment="1">
      <alignment horizontal="right" vertical="top" wrapText="1"/>
    </xf>
    <xf numFmtId="3" fontId="2" fillId="2" borderId="22" xfId="0" applyNumberFormat="1" applyFont="1" applyFill="1" applyBorder="1" applyAlignment="1">
      <alignment horizontal="right" vertical="top" wrapText="1"/>
    </xf>
    <xf numFmtId="165" fontId="2" fillId="2" borderId="30" xfId="0" applyNumberFormat="1" applyFont="1" applyFill="1" applyBorder="1" applyAlignment="1">
      <alignment horizontal="right" vertical="top" wrapText="1"/>
    </xf>
    <xf numFmtId="3" fontId="2" fillId="2" borderId="24" xfId="0" applyNumberFormat="1" applyFont="1" applyFill="1" applyBorder="1" applyAlignment="1">
      <alignment horizontal="right" vertical="top" wrapText="1"/>
    </xf>
    <xf numFmtId="165" fontId="2" fillId="2" borderId="31" xfId="0" applyNumberFormat="1" applyFont="1" applyFill="1" applyBorder="1" applyAlignment="1">
      <alignment horizontal="right" vertical="top" wrapText="1"/>
    </xf>
    <xf numFmtId="3" fontId="3" fillId="2" borderId="30" xfId="0" applyNumberFormat="1" applyFont="1" applyFill="1" applyBorder="1" applyAlignment="1">
      <alignment horizontal="center" vertical="top" wrapText="1"/>
    </xf>
    <xf numFmtId="164" fontId="8" fillId="2" borderId="8" xfId="0" applyNumberFormat="1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left" vertical="top" wrapText="1"/>
    </xf>
    <xf numFmtId="3" fontId="5" fillId="2" borderId="7" xfId="0" applyNumberFormat="1" applyFont="1" applyFill="1" applyBorder="1" applyAlignment="1">
      <alignment horizontal="right" vertical="top" wrapText="1"/>
    </xf>
    <xf numFmtId="3" fontId="5" fillId="2" borderId="8" xfId="0" applyNumberFormat="1" applyFont="1" applyFill="1" applyBorder="1" applyAlignment="1">
      <alignment wrapText="1"/>
    </xf>
    <xf numFmtId="164" fontId="5" fillId="2" borderId="32" xfId="0" applyNumberFormat="1" applyFont="1" applyFill="1" applyBorder="1" applyAlignment="1">
      <alignment wrapText="1"/>
    </xf>
    <xf numFmtId="164" fontId="5" fillId="2" borderId="20" xfId="0" applyNumberFormat="1" applyFont="1" applyFill="1" applyBorder="1" applyAlignment="1">
      <alignment wrapText="1"/>
    </xf>
    <xf numFmtId="165" fontId="0" fillId="2" borderId="33" xfId="0" applyNumberFormat="1" applyFont="1" applyFill="1" applyBorder="1" applyAlignment="1">
      <alignment horizontal="right" vertical="top" wrapText="1"/>
    </xf>
    <xf numFmtId="165" fontId="2" fillId="2" borderId="34" xfId="0" applyNumberFormat="1" applyFont="1" applyFill="1" applyBorder="1" applyAlignment="1">
      <alignment horizontal="right" vertical="top" wrapText="1"/>
    </xf>
    <xf numFmtId="165" fontId="2" fillId="2" borderId="35" xfId="0" applyNumberFormat="1" applyFont="1" applyFill="1" applyBorder="1" applyAlignment="1">
      <alignment horizontal="right" vertical="top" wrapText="1"/>
    </xf>
    <xf numFmtId="0" fontId="2" fillId="2" borderId="0" xfId="0" applyFont="1" applyFill="1"/>
    <xf numFmtId="3" fontId="0" fillId="2" borderId="23" xfId="0" applyNumberFormat="1" applyFont="1" applyFill="1" applyBorder="1" applyAlignment="1">
      <alignment horizontal="right" vertical="top" wrapText="1"/>
    </xf>
    <xf numFmtId="165" fontId="0" fillId="2" borderId="24" xfId="0" applyNumberFormat="1" applyFont="1" applyFill="1" applyBorder="1" applyAlignment="1">
      <alignment horizontal="right" vertical="top" wrapText="1"/>
    </xf>
    <xf numFmtId="165" fontId="0" fillId="2" borderId="25" xfId="0" applyNumberFormat="1" applyFont="1" applyFill="1" applyBorder="1" applyAlignment="1">
      <alignment horizontal="right" vertical="top" wrapText="1"/>
    </xf>
    <xf numFmtId="3" fontId="5" fillId="2" borderId="20" xfId="0" applyNumberFormat="1" applyFont="1" applyFill="1" applyBorder="1" applyAlignment="1">
      <alignment horizontal="right" vertical="top" wrapText="1"/>
    </xf>
    <xf numFmtId="3" fontId="5" fillId="2" borderId="21" xfId="0" applyNumberFormat="1" applyFont="1" applyFill="1" applyBorder="1" applyAlignment="1">
      <alignment wrapText="1"/>
    </xf>
    <xf numFmtId="164" fontId="5" fillId="2" borderId="13" xfId="0" applyNumberFormat="1" applyFont="1" applyFill="1" applyBorder="1" applyAlignment="1">
      <alignment wrapText="1"/>
    </xf>
    <xf numFmtId="0" fontId="7" fillId="2" borderId="18" xfId="0" applyFont="1" applyFill="1" applyBorder="1" applyAlignment="1">
      <alignment horizontal="left" vertical="top" wrapText="1"/>
    </xf>
    <xf numFmtId="0" fontId="6" fillId="2" borderId="18" xfId="0" applyFont="1" applyFill="1" applyBorder="1" applyAlignment="1">
      <alignment horizontal="left" vertical="top" wrapText="1"/>
    </xf>
    <xf numFmtId="3" fontId="0" fillId="2" borderId="24" xfId="0" applyNumberFormat="1" applyFont="1" applyFill="1" applyBorder="1" applyAlignment="1">
      <alignment horizontal="right" vertical="top" wrapText="1"/>
    </xf>
    <xf numFmtId="165" fontId="0" fillId="2" borderId="31" xfId="0" applyNumberFormat="1" applyFont="1" applyFill="1" applyBorder="1" applyAlignment="1">
      <alignment horizontal="right" vertical="top" wrapText="1"/>
    </xf>
    <xf numFmtId="3" fontId="5" fillId="2" borderId="20" xfId="0" applyNumberFormat="1" applyFont="1" applyFill="1" applyBorder="1" applyAlignment="1">
      <alignment wrapText="1"/>
    </xf>
    <xf numFmtId="3" fontId="3" fillId="2" borderId="7" xfId="0" applyNumberFormat="1" applyFont="1" applyFill="1" applyBorder="1" applyAlignment="1">
      <alignment horizontal="center" vertical="center" wrapText="1"/>
    </xf>
    <xf numFmtId="3" fontId="3" fillId="2" borderId="8" xfId="0" applyNumberFormat="1" applyFont="1" applyFill="1" applyBorder="1" applyAlignment="1">
      <alignment horizontal="center" vertical="center" wrapText="1"/>
    </xf>
    <xf numFmtId="3" fontId="3" fillId="2" borderId="9" xfId="0" applyNumberFormat="1" applyFont="1" applyFill="1" applyBorder="1" applyAlignment="1">
      <alignment horizontal="center" vertical="center" wrapText="1"/>
    </xf>
    <xf numFmtId="3" fontId="5" fillId="2" borderId="12" xfId="0" applyNumberFormat="1" applyFont="1" applyFill="1" applyBorder="1" applyAlignment="1">
      <alignment horizontal="right" vertical="top" wrapText="1"/>
    </xf>
    <xf numFmtId="164" fontId="0" fillId="2" borderId="22" xfId="0" applyNumberFormat="1" applyFont="1" applyFill="1" applyBorder="1" applyAlignment="1">
      <alignment horizontal="right" vertical="top" wrapText="1"/>
    </xf>
    <xf numFmtId="164" fontId="0" fillId="2" borderId="15" xfId="0" applyNumberFormat="1" applyFont="1" applyFill="1" applyBorder="1" applyAlignment="1">
      <alignment horizontal="right" vertical="top" wrapText="1"/>
    </xf>
    <xf numFmtId="164" fontId="2" fillId="2" borderId="31" xfId="0" applyNumberFormat="1" applyFont="1" applyFill="1" applyBorder="1" applyAlignment="1">
      <alignment horizontal="right" vertical="top" wrapText="1"/>
    </xf>
    <xf numFmtId="164" fontId="2" fillId="2" borderId="22" xfId="0" applyNumberFormat="1" applyFont="1" applyFill="1" applyBorder="1" applyAlignment="1">
      <alignment horizontal="right" vertical="top" wrapText="1"/>
    </xf>
    <xf numFmtId="164" fontId="2" fillId="2" borderId="15" xfId="0" applyNumberFormat="1" applyFont="1" applyFill="1" applyBorder="1" applyAlignment="1">
      <alignment horizontal="right" vertical="top" wrapText="1"/>
    </xf>
    <xf numFmtId="164" fontId="0" fillId="2" borderId="13" xfId="0" applyNumberFormat="1" applyFont="1" applyFill="1" applyBorder="1" applyAlignment="1">
      <alignment horizontal="right" vertical="top" wrapText="1"/>
    </xf>
    <xf numFmtId="0" fontId="4" fillId="2" borderId="33" xfId="0" applyFont="1" applyFill="1" applyBorder="1" applyAlignment="1">
      <alignment horizontal="left" vertical="top" wrapText="1"/>
    </xf>
    <xf numFmtId="3" fontId="5" fillId="2" borderId="14" xfId="0" applyNumberFormat="1" applyFont="1" applyFill="1" applyBorder="1" applyAlignment="1">
      <alignment horizontal="right" vertical="top" wrapText="1"/>
    </xf>
    <xf numFmtId="3" fontId="5" fillId="2" borderId="22" xfId="0" applyNumberFormat="1" applyFont="1" applyFill="1" applyBorder="1" applyAlignment="1">
      <alignment wrapText="1"/>
    </xf>
    <xf numFmtId="164" fontId="5" fillId="2" borderId="15" xfId="0" applyNumberFormat="1" applyFont="1" applyFill="1" applyBorder="1" applyAlignment="1">
      <alignment wrapText="1"/>
    </xf>
    <xf numFmtId="0" fontId="6" fillId="2" borderId="12" xfId="0" applyFont="1" applyFill="1" applyBorder="1" applyAlignment="1">
      <alignment horizontal="left" vertical="top" wrapText="1"/>
    </xf>
    <xf numFmtId="165" fontId="0" fillId="2" borderId="36" xfId="0" applyNumberFormat="1" applyFont="1" applyFill="1" applyBorder="1" applyAlignment="1">
      <alignment horizontal="right" vertical="top" wrapText="1"/>
    </xf>
    <xf numFmtId="0" fontId="6" fillId="2" borderId="37" xfId="0" applyFont="1" applyFill="1" applyBorder="1" applyAlignment="1">
      <alignment horizontal="left" vertical="top" wrapText="1"/>
    </xf>
    <xf numFmtId="165" fontId="0" fillId="2" borderId="38" xfId="0" applyNumberFormat="1" applyFont="1" applyFill="1" applyBorder="1" applyAlignment="1">
      <alignment horizontal="right" vertical="top" wrapText="1"/>
    </xf>
    <xf numFmtId="0" fontId="7" fillId="2" borderId="39" xfId="0" applyFont="1" applyFill="1" applyBorder="1" applyAlignment="1">
      <alignment horizontal="left" vertical="top" wrapText="1"/>
    </xf>
    <xf numFmtId="165" fontId="2" fillId="2" borderId="40" xfId="0" applyNumberFormat="1" applyFont="1" applyFill="1" applyBorder="1" applyAlignment="1">
      <alignment horizontal="right" vertical="top" wrapText="1"/>
    </xf>
    <xf numFmtId="0" fontId="6" fillId="2" borderId="33" xfId="0" applyFont="1" applyFill="1" applyBorder="1" applyAlignment="1">
      <alignment horizontal="left" vertical="top" wrapText="1"/>
    </xf>
    <xf numFmtId="0" fontId="9" fillId="2" borderId="23" xfId="0" applyFont="1" applyFill="1" applyBorder="1" applyAlignment="1">
      <alignment horizontal="left" vertical="top" wrapText="1"/>
    </xf>
    <xf numFmtId="3" fontId="10" fillId="2" borderId="23" xfId="0" applyNumberFormat="1" applyFont="1" applyFill="1" applyBorder="1" applyAlignment="1">
      <alignment horizontal="right" vertical="top" wrapText="1"/>
    </xf>
    <xf numFmtId="3" fontId="10" fillId="2" borderId="24" xfId="0" applyNumberFormat="1" applyFont="1" applyFill="1" applyBorder="1" applyAlignment="1">
      <alignment wrapText="1"/>
    </xf>
    <xf numFmtId="164" fontId="10" fillId="2" borderId="31" xfId="0" applyNumberFormat="1" applyFont="1" applyFill="1" applyBorder="1" applyAlignment="1">
      <alignment wrapText="1"/>
    </xf>
    <xf numFmtId="0" fontId="11" fillId="0" borderId="3" xfId="0" applyFont="1" applyBorder="1" applyAlignment="1">
      <alignment horizontal="left" vertical="top" wrapText="1"/>
    </xf>
    <xf numFmtId="3" fontId="12" fillId="0" borderId="41" xfId="0" applyNumberFormat="1" applyFont="1" applyBorder="1" applyAlignment="1">
      <alignment horizontal="right" vertical="top" wrapText="1"/>
    </xf>
    <xf numFmtId="3" fontId="11" fillId="0" borderId="24" xfId="0" applyNumberFormat="1" applyFont="1" applyBorder="1" applyAlignment="1">
      <alignment horizontal="center" vertical="top" wrapText="1"/>
    </xf>
    <xf numFmtId="164" fontId="12" fillId="0" borderId="42" xfId="0" applyNumberFormat="1" applyFont="1" applyBorder="1" applyAlignment="1">
      <alignment horizontal="right" vertical="top" wrapText="1"/>
    </xf>
    <xf numFmtId="164" fontId="12" fillId="0" borderId="3" xfId="0" applyNumberFormat="1" applyFont="1" applyBorder="1" applyAlignment="1">
      <alignment horizontal="right" vertical="top" wrapText="1"/>
    </xf>
    <xf numFmtId="0" fontId="13" fillId="2" borderId="43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vertical="center" wrapText="1"/>
    </xf>
    <xf numFmtId="0" fontId="13" fillId="3" borderId="43" xfId="0" applyFont="1" applyFill="1" applyBorder="1" applyAlignment="1">
      <alignment horizontal="center" vertical="center" wrapText="1"/>
    </xf>
    <xf numFmtId="0" fontId="0" fillId="2" borderId="36" xfId="0" applyFill="1" applyBorder="1" applyAlignment="1">
      <alignment vertical="center"/>
    </xf>
    <xf numFmtId="3" fontId="0" fillId="2" borderId="44" xfId="0" applyNumberFormat="1" applyFill="1" applyBorder="1" applyAlignment="1">
      <alignment vertical="center"/>
    </xf>
    <xf numFmtId="1" fontId="0" fillId="2" borderId="36" xfId="0" applyNumberFormat="1" applyFill="1" applyBorder="1" applyAlignment="1">
      <alignment vertical="center"/>
    </xf>
    <xf numFmtId="1" fontId="0" fillId="2" borderId="44" xfId="0" applyNumberFormat="1" applyFill="1" applyBorder="1" applyAlignment="1">
      <alignment vertical="center"/>
    </xf>
    <xf numFmtId="1" fontId="0" fillId="3" borderId="45" xfId="1" applyNumberFormat="1" applyFont="1" applyFill="1" applyBorder="1" applyAlignment="1">
      <alignment vertical="center"/>
    </xf>
    <xf numFmtId="0" fontId="0" fillId="2" borderId="38" xfId="0" applyFill="1" applyBorder="1" applyAlignment="1">
      <alignment vertical="center"/>
    </xf>
    <xf numFmtId="3" fontId="0" fillId="2" borderId="0" xfId="0" applyNumberFormat="1" applyFill="1" applyBorder="1" applyAlignment="1">
      <alignment vertical="center"/>
    </xf>
    <xf numFmtId="1" fontId="0" fillId="2" borderId="38" xfId="0" applyNumberFormat="1" applyFill="1" applyBorder="1" applyAlignment="1">
      <alignment vertical="center"/>
    </xf>
    <xf numFmtId="1" fontId="0" fillId="2" borderId="0" xfId="0" applyNumberFormat="1" applyFill="1" applyBorder="1" applyAlignment="1">
      <alignment vertical="center"/>
    </xf>
    <xf numFmtId="1" fontId="0" fillId="3" borderId="46" xfId="1" applyNumberFormat="1" applyFont="1" applyFill="1" applyBorder="1" applyAlignment="1">
      <alignment vertical="center"/>
    </xf>
    <xf numFmtId="0" fontId="2" fillId="2" borderId="40" xfId="0" applyFont="1" applyFill="1" applyBorder="1" applyAlignment="1">
      <alignment vertical="center"/>
    </xf>
    <xf numFmtId="3" fontId="0" fillId="2" borderId="47" xfId="0" applyNumberFormat="1" applyFill="1" applyBorder="1" applyAlignment="1">
      <alignment vertical="center"/>
    </xf>
    <xf numFmtId="1" fontId="0" fillId="2" borderId="40" xfId="0" applyNumberFormat="1" applyFill="1" applyBorder="1" applyAlignment="1">
      <alignment vertical="center"/>
    </xf>
    <xf numFmtId="1" fontId="0" fillId="2" borderId="47" xfId="0" applyNumberFormat="1" applyFill="1" applyBorder="1" applyAlignment="1">
      <alignment vertical="center"/>
    </xf>
    <xf numFmtId="1" fontId="0" fillId="3" borderId="48" xfId="1" applyNumberFormat="1" applyFont="1" applyFill="1" applyBorder="1" applyAlignment="1">
      <alignment vertical="center"/>
    </xf>
    <xf numFmtId="0" fontId="0" fillId="2" borderId="38" xfId="0" applyFill="1" applyBorder="1"/>
    <xf numFmtId="3" fontId="0" fillId="2" borderId="0" xfId="0" applyNumberFormat="1" applyFill="1" applyBorder="1"/>
    <xf numFmtId="1" fontId="0" fillId="2" borderId="38" xfId="0" applyNumberFormat="1" applyFill="1" applyBorder="1"/>
    <xf numFmtId="1" fontId="0" fillId="2" borderId="0" xfId="0" applyNumberFormat="1" applyFill="1" applyBorder="1"/>
    <xf numFmtId="1" fontId="0" fillId="3" borderId="46" xfId="1" applyNumberFormat="1" applyFont="1" applyFill="1" applyBorder="1"/>
    <xf numFmtId="0" fontId="2" fillId="2" borderId="40" xfId="0" applyFont="1" applyFill="1" applyBorder="1"/>
    <xf numFmtId="3" fontId="0" fillId="2" borderId="47" xfId="0" applyNumberFormat="1" applyFill="1" applyBorder="1"/>
    <xf numFmtId="1" fontId="0" fillId="2" borderId="40" xfId="0" applyNumberFormat="1" applyFill="1" applyBorder="1"/>
    <xf numFmtId="1" fontId="0" fillId="2" borderId="47" xfId="0" applyNumberFormat="1" applyFill="1" applyBorder="1"/>
    <xf numFmtId="1" fontId="0" fillId="3" borderId="48" xfId="1" applyNumberFormat="1" applyFont="1" applyFill="1" applyBorder="1"/>
    <xf numFmtId="0" fontId="0" fillId="2" borderId="36" xfId="0" applyFill="1" applyBorder="1"/>
    <xf numFmtId="1" fontId="0" fillId="2" borderId="36" xfId="0" applyNumberFormat="1" applyFill="1" applyBorder="1"/>
    <xf numFmtId="1" fontId="0" fillId="2" borderId="44" xfId="0" applyNumberFormat="1" applyFill="1" applyBorder="1"/>
    <xf numFmtId="1" fontId="0" fillId="3" borderId="45" xfId="1" applyNumberFormat="1" applyFont="1" applyFill="1" applyBorder="1"/>
    <xf numFmtId="0" fontId="2" fillId="2" borderId="38" xfId="0" applyFont="1" applyFill="1" applyBorder="1"/>
    <xf numFmtId="0" fontId="2" fillId="2" borderId="43" xfId="0" applyFont="1" applyFill="1" applyBorder="1"/>
    <xf numFmtId="3" fontId="0" fillId="2" borderId="49" xfId="0" applyNumberFormat="1" applyFill="1" applyBorder="1"/>
    <xf numFmtId="1" fontId="0" fillId="2" borderId="43" xfId="0" applyNumberFormat="1" applyFill="1" applyBorder="1"/>
    <xf numFmtId="1" fontId="0" fillId="3" borderId="50" xfId="1" applyNumberFormat="1" applyFont="1" applyFill="1" applyBorder="1"/>
    <xf numFmtId="0" fontId="6" fillId="2" borderId="16" xfId="0" applyFont="1" applyFill="1" applyBorder="1" applyAlignment="1">
      <alignment horizontal="left" vertical="top" wrapText="1"/>
    </xf>
    <xf numFmtId="0" fontId="7" fillId="2" borderId="12" xfId="0" applyFont="1" applyFill="1" applyBorder="1" applyAlignment="1">
      <alignment horizontal="left" vertical="top" wrapText="1"/>
    </xf>
    <xf numFmtId="3" fontId="0" fillId="2" borderId="51" xfId="0" applyNumberFormat="1" applyFont="1" applyFill="1" applyBorder="1" applyAlignment="1">
      <alignment horizontal="right" vertical="top" wrapText="1"/>
    </xf>
    <xf numFmtId="165" fontId="0" fillId="2" borderId="52" xfId="0" applyNumberFormat="1" applyFont="1" applyFill="1" applyBorder="1" applyAlignment="1">
      <alignment horizontal="right" vertical="top" wrapText="1"/>
    </xf>
    <xf numFmtId="165" fontId="0" fillId="2" borderId="53" xfId="0" applyNumberFormat="1" applyFont="1" applyFill="1" applyBorder="1" applyAlignment="1">
      <alignment horizontal="right" vertical="top" wrapText="1"/>
    </xf>
    <xf numFmtId="165" fontId="0" fillId="2" borderId="54" xfId="0" applyNumberFormat="1" applyFont="1" applyFill="1" applyBorder="1" applyAlignment="1">
      <alignment horizontal="right" vertical="top" wrapText="1"/>
    </xf>
    <xf numFmtId="3" fontId="0" fillId="2" borderId="55" xfId="0" applyNumberFormat="1" applyFont="1" applyFill="1" applyBorder="1" applyAlignment="1">
      <alignment horizontal="right" vertical="top" wrapText="1"/>
    </xf>
    <xf numFmtId="165" fontId="0" fillId="2" borderId="56" xfId="0" applyNumberFormat="1" applyFont="1" applyFill="1" applyBorder="1" applyAlignment="1">
      <alignment horizontal="right" vertical="top" wrapText="1"/>
    </xf>
    <xf numFmtId="3" fontId="2" fillId="2" borderId="55" xfId="0" applyNumberFormat="1" applyFont="1" applyFill="1" applyBorder="1" applyAlignment="1">
      <alignment horizontal="right" vertical="top" wrapText="1"/>
    </xf>
    <xf numFmtId="165" fontId="2" fillId="2" borderId="56" xfId="0" applyNumberFormat="1" applyFont="1" applyFill="1" applyBorder="1" applyAlignment="1">
      <alignment horizontal="right" vertical="top" wrapText="1"/>
    </xf>
    <xf numFmtId="3" fontId="2" fillId="2" borderId="57" xfId="0" applyNumberFormat="1" applyFont="1" applyFill="1" applyBorder="1" applyAlignment="1">
      <alignment horizontal="right" vertical="top" wrapText="1"/>
    </xf>
    <xf numFmtId="165" fontId="2" fillId="2" borderId="58" xfId="0" applyNumberFormat="1" applyFont="1" applyFill="1" applyBorder="1" applyAlignment="1">
      <alignment horizontal="right" vertical="top" wrapText="1"/>
    </xf>
    <xf numFmtId="165" fontId="2" fillId="2" borderId="59" xfId="0" applyNumberFormat="1" applyFont="1" applyFill="1" applyBorder="1" applyAlignment="1">
      <alignment horizontal="right" vertical="top" wrapText="1"/>
    </xf>
    <xf numFmtId="165" fontId="2" fillId="2" borderId="60" xfId="0" applyNumberFormat="1" applyFont="1" applyFill="1" applyBorder="1" applyAlignment="1">
      <alignment horizontal="right" vertical="top" wrapText="1"/>
    </xf>
    <xf numFmtId="3" fontId="0" fillId="2" borderId="36" xfId="0" applyNumberFormat="1" applyFill="1" applyBorder="1" applyAlignment="1">
      <alignment vertical="center"/>
    </xf>
    <xf numFmtId="3" fontId="0" fillId="2" borderId="38" xfId="0" applyNumberFormat="1" applyFill="1" applyBorder="1" applyAlignment="1">
      <alignment vertical="center"/>
    </xf>
    <xf numFmtId="3" fontId="0" fillId="2" borderId="40" xfId="0" applyNumberFormat="1" applyFill="1" applyBorder="1" applyAlignment="1">
      <alignment vertical="center"/>
    </xf>
    <xf numFmtId="3" fontId="0" fillId="2" borderId="61" xfId="0" applyNumberFormat="1" applyFill="1" applyBorder="1" applyAlignment="1">
      <alignment vertical="center"/>
    </xf>
    <xf numFmtId="3" fontId="0" fillId="2" borderId="62" xfId="0" applyNumberFormat="1" applyFill="1" applyBorder="1"/>
    <xf numFmtId="3" fontId="0" fillId="2" borderId="62" xfId="0" applyNumberFormat="1" applyFill="1" applyBorder="1" applyAlignment="1">
      <alignment vertical="center"/>
    </xf>
    <xf numFmtId="3" fontId="0" fillId="2" borderId="63" xfId="0" applyNumberFormat="1" applyFill="1" applyBorder="1" applyAlignment="1">
      <alignment vertical="center"/>
    </xf>
    <xf numFmtId="3" fontId="0" fillId="2" borderId="63" xfId="0" applyNumberFormat="1" applyFill="1" applyBorder="1"/>
    <xf numFmtId="0" fontId="2" fillId="2" borderId="64" xfId="0" applyFont="1" applyFill="1" applyBorder="1" applyAlignment="1">
      <alignment vertical="center"/>
    </xf>
    <xf numFmtId="0" fontId="2" fillId="2" borderId="64" xfId="0" applyFont="1" applyFill="1" applyBorder="1" applyAlignment="1">
      <alignment vertical="center" wrapText="1"/>
    </xf>
    <xf numFmtId="0" fontId="0" fillId="2" borderId="65" xfId="0" applyFill="1" applyBorder="1"/>
    <xf numFmtId="3" fontId="0" fillId="2" borderId="66" xfId="0" applyNumberFormat="1" applyFill="1" applyBorder="1" applyAlignment="1">
      <alignment horizontal="center"/>
    </xf>
    <xf numFmtId="9" fontId="0" fillId="2" borderId="67" xfId="1" applyNumberFormat="1" applyFont="1" applyFill="1" applyBorder="1" applyAlignment="1">
      <alignment horizontal="center"/>
    </xf>
    <xf numFmtId="9" fontId="0" fillId="2" borderId="0" xfId="0" applyNumberFormat="1" applyFill="1"/>
    <xf numFmtId="3" fontId="0" fillId="2" borderId="68" xfId="0" applyNumberFormat="1" applyFill="1" applyBorder="1" applyAlignment="1">
      <alignment horizontal="center"/>
    </xf>
    <xf numFmtId="9" fontId="0" fillId="2" borderId="68" xfId="1" applyNumberFormat="1" applyFont="1" applyFill="1" applyBorder="1" applyAlignment="1">
      <alignment horizontal="center"/>
    </xf>
    <xf numFmtId="0" fontId="0" fillId="2" borderId="66" xfId="0" applyFill="1" applyBorder="1"/>
    <xf numFmtId="3" fontId="0" fillId="2" borderId="67" xfId="0" applyNumberFormat="1" applyFill="1" applyBorder="1" applyAlignment="1">
      <alignment horizontal="center"/>
    </xf>
    <xf numFmtId="0" fontId="0" fillId="2" borderId="69" xfId="0" applyFill="1" applyBorder="1"/>
    <xf numFmtId="3" fontId="0" fillId="2" borderId="70" xfId="0" applyNumberFormat="1" applyFill="1" applyBorder="1" applyAlignment="1">
      <alignment horizontal="center"/>
    </xf>
    <xf numFmtId="9" fontId="0" fillId="2" borderId="70" xfId="1" applyNumberFormat="1" applyFont="1" applyFill="1" applyBorder="1" applyAlignment="1">
      <alignment horizontal="center"/>
    </xf>
    <xf numFmtId="0" fontId="0" fillId="2" borderId="71" xfId="0" applyFill="1" applyBorder="1"/>
    <xf numFmtId="9" fontId="0" fillId="2" borderId="64" xfId="1" applyNumberFormat="1" applyFont="1" applyFill="1" applyBorder="1" applyAlignment="1">
      <alignment horizontal="center"/>
    </xf>
    <xf numFmtId="0" fontId="2" fillId="2" borderId="71" xfId="0" applyFont="1" applyFill="1" applyBorder="1"/>
    <xf numFmtId="9" fontId="2" fillId="2" borderId="64" xfId="1" applyNumberFormat="1" applyFont="1" applyFill="1" applyBorder="1" applyAlignment="1">
      <alignment horizontal="center"/>
    </xf>
    <xf numFmtId="3" fontId="0" fillId="2" borderId="0" xfId="0" applyNumberFormat="1" applyFill="1"/>
    <xf numFmtId="9" fontId="0" fillId="2" borderId="0" xfId="1" applyFont="1" applyFill="1"/>
    <xf numFmtId="0" fontId="15" fillId="2" borderId="0" xfId="0" applyFont="1" applyFill="1" applyAlignment="1">
      <alignment horizontal="left" vertical="center"/>
    </xf>
    <xf numFmtId="0" fontId="16" fillId="2" borderId="0" xfId="0" applyFont="1" applyFill="1"/>
    <xf numFmtId="0" fontId="6" fillId="2" borderId="72" xfId="0" applyFont="1" applyFill="1" applyBorder="1" applyAlignment="1">
      <alignment horizontal="left" vertical="top" wrapText="1"/>
    </xf>
    <xf numFmtId="0" fontId="6" fillId="2" borderId="73" xfId="0" applyFont="1" applyFill="1" applyBorder="1" applyAlignment="1">
      <alignment horizontal="left" vertical="top" wrapText="1"/>
    </xf>
    <xf numFmtId="0" fontId="7" fillId="2" borderId="74" xfId="0" applyFont="1" applyFill="1" applyBorder="1" applyAlignment="1">
      <alignment horizontal="left" vertical="top" wrapText="1"/>
    </xf>
    <xf numFmtId="0" fontId="6" fillId="2" borderId="23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10" xfId="0" applyFill="1" applyBorder="1" applyAlignment="1">
      <alignment horizontal="center" vertical="top" wrapText="1"/>
    </xf>
    <xf numFmtId="0" fontId="0" fillId="2" borderId="43" xfId="0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H259"/>
  <sheetViews>
    <sheetView tabSelected="1" zoomScaleNormal="100" workbookViewId="0"/>
  </sheetViews>
  <sheetFormatPr baseColWidth="10" defaultColWidth="11.5703125" defaultRowHeight="15" x14ac:dyDescent="0.25"/>
  <cols>
    <col min="1" max="1" width="5.7109375" style="2" customWidth="1"/>
    <col min="2" max="2" width="66.7109375" style="2" customWidth="1"/>
    <col min="3" max="6" width="17.7109375" style="2" customWidth="1"/>
    <col min="7" max="7" width="4.28515625" style="2" customWidth="1"/>
    <col min="8" max="16384" width="11.5703125" style="2"/>
  </cols>
  <sheetData>
    <row r="1" spans="2:8" x14ac:dyDescent="0.25">
      <c r="B1" s="193" t="s">
        <v>332</v>
      </c>
    </row>
    <row r="2" spans="2:8" ht="60" x14ac:dyDescent="0.25">
      <c r="B2" s="200"/>
      <c r="C2" s="1" t="s">
        <v>0</v>
      </c>
      <c r="D2" s="1" t="s">
        <v>1</v>
      </c>
      <c r="E2" s="1" t="s">
        <v>2</v>
      </c>
      <c r="F2" s="1" t="s">
        <v>3</v>
      </c>
    </row>
    <row r="3" spans="2:8" x14ac:dyDescent="0.25">
      <c r="B3" s="201"/>
      <c r="C3" s="3" t="s">
        <v>333</v>
      </c>
      <c r="D3" s="3" t="s">
        <v>333</v>
      </c>
      <c r="E3" s="3" t="s">
        <v>333</v>
      </c>
      <c r="F3" s="3" t="s">
        <v>333</v>
      </c>
    </row>
    <row r="4" spans="2:8" ht="15.75" x14ac:dyDescent="0.25">
      <c r="B4" s="4" t="s">
        <v>81</v>
      </c>
      <c r="C4" s="5">
        <f>C7+C11+C16+C18+C22+C26+C27</f>
        <v>350694</v>
      </c>
      <c r="D4" s="6"/>
      <c r="E4" s="7">
        <f>(C7*E7+C11*E11+C16*E16+C18*E18+C22*E22+C26*E26+C27*E27)/(C7+C11+C16+C18+C22+C26+C27)</f>
        <v>84.889390750911048</v>
      </c>
      <c r="F4" s="7">
        <f>(C7*F7+C11*F11+C16*F16+C18*F18+C22*F22+C26*F26+C27*F27)/(C7+C11+C16+C18+C22+C26+C27)</f>
        <v>5.0822084210166132</v>
      </c>
      <c r="H4" s="8"/>
    </row>
    <row r="5" spans="2:8" x14ac:dyDescent="0.25">
      <c r="B5" s="9" t="s">
        <v>82</v>
      </c>
      <c r="C5" s="10">
        <v>2765</v>
      </c>
      <c r="D5" s="11">
        <f>C5/C$6*100</f>
        <v>115.73880284637923</v>
      </c>
      <c r="E5" s="11">
        <v>41.084990958408682</v>
      </c>
      <c r="F5" s="11">
        <v>1.1573236889692586</v>
      </c>
      <c r="H5" s="8"/>
    </row>
    <row r="6" spans="2:8" x14ac:dyDescent="0.25">
      <c r="B6" s="9" t="s">
        <v>83</v>
      </c>
      <c r="C6" s="10">
        <v>2389</v>
      </c>
      <c r="D6" s="11">
        <f>C6/C$6*100</f>
        <v>100</v>
      </c>
      <c r="E6" s="11">
        <v>51.318543323566345</v>
      </c>
      <c r="F6" s="11">
        <v>4.3114273754709087</v>
      </c>
      <c r="H6" s="8"/>
    </row>
    <row r="7" spans="2:8" x14ac:dyDescent="0.25">
      <c r="B7" s="12" t="s">
        <v>84</v>
      </c>
      <c r="C7" s="13">
        <v>5154</v>
      </c>
      <c r="D7" s="14">
        <f>SUM(D5:D6)</f>
        <v>215.73880284637923</v>
      </c>
      <c r="E7" s="14">
        <v>45.828482731858749</v>
      </c>
      <c r="F7" s="14">
        <v>2.6193247962747379</v>
      </c>
      <c r="H7" s="8"/>
    </row>
    <row r="8" spans="2:8" x14ac:dyDescent="0.25">
      <c r="B8" s="9" t="s">
        <v>85</v>
      </c>
      <c r="C8" s="10">
        <v>45</v>
      </c>
      <c r="D8" s="11">
        <f>C8/C$10*100</f>
        <v>9.67741935483871</v>
      </c>
      <c r="E8" s="11">
        <v>20</v>
      </c>
      <c r="F8" s="11">
        <v>2.2222222222222223</v>
      </c>
      <c r="H8" s="8"/>
    </row>
    <row r="9" spans="2:8" x14ac:dyDescent="0.25">
      <c r="B9" s="9" t="s">
        <v>86</v>
      </c>
      <c r="C9" s="10">
        <v>359</v>
      </c>
      <c r="D9" s="11">
        <f>C9/C$10*100</f>
        <v>77.204301075268816</v>
      </c>
      <c r="E9" s="11">
        <v>49.582172701949858</v>
      </c>
      <c r="F9" s="11">
        <v>0.55710306406685239</v>
      </c>
      <c r="H9" s="8"/>
    </row>
    <row r="10" spans="2:8" x14ac:dyDescent="0.25">
      <c r="B10" s="9" t="s">
        <v>17</v>
      </c>
      <c r="C10" s="10">
        <v>465</v>
      </c>
      <c r="D10" s="11">
        <f>C10/C$10*100</f>
        <v>100</v>
      </c>
      <c r="E10" s="11">
        <v>54.408602150537632</v>
      </c>
      <c r="F10" s="11">
        <v>0.21505376344086022</v>
      </c>
      <c r="H10" s="8"/>
    </row>
    <row r="11" spans="2:8" x14ac:dyDescent="0.25">
      <c r="B11" s="12" t="s">
        <v>87</v>
      </c>
      <c r="C11" s="13">
        <v>869</v>
      </c>
      <c r="D11" s="14">
        <f>SUM(D8:D10)</f>
        <v>186.88172043010752</v>
      </c>
      <c r="E11" s="14">
        <v>50.632911392405063</v>
      </c>
      <c r="F11" s="14">
        <v>0.46029919447640966</v>
      </c>
      <c r="H11" s="8"/>
    </row>
    <row r="12" spans="2:8" x14ac:dyDescent="0.25">
      <c r="B12" s="9" t="s">
        <v>88</v>
      </c>
      <c r="C12" s="10">
        <v>2510</v>
      </c>
      <c r="D12" s="11">
        <f>C12/C$15*100</f>
        <v>7.7757125154894675</v>
      </c>
      <c r="E12" s="11">
        <v>60</v>
      </c>
      <c r="F12" s="11">
        <v>0.43824701195219123</v>
      </c>
      <c r="H12" s="8"/>
    </row>
    <row r="13" spans="2:8" x14ac:dyDescent="0.25">
      <c r="B13" s="9" t="s">
        <v>89</v>
      </c>
      <c r="C13" s="10">
        <v>1763</v>
      </c>
      <c r="D13" s="11">
        <f>C13/C$15*100</f>
        <v>5.4615861214374224</v>
      </c>
      <c r="E13" s="11">
        <v>61.712989222915482</v>
      </c>
      <c r="F13" s="11">
        <v>0.34032898468519568</v>
      </c>
      <c r="H13" s="8"/>
    </row>
    <row r="14" spans="2:8" x14ac:dyDescent="0.25">
      <c r="B14" s="9" t="s">
        <v>90</v>
      </c>
      <c r="C14" s="10">
        <v>22044</v>
      </c>
      <c r="D14" s="11">
        <f>C14/C$15*100</f>
        <v>68.289962825278806</v>
      </c>
      <c r="E14" s="11">
        <v>70.195971692977679</v>
      </c>
      <c r="F14" s="11">
        <v>0.44910179640718562</v>
      </c>
      <c r="H14" s="8"/>
    </row>
    <row r="15" spans="2:8" x14ac:dyDescent="0.25">
      <c r="B15" s="9" t="s">
        <v>91</v>
      </c>
      <c r="C15" s="10">
        <v>32280</v>
      </c>
      <c r="D15" s="11">
        <f>C15/C$15*100</f>
        <v>100</v>
      </c>
      <c r="E15" s="11">
        <v>74.231722428748455</v>
      </c>
      <c r="F15" s="11">
        <v>1.1988847583643123</v>
      </c>
      <c r="H15" s="8"/>
    </row>
    <row r="16" spans="2:8" x14ac:dyDescent="0.25">
      <c r="B16" s="12" t="s">
        <v>92</v>
      </c>
      <c r="C16" s="15">
        <v>58597</v>
      </c>
      <c r="D16" s="16">
        <f>SUM(D12:D15)</f>
        <v>181.5272614622057</v>
      </c>
      <c r="E16" s="16">
        <v>71.727221530112459</v>
      </c>
      <c r="F16" s="16">
        <v>0.85840572042937346</v>
      </c>
      <c r="H16" s="8"/>
    </row>
    <row r="17" spans="2:8" x14ac:dyDescent="0.25">
      <c r="B17" s="17" t="s">
        <v>93</v>
      </c>
      <c r="C17" s="18">
        <v>789</v>
      </c>
      <c r="D17" s="19">
        <f>C17/C$17*100</f>
        <v>100</v>
      </c>
      <c r="E17" s="20">
        <v>91.254752851711032</v>
      </c>
      <c r="F17" s="20">
        <v>62.484157160963242</v>
      </c>
      <c r="H17" s="8"/>
    </row>
    <row r="18" spans="2:8" x14ac:dyDescent="0.25">
      <c r="B18" s="21" t="s">
        <v>94</v>
      </c>
      <c r="C18" s="22">
        <v>789</v>
      </c>
      <c r="D18" s="14">
        <f>D17</f>
        <v>100</v>
      </c>
      <c r="E18" s="23">
        <v>91.254752851711032</v>
      </c>
      <c r="F18" s="23">
        <v>62.484157160963242</v>
      </c>
      <c r="H18" s="8"/>
    </row>
    <row r="19" spans="2:8" x14ac:dyDescent="0.25">
      <c r="B19" s="17" t="s">
        <v>95</v>
      </c>
      <c r="C19" s="10">
        <v>26979</v>
      </c>
      <c r="D19" s="11">
        <f>C19/C$21*100</f>
        <v>113.27623126338328</v>
      </c>
      <c r="E19" s="11">
        <v>86.430186441306205</v>
      </c>
      <c r="F19" s="11">
        <v>2.3462693205826755</v>
      </c>
      <c r="H19" s="8"/>
    </row>
    <row r="20" spans="2:8" x14ac:dyDescent="0.25">
      <c r="B20" s="17" t="s">
        <v>96</v>
      </c>
      <c r="C20" s="10">
        <v>17506</v>
      </c>
      <c r="D20" s="11">
        <f>C20/C$21*100</f>
        <v>73.502120334215064</v>
      </c>
      <c r="E20" s="11">
        <v>86.724551582314632</v>
      </c>
      <c r="F20" s="11">
        <v>2.0278761567462582</v>
      </c>
      <c r="H20" s="8"/>
    </row>
    <row r="21" spans="2:8" x14ac:dyDescent="0.25">
      <c r="B21" s="17" t="s">
        <v>97</v>
      </c>
      <c r="C21" s="10">
        <v>23817</v>
      </c>
      <c r="D21" s="11">
        <f>C21/C$21*100</f>
        <v>100</v>
      </c>
      <c r="E21" s="11">
        <v>87.424948566150235</v>
      </c>
      <c r="F21" s="11">
        <v>3.0146533988327664</v>
      </c>
      <c r="H21" s="8"/>
    </row>
    <row r="22" spans="2:8" x14ac:dyDescent="0.25">
      <c r="B22" s="21" t="s">
        <v>98</v>
      </c>
      <c r="C22" s="13">
        <v>68302</v>
      </c>
      <c r="D22" s="14">
        <f>SUM(D19:D21)</f>
        <v>286.77835159759832</v>
      </c>
      <c r="E22" s="14">
        <v>86.852507979268537</v>
      </c>
      <c r="F22" s="14">
        <v>2.4977306667447512</v>
      </c>
      <c r="H22" s="8"/>
    </row>
    <row r="23" spans="2:8" x14ac:dyDescent="0.25">
      <c r="B23" s="17" t="s">
        <v>99</v>
      </c>
      <c r="C23" s="24">
        <v>85186</v>
      </c>
      <c r="D23" s="19">
        <f>C23/C$25*100</f>
        <v>128.41400726593002</v>
      </c>
      <c r="E23" s="25">
        <v>90.699175920925967</v>
      </c>
      <c r="F23" s="25">
        <v>4.0206137158688051</v>
      </c>
      <c r="H23" s="8"/>
    </row>
    <row r="24" spans="2:8" x14ac:dyDescent="0.25">
      <c r="B24" s="17" t="s">
        <v>100</v>
      </c>
      <c r="C24" s="26">
        <v>56485</v>
      </c>
      <c r="D24" s="11">
        <f>C24/C$25*100</f>
        <v>85.148559627357272</v>
      </c>
      <c r="E24" s="27">
        <v>89.232539612286445</v>
      </c>
      <c r="F24" s="27">
        <v>7.2833495618305744</v>
      </c>
      <c r="H24" s="8"/>
    </row>
    <row r="25" spans="2:8" x14ac:dyDescent="0.25">
      <c r="B25" s="17" t="s">
        <v>101</v>
      </c>
      <c r="C25" s="26">
        <v>66337</v>
      </c>
      <c r="D25" s="11">
        <f>C25/C$25*100</f>
        <v>100</v>
      </c>
      <c r="E25" s="27">
        <v>88.40767595761038</v>
      </c>
      <c r="F25" s="27">
        <v>11.183803910336614</v>
      </c>
      <c r="H25" s="8"/>
    </row>
    <row r="26" spans="2:8" x14ac:dyDescent="0.25">
      <c r="B26" s="21" t="s">
        <v>102</v>
      </c>
      <c r="C26" s="28">
        <f>C23+C24+C25</f>
        <v>208008</v>
      </c>
      <c r="D26" s="16">
        <f>SUM(D23:D25)</f>
        <v>313.56256689328728</v>
      </c>
      <c r="E26" s="29">
        <v>89.570112687973534</v>
      </c>
      <c r="F26" s="29">
        <v>7.1910695742471447</v>
      </c>
      <c r="H26" s="8"/>
    </row>
    <row r="27" spans="2:8" x14ac:dyDescent="0.25">
      <c r="B27" s="17" t="s">
        <v>103</v>
      </c>
      <c r="C27" s="30">
        <v>8975</v>
      </c>
      <c r="D27" s="31"/>
      <c r="E27" s="32">
        <v>72.590529247910865</v>
      </c>
      <c r="F27" s="33">
        <v>0.26740947075208915</v>
      </c>
      <c r="H27" s="8"/>
    </row>
    <row r="28" spans="2:8" ht="60" x14ac:dyDescent="0.25">
      <c r="B28" s="200"/>
      <c r="C28" s="34" t="s">
        <v>0</v>
      </c>
      <c r="D28" s="34" t="s">
        <v>1</v>
      </c>
      <c r="E28" s="34" t="s">
        <v>2</v>
      </c>
      <c r="F28" s="34" t="s">
        <v>3</v>
      </c>
      <c r="H28" s="8"/>
    </row>
    <row r="29" spans="2:8" x14ac:dyDescent="0.25">
      <c r="B29" s="201"/>
      <c r="C29" s="3" t="s">
        <v>333</v>
      </c>
      <c r="D29" s="3" t="s">
        <v>333</v>
      </c>
      <c r="E29" s="3" t="s">
        <v>333</v>
      </c>
      <c r="F29" s="3" t="s">
        <v>333</v>
      </c>
      <c r="H29" s="8"/>
    </row>
    <row r="30" spans="2:8" ht="15.75" x14ac:dyDescent="0.25">
      <c r="B30" s="4" t="s">
        <v>104</v>
      </c>
      <c r="C30" s="35">
        <f>C33+C37+C41+C45+C48+C52+C56+C57</f>
        <v>673921</v>
      </c>
      <c r="D30" s="35"/>
      <c r="E30" s="7">
        <f>(C33*E33+C37*E37+C41*E41+C45*E45+C48*E48+C52*E52+C56*E56+C57*E57)/(C33+C37+C41+C45+C48+C52+C56+C57)</f>
        <v>38.938837044698118</v>
      </c>
      <c r="F30" s="7">
        <f>(C33*F33+C37*F37+C41*F41+C45*F45+C48*F48+C52*F52+C56*F56+C57*F57)/(C33+C37+C41+C45+C48+C52+C56+C57)</f>
        <v>8.8943659568406392</v>
      </c>
      <c r="H30" s="8"/>
    </row>
    <row r="31" spans="2:8" x14ac:dyDescent="0.25">
      <c r="B31" s="9" t="s">
        <v>105</v>
      </c>
      <c r="C31" s="10">
        <v>177</v>
      </c>
      <c r="D31" s="11">
        <f>C31/C$32*100</f>
        <v>85.922330097087368</v>
      </c>
      <c r="E31" s="11">
        <v>20.338983050847457</v>
      </c>
      <c r="F31" s="11">
        <v>1.6949152542372881</v>
      </c>
      <c r="H31" s="8"/>
    </row>
    <row r="32" spans="2:8" x14ac:dyDescent="0.25">
      <c r="B32" s="9" t="s">
        <v>106</v>
      </c>
      <c r="C32" s="10">
        <v>206</v>
      </c>
      <c r="D32" s="11">
        <f>C32/C$32*100</f>
        <v>100</v>
      </c>
      <c r="E32" s="11">
        <v>22.815533980582526</v>
      </c>
      <c r="F32" s="11">
        <v>2.912621359223301</v>
      </c>
      <c r="H32" s="8"/>
    </row>
    <row r="33" spans="2:8" x14ac:dyDescent="0.25">
      <c r="B33" s="12" t="s">
        <v>107</v>
      </c>
      <c r="C33" s="13">
        <v>383</v>
      </c>
      <c r="D33" s="14">
        <f>SUM(D31:D32)</f>
        <v>185.92233009708735</v>
      </c>
      <c r="E33" s="14">
        <v>21.671018276762403</v>
      </c>
      <c r="F33" s="14">
        <v>2.3498694516971281</v>
      </c>
      <c r="H33" s="8"/>
    </row>
    <row r="34" spans="2:8" x14ac:dyDescent="0.25">
      <c r="B34" s="9" t="s">
        <v>108</v>
      </c>
      <c r="C34" s="10">
        <v>48</v>
      </c>
      <c r="D34" s="11">
        <f>C34/C$36*100</f>
        <v>3.3472803347280333</v>
      </c>
      <c r="E34" s="11">
        <v>20.833333333333332</v>
      </c>
      <c r="F34" s="11">
        <v>0</v>
      </c>
      <c r="H34" s="8"/>
    </row>
    <row r="35" spans="2:8" x14ac:dyDescent="0.25">
      <c r="B35" s="9" t="s">
        <v>109</v>
      </c>
      <c r="C35" s="10">
        <v>694</v>
      </c>
      <c r="D35" s="11">
        <f>C35/C$36*100</f>
        <v>48.396094839609482</v>
      </c>
      <c r="E35" s="11">
        <v>29.682997118155619</v>
      </c>
      <c r="F35" s="11">
        <v>0.28818443804034583</v>
      </c>
      <c r="H35" s="8"/>
    </row>
    <row r="36" spans="2:8" x14ac:dyDescent="0.25">
      <c r="B36" s="9" t="s">
        <v>110</v>
      </c>
      <c r="C36" s="10">
        <v>1434</v>
      </c>
      <c r="D36" s="11">
        <f>C36/C$36*100</f>
        <v>100</v>
      </c>
      <c r="E36" s="11">
        <v>33.263598326359833</v>
      </c>
      <c r="F36" s="11">
        <v>0.34867503486750351</v>
      </c>
      <c r="H36" s="8"/>
    </row>
    <row r="37" spans="2:8" x14ac:dyDescent="0.25">
      <c r="B37" s="12" t="s">
        <v>111</v>
      </c>
      <c r="C37" s="13">
        <v>2176</v>
      </c>
      <c r="D37" s="14">
        <f>SUM(D34:D36)</f>
        <v>151.74337517433753</v>
      </c>
      <c r="E37" s="14">
        <v>31.847426470588236</v>
      </c>
      <c r="F37" s="14">
        <v>0.32169117647058826</v>
      </c>
      <c r="H37" s="8"/>
    </row>
    <row r="38" spans="2:8" x14ac:dyDescent="0.25">
      <c r="B38" s="9" t="s">
        <v>112</v>
      </c>
      <c r="C38" s="10">
        <v>859</v>
      </c>
      <c r="D38" s="11">
        <f>C38/C$40*100</f>
        <v>9.6149541079023955</v>
      </c>
      <c r="E38" s="11">
        <v>31.548311990686845</v>
      </c>
      <c r="F38" s="11">
        <v>0.34924330616996507</v>
      </c>
      <c r="H38" s="8"/>
    </row>
    <row r="39" spans="2:8" x14ac:dyDescent="0.25">
      <c r="B39" s="9" t="s">
        <v>113</v>
      </c>
      <c r="C39" s="10">
        <v>14529</v>
      </c>
      <c r="D39" s="11">
        <f>C39/C$40*100</f>
        <v>162.62592343854936</v>
      </c>
      <c r="E39" s="11">
        <v>41.090233326450544</v>
      </c>
      <c r="F39" s="11">
        <v>0.35102209374354737</v>
      </c>
      <c r="H39" s="8"/>
    </row>
    <row r="40" spans="2:8" x14ac:dyDescent="0.25">
      <c r="B40" s="9" t="s">
        <v>114</v>
      </c>
      <c r="C40" s="10">
        <v>8934</v>
      </c>
      <c r="D40" s="11">
        <f>C40/C$40*100</f>
        <v>100</v>
      </c>
      <c r="E40" s="11">
        <v>38.213566151779716</v>
      </c>
      <c r="F40" s="11">
        <v>0.61562569957465862</v>
      </c>
      <c r="H40" s="8"/>
    </row>
    <row r="41" spans="2:8" x14ac:dyDescent="0.25">
      <c r="B41" s="12" t="s">
        <v>115</v>
      </c>
      <c r="C41" s="15">
        <v>24322</v>
      </c>
      <c r="D41" s="16">
        <f>SUM(D38:D40)</f>
        <v>272.24087754645177</v>
      </c>
      <c r="E41" s="16">
        <v>39.696571005673874</v>
      </c>
      <c r="F41" s="16">
        <v>0.44815393470931669</v>
      </c>
      <c r="H41" s="8"/>
    </row>
    <row r="42" spans="2:8" x14ac:dyDescent="0.25">
      <c r="B42" s="9" t="s">
        <v>116</v>
      </c>
      <c r="C42" s="36">
        <v>18232</v>
      </c>
      <c r="D42" s="37">
        <f>C42/C$44*100</f>
        <v>143.87626262626264</v>
      </c>
      <c r="E42" s="37">
        <v>21.80781044317683</v>
      </c>
      <c r="F42" s="37">
        <v>0.30715225976305399</v>
      </c>
      <c r="H42" s="8"/>
    </row>
    <row r="43" spans="2:8" x14ac:dyDescent="0.25">
      <c r="B43" s="9" t="s">
        <v>117</v>
      </c>
      <c r="C43" s="10">
        <v>11382</v>
      </c>
      <c r="D43" s="11">
        <f>C43/C$44*100</f>
        <v>89.820075757575751</v>
      </c>
      <c r="E43" s="11">
        <v>24.740818836759797</v>
      </c>
      <c r="F43" s="11">
        <v>0.5271481286241434</v>
      </c>
      <c r="H43" s="8"/>
    </row>
    <row r="44" spans="2:8" x14ac:dyDescent="0.25">
      <c r="B44" s="9" t="s">
        <v>118</v>
      </c>
      <c r="C44" s="10">
        <v>12672</v>
      </c>
      <c r="D44" s="11">
        <f>C44/C$44*100</f>
        <v>100</v>
      </c>
      <c r="E44" s="11">
        <v>18.331755050505052</v>
      </c>
      <c r="F44" s="11">
        <v>0.55239898989898994</v>
      </c>
      <c r="H44" s="8"/>
    </row>
    <row r="45" spans="2:8" x14ac:dyDescent="0.25">
      <c r="B45" s="12" t="s">
        <v>119</v>
      </c>
      <c r="C45" s="13">
        <v>42286</v>
      </c>
      <c r="D45" s="14">
        <f>SUM(D42:D44)</f>
        <v>333.69633838383839</v>
      </c>
      <c r="E45" s="14">
        <v>21.555597597313533</v>
      </c>
      <c r="F45" s="14">
        <v>0.43986189282504851</v>
      </c>
      <c r="H45" s="8"/>
    </row>
    <row r="46" spans="2:8" x14ac:dyDescent="0.25">
      <c r="B46" s="9" t="s">
        <v>120</v>
      </c>
      <c r="C46" s="10">
        <v>46692</v>
      </c>
      <c r="D46" s="11">
        <f>C46/C$47*100</f>
        <v>107.46639661204198</v>
      </c>
      <c r="E46" s="11">
        <v>12.841600274136898</v>
      </c>
      <c r="F46" s="11">
        <v>0.8823781375824552</v>
      </c>
      <c r="H46" s="8"/>
    </row>
    <row r="47" spans="2:8" x14ac:dyDescent="0.25">
      <c r="B47" s="9" t="s">
        <v>121</v>
      </c>
      <c r="C47" s="10">
        <v>43448</v>
      </c>
      <c r="D47" s="11">
        <f>C47/C$47*100</f>
        <v>100</v>
      </c>
      <c r="E47" s="11">
        <v>25.706591787884367</v>
      </c>
      <c r="F47" s="11">
        <v>3.2406554962253731</v>
      </c>
      <c r="H47" s="8"/>
    </row>
    <row r="48" spans="2:8" x14ac:dyDescent="0.25">
      <c r="B48" s="12" t="s">
        <v>122</v>
      </c>
      <c r="C48" s="15">
        <v>90140</v>
      </c>
      <c r="D48" s="16">
        <f>SUM(D46:D47)</f>
        <v>207.46639661204199</v>
      </c>
      <c r="E48" s="16">
        <v>19.042600399378745</v>
      </c>
      <c r="F48" s="16">
        <v>2.0190814288883958</v>
      </c>
      <c r="H48" s="8"/>
    </row>
    <row r="49" spans="2:8" x14ac:dyDescent="0.25">
      <c r="B49" s="17" t="s">
        <v>123</v>
      </c>
      <c r="C49" s="24">
        <v>102962</v>
      </c>
      <c r="D49" s="38">
        <f>C49/C$51*100</f>
        <v>51.138880886866858</v>
      </c>
      <c r="E49" s="39">
        <v>31.428099687263263</v>
      </c>
      <c r="F49" s="38">
        <v>4.4958334142693417</v>
      </c>
      <c r="H49" s="8"/>
    </row>
    <row r="50" spans="2:8" x14ac:dyDescent="0.25">
      <c r="B50" s="17" t="s">
        <v>124</v>
      </c>
      <c r="C50" s="26">
        <v>117147</v>
      </c>
      <c r="D50" s="40">
        <f>C50/C$51*100</f>
        <v>58.184247384994393</v>
      </c>
      <c r="E50" s="41">
        <v>45.598265427198307</v>
      </c>
      <c r="F50" s="40">
        <v>12.112986248047326</v>
      </c>
      <c r="H50" s="8"/>
    </row>
    <row r="51" spans="2:8" x14ac:dyDescent="0.25">
      <c r="B51" s="17" t="s">
        <v>125</v>
      </c>
      <c r="C51" s="26">
        <v>201338</v>
      </c>
      <c r="D51" s="40">
        <f>C51/C$51*100</f>
        <v>100</v>
      </c>
      <c r="E51" s="41">
        <v>44.895648114116561</v>
      </c>
      <c r="F51" s="40">
        <v>18.212160645283056</v>
      </c>
      <c r="H51" s="8"/>
    </row>
    <row r="52" spans="2:8" x14ac:dyDescent="0.25">
      <c r="B52" s="21" t="s">
        <v>126</v>
      </c>
      <c r="C52" s="28">
        <v>421447</v>
      </c>
      <c r="D52" s="42">
        <f>SUM(D49:D51)</f>
        <v>209.32312827186126</v>
      </c>
      <c r="E52" s="43">
        <v>41.800748374054152</v>
      </c>
      <c r="F52" s="42">
        <v>13.165831053489525</v>
      </c>
      <c r="H52" s="8"/>
    </row>
    <row r="53" spans="2:8" ht="28.5" x14ac:dyDescent="0.25">
      <c r="B53" s="17" t="s">
        <v>127</v>
      </c>
      <c r="C53" s="24">
        <v>24268</v>
      </c>
      <c r="D53" s="38">
        <f>C53/C$55*100</f>
        <v>93.395935960591132</v>
      </c>
      <c r="E53" s="39">
        <v>55.851326850173066</v>
      </c>
      <c r="F53" s="38">
        <v>0.74995879347288608</v>
      </c>
      <c r="H53" s="8"/>
    </row>
    <row r="54" spans="2:8" ht="28.5" x14ac:dyDescent="0.25">
      <c r="B54" s="17" t="s">
        <v>128</v>
      </c>
      <c r="C54" s="26">
        <v>22326</v>
      </c>
      <c r="D54" s="40">
        <f>C54/C$55*100</f>
        <v>85.92210591133005</v>
      </c>
      <c r="E54" s="41">
        <v>64.46295798620443</v>
      </c>
      <c r="F54" s="40">
        <v>2.1857923497267762</v>
      </c>
      <c r="H54" s="8"/>
    </row>
    <row r="55" spans="2:8" x14ac:dyDescent="0.25">
      <c r="B55" s="17" t="s">
        <v>129</v>
      </c>
      <c r="C55" s="26">
        <v>25984</v>
      </c>
      <c r="D55" s="40">
        <f>C55/C$55*100</f>
        <v>100</v>
      </c>
      <c r="E55" s="41">
        <v>60.314039408866996</v>
      </c>
      <c r="F55" s="40">
        <v>6.0344827586206895</v>
      </c>
      <c r="H55" s="8"/>
    </row>
    <row r="56" spans="2:8" ht="15.6" customHeight="1" x14ac:dyDescent="0.25">
      <c r="B56" s="21" t="s">
        <v>130</v>
      </c>
      <c r="C56" s="44">
        <v>72578</v>
      </c>
      <c r="D56" s="45">
        <f>SUM(D53:D55)</f>
        <v>279.3180418719212</v>
      </c>
      <c r="E56" s="46">
        <v>60.09810135302709</v>
      </c>
      <c r="F56" s="45">
        <v>3.0835790459918986</v>
      </c>
      <c r="H56" s="8"/>
    </row>
    <row r="57" spans="2:8" x14ac:dyDescent="0.25">
      <c r="B57" s="9" t="s">
        <v>131</v>
      </c>
      <c r="C57" s="10">
        <v>20589</v>
      </c>
      <c r="D57" s="11"/>
      <c r="E57" s="11">
        <v>28.753217737626887</v>
      </c>
      <c r="F57" s="11">
        <v>0.4128418087328185</v>
      </c>
      <c r="H57" s="8"/>
    </row>
    <row r="58" spans="2:8" ht="60" x14ac:dyDescent="0.25">
      <c r="B58" s="200"/>
      <c r="C58" s="1" t="s">
        <v>0</v>
      </c>
      <c r="D58" s="3" t="s">
        <v>1</v>
      </c>
      <c r="E58" s="3" t="s">
        <v>2</v>
      </c>
      <c r="F58" s="3" t="s">
        <v>3</v>
      </c>
      <c r="H58" s="8"/>
    </row>
    <row r="59" spans="2:8" x14ac:dyDescent="0.25">
      <c r="B59" s="201"/>
      <c r="C59" s="47" t="s">
        <v>333</v>
      </c>
      <c r="D59" s="48" t="s">
        <v>333</v>
      </c>
      <c r="E59" s="49" t="s">
        <v>333</v>
      </c>
      <c r="F59" s="50" t="s">
        <v>333</v>
      </c>
      <c r="H59" s="8"/>
    </row>
    <row r="60" spans="2:8" ht="15.75" x14ac:dyDescent="0.25">
      <c r="B60" s="4" t="s">
        <v>132</v>
      </c>
      <c r="C60" s="5">
        <f>C63+C66+C69+C72+C75+C78+C82+C86+C90+C91</f>
        <v>52970</v>
      </c>
      <c r="D60" s="51"/>
      <c r="E60" s="51">
        <f>(C63*E63+C66*E66+C69*E69+C72*E72+C75*E75+C78*E78+C82*E82+C86*E86+C90*E90+C91*E91)/(C63+C66+C69+C72+C75+C78+C82+C86+C90+C91)</f>
        <v>67.423222731888018</v>
      </c>
      <c r="F60" s="51">
        <f>(C63*F63+C66*F66+C69*F69+C72*F72+C75*F75+C78*F78+C82*F82+C86*F86+C90*F90+C91*F91)/(C63+C66+C69+C72+C75+C78+C82+C86+C90+C91)</f>
        <v>12.350264555663838</v>
      </c>
      <c r="H60" s="8"/>
    </row>
    <row r="61" spans="2:8" x14ac:dyDescent="0.25">
      <c r="B61" s="9" t="s">
        <v>133</v>
      </c>
      <c r="C61" s="10">
        <v>310</v>
      </c>
      <c r="D61" s="11">
        <f>C61/C$62*100</f>
        <v>131.35593220338984</v>
      </c>
      <c r="E61" s="11">
        <v>65.161290322580641</v>
      </c>
      <c r="F61" s="11">
        <v>0.967741935483871</v>
      </c>
      <c r="H61" s="8"/>
    </row>
    <row r="62" spans="2:8" x14ac:dyDescent="0.25">
      <c r="B62" s="9" t="s">
        <v>134</v>
      </c>
      <c r="C62" s="10">
        <v>236</v>
      </c>
      <c r="D62" s="11">
        <f>C62/C$62*100</f>
        <v>100</v>
      </c>
      <c r="E62" s="11">
        <v>66.949152542372886</v>
      </c>
      <c r="F62" s="11">
        <v>0.42372881355932202</v>
      </c>
      <c r="H62" s="8"/>
    </row>
    <row r="63" spans="2:8" x14ac:dyDescent="0.25">
      <c r="B63" s="12" t="s">
        <v>135</v>
      </c>
      <c r="C63" s="13">
        <f>C62+C61</f>
        <v>546</v>
      </c>
      <c r="D63" s="16">
        <f>SUM(D61:D62)</f>
        <v>231.35593220338984</v>
      </c>
      <c r="E63" s="16">
        <v>65.765765765765764</v>
      </c>
      <c r="F63" s="16">
        <v>0.72072072072072069</v>
      </c>
      <c r="H63" s="8"/>
    </row>
    <row r="64" spans="2:8" x14ac:dyDescent="0.25">
      <c r="B64" s="9" t="s">
        <v>136</v>
      </c>
      <c r="C64" s="10">
        <v>196</v>
      </c>
      <c r="D64" s="37">
        <f>C64/C$65*100</f>
        <v>80.658436213991763</v>
      </c>
      <c r="E64" s="37">
        <v>69.387755102040813</v>
      </c>
      <c r="F64" s="37">
        <v>0.51020408163265307</v>
      </c>
      <c r="H64" s="8"/>
    </row>
    <row r="65" spans="2:8" x14ac:dyDescent="0.25">
      <c r="B65" s="9" t="s">
        <v>137</v>
      </c>
      <c r="C65" s="10">
        <v>243</v>
      </c>
      <c r="D65" s="11">
        <f>C65/C$65*100</f>
        <v>100</v>
      </c>
      <c r="E65" s="11">
        <v>70.781893004115233</v>
      </c>
      <c r="F65" s="11">
        <v>0</v>
      </c>
      <c r="H65" s="8"/>
    </row>
    <row r="66" spans="2:8" x14ac:dyDescent="0.25">
      <c r="B66" s="12" t="s">
        <v>138</v>
      </c>
      <c r="C66" s="13">
        <v>439</v>
      </c>
      <c r="D66" s="52">
        <f>SUM(D64:D65)</f>
        <v>180.65843621399176</v>
      </c>
      <c r="E66" s="52">
        <v>70.159453302961282</v>
      </c>
      <c r="F66" s="52">
        <v>0.22779043280182232</v>
      </c>
      <c r="H66" s="8"/>
    </row>
    <row r="67" spans="2:8" x14ac:dyDescent="0.25">
      <c r="B67" s="9" t="s">
        <v>139</v>
      </c>
      <c r="C67" s="10">
        <v>706</v>
      </c>
      <c r="D67" s="11">
        <f>C67/C$68*100</f>
        <v>50.213371266002852</v>
      </c>
      <c r="E67" s="11">
        <v>72.521246458923514</v>
      </c>
      <c r="F67" s="11">
        <v>0.56657223796033995</v>
      </c>
      <c r="H67" s="8"/>
    </row>
    <row r="68" spans="2:8" x14ac:dyDescent="0.25">
      <c r="B68" s="9" t="s">
        <v>140</v>
      </c>
      <c r="C68" s="10">
        <v>1406</v>
      </c>
      <c r="D68" s="11">
        <f>C68/C$68*100</f>
        <v>100</v>
      </c>
      <c r="E68" s="11">
        <v>74.253200568990039</v>
      </c>
      <c r="F68" s="11">
        <v>1.635846372688478</v>
      </c>
      <c r="H68" s="8"/>
    </row>
    <row r="69" spans="2:8" x14ac:dyDescent="0.25">
      <c r="B69" s="12" t="s">
        <v>141</v>
      </c>
      <c r="C69" s="13">
        <v>2112</v>
      </c>
      <c r="D69" s="16">
        <f>SUM(D67:D68)</f>
        <v>150.21337126600287</v>
      </c>
      <c r="E69" s="16">
        <v>73.674242424242422</v>
      </c>
      <c r="F69" s="16">
        <v>1.2784090909090908</v>
      </c>
      <c r="H69" s="8"/>
    </row>
    <row r="70" spans="2:8" x14ac:dyDescent="0.25">
      <c r="B70" s="9" t="s">
        <v>142</v>
      </c>
      <c r="C70" s="10">
        <v>847</v>
      </c>
      <c r="D70" s="37">
        <f>C70/C$71*100</f>
        <v>78.136531365313658</v>
      </c>
      <c r="E70" s="37">
        <v>82.762691853600941</v>
      </c>
      <c r="F70" s="37">
        <v>0.23612750885478159</v>
      </c>
      <c r="H70" s="8"/>
    </row>
    <row r="71" spans="2:8" x14ac:dyDescent="0.25">
      <c r="B71" s="9" t="s">
        <v>37</v>
      </c>
      <c r="C71" s="10">
        <v>1084</v>
      </c>
      <c r="D71" s="11">
        <f>C71/C$71*100</f>
        <v>100</v>
      </c>
      <c r="E71" s="11">
        <v>82.472324723247226</v>
      </c>
      <c r="F71" s="11">
        <v>2.2140221402214024</v>
      </c>
      <c r="H71" s="8"/>
    </row>
    <row r="72" spans="2:8" x14ac:dyDescent="0.25">
      <c r="B72" s="12" t="s">
        <v>143</v>
      </c>
      <c r="C72" s="13">
        <v>1931</v>
      </c>
      <c r="D72" s="52">
        <f>SUM(D70:D71)</f>
        <v>178.13653136531366</v>
      </c>
      <c r="E72" s="52">
        <v>82.59968928016572</v>
      </c>
      <c r="F72" s="52">
        <v>1.3464526152252718</v>
      </c>
      <c r="H72" s="8"/>
    </row>
    <row r="73" spans="2:8" ht="28.5" x14ac:dyDescent="0.25">
      <c r="B73" s="9" t="s">
        <v>144</v>
      </c>
      <c r="C73" s="10">
        <v>56</v>
      </c>
      <c r="D73" s="11">
        <f>C73/C$74*100</f>
        <v>124.44444444444444</v>
      </c>
      <c r="E73" s="11">
        <v>26.785714285714285</v>
      </c>
      <c r="F73" s="11">
        <v>0</v>
      </c>
      <c r="H73" s="8"/>
    </row>
    <row r="74" spans="2:8" ht="28.5" x14ac:dyDescent="0.25">
      <c r="B74" s="9" t="s">
        <v>145</v>
      </c>
      <c r="C74" s="10">
        <v>45</v>
      </c>
      <c r="D74" s="11">
        <f>C74/C$74*100</f>
        <v>100</v>
      </c>
      <c r="E74" s="11">
        <v>35.555555555555557</v>
      </c>
      <c r="F74" s="11">
        <v>0</v>
      </c>
      <c r="H74" s="8"/>
    </row>
    <row r="75" spans="2:8" ht="30" x14ac:dyDescent="0.25">
      <c r="B75" s="12" t="s">
        <v>146</v>
      </c>
      <c r="C75" s="13">
        <v>101</v>
      </c>
      <c r="D75" s="16">
        <f>SUM(D73:D74)</f>
        <v>224.44444444444446</v>
      </c>
      <c r="E75" s="16">
        <v>30.693069306930692</v>
      </c>
      <c r="F75" s="16">
        <v>0</v>
      </c>
      <c r="H75" s="8"/>
    </row>
    <row r="76" spans="2:8" x14ac:dyDescent="0.25">
      <c r="B76" s="9" t="s">
        <v>147</v>
      </c>
      <c r="C76" s="10">
        <v>2993</v>
      </c>
      <c r="D76" s="37">
        <f>C76/C$77*100</f>
        <v>91.669218989280239</v>
      </c>
      <c r="E76" s="37">
        <v>47.109923154026063</v>
      </c>
      <c r="F76" s="37">
        <v>8.4196458402940202</v>
      </c>
      <c r="H76" s="8"/>
    </row>
    <row r="77" spans="2:8" x14ac:dyDescent="0.25">
      <c r="B77" s="9" t="s">
        <v>148</v>
      </c>
      <c r="C77" s="10">
        <v>3265</v>
      </c>
      <c r="D77" s="11">
        <f>C77/C$77*100</f>
        <v>100</v>
      </c>
      <c r="E77" s="11">
        <v>51.699846860643184</v>
      </c>
      <c r="F77" s="11">
        <v>14.486983154670751</v>
      </c>
      <c r="H77" s="8"/>
    </row>
    <row r="78" spans="2:8" x14ac:dyDescent="0.25">
      <c r="B78" s="12" t="s">
        <v>149</v>
      </c>
      <c r="C78" s="15">
        <v>6258</v>
      </c>
      <c r="D78" s="16">
        <f>SUM(D76:D77)</f>
        <v>191.66921898928024</v>
      </c>
      <c r="E78" s="16">
        <v>49.504634068392456</v>
      </c>
      <c r="F78" s="16">
        <v>11.585170981144136</v>
      </c>
      <c r="H78" s="8"/>
    </row>
    <row r="79" spans="2:8" x14ac:dyDescent="0.25">
      <c r="B79" s="17" t="s">
        <v>150</v>
      </c>
      <c r="C79" s="24">
        <v>4236</v>
      </c>
      <c r="D79" s="38">
        <f>C79/C$81*100</f>
        <v>173.96303901437372</v>
      </c>
      <c r="E79" s="38">
        <v>81.586402266288957</v>
      </c>
      <c r="F79" s="38">
        <v>1.5580736543909348</v>
      </c>
      <c r="H79" s="8"/>
    </row>
    <row r="80" spans="2:8" x14ac:dyDescent="0.25">
      <c r="B80" s="17" t="s">
        <v>151</v>
      </c>
      <c r="C80" s="26">
        <v>2565</v>
      </c>
      <c r="D80" s="40">
        <f>C80/C$81*100</f>
        <v>105.3388090349076</v>
      </c>
      <c r="E80" s="40">
        <v>80.5458089668616</v>
      </c>
      <c r="F80" s="40">
        <v>1.9883040935672514</v>
      </c>
      <c r="H80" s="8"/>
    </row>
    <row r="81" spans="2:8" x14ac:dyDescent="0.25">
      <c r="B81" s="17" t="s">
        <v>152</v>
      </c>
      <c r="C81" s="26">
        <v>2435</v>
      </c>
      <c r="D81" s="40">
        <f>C81/C$81*100</f>
        <v>100</v>
      </c>
      <c r="E81" s="40">
        <v>79.917864476386043</v>
      </c>
      <c r="F81" s="40">
        <v>3.3264887063655029</v>
      </c>
      <c r="H81" s="8"/>
    </row>
    <row r="82" spans="2:8" ht="30" x14ac:dyDescent="0.25">
      <c r="B82" s="21" t="s">
        <v>153</v>
      </c>
      <c r="C82" s="28">
        <v>9236</v>
      </c>
      <c r="D82" s="42">
        <f>SUM(D79:D81)</f>
        <v>379.30184804928132</v>
      </c>
      <c r="E82" s="42">
        <v>80.857514075357301</v>
      </c>
      <c r="F82" s="42">
        <v>2.1437851883932439</v>
      </c>
      <c r="H82" s="8"/>
    </row>
    <row r="83" spans="2:8" x14ac:dyDescent="0.25">
      <c r="B83" s="17" t="s">
        <v>154</v>
      </c>
      <c r="C83" s="24">
        <v>6977</v>
      </c>
      <c r="D83" s="38">
        <f>C83/C$85*100</f>
        <v>1435.5967078189301</v>
      </c>
      <c r="E83" s="38">
        <v>56.385265873584636</v>
      </c>
      <c r="F83" s="38">
        <v>31.317185036548661</v>
      </c>
      <c r="H83" s="8"/>
    </row>
    <row r="84" spans="2:8" x14ac:dyDescent="0.25">
      <c r="B84" s="17" t="s">
        <v>155</v>
      </c>
      <c r="C84" s="26">
        <v>2997</v>
      </c>
      <c r="D84" s="40">
        <f>C84/C$85*100</f>
        <v>616.66666666666674</v>
      </c>
      <c r="E84" s="40">
        <v>53.386720053386718</v>
      </c>
      <c r="F84" s="40">
        <v>44.077410744077412</v>
      </c>
      <c r="H84" s="8"/>
    </row>
    <row r="85" spans="2:8" x14ac:dyDescent="0.25">
      <c r="B85" s="17" t="s">
        <v>156</v>
      </c>
      <c r="C85" s="26">
        <v>486</v>
      </c>
      <c r="D85" s="40">
        <f>C85/C$85*100</f>
        <v>100</v>
      </c>
      <c r="E85" s="40">
        <v>53.292181069958851</v>
      </c>
      <c r="F85" s="40">
        <v>34.156378600823047</v>
      </c>
      <c r="H85" s="8"/>
    </row>
    <row r="86" spans="2:8" x14ac:dyDescent="0.25">
      <c r="B86" s="21" t="s">
        <v>157</v>
      </c>
      <c r="C86" s="44">
        <v>10460</v>
      </c>
      <c r="D86" s="45">
        <f>SUM(D83:D85)</f>
        <v>2152.2633744855966</v>
      </c>
      <c r="E86" s="45">
        <v>55.382409177820264</v>
      </c>
      <c r="F86" s="45">
        <v>35.105162523900574</v>
      </c>
      <c r="H86" s="8"/>
    </row>
    <row r="87" spans="2:8" x14ac:dyDescent="0.25">
      <c r="B87" s="17" t="s">
        <v>158</v>
      </c>
      <c r="C87" s="26">
        <v>6856</v>
      </c>
      <c r="D87" s="41">
        <f>C87/C$89*100</f>
        <v>104.09960522320073</v>
      </c>
      <c r="E87" s="40">
        <v>72.972578763127188</v>
      </c>
      <c r="F87" s="40">
        <v>4.7403733955659275</v>
      </c>
      <c r="H87" s="8"/>
    </row>
    <row r="88" spans="2:8" x14ac:dyDescent="0.25">
      <c r="B88" s="17" t="s">
        <v>159</v>
      </c>
      <c r="C88" s="26">
        <v>5199</v>
      </c>
      <c r="D88" s="41">
        <f>C88/C$89*100</f>
        <v>78.940176131187371</v>
      </c>
      <c r="E88" s="40">
        <v>75.4952875552991</v>
      </c>
      <c r="F88" s="40">
        <v>10.175033660319292</v>
      </c>
      <c r="H88" s="8"/>
    </row>
    <row r="89" spans="2:8" x14ac:dyDescent="0.25">
      <c r="B89" s="17" t="s">
        <v>160</v>
      </c>
      <c r="C89" s="26">
        <v>6586</v>
      </c>
      <c r="D89" s="41">
        <f>C89/C$89*100</f>
        <v>100</v>
      </c>
      <c r="E89" s="40">
        <v>74.810203461888861</v>
      </c>
      <c r="F89" s="40">
        <v>15.548132402064986</v>
      </c>
      <c r="H89" s="8"/>
    </row>
    <row r="90" spans="2:8" x14ac:dyDescent="0.25">
      <c r="B90" s="21" t="s">
        <v>161</v>
      </c>
      <c r="C90" s="44">
        <v>18641</v>
      </c>
      <c r="D90" s="46">
        <f>SUM(D87:D89)</f>
        <v>283.03978135438808</v>
      </c>
      <c r="E90" s="45">
        <v>74.325411726838695</v>
      </c>
      <c r="F90" s="45">
        <v>10.074566815085028</v>
      </c>
      <c r="H90" s="8"/>
    </row>
    <row r="91" spans="2:8" x14ac:dyDescent="0.25">
      <c r="B91" s="9" t="s">
        <v>162</v>
      </c>
      <c r="C91" s="10">
        <v>3246</v>
      </c>
      <c r="D91" s="11"/>
      <c r="E91" s="11">
        <v>50.862600123228589</v>
      </c>
      <c r="F91" s="11">
        <v>0.33887861983980283</v>
      </c>
      <c r="H91" s="8"/>
    </row>
    <row r="92" spans="2:8" ht="60" x14ac:dyDescent="0.25">
      <c r="B92" s="200"/>
      <c r="C92" s="1" t="s">
        <v>0</v>
      </c>
      <c r="D92" s="1" t="s">
        <v>1</v>
      </c>
      <c r="E92" s="1" t="s">
        <v>2</v>
      </c>
      <c r="F92" s="1" t="s">
        <v>3</v>
      </c>
      <c r="H92" s="8"/>
    </row>
    <row r="93" spans="2:8" x14ac:dyDescent="0.25">
      <c r="B93" s="201"/>
      <c r="C93" s="47" t="s">
        <v>333</v>
      </c>
      <c r="D93" s="48" t="s">
        <v>333</v>
      </c>
      <c r="E93" s="49" t="s">
        <v>333</v>
      </c>
      <c r="F93" s="50" t="s">
        <v>333</v>
      </c>
      <c r="H93" s="8"/>
    </row>
    <row r="94" spans="2:8" ht="15.75" x14ac:dyDescent="0.25">
      <c r="B94" s="4" t="s">
        <v>163</v>
      </c>
      <c r="C94" s="5">
        <f>C97+C101+C105+C106</f>
        <v>11751</v>
      </c>
      <c r="D94" s="53"/>
      <c r="E94" s="51">
        <f>(C97*E97+C101*E101+C105*E105+C106*E106)/(C97+C101+C105+C106)</f>
        <v>29.512381924942559</v>
      </c>
      <c r="F94" s="51">
        <f>(C97*F97+C101*F101+C105*F105+C106*F106)/(C97+C101+C105+C106)</f>
        <v>2.2891668794145179</v>
      </c>
      <c r="H94" s="8"/>
    </row>
    <row r="95" spans="2:8" x14ac:dyDescent="0.25">
      <c r="B95" s="9" t="s">
        <v>164</v>
      </c>
      <c r="C95" s="10">
        <v>233</v>
      </c>
      <c r="D95" s="11">
        <f>C95/C$96*100</f>
        <v>69.139465875370917</v>
      </c>
      <c r="E95" s="11">
        <v>15.879828326180258</v>
      </c>
      <c r="F95" s="11">
        <v>0</v>
      </c>
      <c r="H95" s="8"/>
    </row>
    <row r="96" spans="2:8" x14ac:dyDescent="0.25">
      <c r="B96" s="9" t="s">
        <v>165</v>
      </c>
      <c r="C96" s="10">
        <v>337</v>
      </c>
      <c r="D96" s="11">
        <f>C96/C$96*100</f>
        <v>100</v>
      </c>
      <c r="E96" s="11">
        <v>27.002967359050444</v>
      </c>
      <c r="F96" s="11">
        <v>0.59347181008902072</v>
      </c>
      <c r="H96" s="8"/>
    </row>
    <row r="97" spans="2:8" x14ac:dyDescent="0.25">
      <c r="B97" s="12" t="s">
        <v>166</v>
      </c>
      <c r="C97" s="15">
        <v>570</v>
      </c>
      <c r="D97" s="16">
        <f>SUM(D95:D96)</f>
        <v>169.13946587537092</v>
      </c>
      <c r="E97" s="16">
        <v>22.456140350877192</v>
      </c>
      <c r="F97" s="16">
        <v>0.35087719298245612</v>
      </c>
      <c r="H97" s="8"/>
    </row>
    <row r="98" spans="2:8" x14ac:dyDescent="0.25">
      <c r="B98" s="17" t="s">
        <v>167</v>
      </c>
      <c r="C98" s="54">
        <v>5038</v>
      </c>
      <c r="D98" s="55">
        <f>C98/C$100*100</f>
        <v>186.31656804733728</v>
      </c>
      <c r="E98" s="37">
        <v>27.729257641921397</v>
      </c>
      <c r="F98" s="37">
        <v>1.5085351329892815</v>
      </c>
      <c r="H98" s="8"/>
    </row>
    <row r="99" spans="2:8" x14ac:dyDescent="0.25">
      <c r="B99" s="17" t="s">
        <v>168</v>
      </c>
      <c r="C99" s="56">
        <v>2285</v>
      </c>
      <c r="D99" s="57">
        <f>C99/C$100*100</f>
        <v>84.504437869822496</v>
      </c>
      <c r="E99" s="11">
        <v>31.947483588621445</v>
      </c>
      <c r="F99" s="11">
        <v>2.5820568927789935</v>
      </c>
      <c r="H99" s="8"/>
    </row>
    <row r="100" spans="2:8" x14ac:dyDescent="0.25">
      <c r="B100" s="17" t="s">
        <v>169</v>
      </c>
      <c r="C100" s="56">
        <v>2704</v>
      </c>
      <c r="D100" s="57">
        <f>C100/C$100*100</f>
        <v>100</v>
      </c>
      <c r="E100" s="11">
        <v>35.72485207100592</v>
      </c>
      <c r="F100" s="11">
        <v>3.809171597633136</v>
      </c>
      <c r="H100" s="8"/>
    </row>
    <row r="101" spans="2:8" x14ac:dyDescent="0.25">
      <c r="B101" s="21" t="s">
        <v>170</v>
      </c>
      <c r="C101" s="58">
        <v>10027</v>
      </c>
      <c r="D101" s="59">
        <f>SUM(D98:D100)</f>
        <v>370.82100591715977</v>
      </c>
      <c r="E101" s="52">
        <v>30.846713872544132</v>
      </c>
      <c r="F101" s="52">
        <v>2.3735913034806022</v>
      </c>
      <c r="H101" s="8"/>
    </row>
    <row r="102" spans="2:8" x14ac:dyDescent="0.25">
      <c r="B102" s="17" t="s">
        <v>171</v>
      </c>
      <c r="C102" s="54">
        <v>464</v>
      </c>
      <c r="D102" s="25">
        <f>C102/C$104*100</f>
        <v>331.42857142857144</v>
      </c>
      <c r="E102" s="11">
        <v>19.612068965517242</v>
      </c>
      <c r="F102" s="11">
        <v>2.1551724137931036</v>
      </c>
      <c r="H102" s="8"/>
    </row>
    <row r="103" spans="2:8" x14ac:dyDescent="0.25">
      <c r="B103" s="17" t="s">
        <v>172</v>
      </c>
      <c r="C103" s="56">
        <v>169</v>
      </c>
      <c r="D103" s="27">
        <f>C103/C$104*100</f>
        <v>120.71428571428571</v>
      </c>
      <c r="E103" s="11">
        <v>17.751479289940828</v>
      </c>
      <c r="F103" s="11">
        <v>2.9585798816568047</v>
      </c>
      <c r="H103" s="8"/>
    </row>
    <row r="104" spans="2:8" x14ac:dyDescent="0.25">
      <c r="B104" s="17" t="s">
        <v>173</v>
      </c>
      <c r="C104" s="56">
        <v>140</v>
      </c>
      <c r="D104" s="27">
        <f>C104/C$104*100</f>
        <v>100</v>
      </c>
      <c r="E104" s="11">
        <v>24.285714285714285</v>
      </c>
      <c r="F104" s="11">
        <v>7.8571428571428568</v>
      </c>
      <c r="H104" s="8"/>
    </row>
    <row r="105" spans="2:8" x14ac:dyDescent="0.25">
      <c r="B105" s="21" t="s">
        <v>174</v>
      </c>
      <c r="C105" s="60">
        <f>C104+C103+C102</f>
        <v>773</v>
      </c>
      <c r="D105" s="61">
        <f>SUM(D102:D104)</f>
        <v>552.14285714285711</v>
      </c>
      <c r="E105" s="14">
        <v>20.051746442432083</v>
      </c>
      <c r="F105" s="14">
        <v>3.3635187580853816</v>
      </c>
      <c r="H105" s="8"/>
    </row>
    <row r="106" spans="2:8" x14ac:dyDescent="0.25">
      <c r="B106" s="17" t="s">
        <v>175</v>
      </c>
      <c r="C106" s="56">
        <v>381</v>
      </c>
      <c r="D106" s="62"/>
      <c r="E106" s="63">
        <v>24.146981627296586</v>
      </c>
      <c r="F106" s="63">
        <v>0.78740157480314965</v>
      </c>
      <c r="H106" s="8"/>
    </row>
    <row r="107" spans="2:8" ht="15.75" x14ac:dyDescent="0.25">
      <c r="B107" s="64" t="s">
        <v>176</v>
      </c>
      <c r="C107" s="65">
        <f>C111+C114+C117+C120+C123+C129+C130</f>
        <v>119295</v>
      </c>
      <c r="D107" s="66"/>
      <c r="E107" s="67">
        <f>(C111*E111+C114*E114+C117*E117+C120*E120+C123*E123+C129*E129+C130*E130)/(C111+C114+C117+C120+C123+C129+C130)</f>
        <v>95.662549460470814</v>
      </c>
      <c r="F107" s="68">
        <f>(C111*F111+C114*F114+C118*F118+C119*F119)/(C111+C114+C117+C120+C123+C129+C130)</f>
        <v>0.17854897522947316</v>
      </c>
      <c r="H107" s="8"/>
    </row>
    <row r="108" spans="2:8" x14ac:dyDescent="0.25">
      <c r="B108" s="17" t="s">
        <v>177</v>
      </c>
      <c r="C108" s="56">
        <v>235</v>
      </c>
      <c r="D108" s="57">
        <f>C108/C$110*100</f>
        <v>27.042577675489067</v>
      </c>
      <c r="E108" s="69">
        <v>86.808510638297875</v>
      </c>
      <c r="F108" s="40">
        <v>0</v>
      </c>
      <c r="H108" s="8"/>
    </row>
    <row r="109" spans="2:8" x14ac:dyDescent="0.25">
      <c r="B109" s="17" t="s">
        <v>178</v>
      </c>
      <c r="C109" s="56">
        <v>600</v>
      </c>
      <c r="D109" s="57">
        <f>C109/C$110*100</f>
        <v>69.044879171461446</v>
      </c>
      <c r="E109" s="69">
        <v>89.166666666666671</v>
      </c>
      <c r="F109" s="40">
        <v>0</v>
      </c>
      <c r="H109" s="8"/>
    </row>
    <row r="110" spans="2:8" x14ac:dyDescent="0.25">
      <c r="B110" s="17" t="s">
        <v>179</v>
      </c>
      <c r="C110" s="56">
        <v>869</v>
      </c>
      <c r="D110" s="57">
        <f>C110/C$110*100</f>
        <v>100</v>
      </c>
      <c r="E110" s="69">
        <v>81.242807825086302</v>
      </c>
      <c r="F110" s="40">
        <v>0.46029919447640966</v>
      </c>
      <c r="H110" s="8"/>
    </row>
    <row r="111" spans="2:8" x14ac:dyDescent="0.25">
      <c r="B111" s="21" t="s">
        <v>180</v>
      </c>
      <c r="C111" s="60">
        <v>1704</v>
      </c>
      <c r="D111" s="70">
        <f>SUM(D108:D110)</f>
        <v>196.08745684695052</v>
      </c>
      <c r="E111" s="71">
        <v>84.800469483568079</v>
      </c>
      <c r="F111" s="45">
        <v>0.23474178403755869</v>
      </c>
      <c r="H111" s="8"/>
    </row>
    <row r="112" spans="2:8" x14ac:dyDescent="0.25">
      <c r="B112" s="17" t="s">
        <v>181</v>
      </c>
      <c r="C112" s="26">
        <v>14347</v>
      </c>
      <c r="D112" s="38">
        <f>C112/C$113*100</f>
        <v>88.327279443452568</v>
      </c>
      <c r="E112" s="41">
        <v>93.475988011430957</v>
      </c>
      <c r="F112" s="40">
        <v>0.45305638809507215</v>
      </c>
      <c r="H112" s="8"/>
    </row>
    <row r="113" spans="2:8" x14ac:dyDescent="0.25">
      <c r="B113" s="17" t="s">
        <v>182</v>
      </c>
      <c r="C113" s="26">
        <v>16243</v>
      </c>
      <c r="D113" s="40">
        <f>C113/C$113*100</f>
        <v>100</v>
      </c>
      <c r="E113" s="41">
        <v>90.919165178846271</v>
      </c>
      <c r="F113" s="40">
        <v>0.83728375300129287</v>
      </c>
      <c r="H113" s="8"/>
    </row>
    <row r="114" spans="2:8" x14ac:dyDescent="0.25">
      <c r="B114" s="21" t="s">
        <v>183</v>
      </c>
      <c r="C114" s="28">
        <f>C113+C112</f>
        <v>30590</v>
      </c>
      <c r="D114" s="42">
        <f>SUM(D112:D113)</f>
        <v>188.32727944345257</v>
      </c>
      <c r="E114" s="43">
        <v>92.118339326577313</v>
      </c>
      <c r="F114" s="42">
        <v>0.65707747629944424</v>
      </c>
      <c r="H114" s="8"/>
    </row>
    <row r="115" spans="2:8" x14ac:dyDescent="0.25">
      <c r="B115" s="17" t="s">
        <v>184</v>
      </c>
      <c r="C115" s="24">
        <v>2945</v>
      </c>
      <c r="D115" s="38">
        <f>C115/C$116*100</f>
        <v>36.951066499372651</v>
      </c>
      <c r="E115" s="39">
        <v>97.351443123938878</v>
      </c>
      <c r="F115" s="38">
        <v>2.9202037351443124</v>
      </c>
      <c r="H115" s="8"/>
    </row>
    <row r="116" spans="2:8" ht="15" customHeight="1" x14ac:dyDescent="0.25">
      <c r="B116" s="17" t="s">
        <v>185</v>
      </c>
      <c r="C116" s="26">
        <v>7970</v>
      </c>
      <c r="D116" s="40">
        <f>C116/C$116*100</f>
        <v>100</v>
      </c>
      <c r="E116" s="41">
        <v>98.117942283563366</v>
      </c>
      <c r="F116" s="40">
        <v>5.7214554579673775</v>
      </c>
      <c r="H116" s="8"/>
    </row>
    <row r="117" spans="2:8" ht="15" customHeight="1" x14ac:dyDescent="0.25">
      <c r="B117" s="21" t="s">
        <v>186</v>
      </c>
      <c r="C117" s="44">
        <f>C115+C116</f>
        <v>10915</v>
      </c>
      <c r="D117" s="45">
        <f>SUM(D115:D116)</f>
        <v>136.95106649937264</v>
      </c>
      <c r="E117" s="46">
        <v>97.911322828875043</v>
      </c>
      <c r="F117" s="45">
        <v>4.9651887138145838</v>
      </c>
      <c r="H117" s="8"/>
    </row>
    <row r="118" spans="2:8" x14ac:dyDescent="0.25">
      <c r="B118" s="17" t="s">
        <v>187</v>
      </c>
      <c r="C118" s="26">
        <v>237</v>
      </c>
      <c r="D118" s="40">
        <f>C118/C$119*100</f>
        <v>31.307793923381773</v>
      </c>
      <c r="E118" s="41">
        <v>73.839662447257382</v>
      </c>
      <c r="F118" s="40">
        <v>0.84388185654008441</v>
      </c>
      <c r="H118" s="8"/>
    </row>
    <row r="119" spans="2:8" x14ac:dyDescent="0.25">
      <c r="B119" s="17" t="s">
        <v>188</v>
      </c>
      <c r="C119" s="26">
        <v>757</v>
      </c>
      <c r="D119" s="40">
        <f>C119/C$119*100</f>
        <v>100</v>
      </c>
      <c r="E119" s="41">
        <v>68.824306472919417</v>
      </c>
      <c r="F119" s="40">
        <v>0.79260237780713338</v>
      </c>
      <c r="H119" s="8"/>
    </row>
    <row r="120" spans="2:8" x14ac:dyDescent="0.25">
      <c r="B120" s="21" t="s">
        <v>189</v>
      </c>
      <c r="C120" s="28">
        <v>994</v>
      </c>
      <c r="D120" s="42">
        <f>SUM(D118:D119)</f>
        <v>131.30779392338178</v>
      </c>
      <c r="E120" s="43">
        <v>70.020120724346071</v>
      </c>
      <c r="F120" s="42">
        <v>0.8048289738430584</v>
      </c>
      <c r="H120" s="8"/>
    </row>
    <row r="121" spans="2:8" x14ac:dyDescent="0.25">
      <c r="B121" s="17" t="s">
        <v>190</v>
      </c>
      <c r="C121" s="24">
        <v>24694</v>
      </c>
      <c r="D121" s="38">
        <f>C121/C$122*100</f>
        <v>164.51698867421717</v>
      </c>
      <c r="E121" s="39">
        <v>99.514051996436379</v>
      </c>
      <c r="F121" s="38">
        <v>17.89503523123026</v>
      </c>
      <c r="H121" s="8"/>
    </row>
    <row r="122" spans="2:8" x14ac:dyDescent="0.25">
      <c r="B122" s="17" t="s">
        <v>191</v>
      </c>
      <c r="C122" s="26">
        <v>15010</v>
      </c>
      <c r="D122" s="40">
        <f>C122/C$122*100</f>
        <v>100</v>
      </c>
      <c r="E122" s="41">
        <v>99.267155229846765</v>
      </c>
      <c r="F122" s="40">
        <v>29.167221852098599</v>
      </c>
      <c r="H122" s="8"/>
    </row>
    <row r="123" spans="2:8" x14ac:dyDescent="0.25">
      <c r="B123" s="21" t="s">
        <v>192</v>
      </c>
      <c r="C123" s="44">
        <f>C122+C121</f>
        <v>39704</v>
      </c>
      <c r="D123" s="45">
        <f>SUM(D121:D122)</f>
        <v>264.51698867421715</v>
      </c>
      <c r="E123" s="46">
        <v>99.420713278259115</v>
      </c>
      <c r="F123" s="45">
        <v>22.156457787628451</v>
      </c>
      <c r="H123" s="8"/>
    </row>
    <row r="124" spans="2:8" ht="60" x14ac:dyDescent="0.25">
      <c r="B124" s="200"/>
      <c r="C124" s="34" t="s">
        <v>0</v>
      </c>
      <c r="D124" s="34" t="s">
        <v>1</v>
      </c>
      <c r="E124" s="34" t="s">
        <v>2</v>
      </c>
      <c r="F124" s="34" t="s">
        <v>3</v>
      </c>
      <c r="H124" s="8"/>
    </row>
    <row r="125" spans="2:8" x14ac:dyDescent="0.25">
      <c r="B125" s="201"/>
      <c r="C125" s="47" t="s">
        <v>333</v>
      </c>
      <c r="D125" s="48" t="s">
        <v>333</v>
      </c>
      <c r="E125" s="49" t="s">
        <v>333</v>
      </c>
      <c r="F125" s="50" t="s">
        <v>333</v>
      </c>
      <c r="H125" s="8"/>
    </row>
    <row r="126" spans="2:8" x14ac:dyDescent="0.25">
      <c r="B126" s="17" t="s">
        <v>193</v>
      </c>
      <c r="C126" s="24">
        <v>5797</v>
      </c>
      <c r="D126" s="38">
        <f>C126/C$128*100</f>
        <v>30.758210855839124</v>
      </c>
      <c r="E126" s="39">
        <v>95.480420907365882</v>
      </c>
      <c r="F126" s="38">
        <v>23.391409349663618</v>
      </c>
      <c r="H126" s="8"/>
    </row>
    <row r="127" spans="2:8" s="72" customFormat="1" x14ac:dyDescent="0.25">
      <c r="B127" s="17" t="s">
        <v>194</v>
      </c>
      <c r="C127" s="26">
        <v>8843</v>
      </c>
      <c r="D127" s="40">
        <f>C127/C$128*100</f>
        <v>46.919934207035602</v>
      </c>
      <c r="E127" s="41">
        <v>96.143842587357227</v>
      </c>
      <c r="F127" s="40">
        <v>32.850842474273435</v>
      </c>
      <c r="H127" s="8"/>
    </row>
    <row r="128" spans="2:8" x14ac:dyDescent="0.25">
      <c r="B128" s="17" t="s">
        <v>195</v>
      </c>
      <c r="C128" s="26">
        <v>18847</v>
      </c>
      <c r="D128" s="40">
        <f>C128/C$128*100</f>
        <v>100</v>
      </c>
      <c r="E128" s="41">
        <v>95.208786544277601</v>
      </c>
      <c r="F128" s="40">
        <v>40.340637767283916</v>
      </c>
      <c r="H128" s="8"/>
    </row>
    <row r="129" spans="2:8" x14ac:dyDescent="0.25">
      <c r="B129" s="21" t="s">
        <v>196</v>
      </c>
      <c r="C129" s="44">
        <v>33487</v>
      </c>
      <c r="D129" s="45">
        <f>SUM(D126:D128)</f>
        <v>177.67814506287473</v>
      </c>
      <c r="E129" s="46">
        <v>95.502732403619319</v>
      </c>
      <c r="F129" s="45">
        <v>35.42867381371876</v>
      </c>
      <c r="H129" s="8"/>
    </row>
    <row r="130" spans="2:8" x14ac:dyDescent="0.25">
      <c r="B130" s="17" t="s">
        <v>197</v>
      </c>
      <c r="C130" s="73">
        <v>1901</v>
      </c>
      <c r="D130" s="74"/>
      <c r="E130" s="75">
        <v>87.249736564805062</v>
      </c>
      <c r="F130" s="74">
        <v>1.1064278187565859</v>
      </c>
      <c r="H130" s="8"/>
    </row>
    <row r="131" spans="2:8" s="72" customFormat="1" ht="15.75" x14ac:dyDescent="0.25">
      <c r="B131" s="64" t="s">
        <v>198</v>
      </c>
      <c r="C131" s="76">
        <f>C135+C138+C141+C144+C147+C150+C153+C157+C160+C163+C166+C169+C172+C173</f>
        <v>62607</v>
      </c>
      <c r="D131" s="77"/>
      <c r="E131" s="68">
        <f>(C135*E135+C138*E138+C141*E141+C144*E144+C147*E147+C150*E150+C153*E153+C157*E157+C160*E160+C163*E163+C166*E166+C169*E169+C172*E172+C173*E173)/(C135+C138+C141+C144+C147+C150+C153+C157+C160+C163+C166+C169+C172+C173)</f>
        <v>97.111532532511191</v>
      </c>
      <c r="F131" s="78">
        <f>(C135*F135+C138*F138+C141*F141+C144*F144+C147*F147+C150*F150+C153*F153+C157*F157+C160*F160+C163*F163+C166*F166+C169*F169+C172*F172+C173*F173)/(C135+C138+C141+C144+C147+C150+C153+C157+C160+C163+C166+C169+C172+C173)</f>
        <v>5.6511178850346448</v>
      </c>
      <c r="H131" s="8"/>
    </row>
    <row r="132" spans="2:8" x14ac:dyDescent="0.25">
      <c r="B132" s="17" t="s">
        <v>199</v>
      </c>
      <c r="C132" s="56">
        <v>972</v>
      </c>
      <c r="D132" s="41">
        <f>C132/C$134*100</f>
        <v>493.40101522842639</v>
      </c>
      <c r="E132" s="40">
        <v>92.695473251028801</v>
      </c>
      <c r="F132" s="27">
        <v>4.1152263374485596</v>
      </c>
      <c r="H132" s="8"/>
    </row>
    <row r="133" spans="2:8" x14ac:dyDescent="0.25">
      <c r="B133" s="17" t="s">
        <v>200</v>
      </c>
      <c r="C133" s="56">
        <v>329</v>
      </c>
      <c r="D133" s="41">
        <f>C133/C$134*100</f>
        <v>167.00507614213197</v>
      </c>
      <c r="E133" s="40">
        <v>94.528875379939208</v>
      </c>
      <c r="F133" s="27">
        <v>7.2948328267477205</v>
      </c>
      <c r="H133" s="8"/>
    </row>
    <row r="134" spans="2:8" x14ac:dyDescent="0.25">
      <c r="B134" s="17" t="s">
        <v>201</v>
      </c>
      <c r="C134" s="56">
        <v>197</v>
      </c>
      <c r="D134" s="41">
        <f>C134/C$134*100</f>
        <v>100</v>
      </c>
      <c r="E134" s="40">
        <v>92.385786802030452</v>
      </c>
      <c r="F134" s="27">
        <v>5.5837563451776653</v>
      </c>
      <c r="H134" s="8"/>
    </row>
    <row r="135" spans="2:8" x14ac:dyDescent="0.25">
      <c r="B135" s="79" t="s">
        <v>202</v>
      </c>
      <c r="C135" s="58">
        <v>1498</v>
      </c>
      <c r="D135" s="43">
        <f>SUM(D132:D134)</f>
        <v>760.40609137055833</v>
      </c>
      <c r="E135" s="42">
        <v>93.057409879839781</v>
      </c>
      <c r="F135" s="29">
        <v>5.0066755674232306</v>
      </c>
      <c r="H135" s="8"/>
    </row>
    <row r="136" spans="2:8" x14ac:dyDescent="0.25">
      <c r="B136" s="80" t="s">
        <v>203</v>
      </c>
      <c r="C136" s="54">
        <v>1349</v>
      </c>
      <c r="D136" s="39">
        <f>C136/C$137*100</f>
        <v>163.91251518833536</v>
      </c>
      <c r="E136" s="38">
        <v>93.180133432171985</v>
      </c>
      <c r="F136" s="25">
        <v>5.7820607857672348</v>
      </c>
      <c r="H136" s="8"/>
    </row>
    <row r="137" spans="2:8" x14ac:dyDescent="0.25">
      <c r="B137" s="80" t="s">
        <v>204</v>
      </c>
      <c r="C137" s="56">
        <v>823</v>
      </c>
      <c r="D137" s="41">
        <f>C137/C$137*100</f>
        <v>100</v>
      </c>
      <c r="E137" s="40">
        <v>92.102065613608744</v>
      </c>
      <c r="F137" s="27">
        <v>13.365735115431349</v>
      </c>
      <c r="H137" s="8"/>
    </row>
    <row r="138" spans="2:8" x14ac:dyDescent="0.25">
      <c r="B138" s="79" t="s">
        <v>205</v>
      </c>
      <c r="C138" s="58">
        <v>2172</v>
      </c>
      <c r="D138" s="43">
        <f>SUM(D136:D137)</f>
        <v>263.91251518833536</v>
      </c>
      <c r="E138" s="42">
        <v>92.771639042357279</v>
      </c>
      <c r="F138" s="29">
        <v>8.6556169429097611</v>
      </c>
      <c r="H138" s="8"/>
    </row>
    <row r="139" spans="2:8" x14ac:dyDescent="0.25">
      <c r="B139" s="151" t="s">
        <v>206</v>
      </c>
      <c r="C139" s="153">
        <v>773</v>
      </c>
      <c r="D139" s="154">
        <f>C139/C$140*100</f>
        <v>263.82252559726965</v>
      </c>
      <c r="E139" s="155">
        <v>99.353169469598967</v>
      </c>
      <c r="F139" s="156">
        <v>1.5523932729624839</v>
      </c>
      <c r="H139" s="8"/>
    </row>
    <row r="140" spans="2:8" x14ac:dyDescent="0.25">
      <c r="B140" s="151" t="s">
        <v>207</v>
      </c>
      <c r="C140" s="157">
        <v>293</v>
      </c>
      <c r="D140" s="41">
        <f>C140/C$140*100</f>
        <v>100</v>
      </c>
      <c r="E140" s="40">
        <v>97.610921501706486</v>
      </c>
      <c r="F140" s="158">
        <v>4.0955631399317403</v>
      </c>
      <c r="H140" s="8"/>
    </row>
    <row r="141" spans="2:8" x14ac:dyDescent="0.25">
      <c r="B141" s="152" t="s">
        <v>208</v>
      </c>
      <c r="C141" s="159">
        <v>1066</v>
      </c>
      <c r="D141" s="43">
        <f>SUM(D139:D140)</f>
        <v>363.82252559726965</v>
      </c>
      <c r="E141" s="42">
        <v>98.874296435272043</v>
      </c>
      <c r="F141" s="160">
        <v>2.2514071294559099</v>
      </c>
      <c r="H141" s="8"/>
    </row>
    <row r="142" spans="2:8" x14ac:dyDescent="0.25">
      <c r="B142" s="194" t="s">
        <v>209</v>
      </c>
      <c r="C142" s="153">
        <v>359</v>
      </c>
      <c r="D142" s="154">
        <f>C142/C$143*100</f>
        <v>35.161606268364345</v>
      </c>
      <c r="E142" s="155">
        <v>94.986072423398326</v>
      </c>
      <c r="F142" s="156">
        <v>0.55710306406685239</v>
      </c>
      <c r="H142" s="8"/>
    </row>
    <row r="143" spans="2:8" x14ac:dyDescent="0.25">
      <c r="B143" s="195" t="s">
        <v>219</v>
      </c>
      <c r="C143" s="157">
        <v>1021</v>
      </c>
      <c r="D143" s="41">
        <f>C143/C$143*100</f>
        <v>100</v>
      </c>
      <c r="E143" s="40">
        <v>93.339862879529875</v>
      </c>
      <c r="F143" s="158">
        <v>1.6650342801175317</v>
      </c>
      <c r="H143" s="8"/>
    </row>
    <row r="144" spans="2:8" x14ac:dyDescent="0.25">
      <c r="B144" s="196" t="s">
        <v>210</v>
      </c>
      <c r="C144" s="161">
        <f>C143+C142</f>
        <v>1380</v>
      </c>
      <c r="D144" s="162">
        <f>SUM(D142:D143)</f>
        <v>135.16160626836435</v>
      </c>
      <c r="E144" s="163">
        <v>93.768115942028984</v>
      </c>
      <c r="F144" s="164">
        <v>1.3768115942028984</v>
      </c>
      <c r="H144" s="8"/>
    </row>
    <row r="145" spans="2:8" x14ac:dyDescent="0.25">
      <c r="B145" s="197" t="s">
        <v>211</v>
      </c>
      <c r="C145" s="157">
        <v>14</v>
      </c>
      <c r="D145" s="41">
        <f>C145/C$146*100</f>
        <v>56.000000000000007</v>
      </c>
      <c r="E145" s="40">
        <v>100</v>
      </c>
      <c r="F145" s="158">
        <v>0</v>
      </c>
      <c r="H145" s="8"/>
    </row>
    <row r="146" spans="2:8" x14ac:dyDescent="0.25">
      <c r="B146" s="151" t="s">
        <v>212</v>
      </c>
      <c r="C146" s="157">
        <v>25</v>
      </c>
      <c r="D146" s="41">
        <f>C146/C$146*100</f>
        <v>100</v>
      </c>
      <c r="E146" s="40">
        <v>80</v>
      </c>
      <c r="F146" s="158">
        <v>0</v>
      </c>
      <c r="H146" s="8"/>
    </row>
    <row r="147" spans="2:8" x14ac:dyDescent="0.25">
      <c r="B147" s="152" t="s">
        <v>213</v>
      </c>
      <c r="C147" s="159">
        <v>39</v>
      </c>
      <c r="D147" s="43">
        <f>SUM(D145:D146)</f>
        <v>156</v>
      </c>
      <c r="E147" s="42">
        <v>87.179487179487182</v>
      </c>
      <c r="F147" s="160">
        <v>0</v>
      </c>
      <c r="H147" s="8"/>
    </row>
    <row r="148" spans="2:8" x14ac:dyDescent="0.25">
      <c r="B148" s="194" t="s">
        <v>214</v>
      </c>
      <c r="C148" s="153">
        <v>190</v>
      </c>
      <c r="D148" s="154">
        <f>C148/C$149*100</f>
        <v>327.58620689655174</v>
      </c>
      <c r="E148" s="155">
        <v>98.421052631578945</v>
      </c>
      <c r="F148" s="156">
        <v>0.52631578947368418</v>
      </c>
      <c r="H148" s="8"/>
    </row>
    <row r="149" spans="2:8" s="72" customFormat="1" x14ac:dyDescent="0.25">
      <c r="B149" s="195" t="s">
        <v>215</v>
      </c>
      <c r="C149" s="157">
        <v>58</v>
      </c>
      <c r="D149" s="41">
        <f>C149/C$149*100</f>
        <v>100</v>
      </c>
      <c r="E149" s="40">
        <v>96.551724137931032</v>
      </c>
      <c r="F149" s="158">
        <v>8.6206896551724146</v>
      </c>
      <c r="H149" s="8"/>
    </row>
    <row r="150" spans="2:8" x14ac:dyDescent="0.25">
      <c r="B150" s="196" t="s">
        <v>216</v>
      </c>
      <c r="C150" s="161">
        <v>248</v>
      </c>
      <c r="D150" s="162">
        <f>SUM(D148:D149)</f>
        <v>427.58620689655174</v>
      </c>
      <c r="E150" s="163">
        <v>97.983870967741936</v>
      </c>
      <c r="F150" s="164">
        <v>2.4193548387096775</v>
      </c>
      <c r="H150" s="8"/>
    </row>
    <row r="151" spans="2:8" x14ac:dyDescent="0.25">
      <c r="B151" s="197" t="s">
        <v>217</v>
      </c>
      <c r="C151" s="157">
        <v>4004</v>
      </c>
      <c r="D151" s="41">
        <f>C151/C$152*100</f>
        <v>152.59146341463415</v>
      </c>
      <c r="E151" s="40">
        <v>99.350649350649348</v>
      </c>
      <c r="F151" s="158">
        <v>0.82417582417582413</v>
      </c>
      <c r="H151" s="8"/>
    </row>
    <row r="152" spans="2:8" s="72" customFormat="1" x14ac:dyDescent="0.25">
      <c r="B152" s="151" t="s">
        <v>307</v>
      </c>
      <c r="C152" s="157">
        <v>2624</v>
      </c>
      <c r="D152" s="41">
        <f>C152/C$152*100</f>
        <v>100</v>
      </c>
      <c r="E152" s="40">
        <v>99.428353658536579</v>
      </c>
      <c r="F152" s="158">
        <v>1.4862804878048781</v>
      </c>
      <c r="H152" s="8"/>
    </row>
    <row r="153" spans="2:8" x14ac:dyDescent="0.25">
      <c r="B153" s="152" t="s">
        <v>218</v>
      </c>
      <c r="C153" s="161">
        <f>C152+C151</f>
        <v>6628</v>
      </c>
      <c r="D153" s="162">
        <f>SUM(D151:D152)</f>
        <v>252.59146341463415</v>
      </c>
      <c r="E153" s="163">
        <v>99.381412190706101</v>
      </c>
      <c r="F153" s="164">
        <v>1.0863005431502715</v>
      </c>
      <c r="H153" s="8"/>
    </row>
    <row r="154" spans="2:8" ht="60" x14ac:dyDescent="0.25">
      <c r="B154" s="198"/>
      <c r="C154" s="34" t="s">
        <v>0</v>
      </c>
      <c r="D154" s="34" t="s">
        <v>1</v>
      </c>
      <c r="E154" s="34" t="s">
        <v>2</v>
      </c>
      <c r="F154" s="34" t="s">
        <v>3</v>
      </c>
      <c r="H154" s="8"/>
    </row>
    <row r="155" spans="2:8" x14ac:dyDescent="0.25">
      <c r="B155" s="199"/>
      <c r="C155" s="47" t="s">
        <v>333</v>
      </c>
      <c r="D155" s="48" t="s">
        <v>333</v>
      </c>
      <c r="E155" s="49" t="s">
        <v>333</v>
      </c>
      <c r="F155" s="50" t="s">
        <v>333</v>
      </c>
      <c r="H155" s="8"/>
    </row>
    <row r="156" spans="2:8" x14ac:dyDescent="0.25">
      <c r="B156" s="80" t="s">
        <v>219</v>
      </c>
      <c r="C156" s="54">
        <v>304</v>
      </c>
      <c r="D156" s="39">
        <f>C156/C$156*100</f>
        <v>100</v>
      </c>
      <c r="E156" s="38">
        <v>94.736842105263165</v>
      </c>
      <c r="F156" s="25">
        <v>0.32894736842105265</v>
      </c>
      <c r="H156" s="8"/>
    </row>
    <row r="157" spans="2:8" s="72" customFormat="1" ht="30" x14ac:dyDescent="0.25">
      <c r="B157" s="79" t="s">
        <v>220</v>
      </c>
      <c r="C157" s="60">
        <v>304</v>
      </c>
      <c r="D157" s="46">
        <f>SUM(D156:D156)</f>
        <v>100</v>
      </c>
      <c r="E157" s="45">
        <v>94.736842105263165</v>
      </c>
      <c r="F157" s="61">
        <v>0.32894736842105265</v>
      </c>
      <c r="H157" s="8"/>
    </row>
    <row r="158" spans="2:8" x14ac:dyDescent="0.25">
      <c r="B158" s="80" t="s">
        <v>221</v>
      </c>
      <c r="C158" s="54">
        <v>2742</v>
      </c>
      <c r="D158" s="39">
        <f>C158/C$159*100</f>
        <v>68.929110105580691</v>
      </c>
      <c r="E158" s="38">
        <v>96.061269146608311</v>
      </c>
      <c r="F158" s="25">
        <v>3.3187454412837347</v>
      </c>
      <c r="H158" s="8"/>
    </row>
    <row r="159" spans="2:8" x14ac:dyDescent="0.25">
      <c r="B159" s="80" t="s">
        <v>300</v>
      </c>
      <c r="C159" s="56">
        <v>3978</v>
      </c>
      <c r="D159" s="41">
        <f>C159/C$159*100</f>
        <v>100</v>
      </c>
      <c r="E159" s="40">
        <v>94.57013574660634</v>
      </c>
      <c r="F159" s="27">
        <v>6.6867772750125694</v>
      </c>
      <c r="H159" s="8"/>
    </row>
    <row r="160" spans="2:8" x14ac:dyDescent="0.25">
      <c r="B160" s="79" t="s">
        <v>222</v>
      </c>
      <c r="C160" s="60">
        <f>C159+C158</f>
        <v>6720</v>
      </c>
      <c r="D160" s="46">
        <f>SUM(D158:D159)</f>
        <v>168.92911010558069</v>
      </c>
      <c r="E160" s="45">
        <v>95.179288796310075</v>
      </c>
      <c r="F160" s="61">
        <v>5.311709567028716</v>
      </c>
      <c r="H160" s="8"/>
    </row>
    <row r="161" spans="2:8" x14ac:dyDescent="0.25">
      <c r="B161" s="80" t="s">
        <v>223</v>
      </c>
      <c r="C161" s="54">
        <v>557</v>
      </c>
      <c r="D161" s="39">
        <f>C161/C$162*100</f>
        <v>284.18367346938777</v>
      </c>
      <c r="E161" s="38">
        <v>95.870736086175938</v>
      </c>
      <c r="F161" s="25">
        <v>7.8994614003590664</v>
      </c>
      <c r="H161" s="8"/>
    </row>
    <row r="162" spans="2:8" s="72" customFormat="1" x14ac:dyDescent="0.25">
      <c r="B162" s="80" t="s">
        <v>224</v>
      </c>
      <c r="C162" s="56">
        <v>196</v>
      </c>
      <c r="D162" s="41">
        <f>C162/C$162*100</f>
        <v>100</v>
      </c>
      <c r="E162" s="40">
        <v>91.326530612244895</v>
      </c>
      <c r="F162" s="27">
        <v>9.6938775510204085</v>
      </c>
      <c r="H162" s="8"/>
    </row>
    <row r="163" spans="2:8" x14ac:dyDescent="0.25">
      <c r="B163" s="79" t="s">
        <v>225</v>
      </c>
      <c r="C163" s="60">
        <v>753</v>
      </c>
      <c r="D163" s="46">
        <f>SUM(D161:D162)</f>
        <v>384.18367346938777</v>
      </c>
      <c r="E163" s="45">
        <v>94.687915006640111</v>
      </c>
      <c r="F163" s="61">
        <v>8.3665338645418323</v>
      </c>
      <c r="H163" s="8"/>
    </row>
    <row r="164" spans="2:8" x14ac:dyDescent="0.25">
      <c r="B164" s="80" t="s">
        <v>301</v>
      </c>
      <c r="C164" s="54">
        <v>20183</v>
      </c>
      <c r="D164" s="39">
        <f>C164/C$165*100</f>
        <v>224.05639431616339</v>
      </c>
      <c r="E164" s="38">
        <v>99.469850864589006</v>
      </c>
      <c r="F164" s="25">
        <v>3.2502601199028884</v>
      </c>
      <c r="H164" s="8"/>
    </row>
    <row r="165" spans="2:8" s="72" customFormat="1" x14ac:dyDescent="0.25">
      <c r="B165" s="80" t="s">
        <v>308</v>
      </c>
      <c r="C165" s="56">
        <v>9008</v>
      </c>
      <c r="D165" s="41">
        <f>C165/C$165*100</f>
        <v>100</v>
      </c>
      <c r="E165" s="40">
        <v>98.767761989342802</v>
      </c>
      <c r="F165" s="27">
        <v>2.1980461811722911</v>
      </c>
      <c r="H165" s="8"/>
    </row>
    <row r="166" spans="2:8" x14ac:dyDescent="0.25">
      <c r="B166" s="79" t="s">
        <v>226</v>
      </c>
      <c r="C166" s="60">
        <v>29191</v>
      </c>
      <c r="D166" s="46">
        <f>SUM(D164:D165)</f>
        <v>324.05639431616339</v>
      </c>
      <c r="E166" s="45">
        <v>99.253194477749986</v>
      </c>
      <c r="F166" s="61">
        <v>2.9255592477133363</v>
      </c>
      <c r="H166" s="8"/>
    </row>
    <row r="167" spans="2:8" x14ac:dyDescent="0.25">
      <c r="B167" s="80" t="s">
        <v>302</v>
      </c>
      <c r="C167" s="54">
        <v>4082</v>
      </c>
      <c r="D167" s="39">
        <f>C167/C$168*100</f>
        <v>96.569671161580317</v>
      </c>
      <c r="E167" s="38">
        <v>94.243018128368448</v>
      </c>
      <c r="F167" s="25">
        <v>15.752082312591867</v>
      </c>
      <c r="H167" s="8"/>
    </row>
    <row r="168" spans="2:8" s="72" customFormat="1" x14ac:dyDescent="0.25">
      <c r="B168" s="80" t="s">
        <v>309</v>
      </c>
      <c r="C168" s="56">
        <v>4227</v>
      </c>
      <c r="D168" s="41">
        <f>C168/C$168*100</f>
        <v>100</v>
      </c>
      <c r="E168" s="40">
        <v>93.636148568724863</v>
      </c>
      <c r="F168" s="27">
        <v>19.18618405488526</v>
      </c>
      <c r="H168" s="8"/>
    </row>
    <row r="169" spans="2:8" x14ac:dyDescent="0.25">
      <c r="B169" s="79" t="s">
        <v>310</v>
      </c>
      <c r="C169" s="60">
        <v>8309</v>
      </c>
      <c r="D169" s="46">
        <f>SUM(D167:D168)</f>
        <v>196.56967116158032</v>
      </c>
      <c r="E169" s="45">
        <v>93.934288121314239</v>
      </c>
      <c r="F169" s="61">
        <v>17.499097364303768</v>
      </c>
      <c r="H169" s="8"/>
    </row>
    <row r="170" spans="2:8" x14ac:dyDescent="0.25">
      <c r="B170" s="80" t="s">
        <v>227</v>
      </c>
      <c r="C170" s="54">
        <v>1774</v>
      </c>
      <c r="D170" s="39">
        <f>C170/C$171*100</f>
        <v>111.4321608040201</v>
      </c>
      <c r="E170" s="38">
        <v>95.039458850056363</v>
      </c>
      <c r="F170" s="25">
        <v>12.232243517474634</v>
      </c>
      <c r="H170" s="8"/>
    </row>
    <row r="171" spans="2:8" x14ac:dyDescent="0.25">
      <c r="B171" s="80" t="s">
        <v>228</v>
      </c>
      <c r="C171" s="56">
        <v>1592</v>
      </c>
      <c r="D171" s="41">
        <f>C171/C$171*100</f>
        <v>100</v>
      </c>
      <c r="E171" s="40">
        <v>91.959798994974875</v>
      </c>
      <c r="F171" s="27">
        <v>12.5</v>
      </c>
      <c r="H171" s="8"/>
    </row>
    <row r="172" spans="2:8" x14ac:dyDescent="0.25">
      <c r="B172" s="79" t="s">
        <v>229</v>
      </c>
      <c r="C172" s="60">
        <v>3366</v>
      </c>
      <c r="D172" s="46">
        <f>SUM(D170:D171)</f>
        <v>211.4321608040201</v>
      </c>
      <c r="E172" s="45">
        <v>93.582887700534755</v>
      </c>
      <c r="F172" s="61">
        <v>12.358882947118241</v>
      </c>
      <c r="H172" s="8"/>
    </row>
    <row r="173" spans="2:8" x14ac:dyDescent="0.25">
      <c r="B173" s="80" t="s">
        <v>230</v>
      </c>
      <c r="C173" s="81">
        <v>933</v>
      </c>
      <c r="D173" s="75"/>
      <c r="E173" s="74">
        <v>91.379310344827587</v>
      </c>
      <c r="F173" s="82">
        <v>0.96982758620689657</v>
      </c>
      <c r="H173" s="8"/>
    </row>
    <row r="174" spans="2:8" ht="15.75" x14ac:dyDescent="0.25">
      <c r="B174" s="64" t="s">
        <v>231</v>
      </c>
      <c r="C174" s="76">
        <f>C177+C182+C186+C189+C190</f>
        <v>1383</v>
      </c>
      <c r="D174" s="83"/>
      <c r="E174" s="78">
        <f>(C177*E177+C182*E182+C186*E186+C189*E189+C190*E190)/(C177+C182+C186+C189+C190)</f>
        <v>80.549530007230658</v>
      </c>
      <c r="F174" s="78">
        <f>(C177*F177+C182*F182+C186*F186+C189*F189+C190*F190)/(C177+C182+C186+C189+C190)</f>
        <v>5.4953000723065797</v>
      </c>
      <c r="H174" s="8"/>
    </row>
    <row r="175" spans="2:8" ht="57" x14ac:dyDescent="0.25">
      <c r="B175" s="17" t="s">
        <v>304</v>
      </c>
      <c r="C175" s="54">
        <v>667</v>
      </c>
      <c r="D175" s="39">
        <f>C175/C$176*100</f>
        <v>207.14285714285717</v>
      </c>
      <c r="E175" s="38">
        <v>80.059970014992501</v>
      </c>
      <c r="F175" s="25">
        <v>3.1484257871064467</v>
      </c>
      <c r="H175" s="8"/>
    </row>
    <row r="176" spans="2:8" ht="57" x14ac:dyDescent="0.25">
      <c r="B176" s="17" t="s">
        <v>303</v>
      </c>
      <c r="C176" s="56">
        <v>322</v>
      </c>
      <c r="D176" s="41">
        <f>C176/C$176*100</f>
        <v>100</v>
      </c>
      <c r="E176" s="40">
        <v>83.229813664596278</v>
      </c>
      <c r="F176" s="27">
        <v>9.0062111801242235</v>
      </c>
      <c r="H176" s="8"/>
    </row>
    <row r="177" spans="2:8" ht="45" x14ac:dyDescent="0.25">
      <c r="B177" s="79" t="s">
        <v>312</v>
      </c>
      <c r="C177" s="60">
        <f>C176+C175</f>
        <v>989</v>
      </c>
      <c r="D177" s="46">
        <f>SUM(D175:D176)</f>
        <v>307.14285714285717</v>
      </c>
      <c r="E177" s="45">
        <v>81.092012133468145</v>
      </c>
      <c r="F177" s="61">
        <v>5.0556117290192111</v>
      </c>
      <c r="H177" s="8"/>
    </row>
    <row r="178" spans="2:8" ht="60" x14ac:dyDescent="0.25">
      <c r="B178" s="198"/>
      <c r="C178" s="34" t="s">
        <v>0</v>
      </c>
      <c r="D178" s="34" t="s">
        <v>1</v>
      </c>
      <c r="E178" s="34" t="s">
        <v>2</v>
      </c>
      <c r="F178" s="34" t="s">
        <v>3</v>
      </c>
      <c r="H178" s="8"/>
    </row>
    <row r="179" spans="2:8" x14ac:dyDescent="0.25">
      <c r="B179" s="199"/>
      <c r="C179" s="47" t="s">
        <v>333</v>
      </c>
      <c r="D179" s="48" t="s">
        <v>333</v>
      </c>
      <c r="E179" s="49" t="s">
        <v>333</v>
      </c>
      <c r="F179" s="50" t="s">
        <v>333</v>
      </c>
      <c r="H179" s="8"/>
    </row>
    <row r="180" spans="2:8" x14ac:dyDescent="0.25">
      <c r="B180" s="17" t="s">
        <v>305</v>
      </c>
      <c r="C180" s="54">
        <v>28</v>
      </c>
      <c r="D180" s="39">
        <f>C180/C$181*100</f>
        <v>112.00000000000001</v>
      </c>
      <c r="E180" s="38">
        <v>92.857142857142861</v>
      </c>
      <c r="F180" s="25">
        <v>21.428571428571427</v>
      </c>
      <c r="H180" s="8"/>
    </row>
    <row r="181" spans="2:8" x14ac:dyDescent="0.25">
      <c r="B181" s="17" t="s">
        <v>306</v>
      </c>
      <c r="C181" s="56">
        <v>25</v>
      </c>
      <c r="D181" s="41">
        <f>C181/C$181*100</f>
        <v>100</v>
      </c>
      <c r="E181" s="40">
        <v>88</v>
      </c>
      <c r="F181" s="27">
        <v>8</v>
      </c>
      <c r="H181" s="8"/>
    </row>
    <row r="182" spans="2:8" ht="33" customHeight="1" x14ac:dyDescent="0.25">
      <c r="B182" s="21" t="s">
        <v>311</v>
      </c>
      <c r="C182" s="60">
        <f>C181+C180</f>
        <v>53</v>
      </c>
      <c r="D182" s="46">
        <f>SUM(D180:D181)</f>
        <v>212</v>
      </c>
      <c r="E182" s="45">
        <v>90.566037735849051</v>
      </c>
      <c r="F182" s="61">
        <v>15.09433962264151</v>
      </c>
      <c r="H182" s="8"/>
    </row>
    <row r="183" spans="2:8" x14ac:dyDescent="0.25">
      <c r="B183" s="17" t="s">
        <v>232</v>
      </c>
      <c r="C183" s="56">
        <v>55</v>
      </c>
      <c r="D183" s="40">
        <f>C183/C$185*100</f>
        <v>183.33333333333331</v>
      </c>
      <c r="E183" s="27">
        <v>40</v>
      </c>
      <c r="F183" s="27">
        <v>1.8181818181818181</v>
      </c>
      <c r="H183" s="8"/>
    </row>
    <row r="184" spans="2:8" x14ac:dyDescent="0.25">
      <c r="B184" s="17" t="s">
        <v>233</v>
      </c>
      <c r="C184" s="56">
        <v>29</v>
      </c>
      <c r="D184" s="40">
        <f>C184/C$185*100</f>
        <v>96.666666666666671</v>
      </c>
      <c r="E184" s="27">
        <v>72.41379310344827</v>
      </c>
      <c r="F184" s="27">
        <v>0</v>
      </c>
      <c r="H184" s="8"/>
    </row>
    <row r="185" spans="2:8" x14ac:dyDescent="0.25">
      <c r="B185" s="17" t="s">
        <v>234</v>
      </c>
      <c r="C185" s="56">
        <v>30</v>
      </c>
      <c r="D185" s="40">
        <f>C185/C$185*100</f>
        <v>100</v>
      </c>
      <c r="E185" s="27">
        <v>66.666666666666671</v>
      </c>
      <c r="F185" s="27">
        <v>3.3333333333333335</v>
      </c>
      <c r="H185" s="8"/>
    </row>
    <row r="186" spans="2:8" x14ac:dyDescent="0.25">
      <c r="B186" s="21" t="s">
        <v>235</v>
      </c>
      <c r="C186" s="58">
        <v>114</v>
      </c>
      <c r="D186" s="42">
        <f>SUM(D183:D185)</f>
        <v>380</v>
      </c>
      <c r="E186" s="29">
        <v>55.263157894736842</v>
      </c>
      <c r="F186" s="29">
        <v>1.7543859649122806</v>
      </c>
      <c r="H186" s="8"/>
    </row>
    <row r="187" spans="2:8" x14ac:dyDescent="0.25">
      <c r="B187" s="17" t="s">
        <v>236</v>
      </c>
      <c r="C187" s="54">
        <v>144</v>
      </c>
      <c r="D187" s="38">
        <f>C187/C$188*100</f>
        <v>189.4736842105263</v>
      </c>
      <c r="E187" s="25">
        <v>87.5</v>
      </c>
      <c r="F187" s="25">
        <v>2.0833333333333335</v>
      </c>
      <c r="H187" s="8"/>
    </row>
    <row r="188" spans="2:8" x14ac:dyDescent="0.25">
      <c r="B188" s="17" t="s">
        <v>237</v>
      </c>
      <c r="C188" s="56">
        <v>76</v>
      </c>
      <c r="D188" s="40">
        <f>C188/C$188*100</f>
        <v>100</v>
      </c>
      <c r="E188" s="27">
        <v>92.10526315789474</v>
      </c>
      <c r="F188" s="27">
        <v>17.105263157894736</v>
      </c>
      <c r="H188" s="8"/>
    </row>
    <row r="189" spans="2:8" x14ac:dyDescent="0.25">
      <c r="B189" s="21" t="s">
        <v>238</v>
      </c>
      <c r="C189" s="60">
        <v>220</v>
      </c>
      <c r="D189" s="45">
        <f>SUM(D187:D188)</f>
        <v>289.4736842105263</v>
      </c>
      <c r="E189" s="61">
        <v>89.090909090909093</v>
      </c>
      <c r="F189" s="61">
        <v>7.2727272727272725</v>
      </c>
      <c r="H189" s="8"/>
    </row>
    <row r="190" spans="2:8" x14ac:dyDescent="0.25">
      <c r="B190" s="17" t="s">
        <v>239</v>
      </c>
      <c r="C190" s="56">
        <v>7</v>
      </c>
      <c r="D190" s="40"/>
      <c r="E190" s="27">
        <v>71.428571428571431</v>
      </c>
      <c r="F190" s="27">
        <v>0</v>
      </c>
      <c r="H190" s="8"/>
    </row>
    <row r="191" spans="2:8" ht="15.75" x14ac:dyDescent="0.25">
      <c r="B191" s="64" t="s">
        <v>240</v>
      </c>
      <c r="C191" s="76">
        <f>C194+C198+C202+C205+C206</f>
        <v>27228</v>
      </c>
      <c r="D191" s="83"/>
      <c r="E191" s="78">
        <f>(C194*E194+C198*E198+C202*E202+C205*E205+C206*E206)/(C194+C198+C202+C205+C206)</f>
        <v>21.734978698398706</v>
      </c>
      <c r="F191" s="78">
        <f>(C194*F194+C198*F198+C202*F202+C205*F205+C206*F206)/(C194+C198+C202+C205+C206)</f>
        <v>0.4443954752460702</v>
      </c>
      <c r="H191" s="8"/>
    </row>
    <row r="192" spans="2:8" x14ac:dyDescent="0.25">
      <c r="B192" s="17" t="s">
        <v>241</v>
      </c>
      <c r="C192" s="56">
        <v>23</v>
      </c>
      <c r="D192" s="40">
        <f>C192/C$193*100</f>
        <v>18.699186991869919</v>
      </c>
      <c r="E192" s="27">
        <v>13.043478260869565</v>
      </c>
      <c r="F192" s="27">
        <v>4.3478260869565215</v>
      </c>
      <c r="H192" s="8"/>
    </row>
    <row r="193" spans="2:8" x14ac:dyDescent="0.25">
      <c r="B193" s="17" t="s">
        <v>68</v>
      </c>
      <c r="C193" s="56">
        <v>123</v>
      </c>
      <c r="D193" s="40">
        <f>C193/C$193*100</f>
        <v>100</v>
      </c>
      <c r="E193" s="27">
        <v>14.634146341463415</v>
      </c>
      <c r="F193" s="27">
        <v>0.81300813008130079</v>
      </c>
      <c r="H193" s="8"/>
    </row>
    <row r="194" spans="2:8" x14ac:dyDescent="0.25">
      <c r="B194" s="21" t="s">
        <v>242</v>
      </c>
      <c r="C194" s="58">
        <v>146</v>
      </c>
      <c r="D194" s="42">
        <f>SUM(D192:D193)</f>
        <v>118.69918699186992</v>
      </c>
      <c r="E194" s="29">
        <v>14.383561643835616</v>
      </c>
      <c r="F194" s="29">
        <v>1.3698630136986301</v>
      </c>
      <c r="H194" s="8"/>
    </row>
    <row r="195" spans="2:8" x14ac:dyDescent="0.25">
      <c r="B195" s="17" t="s">
        <v>243</v>
      </c>
      <c r="C195" s="54">
        <v>917</v>
      </c>
      <c r="D195" s="38">
        <f>C195/C$197*100</f>
        <v>104.3230944254835</v>
      </c>
      <c r="E195" s="25">
        <v>6.9792802617230096</v>
      </c>
      <c r="F195" s="25">
        <v>0.4362050163576881</v>
      </c>
      <c r="H195" s="8"/>
    </row>
    <row r="196" spans="2:8" x14ac:dyDescent="0.25">
      <c r="B196" s="17" t="s">
        <v>244</v>
      </c>
      <c r="C196" s="56">
        <v>455</v>
      </c>
      <c r="D196" s="40">
        <f>C196/C$197*100</f>
        <v>51.763367463026164</v>
      </c>
      <c r="E196" s="27">
        <v>15.824175824175825</v>
      </c>
      <c r="F196" s="27">
        <v>0</v>
      </c>
      <c r="H196" s="8"/>
    </row>
    <row r="197" spans="2:8" x14ac:dyDescent="0.25">
      <c r="B197" s="17" t="s">
        <v>245</v>
      </c>
      <c r="C197" s="56">
        <v>879</v>
      </c>
      <c r="D197" s="40">
        <f>C197/C$197*100</f>
        <v>100</v>
      </c>
      <c r="E197" s="27">
        <v>15.017064846416382</v>
      </c>
      <c r="F197" s="27">
        <v>0.68259385665529015</v>
      </c>
      <c r="H197" s="8"/>
    </row>
    <row r="198" spans="2:8" x14ac:dyDescent="0.25">
      <c r="B198" s="21" t="s">
        <v>246</v>
      </c>
      <c r="C198" s="60">
        <v>2251</v>
      </c>
      <c r="D198" s="45">
        <f>SUM(D195:D197)</f>
        <v>256.08646188850969</v>
      </c>
      <c r="E198" s="61">
        <v>11.905819635717458</v>
      </c>
      <c r="F198" s="61">
        <v>0.44424700133274103</v>
      </c>
      <c r="H198" s="8"/>
    </row>
    <row r="199" spans="2:8" x14ac:dyDescent="0.25">
      <c r="B199" s="17" t="s">
        <v>247</v>
      </c>
      <c r="C199" s="56">
        <v>232</v>
      </c>
      <c r="D199" s="40">
        <f>C199/C$201*100</f>
        <v>2.8265107212475633</v>
      </c>
      <c r="E199" s="27">
        <v>9.0517241379310338</v>
      </c>
      <c r="F199" s="27">
        <v>0.43103448275862066</v>
      </c>
      <c r="H199" s="8"/>
    </row>
    <row r="200" spans="2:8" x14ac:dyDescent="0.25">
      <c r="B200" s="17" t="s">
        <v>248</v>
      </c>
      <c r="C200" s="56">
        <v>14490</v>
      </c>
      <c r="D200" s="40">
        <f>C200/C$201*100</f>
        <v>176.53508771929825</v>
      </c>
      <c r="E200" s="27">
        <v>21.145617667356799</v>
      </c>
      <c r="F200" s="27">
        <v>0.36576949620427879</v>
      </c>
      <c r="H200" s="8"/>
    </row>
    <row r="201" spans="2:8" x14ac:dyDescent="0.25">
      <c r="B201" s="17" t="s">
        <v>249</v>
      </c>
      <c r="C201" s="56">
        <v>8208</v>
      </c>
      <c r="D201" s="40">
        <f>C201/C$201*100</f>
        <v>100</v>
      </c>
      <c r="E201" s="27">
        <v>24.987816764132553</v>
      </c>
      <c r="F201" s="27">
        <v>0.38986354775828458</v>
      </c>
      <c r="H201" s="8"/>
    </row>
    <row r="202" spans="2:8" x14ac:dyDescent="0.25">
      <c r="B202" s="21" t="s">
        <v>250</v>
      </c>
      <c r="C202" s="58">
        <v>22930</v>
      </c>
      <c r="D202" s="42">
        <f>SUM(D199:D201)</f>
        <v>279.36159844054578</v>
      </c>
      <c r="E202" s="29">
        <v>22.398604448320977</v>
      </c>
      <c r="F202" s="29">
        <v>0.37505451373746185</v>
      </c>
      <c r="H202" s="8"/>
    </row>
    <row r="203" spans="2:8" x14ac:dyDescent="0.25">
      <c r="B203" s="17" t="s">
        <v>251</v>
      </c>
      <c r="C203" s="54">
        <v>379</v>
      </c>
      <c r="D203" s="38">
        <f>C203/C$204*100</f>
        <v>27.404193781634127</v>
      </c>
      <c r="E203" s="25">
        <v>12.137203166226913</v>
      </c>
      <c r="F203" s="25">
        <v>2.9023746701846966</v>
      </c>
      <c r="H203" s="8"/>
    </row>
    <row r="204" spans="2:8" x14ac:dyDescent="0.25">
      <c r="B204" s="17" t="s">
        <v>252</v>
      </c>
      <c r="C204" s="56">
        <v>1383</v>
      </c>
      <c r="D204" s="40">
        <f>C204/C$204*100</f>
        <v>100</v>
      </c>
      <c r="E204" s="27">
        <v>30.007230657989876</v>
      </c>
      <c r="F204" s="27">
        <v>0.86767895878524948</v>
      </c>
      <c r="H204" s="8"/>
    </row>
    <row r="205" spans="2:8" x14ac:dyDescent="0.25">
      <c r="B205" s="21" t="s">
        <v>253</v>
      </c>
      <c r="C205" s="60">
        <f>C204+C203</f>
        <v>1762</v>
      </c>
      <c r="D205" s="45">
        <f>SUM(D203:D204)</f>
        <v>127.40419378163412</v>
      </c>
      <c r="E205" s="61">
        <v>26.163450624290579</v>
      </c>
      <c r="F205" s="61">
        <v>1.3053348467650396</v>
      </c>
      <c r="H205" s="8"/>
    </row>
    <row r="206" spans="2:8" x14ac:dyDescent="0.25">
      <c r="B206" s="17" t="s">
        <v>254</v>
      </c>
      <c r="C206" s="56">
        <v>139</v>
      </c>
      <c r="D206" s="74"/>
      <c r="E206" s="27">
        <v>23.021582733812949</v>
      </c>
      <c r="F206" s="27">
        <v>0</v>
      </c>
      <c r="H206" s="8"/>
    </row>
    <row r="207" spans="2:8" ht="60" x14ac:dyDescent="0.25">
      <c r="B207" s="200"/>
      <c r="C207" s="1" t="s">
        <v>0</v>
      </c>
      <c r="D207" s="34" t="s">
        <v>1</v>
      </c>
      <c r="E207" s="1" t="s">
        <v>2</v>
      </c>
      <c r="F207" s="1" t="s">
        <v>3</v>
      </c>
      <c r="H207" s="8"/>
    </row>
    <row r="208" spans="2:8" x14ac:dyDescent="0.25">
      <c r="B208" s="201"/>
      <c r="C208" s="47" t="s">
        <v>333</v>
      </c>
      <c r="D208" s="84" t="s">
        <v>333</v>
      </c>
      <c r="E208" s="85" t="s">
        <v>333</v>
      </c>
      <c r="F208" s="86" t="s">
        <v>333</v>
      </c>
      <c r="H208" s="8"/>
    </row>
    <row r="209" spans="2:8" ht="15.75" x14ac:dyDescent="0.25">
      <c r="B209" s="64" t="s">
        <v>255</v>
      </c>
      <c r="C209" s="87">
        <f>C212+C216+C220+C224+C228+C231+C234+C239+C243+C244</f>
        <v>42856</v>
      </c>
      <c r="D209" s="83"/>
      <c r="E209" s="68">
        <f>(C212*E212+C216*E216+C220*E220+C224*E224+C228*E228+C231*E231+C234*E234+C239*E239+C243*E243+C244*E244)/(C212+C216+C220+C224+C228+C231+C234+C239+C243+C244)</f>
        <v>6.5568415157737538</v>
      </c>
      <c r="F209" s="78">
        <f>(C212*F212+C216*F216+C220*F220+C224*F224+C228*F228+C231*F231+C234*F234+C239*F239+C243*F243+C244*F244)/(C212+C216+C220+C224+C228+C231+C234+C239+C243+C244)</f>
        <v>0.10733619563188351</v>
      </c>
      <c r="H209" s="8"/>
    </row>
    <row r="210" spans="2:8" x14ac:dyDescent="0.25">
      <c r="B210" s="17" t="s">
        <v>256</v>
      </c>
      <c r="C210" s="26">
        <v>89</v>
      </c>
      <c r="D210" s="40">
        <f>C210/C$211*100</f>
        <v>117.10526315789474</v>
      </c>
      <c r="E210" s="40">
        <v>1.1235955056179776</v>
      </c>
      <c r="F210" s="27">
        <v>1.1235955056179776</v>
      </c>
      <c r="H210" s="8"/>
    </row>
    <row r="211" spans="2:8" x14ac:dyDescent="0.25">
      <c r="B211" s="17" t="s">
        <v>257</v>
      </c>
      <c r="C211" s="26">
        <v>76</v>
      </c>
      <c r="D211" s="40">
        <f>C211/C$211*100</f>
        <v>100</v>
      </c>
      <c r="E211" s="40">
        <v>3.9473684210526314</v>
      </c>
      <c r="F211" s="27">
        <v>1.3157894736842106</v>
      </c>
      <c r="H211" s="8"/>
    </row>
    <row r="212" spans="2:8" ht="30" x14ac:dyDescent="0.25">
      <c r="B212" s="21" t="s">
        <v>258</v>
      </c>
      <c r="C212" s="28">
        <v>165</v>
      </c>
      <c r="D212" s="42">
        <f>SUM(D210:D211)</f>
        <v>217.10526315789474</v>
      </c>
      <c r="E212" s="42">
        <v>2.4242424242424243</v>
      </c>
      <c r="F212" s="29">
        <v>1.2121212121212122</v>
      </c>
      <c r="H212" s="8"/>
    </row>
    <row r="213" spans="2:8" x14ac:dyDescent="0.25">
      <c r="B213" s="17" t="s">
        <v>259</v>
      </c>
      <c r="C213" s="24">
        <v>17</v>
      </c>
      <c r="D213" s="38">
        <f>C213/C$215*100</f>
        <v>85</v>
      </c>
      <c r="E213" s="38">
        <v>0</v>
      </c>
      <c r="F213" s="25">
        <v>0</v>
      </c>
      <c r="H213" s="8"/>
    </row>
    <row r="214" spans="2:8" x14ac:dyDescent="0.25">
      <c r="B214" s="17" t="s">
        <v>260</v>
      </c>
      <c r="C214" s="26">
        <v>24</v>
      </c>
      <c r="D214" s="40">
        <f>C214/C$215*100</f>
        <v>120</v>
      </c>
      <c r="E214" s="40">
        <v>4.166666666666667</v>
      </c>
      <c r="F214" s="27">
        <v>0</v>
      </c>
      <c r="H214" s="8"/>
    </row>
    <row r="215" spans="2:8" x14ac:dyDescent="0.25">
      <c r="B215" s="17" t="s">
        <v>261</v>
      </c>
      <c r="C215" s="26">
        <v>20</v>
      </c>
      <c r="D215" s="40">
        <f>C215/C$215*100</f>
        <v>100</v>
      </c>
      <c r="E215" s="40">
        <v>10</v>
      </c>
      <c r="F215" s="27">
        <v>0</v>
      </c>
      <c r="H215" s="8"/>
    </row>
    <row r="216" spans="2:8" x14ac:dyDescent="0.25">
      <c r="B216" s="21" t="s">
        <v>262</v>
      </c>
      <c r="C216" s="44">
        <v>61</v>
      </c>
      <c r="D216" s="45">
        <f>SUM(D213:D215)</f>
        <v>305</v>
      </c>
      <c r="E216" s="45">
        <v>4.918032786885246</v>
      </c>
      <c r="F216" s="61">
        <v>0</v>
      </c>
      <c r="H216" s="8"/>
    </row>
    <row r="217" spans="2:8" x14ac:dyDescent="0.25">
      <c r="B217" s="17" t="s">
        <v>263</v>
      </c>
      <c r="C217" s="26">
        <v>673</v>
      </c>
      <c r="D217" s="40">
        <f>C217/C$219*100</f>
        <v>51.729438893159106</v>
      </c>
      <c r="E217" s="40">
        <v>2.9717682020802378</v>
      </c>
      <c r="F217" s="27">
        <v>0</v>
      </c>
      <c r="H217" s="8"/>
    </row>
    <row r="218" spans="2:8" x14ac:dyDescent="0.25">
      <c r="B218" s="17" t="s">
        <v>264</v>
      </c>
      <c r="C218" s="26">
        <v>1024</v>
      </c>
      <c r="D218" s="40">
        <f>C218/C$219*100</f>
        <v>78.708685626441195</v>
      </c>
      <c r="E218" s="40">
        <v>6.54296875</v>
      </c>
      <c r="F218" s="27">
        <v>0</v>
      </c>
      <c r="H218" s="8"/>
    </row>
    <row r="219" spans="2:8" x14ac:dyDescent="0.25">
      <c r="B219" s="17" t="s">
        <v>265</v>
      </c>
      <c r="C219" s="26">
        <v>1301</v>
      </c>
      <c r="D219" s="40">
        <f>C219/C$219*100</f>
        <v>100</v>
      </c>
      <c r="E219" s="40">
        <v>11.299000768639509</v>
      </c>
      <c r="F219" s="27">
        <v>0</v>
      </c>
      <c r="H219" s="8"/>
    </row>
    <row r="220" spans="2:8" ht="30" x14ac:dyDescent="0.25">
      <c r="B220" s="21" t="s">
        <v>266</v>
      </c>
      <c r="C220" s="28">
        <v>2998</v>
      </c>
      <c r="D220" s="42">
        <f>SUM(D217:D219)</f>
        <v>230.43812451960031</v>
      </c>
      <c r="E220" s="42">
        <v>7.8052034689793199</v>
      </c>
      <c r="F220" s="29">
        <v>0</v>
      </c>
      <c r="H220" s="8"/>
    </row>
    <row r="221" spans="2:8" x14ac:dyDescent="0.25">
      <c r="B221" s="17" t="s">
        <v>267</v>
      </c>
      <c r="C221" s="24">
        <v>105</v>
      </c>
      <c r="D221" s="38">
        <f>C221/C$223*100</f>
        <v>283.78378378378375</v>
      </c>
      <c r="E221" s="38">
        <v>37.142857142857146</v>
      </c>
      <c r="F221" s="25">
        <v>2.8571428571428572</v>
      </c>
      <c r="H221" s="8"/>
    </row>
    <row r="222" spans="2:8" x14ac:dyDescent="0.25">
      <c r="B222" s="17" t="s">
        <v>268</v>
      </c>
      <c r="C222" s="26">
        <v>85</v>
      </c>
      <c r="D222" s="40">
        <f>C222/C$223*100</f>
        <v>229.72972972972974</v>
      </c>
      <c r="E222" s="40">
        <v>58.823529411764703</v>
      </c>
      <c r="F222" s="27">
        <v>2.3529411764705883</v>
      </c>
      <c r="H222" s="8"/>
    </row>
    <row r="223" spans="2:8" x14ac:dyDescent="0.25">
      <c r="B223" s="17" t="s">
        <v>269</v>
      </c>
      <c r="C223" s="26">
        <v>37</v>
      </c>
      <c r="D223" s="40">
        <f>C223/C$223*100</f>
        <v>100</v>
      </c>
      <c r="E223" s="40">
        <v>64.86486486486487</v>
      </c>
      <c r="F223" s="27">
        <v>8.1081081081081088</v>
      </c>
      <c r="H223" s="8"/>
    </row>
    <row r="224" spans="2:8" ht="30" x14ac:dyDescent="0.25">
      <c r="B224" s="21" t="s">
        <v>270</v>
      </c>
      <c r="C224" s="44">
        <v>227</v>
      </c>
      <c r="D224" s="45">
        <f>SUM(D221:D223)</f>
        <v>613.51351351351354</v>
      </c>
      <c r="E224" s="45">
        <v>49.779735682819386</v>
      </c>
      <c r="F224" s="61">
        <v>3.5242290748898677</v>
      </c>
      <c r="H224" s="8"/>
    </row>
    <row r="225" spans="2:8" x14ac:dyDescent="0.25">
      <c r="B225" s="17" t="s">
        <v>271</v>
      </c>
      <c r="C225" s="26">
        <v>736</v>
      </c>
      <c r="D225" s="40">
        <f>C225/C$227*100</f>
        <v>44.823386114494518</v>
      </c>
      <c r="E225" s="40">
        <v>3.5326086956521738</v>
      </c>
      <c r="F225" s="27">
        <v>0</v>
      </c>
      <c r="H225" s="8"/>
    </row>
    <row r="226" spans="2:8" x14ac:dyDescent="0.25">
      <c r="B226" s="17" t="s">
        <v>272</v>
      </c>
      <c r="C226" s="26">
        <v>2257</v>
      </c>
      <c r="D226" s="40">
        <f>C226/C$227*100</f>
        <v>137.45432399512788</v>
      </c>
      <c r="E226" s="40">
        <v>5.1395657953035006</v>
      </c>
      <c r="F226" s="27">
        <v>0</v>
      </c>
      <c r="H226" s="8"/>
    </row>
    <row r="227" spans="2:8" x14ac:dyDescent="0.25">
      <c r="B227" s="17" t="s">
        <v>273</v>
      </c>
      <c r="C227" s="26">
        <v>1642</v>
      </c>
      <c r="D227" s="40">
        <f>C227/C$227*100</f>
        <v>100</v>
      </c>
      <c r="E227" s="40">
        <v>3.1059683313032886</v>
      </c>
      <c r="F227" s="27">
        <v>0</v>
      </c>
      <c r="H227" s="8"/>
    </row>
    <row r="228" spans="2:8" x14ac:dyDescent="0.25">
      <c r="B228" s="21" t="s">
        <v>274</v>
      </c>
      <c r="C228" s="28">
        <v>4635</v>
      </c>
      <c r="D228" s="42">
        <f>SUM(D225:D227)</f>
        <v>282.27771010962238</v>
      </c>
      <c r="E228" s="42">
        <v>4.1639697950377563</v>
      </c>
      <c r="F228" s="29">
        <v>0</v>
      </c>
      <c r="H228" s="8"/>
    </row>
    <row r="229" spans="2:8" x14ac:dyDescent="0.25">
      <c r="B229" s="17" t="s">
        <v>275</v>
      </c>
      <c r="C229" s="54">
        <v>12</v>
      </c>
      <c r="D229" s="38">
        <f>C229/C$230*100</f>
        <v>16.666666666666664</v>
      </c>
      <c r="E229" s="25">
        <v>0</v>
      </c>
      <c r="F229" s="25">
        <v>0</v>
      </c>
      <c r="H229" s="8"/>
    </row>
    <row r="230" spans="2:8" x14ac:dyDescent="0.25">
      <c r="B230" s="17" t="s">
        <v>313</v>
      </c>
      <c r="C230" s="56">
        <v>72</v>
      </c>
      <c r="D230" s="40">
        <f>C230/C$230*100</f>
        <v>100</v>
      </c>
      <c r="E230" s="27">
        <v>34.722222222222221</v>
      </c>
      <c r="F230" s="27">
        <v>0</v>
      </c>
      <c r="H230" s="8"/>
    </row>
    <row r="231" spans="2:8" ht="30" x14ac:dyDescent="0.25">
      <c r="B231" s="21" t="s">
        <v>276</v>
      </c>
      <c r="C231" s="60">
        <f>C230+C229</f>
        <v>84</v>
      </c>
      <c r="D231" s="45">
        <f>SUM(D229:D230)</f>
        <v>116.66666666666666</v>
      </c>
      <c r="E231" s="61">
        <v>29.761904761904763</v>
      </c>
      <c r="F231" s="61">
        <v>0</v>
      </c>
      <c r="H231" s="8"/>
    </row>
    <row r="232" spans="2:8" x14ac:dyDescent="0.25">
      <c r="B232" s="17" t="s">
        <v>277</v>
      </c>
      <c r="C232" s="54">
        <v>143</v>
      </c>
      <c r="D232" s="38">
        <f>C232/C$233*100</f>
        <v>138.83495145631068</v>
      </c>
      <c r="E232" s="25">
        <v>46.153846153846153</v>
      </c>
      <c r="F232" s="25">
        <v>2.0979020979020979</v>
      </c>
      <c r="H232" s="8"/>
    </row>
    <row r="233" spans="2:8" x14ac:dyDescent="0.25">
      <c r="B233" s="17" t="s">
        <v>314</v>
      </c>
      <c r="C233" s="56">
        <v>103</v>
      </c>
      <c r="D233" s="40">
        <f>C233/C$233*100</f>
        <v>100</v>
      </c>
      <c r="E233" s="27">
        <v>69.902912621359221</v>
      </c>
      <c r="F233" s="27">
        <v>13.592233009708737</v>
      </c>
      <c r="H233" s="8"/>
    </row>
    <row r="234" spans="2:8" x14ac:dyDescent="0.25">
      <c r="B234" s="21" t="s">
        <v>278</v>
      </c>
      <c r="C234" s="60">
        <f>C233+C232</f>
        <v>246</v>
      </c>
      <c r="D234" s="45">
        <f>SUM(D232:D233)</f>
        <v>238.83495145631068</v>
      </c>
      <c r="E234" s="61">
        <v>56.097560975609753</v>
      </c>
      <c r="F234" s="61">
        <v>6.9105691056910565</v>
      </c>
      <c r="H234" s="8"/>
    </row>
    <row r="235" spans="2:8" ht="60" x14ac:dyDescent="0.25">
      <c r="B235" s="198"/>
      <c r="C235" s="1" t="s">
        <v>0</v>
      </c>
      <c r="D235" s="34" t="s">
        <v>1</v>
      </c>
      <c r="E235" s="1" t="s">
        <v>2</v>
      </c>
      <c r="F235" s="1" t="s">
        <v>3</v>
      </c>
      <c r="H235" s="8"/>
    </row>
    <row r="236" spans="2:8" x14ac:dyDescent="0.25">
      <c r="B236" s="202"/>
      <c r="C236" s="47" t="s">
        <v>333</v>
      </c>
      <c r="D236" s="84" t="s">
        <v>333</v>
      </c>
      <c r="E236" s="85" t="s">
        <v>333</v>
      </c>
      <c r="F236" s="86" t="s">
        <v>333</v>
      </c>
      <c r="H236" s="8"/>
    </row>
    <row r="237" spans="2:8" x14ac:dyDescent="0.25">
      <c r="B237" s="17" t="s">
        <v>279</v>
      </c>
      <c r="C237" s="54">
        <v>15672</v>
      </c>
      <c r="D237" s="38">
        <f>C237/C$238*100</f>
        <v>178.00999545661062</v>
      </c>
      <c r="E237" s="25">
        <v>2.9543134252169474</v>
      </c>
      <c r="F237" s="25">
        <v>3.8284839203675342E-2</v>
      </c>
      <c r="H237" s="8"/>
    </row>
    <row r="238" spans="2:8" x14ac:dyDescent="0.25">
      <c r="B238" s="17" t="s">
        <v>280</v>
      </c>
      <c r="C238" s="56">
        <v>8804</v>
      </c>
      <c r="D238" s="40">
        <f>C238/C$238*100</f>
        <v>100</v>
      </c>
      <c r="E238" s="27">
        <v>6.667423898228078</v>
      </c>
      <c r="F238" s="27">
        <v>7.950931394820536E-2</v>
      </c>
      <c r="H238" s="8"/>
    </row>
    <row r="239" spans="2:8" ht="30" x14ac:dyDescent="0.25">
      <c r="B239" s="21" t="s">
        <v>281</v>
      </c>
      <c r="C239" s="60">
        <v>24476</v>
      </c>
      <c r="D239" s="45">
        <f>SUM(D237:D238)</f>
        <v>278.00999545661062</v>
      </c>
      <c r="E239" s="61">
        <v>4.2899166530478841</v>
      </c>
      <c r="F239" s="61">
        <v>5.3113253799640464E-2</v>
      </c>
      <c r="H239" s="8"/>
    </row>
    <row r="240" spans="2:8" x14ac:dyDescent="0.25">
      <c r="B240" s="17" t="s">
        <v>282</v>
      </c>
      <c r="C240" s="26">
        <v>2935</v>
      </c>
      <c r="D240" s="40">
        <f>C240/C$242*100</f>
        <v>585.82834331337324</v>
      </c>
      <c r="E240" s="88">
        <v>6.5758091993185692</v>
      </c>
      <c r="F240" s="89">
        <v>6.8143100511073251E-2</v>
      </c>
      <c r="H240" s="8"/>
    </row>
    <row r="241" spans="2:8" x14ac:dyDescent="0.25">
      <c r="B241" s="17" t="s">
        <v>283</v>
      </c>
      <c r="C241" s="26">
        <v>6523</v>
      </c>
      <c r="D241" s="40">
        <f>C241/C$242*100</f>
        <v>1301.9960079840318</v>
      </c>
      <c r="E241" s="88">
        <v>11.865705963513721</v>
      </c>
      <c r="F241" s="89">
        <v>4.5991108385712097E-2</v>
      </c>
      <c r="H241" s="8"/>
    </row>
    <row r="242" spans="2:8" x14ac:dyDescent="0.25">
      <c r="B242" s="17" t="s">
        <v>284</v>
      </c>
      <c r="C242" s="26">
        <v>501</v>
      </c>
      <c r="D242" s="40">
        <f>C242/C$242*100</f>
        <v>100</v>
      </c>
      <c r="E242" s="88">
        <v>15.968063872255488</v>
      </c>
      <c r="F242" s="89">
        <v>0</v>
      </c>
      <c r="H242" s="8"/>
    </row>
    <row r="243" spans="2:8" ht="30" x14ac:dyDescent="0.25">
      <c r="B243" s="21" t="s">
        <v>285</v>
      </c>
      <c r="C243" s="28">
        <v>9959</v>
      </c>
      <c r="D243" s="42">
        <f>SUM(D240:D242)</f>
        <v>1987.824351297405</v>
      </c>
      <c r="E243" s="91">
        <v>10.513103725273622</v>
      </c>
      <c r="F243" s="92">
        <v>5.0205843960236973E-2</v>
      </c>
      <c r="H243" s="8"/>
    </row>
    <row r="244" spans="2:8" x14ac:dyDescent="0.25">
      <c r="B244" s="17" t="s">
        <v>286</v>
      </c>
      <c r="C244" s="24">
        <v>5</v>
      </c>
      <c r="D244" s="38"/>
      <c r="E244" s="93">
        <v>60</v>
      </c>
      <c r="F244" s="93">
        <v>20</v>
      </c>
      <c r="H244" s="8"/>
    </row>
    <row r="245" spans="2:8" ht="15.75" x14ac:dyDescent="0.25">
      <c r="B245" s="94" t="s">
        <v>287</v>
      </c>
      <c r="C245" s="95">
        <v>78360</v>
      </c>
      <c r="D245" s="96"/>
      <c r="E245" s="97">
        <v>72.079178719301225</v>
      </c>
      <c r="F245" s="97">
        <v>21.459418070444105</v>
      </c>
      <c r="H245" s="8"/>
    </row>
    <row r="246" spans="2:8" x14ac:dyDescent="0.25">
      <c r="B246" s="17" t="s">
        <v>288</v>
      </c>
      <c r="C246" s="26">
        <v>3668</v>
      </c>
      <c r="D246" s="40">
        <v>59.037502011910512</v>
      </c>
      <c r="E246" s="89">
        <v>56.679389312977101</v>
      </c>
      <c r="F246" s="89">
        <v>1.717557251908397</v>
      </c>
      <c r="H246" s="8"/>
    </row>
    <row r="247" spans="2:8" x14ac:dyDescent="0.25">
      <c r="B247" s="17" t="s">
        <v>289</v>
      </c>
      <c r="C247" s="26">
        <v>2765</v>
      </c>
      <c r="D247" s="40">
        <v>44.503460486077579</v>
      </c>
      <c r="E247" s="89">
        <v>60.216998191681739</v>
      </c>
      <c r="F247" s="89">
        <v>3.1826401446654611</v>
      </c>
      <c r="H247" s="8"/>
    </row>
    <row r="248" spans="2:8" x14ac:dyDescent="0.25">
      <c r="B248" s="17" t="s">
        <v>290</v>
      </c>
      <c r="C248" s="26">
        <v>6213</v>
      </c>
      <c r="D248" s="40">
        <v>100</v>
      </c>
      <c r="E248" s="89">
        <v>62.691131498470945</v>
      </c>
      <c r="F248" s="89">
        <v>3.8628681796233701</v>
      </c>
      <c r="H248" s="8"/>
    </row>
    <row r="249" spans="2:8" x14ac:dyDescent="0.25">
      <c r="B249" s="21" t="s">
        <v>291</v>
      </c>
      <c r="C249" s="28">
        <v>12646</v>
      </c>
      <c r="D249" s="42">
        <v>203.54096249798809</v>
      </c>
      <c r="E249" s="92">
        <v>60.406452633243717</v>
      </c>
      <c r="F249" s="92">
        <v>3.0918867626126838</v>
      </c>
      <c r="H249" s="8"/>
    </row>
    <row r="250" spans="2:8" x14ac:dyDescent="0.25">
      <c r="B250" s="98" t="s">
        <v>292</v>
      </c>
      <c r="C250" s="24">
        <v>10012</v>
      </c>
      <c r="D250" s="99">
        <v>26.115762840076169</v>
      </c>
      <c r="E250" s="93">
        <v>71.074710347582894</v>
      </c>
      <c r="F250" s="93">
        <v>8.8593687574910103</v>
      </c>
      <c r="H250" s="8"/>
    </row>
    <row r="251" spans="2:8" x14ac:dyDescent="0.25">
      <c r="B251" s="100" t="s">
        <v>293</v>
      </c>
      <c r="C251" s="26">
        <v>17307</v>
      </c>
      <c r="D251" s="101">
        <v>45.144377494326633</v>
      </c>
      <c r="E251" s="89">
        <v>73.490495175362568</v>
      </c>
      <c r="F251" s="89">
        <v>18.056277806667822</v>
      </c>
    </row>
    <row r="252" spans="2:8" x14ac:dyDescent="0.25">
      <c r="B252" s="100" t="s">
        <v>294</v>
      </c>
      <c r="C252" s="26">
        <v>38337</v>
      </c>
      <c r="D252" s="101">
        <v>100</v>
      </c>
      <c r="E252" s="89">
        <v>75.55625114119519</v>
      </c>
      <c r="F252" s="89">
        <v>32.347340689151473</v>
      </c>
    </row>
    <row r="253" spans="2:8" x14ac:dyDescent="0.25">
      <c r="B253" s="102" t="s">
        <v>295</v>
      </c>
      <c r="C253" s="44">
        <v>65656</v>
      </c>
      <c r="D253" s="103">
        <v>171.26014033440282</v>
      </c>
      <c r="E253" s="90">
        <v>74.328317290118193</v>
      </c>
      <c r="F253" s="90">
        <v>24.998476909954917</v>
      </c>
    </row>
    <row r="254" spans="2:8" x14ac:dyDescent="0.25">
      <c r="B254" s="104" t="s">
        <v>296</v>
      </c>
      <c r="C254" s="26">
        <v>58</v>
      </c>
      <c r="D254" s="40"/>
      <c r="E254" s="89">
        <v>71.111111111111114</v>
      </c>
      <c r="F254" s="89">
        <v>20</v>
      </c>
    </row>
    <row r="255" spans="2:8" x14ac:dyDescent="0.25">
      <c r="B255" s="105" t="s">
        <v>297</v>
      </c>
      <c r="C255" s="106">
        <v>2141</v>
      </c>
      <c r="D255" s="107"/>
      <c r="E255" s="108">
        <v>7.0919324577861165</v>
      </c>
      <c r="F255" s="108">
        <v>0</v>
      </c>
    </row>
    <row r="256" spans="2:8" x14ac:dyDescent="0.25">
      <c r="B256" s="105" t="s">
        <v>298</v>
      </c>
      <c r="C256" s="106">
        <v>797</v>
      </c>
      <c r="D256" s="107"/>
      <c r="E256" s="108">
        <v>51.693851944792975</v>
      </c>
      <c r="F256" s="108">
        <v>7.7791718946047679</v>
      </c>
    </row>
    <row r="257" spans="2:6" ht="17.25" x14ac:dyDescent="0.25">
      <c r="B257" s="109" t="s">
        <v>299</v>
      </c>
      <c r="C257" s="110">
        <v>1424441</v>
      </c>
      <c r="D257" s="111"/>
      <c r="E257" s="112">
        <v>59.072155322684502</v>
      </c>
      <c r="F257" s="113">
        <v>8.8000000000000007</v>
      </c>
    </row>
    <row r="258" spans="2:6" x14ac:dyDescent="0.25">
      <c r="B258" s="192" t="s">
        <v>334</v>
      </c>
    </row>
    <row r="259" spans="2:6" x14ac:dyDescent="0.25">
      <c r="B259" s="192" t="s">
        <v>335</v>
      </c>
    </row>
  </sheetData>
  <mergeCells count="9">
    <mergeCell ref="B178:B179"/>
    <mergeCell ref="B207:B208"/>
    <mergeCell ref="B235:B236"/>
    <mergeCell ref="B2:B3"/>
    <mergeCell ref="B28:B29"/>
    <mergeCell ref="B58:B59"/>
    <mergeCell ref="B92:B93"/>
    <mergeCell ref="B124:B125"/>
    <mergeCell ref="B154:B15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B1:M73"/>
  <sheetViews>
    <sheetView workbookViewId="0"/>
  </sheetViews>
  <sheetFormatPr baseColWidth="10" defaultColWidth="11.42578125" defaultRowHeight="15" x14ac:dyDescent="0.25"/>
  <cols>
    <col min="1" max="1" width="5.7109375" style="2" customWidth="1"/>
    <col min="2" max="2" width="39.140625" style="2" customWidth="1"/>
    <col min="3" max="3" width="11.140625" style="2" bestFit="1" customWidth="1"/>
    <col min="4" max="4" width="8.28515625" style="2" bestFit="1" customWidth="1"/>
    <col min="5" max="5" width="7.42578125" style="2" bestFit="1" customWidth="1"/>
    <col min="6" max="6" width="8.5703125" style="2" bestFit="1" customWidth="1"/>
    <col min="7" max="7" width="6.85546875" style="2" bestFit="1" customWidth="1"/>
    <col min="8" max="8" width="11.85546875" style="2" bestFit="1" customWidth="1"/>
    <col min="9" max="9" width="10.28515625" style="2" customWidth="1"/>
    <col min="10" max="10" width="14.42578125" style="2" customWidth="1"/>
    <col min="11" max="11" width="10.28515625" style="2" customWidth="1"/>
    <col min="12" max="12" width="4" style="2" customWidth="1"/>
    <col min="13" max="13" width="7.42578125" style="2" bestFit="1" customWidth="1"/>
    <col min="14" max="16384" width="11.42578125" style="2"/>
  </cols>
  <sheetData>
    <row r="1" spans="2:13" x14ac:dyDescent="0.25">
      <c r="B1" s="193" t="s">
        <v>331</v>
      </c>
    </row>
    <row r="2" spans="2:13" ht="69" customHeight="1" x14ac:dyDescent="0.25">
      <c r="B2" s="203"/>
      <c r="C2" s="204" t="s">
        <v>4</v>
      </c>
      <c r="D2" s="114" t="s">
        <v>5</v>
      </c>
      <c r="E2" s="114" t="s">
        <v>6</v>
      </c>
      <c r="F2" s="114" t="s">
        <v>7</v>
      </c>
      <c r="G2" s="114" t="s">
        <v>8</v>
      </c>
      <c r="H2" s="115" t="s">
        <v>9</v>
      </c>
      <c r="I2" s="114" t="s">
        <v>10</v>
      </c>
      <c r="J2" s="115" t="s">
        <v>11</v>
      </c>
      <c r="K2" s="114" t="s">
        <v>12</v>
      </c>
      <c r="L2" s="114" t="s">
        <v>13</v>
      </c>
      <c r="M2" s="116" t="s">
        <v>14</v>
      </c>
    </row>
    <row r="3" spans="2:13" x14ac:dyDescent="0.25">
      <c r="B3" s="203"/>
      <c r="C3" s="204"/>
      <c r="D3" s="204" t="s">
        <v>15</v>
      </c>
      <c r="E3" s="204"/>
      <c r="F3" s="204"/>
      <c r="G3" s="204"/>
      <c r="H3" s="204"/>
      <c r="I3" s="204"/>
      <c r="J3" s="204"/>
      <c r="K3" s="204"/>
      <c r="L3" s="204"/>
      <c r="M3" s="204"/>
    </row>
    <row r="4" spans="2:13" x14ac:dyDescent="0.25">
      <c r="B4" s="117" t="s">
        <v>16</v>
      </c>
      <c r="C4" s="118">
        <v>28700</v>
      </c>
      <c r="D4" s="119">
        <v>27.755659303307869</v>
      </c>
      <c r="E4" s="120">
        <v>27.433330519064253</v>
      </c>
      <c r="F4" s="119">
        <v>1.1504489561839422</v>
      </c>
      <c r="G4" s="120">
        <v>12.125602910145435</v>
      </c>
      <c r="H4" s="119">
        <v>7.3601032798311312</v>
      </c>
      <c r="I4" s="120">
        <v>1.0780219824317319</v>
      </c>
      <c r="J4" s="119">
        <v>1.1427748263806023</v>
      </c>
      <c r="K4" s="120">
        <v>4.6407778821629213</v>
      </c>
      <c r="L4" s="119">
        <v>17.31328034049211</v>
      </c>
      <c r="M4" s="121">
        <v>87.825338174887278</v>
      </c>
    </row>
    <row r="5" spans="2:13" x14ac:dyDescent="0.25">
      <c r="B5" s="122" t="s">
        <v>17</v>
      </c>
      <c r="C5" s="123">
        <v>700</v>
      </c>
      <c r="D5" s="124">
        <v>5.4186215382397007</v>
      </c>
      <c r="E5" s="125">
        <v>0.31035313305786394</v>
      </c>
      <c r="F5" s="124">
        <v>5.1400919639734672</v>
      </c>
      <c r="G5" s="125">
        <v>29.283935483623534</v>
      </c>
      <c r="H5" s="124">
        <v>0</v>
      </c>
      <c r="I5" s="125">
        <v>0</v>
      </c>
      <c r="J5" s="124">
        <v>0</v>
      </c>
      <c r="K5" s="125">
        <v>16.693617708455761</v>
      </c>
      <c r="L5" s="124">
        <v>43.153380172649676</v>
      </c>
      <c r="M5" s="126">
        <v>36.511211659662088</v>
      </c>
    </row>
    <row r="6" spans="2:13" x14ac:dyDescent="0.25">
      <c r="B6" s="122" t="s">
        <v>18</v>
      </c>
      <c r="C6" s="123">
        <v>30000</v>
      </c>
      <c r="D6" s="124">
        <v>15.705930616645237</v>
      </c>
      <c r="E6" s="125">
        <v>3.6562130245161133</v>
      </c>
      <c r="F6" s="124">
        <v>2.9386308528673957</v>
      </c>
      <c r="G6" s="125">
        <v>47.719535006862237</v>
      </c>
      <c r="H6" s="124">
        <v>0.63530836413547875</v>
      </c>
      <c r="I6" s="125">
        <v>9.1018209588672641E-2</v>
      </c>
      <c r="J6" s="124">
        <v>3.3072485349360997E-2</v>
      </c>
      <c r="K6" s="125">
        <v>1.9968283823346984</v>
      </c>
      <c r="L6" s="124">
        <v>27.223463057700815</v>
      </c>
      <c r="M6" s="126">
        <v>63.822584181885766</v>
      </c>
    </row>
    <row r="7" spans="2:13" x14ac:dyDescent="0.25">
      <c r="B7" s="122" t="s">
        <v>19</v>
      </c>
      <c r="C7" s="123">
        <v>17700</v>
      </c>
      <c r="D7" s="124">
        <v>30.735969263062113</v>
      </c>
      <c r="E7" s="125">
        <v>9.4742778691958467</v>
      </c>
      <c r="F7" s="124">
        <v>3.3748417945865934</v>
      </c>
      <c r="G7" s="125">
        <v>38.131115098493325</v>
      </c>
      <c r="H7" s="124">
        <v>2.5282976394804222</v>
      </c>
      <c r="I7" s="125">
        <v>0.1306061399306799</v>
      </c>
      <c r="J7" s="124">
        <v>6.5157901466033188E-2</v>
      </c>
      <c r="K7" s="125">
        <v>3.2219511343211811</v>
      </c>
      <c r="L7" s="124">
        <v>12.337783159463804</v>
      </c>
      <c r="M7" s="126">
        <v>78.61586780540739</v>
      </c>
    </row>
    <row r="8" spans="2:13" x14ac:dyDescent="0.25">
      <c r="B8" s="122" t="s">
        <v>20</v>
      </c>
      <c r="C8" s="123">
        <v>200</v>
      </c>
      <c r="D8" s="124">
        <v>11.335002313109138</v>
      </c>
      <c r="E8" s="125">
        <v>9.7596656480699036</v>
      </c>
      <c r="F8" s="124">
        <v>0.87192325485454902</v>
      </c>
      <c r="G8" s="125">
        <v>6.0591821003759607</v>
      </c>
      <c r="H8" s="124">
        <v>21.800050128973044</v>
      </c>
      <c r="I8" s="125">
        <v>2.6157697645636468</v>
      </c>
      <c r="J8" s="124">
        <v>0</v>
      </c>
      <c r="K8" s="125">
        <v>5.7744020787160633</v>
      </c>
      <c r="L8" s="124">
        <v>41.784004711337694</v>
      </c>
      <c r="M8" s="126">
        <v>85.639709709688034</v>
      </c>
    </row>
    <row r="9" spans="2:13" x14ac:dyDescent="0.25">
      <c r="B9" s="127" t="s">
        <v>21</v>
      </c>
      <c r="C9" s="128">
        <v>77100</v>
      </c>
      <c r="D9" s="129">
        <v>23.514430565219111</v>
      </c>
      <c r="E9" s="130">
        <v>13.783552977902808</v>
      </c>
      <c r="F9" s="129">
        <v>2.3908156930357043</v>
      </c>
      <c r="G9" s="130">
        <v>32.077616212898299</v>
      </c>
      <c r="H9" s="129">
        <v>3.6028311462044913</v>
      </c>
      <c r="I9" s="130">
        <v>0.47067346970274149</v>
      </c>
      <c r="J9" s="129">
        <v>0.45121975189649483</v>
      </c>
      <c r="K9" s="130">
        <v>3.3953591239428582</v>
      </c>
      <c r="L9" s="129">
        <v>20.313501059197481</v>
      </c>
      <c r="M9" s="131">
        <v>75.936569019418556</v>
      </c>
    </row>
    <row r="10" spans="2:13" x14ac:dyDescent="0.25">
      <c r="B10" s="117" t="s">
        <v>22</v>
      </c>
      <c r="C10" s="118">
        <v>107100</v>
      </c>
      <c r="D10" s="119">
        <v>28.132918167479936</v>
      </c>
      <c r="E10" s="120">
        <v>31.960358219597111</v>
      </c>
      <c r="F10" s="119">
        <v>0.84904212905960141</v>
      </c>
      <c r="G10" s="120">
        <v>11.690594222746721</v>
      </c>
      <c r="H10" s="119">
        <v>5.7324184666517013</v>
      </c>
      <c r="I10" s="120">
        <v>1.7627392065515659</v>
      </c>
      <c r="J10" s="119">
        <v>0.92391031472591989</v>
      </c>
      <c r="K10" s="120">
        <v>3.9941209190602129</v>
      </c>
      <c r="L10" s="119">
        <v>14.953898354127251</v>
      </c>
      <c r="M10" s="121">
        <v>58.435606052459597</v>
      </c>
    </row>
    <row r="11" spans="2:13" x14ac:dyDescent="0.25">
      <c r="B11" s="122" t="s">
        <v>23</v>
      </c>
      <c r="C11" s="123">
        <v>10800</v>
      </c>
      <c r="D11" s="124">
        <v>44.310014644022935</v>
      </c>
      <c r="E11" s="125">
        <v>42.209065654861618</v>
      </c>
      <c r="F11" s="124">
        <v>0.66696742462846514</v>
      </c>
      <c r="G11" s="125">
        <v>5.4512204309444439</v>
      </c>
      <c r="H11" s="124">
        <v>2.043680837298508</v>
      </c>
      <c r="I11" s="125">
        <v>0.36136770270459234</v>
      </c>
      <c r="J11" s="124">
        <v>0.33586275833617391</v>
      </c>
      <c r="K11" s="125">
        <v>1.0521966167265864</v>
      </c>
      <c r="L11" s="124">
        <v>3.5696239304766708</v>
      </c>
      <c r="M11" s="126">
        <v>69.022514198187935</v>
      </c>
    </row>
    <row r="12" spans="2:13" x14ac:dyDescent="0.25">
      <c r="B12" s="122" t="s">
        <v>24</v>
      </c>
      <c r="C12" s="123">
        <v>2900</v>
      </c>
      <c r="D12" s="124">
        <v>27.208662477333288</v>
      </c>
      <c r="E12" s="125">
        <v>9.1825806647362089</v>
      </c>
      <c r="F12" s="124">
        <v>1.9927548972682678</v>
      </c>
      <c r="G12" s="125">
        <v>25.7127192218225</v>
      </c>
      <c r="H12" s="124">
        <v>1.615948194610777</v>
      </c>
      <c r="I12" s="125">
        <v>0.14719992972585846</v>
      </c>
      <c r="J12" s="124">
        <v>5.1914679617782879E-2</v>
      </c>
      <c r="K12" s="125">
        <v>2.0278936868570936</v>
      </c>
      <c r="L12" s="124">
        <v>32.06032624802824</v>
      </c>
      <c r="M12" s="126">
        <v>21.111907835641411</v>
      </c>
    </row>
    <row r="13" spans="2:13" x14ac:dyDescent="0.25">
      <c r="B13" s="122" t="s">
        <v>25</v>
      </c>
      <c r="C13" s="123">
        <v>11800</v>
      </c>
      <c r="D13" s="124">
        <v>11.995569946139833</v>
      </c>
      <c r="E13" s="125">
        <v>2.7366240885965043</v>
      </c>
      <c r="F13" s="124">
        <v>3.7473886017438343</v>
      </c>
      <c r="G13" s="125">
        <v>54.423742547856648</v>
      </c>
      <c r="H13" s="124">
        <v>0.4525404356217323</v>
      </c>
      <c r="I13" s="125">
        <v>1.9556189779528901E-2</v>
      </c>
      <c r="J13" s="124">
        <v>1.2854586070092109E-2</v>
      </c>
      <c r="K13" s="125">
        <v>1.7057798450452997</v>
      </c>
      <c r="L13" s="124">
        <v>24.905943759146549</v>
      </c>
      <c r="M13" s="126">
        <v>37.910004980285741</v>
      </c>
    </row>
    <row r="14" spans="2:13" x14ac:dyDescent="0.25">
      <c r="B14" s="122" t="s">
        <v>26</v>
      </c>
      <c r="C14" s="123">
        <v>400</v>
      </c>
      <c r="D14" s="124">
        <v>3.2727366137636063</v>
      </c>
      <c r="E14" s="125">
        <v>0.3287159533014567</v>
      </c>
      <c r="F14" s="124">
        <v>1.3656599773729026</v>
      </c>
      <c r="G14" s="125">
        <v>26.300102634121121</v>
      </c>
      <c r="H14" s="124">
        <v>0</v>
      </c>
      <c r="I14" s="125">
        <v>0</v>
      </c>
      <c r="J14" s="124">
        <v>0</v>
      </c>
      <c r="K14" s="125">
        <v>2.8902382701934748</v>
      </c>
      <c r="L14" s="124">
        <v>65.842546551247437</v>
      </c>
      <c r="M14" s="126">
        <v>23.099487530572343</v>
      </c>
    </row>
    <row r="15" spans="2:13" x14ac:dyDescent="0.25">
      <c r="B15" s="122" t="s">
        <v>27</v>
      </c>
      <c r="C15" s="123">
        <v>13900</v>
      </c>
      <c r="D15" s="124">
        <v>27.166338243992644</v>
      </c>
      <c r="E15" s="125">
        <v>4.9379319772179997</v>
      </c>
      <c r="F15" s="124">
        <v>3.9228493776980442</v>
      </c>
      <c r="G15" s="125">
        <v>47.118017794366004</v>
      </c>
      <c r="H15" s="124">
        <v>0.84139203937570251</v>
      </c>
      <c r="I15" s="125">
        <v>1.225602008385869E-2</v>
      </c>
      <c r="J15" s="124">
        <v>8.4973437637823945E-2</v>
      </c>
      <c r="K15" s="125">
        <v>2.5802390448552552</v>
      </c>
      <c r="L15" s="124">
        <v>13.336002064772677</v>
      </c>
      <c r="M15" s="126">
        <v>25.139706127004825</v>
      </c>
    </row>
    <row r="16" spans="2:13" x14ac:dyDescent="0.25">
      <c r="B16" s="127" t="s">
        <v>28</v>
      </c>
      <c r="C16" s="128">
        <v>146800</v>
      </c>
      <c r="D16" s="129">
        <v>27.849934024684721</v>
      </c>
      <c r="E16" s="130">
        <v>27.273376200957479</v>
      </c>
      <c r="F16" s="129">
        <v>1.3834912469150624</v>
      </c>
      <c r="G16" s="130">
        <v>18.335380208492104</v>
      </c>
      <c r="H16" s="129">
        <v>4.4774587895209006</v>
      </c>
      <c r="I16" s="130">
        <v>1.3173282827169699</v>
      </c>
      <c r="J16" s="129">
        <v>0.70835751196485941</v>
      </c>
      <c r="K16" s="130">
        <v>3.4182047194625533</v>
      </c>
      <c r="L16" s="129">
        <v>15.236469015285351</v>
      </c>
      <c r="M16" s="131">
        <v>53.595898590409632</v>
      </c>
    </row>
    <row r="17" spans="2:13" x14ac:dyDescent="0.25">
      <c r="B17" s="117" t="s">
        <v>29</v>
      </c>
      <c r="C17" s="118">
        <v>100</v>
      </c>
      <c r="D17" s="119">
        <v>19.633239816253575</v>
      </c>
      <c r="E17" s="120">
        <v>1.2502009889433665</v>
      </c>
      <c r="F17" s="119">
        <v>0</v>
      </c>
      <c r="G17" s="120">
        <v>39.038525652785175</v>
      </c>
      <c r="H17" s="119">
        <v>0</v>
      </c>
      <c r="I17" s="120">
        <v>0</v>
      </c>
      <c r="J17" s="119">
        <v>0</v>
      </c>
      <c r="K17" s="120">
        <v>1.405610623243791</v>
      </c>
      <c r="L17" s="119">
        <v>38.672422918774096</v>
      </c>
      <c r="M17" s="121">
        <v>16.814060671786745</v>
      </c>
    </row>
    <row r="18" spans="2:13" x14ac:dyDescent="0.25">
      <c r="B18" s="122" t="s">
        <v>30</v>
      </c>
      <c r="C18" s="123">
        <v>4100</v>
      </c>
      <c r="D18" s="124">
        <v>33.968275262783209</v>
      </c>
      <c r="E18" s="125">
        <v>15.477071174571643</v>
      </c>
      <c r="F18" s="124">
        <v>1.3110933098296453</v>
      </c>
      <c r="G18" s="125">
        <v>28.016957562615797</v>
      </c>
      <c r="H18" s="124">
        <v>0.6128442545327234</v>
      </c>
      <c r="I18" s="125">
        <v>0.62850384807436865</v>
      </c>
      <c r="J18" s="124">
        <v>2.8056766539075663E-2</v>
      </c>
      <c r="K18" s="125">
        <v>3.2004361704090498</v>
      </c>
      <c r="L18" s="124">
        <v>16.756761650644481</v>
      </c>
      <c r="M18" s="126">
        <v>30.701395721190732</v>
      </c>
    </row>
    <row r="19" spans="2:13" x14ac:dyDescent="0.25">
      <c r="B19" s="122" t="s">
        <v>31</v>
      </c>
      <c r="C19" s="123">
        <v>400</v>
      </c>
      <c r="D19" s="124">
        <v>21.212046785813353</v>
      </c>
      <c r="E19" s="125">
        <v>22.00525374236847</v>
      </c>
      <c r="F19" s="124">
        <v>4.3089583308873696</v>
      </c>
      <c r="G19" s="125">
        <v>16.700387096095035</v>
      </c>
      <c r="H19" s="124">
        <v>0</v>
      </c>
      <c r="I19" s="125">
        <v>0.6127369166417358</v>
      </c>
      <c r="J19" s="124">
        <v>0</v>
      </c>
      <c r="K19" s="125">
        <v>2.8011949131590317</v>
      </c>
      <c r="L19" s="124">
        <v>32.359422215035003</v>
      </c>
      <c r="M19" s="126">
        <v>29.333270117054056</v>
      </c>
    </row>
    <row r="20" spans="2:13" x14ac:dyDescent="0.25">
      <c r="B20" s="127" t="s">
        <v>32</v>
      </c>
      <c r="C20" s="128">
        <v>4600</v>
      </c>
      <c r="D20" s="129">
        <v>32.610265389593948</v>
      </c>
      <c r="E20" s="130">
        <v>15.76357269991983</v>
      </c>
      <c r="F20" s="129">
        <v>1.541586175992341</v>
      </c>
      <c r="G20" s="130">
        <v>27.26190711296822</v>
      </c>
      <c r="H20" s="129">
        <v>0.54903859954325285</v>
      </c>
      <c r="I20" s="130">
        <v>0.61525490216287348</v>
      </c>
      <c r="J20" s="129">
        <v>2.5135664884500558E-2</v>
      </c>
      <c r="K20" s="130">
        <v>3.1324323088252282</v>
      </c>
      <c r="L20" s="129">
        <v>18.500807146109793</v>
      </c>
      <c r="M20" s="131">
        <v>30.322603842111789</v>
      </c>
    </row>
    <row r="21" spans="2:13" x14ac:dyDescent="0.25">
      <c r="B21" s="117" t="s">
        <v>33</v>
      </c>
      <c r="C21" s="118">
        <v>2800</v>
      </c>
      <c r="D21" s="119">
        <v>31.714067370427834</v>
      </c>
      <c r="E21" s="120">
        <v>36.243256227996532</v>
      </c>
      <c r="F21" s="119">
        <v>0.47096924430909975</v>
      </c>
      <c r="G21" s="120">
        <v>14.076000621476689</v>
      </c>
      <c r="H21" s="119">
        <v>2.3899334461215207</v>
      </c>
      <c r="I21" s="120">
        <v>1.4054157872621476</v>
      </c>
      <c r="J21" s="119">
        <v>0.25787761018056454</v>
      </c>
      <c r="K21" s="120">
        <v>3.5463249125205976</v>
      </c>
      <c r="L21" s="119">
        <v>9.8961547797050091</v>
      </c>
      <c r="M21" s="121">
        <v>77.16767249855009</v>
      </c>
    </row>
    <row r="22" spans="2:13" x14ac:dyDescent="0.25">
      <c r="B22" s="122" t="s">
        <v>34</v>
      </c>
      <c r="C22" s="123">
        <v>14300</v>
      </c>
      <c r="D22" s="124">
        <v>37.628099353907125</v>
      </c>
      <c r="E22" s="125">
        <v>9.3643871541949633</v>
      </c>
      <c r="F22" s="124">
        <v>1.2172374367864489</v>
      </c>
      <c r="G22" s="125">
        <v>19.017181713317719</v>
      </c>
      <c r="H22" s="124">
        <v>1.1123839628314545</v>
      </c>
      <c r="I22" s="125">
        <v>4.2337884830949415</v>
      </c>
      <c r="J22" s="124">
        <v>8.4026364968188369E-2</v>
      </c>
      <c r="K22" s="125">
        <v>2.3257649470337385</v>
      </c>
      <c r="L22" s="124">
        <v>25.01713058386542</v>
      </c>
      <c r="M22" s="126">
        <v>47.555566992617536</v>
      </c>
    </row>
    <row r="23" spans="2:13" x14ac:dyDescent="0.25">
      <c r="B23" s="122" t="s">
        <v>35</v>
      </c>
      <c r="C23" s="123">
        <v>2400</v>
      </c>
      <c r="D23" s="124">
        <v>30.90023030536338</v>
      </c>
      <c r="E23" s="125">
        <v>11.562310004165225</v>
      </c>
      <c r="F23" s="124">
        <v>2.3596537106198712</v>
      </c>
      <c r="G23" s="125">
        <v>38.052622252883623</v>
      </c>
      <c r="H23" s="124">
        <v>1.1699703517411948</v>
      </c>
      <c r="I23" s="125">
        <v>0.23486902540420238</v>
      </c>
      <c r="J23" s="124">
        <v>4.324137541376518E-2</v>
      </c>
      <c r="K23" s="125">
        <v>1.5118770165652538</v>
      </c>
      <c r="L23" s="124">
        <v>14.165225957843507</v>
      </c>
      <c r="M23" s="126">
        <v>73.484699067468725</v>
      </c>
    </row>
    <row r="24" spans="2:13" x14ac:dyDescent="0.25">
      <c r="B24" s="122" t="s">
        <v>36</v>
      </c>
      <c r="C24" s="123">
        <v>900</v>
      </c>
      <c r="D24" s="124">
        <v>14.494595299355503</v>
      </c>
      <c r="E24" s="125">
        <v>3.1211152144916343</v>
      </c>
      <c r="F24" s="124">
        <v>1.3908139571669755</v>
      </c>
      <c r="G24" s="125">
        <v>41.468432639469178</v>
      </c>
      <c r="H24" s="124">
        <v>0.5066319519946757</v>
      </c>
      <c r="I24" s="125">
        <v>0</v>
      </c>
      <c r="J24" s="124">
        <v>0</v>
      </c>
      <c r="K24" s="125">
        <v>1.8936702280848881</v>
      </c>
      <c r="L24" s="124">
        <v>37.124740709437141</v>
      </c>
      <c r="M24" s="126">
        <v>61.624242771411907</v>
      </c>
    </row>
    <row r="25" spans="2:13" x14ac:dyDescent="0.25">
      <c r="B25" s="122" t="s">
        <v>37</v>
      </c>
      <c r="C25" s="123">
        <v>200</v>
      </c>
      <c r="D25" s="124">
        <v>27.831712707463197</v>
      </c>
      <c r="E25" s="125">
        <v>6.4767574602712914</v>
      </c>
      <c r="F25" s="124">
        <v>0.73777928467512965</v>
      </c>
      <c r="G25" s="125">
        <v>32.360857866380357</v>
      </c>
      <c r="H25" s="124">
        <v>0.96331564873057896</v>
      </c>
      <c r="I25" s="125">
        <v>0.96549076563800762</v>
      </c>
      <c r="J25" s="124">
        <v>0.91113118234133816</v>
      </c>
      <c r="K25" s="125">
        <v>1.4091609632708937</v>
      </c>
      <c r="L25" s="124">
        <v>28.343794121229198</v>
      </c>
      <c r="M25" s="126">
        <v>76.519393885310578</v>
      </c>
    </row>
    <row r="26" spans="2:13" x14ac:dyDescent="0.25">
      <c r="B26" s="122" t="s">
        <v>38</v>
      </c>
      <c r="C26" s="123">
        <v>0</v>
      </c>
      <c r="D26" s="124">
        <v>15.261716339186913</v>
      </c>
      <c r="E26" s="125">
        <v>7.5436819929559693</v>
      </c>
      <c r="F26" s="124">
        <v>0</v>
      </c>
      <c r="G26" s="125">
        <v>38.611910427174664</v>
      </c>
      <c r="H26" s="124">
        <v>0</v>
      </c>
      <c r="I26" s="125">
        <v>0</v>
      </c>
      <c r="J26" s="124">
        <v>0</v>
      </c>
      <c r="K26" s="125">
        <v>0</v>
      </c>
      <c r="L26" s="124">
        <v>38.58269124068245</v>
      </c>
      <c r="M26" s="126">
        <v>84.887947828123103</v>
      </c>
    </row>
    <row r="27" spans="2:13" x14ac:dyDescent="0.25">
      <c r="B27" s="122" t="s">
        <v>39</v>
      </c>
      <c r="C27" s="123">
        <v>100</v>
      </c>
      <c r="D27" s="124">
        <v>5.3331908420721206</v>
      </c>
      <c r="E27" s="125">
        <v>1.2484137430567654</v>
      </c>
      <c r="F27" s="124">
        <v>7.2297263177006315</v>
      </c>
      <c r="G27" s="125">
        <v>19.510856674641705</v>
      </c>
      <c r="H27" s="124">
        <v>1.762730326879244</v>
      </c>
      <c r="I27" s="125">
        <v>0</v>
      </c>
      <c r="J27" s="124">
        <v>0</v>
      </c>
      <c r="K27" s="125">
        <v>2.3797733801357817</v>
      </c>
      <c r="L27" s="124">
        <v>62.53530871551375</v>
      </c>
      <c r="M27" s="126">
        <v>46.039390301059598</v>
      </c>
    </row>
    <row r="28" spans="2:13" x14ac:dyDescent="0.25">
      <c r="B28" s="132" t="s">
        <v>40</v>
      </c>
      <c r="C28" s="133">
        <v>100</v>
      </c>
      <c r="D28" s="134">
        <v>16.888276575077366</v>
      </c>
      <c r="E28" s="135">
        <v>4.2368769072315171</v>
      </c>
      <c r="F28" s="134">
        <v>3.1465591245439213</v>
      </c>
      <c r="G28" s="135">
        <v>24.494591581382416</v>
      </c>
      <c r="H28" s="134">
        <v>0</v>
      </c>
      <c r="I28" s="135">
        <v>1.6835229527412172</v>
      </c>
      <c r="J28" s="134">
        <v>0</v>
      </c>
      <c r="K28" s="135">
        <v>9.6412829020833897</v>
      </c>
      <c r="L28" s="134">
        <v>39.908889956940165</v>
      </c>
      <c r="M28" s="136">
        <v>30.496899130932469</v>
      </c>
    </row>
    <row r="29" spans="2:13" x14ac:dyDescent="0.25">
      <c r="B29" s="132" t="s">
        <v>41</v>
      </c>
      <c r="C29" s="133">
        <v>3000</v>
      </c>
      <c r="D29" s="134">
        <v>18.164735888324461</v>
      </c>
      <c r="E29" s="135">
        <v>6.471158646171145</v>
      </c>
      <c r="F29" s="134">
        <v>9.2279369675926137</v>
      </c>
      <c r="G29" s="135">
        <v>14.260700207502655</v>
      </c>
      <c r="H29" s="134">
        <v>0.24552677361174968</v>
      </c>
      <c r="I29" s="135">
        <v>0.40133294683953435</v>
      </c>
      <c r="J29" s="134">
        <v>0</v>
      </c>
      <c r="K29" s="135">
        <v>1.7241401044141416</v>
      </c>
      <c r="L29" s="134">
        <v>49.504468465543702</v>
      </c>
      <c r="M29" s="136">
        <v>44.678565164892952</v>
      </c>
    </row>
    <row r="30" spans="2:13" x14ac:dyDescent="0.25">
      <c r="B30" s="137" t="s">
        <v>42</v>
      </c>
      <c r="C30" s="138">
        <v>23700</v>
      </c>
      <c r="D30" s="139">
        <v>32.615115656873805</v>
      </c>
      <c r="E30" s="140">
        <v>12.096797178016908</v>
      </c>
      <c r="F30" s="139">
        <v>2.3003152826111566</v>
      </c>
      <c r="G30" s="140">
        <v>20.699041402991863</v>
      </c>
      <c r="H30" s="139">
        <v>1.1327010052133857</v>
      </c>
      <c r="I30" s="140">
        <v>2.7984260519483271</v>
      </c>
      <c r="J30" s="139">
        <v>9.1439272256736245E-2</v>
      </c>
      <c r="K30" s="140">
        <v>2.3095868696092543</v>
      </c>
      <c r="L30" s="139">
        <v>25.956577280478555</v>
      </c>
      <c r="M30" s="141">
        <v>54.005815816267535</v>
      </c>
    </row>
    <row r="31" spans="2:13" x14ac:dyDescent="0.25">
      <c r="B31" s="142" t="s">
        <v>315</v>
      </c>
      <c r="C31" s="118">
        <v>5000</v>
      </c>
      <c r="D31" s="119">
        <v>30.307202535473863</v>
      </c>
      <c r="E31" s="120">
        <v>45.614229580158948</v>
      </c>
      <c r="F31" s="119">
        <v>1.0369837168423037</v>
      </c>
      <c r="G31" s="120">
        <v>14.364533406970505</v>
      </c>
      <c r="H31" s="119">
        <v>0.70753033965925127</v>
      </c>
      <c r="I31" s="120">
        <v>2.2969352117511513E-2</v>
      </c>
      <c r="J31" s="119">
        <v>0.14104701039231962</v>
      </c>
      <c r="K31" s="120">
        <v>1.9387645869651309</v>
      </c>
      <c r="L31" s="119">
        <v>5.8667394714201491</v>
      </c>
      <c r="M31" s="121">
        <v>91.918869102727101</v>
      </c>
    </row>
    <row r="32" spans="2:13" x14ac:dyDescent="0.25">
      <c r="B32" s="132" t="s">
        <v>43</v>
      </c>
      <c r="C32" s="123">
        <v>6100</v>
      </c>
      <c r="D32" s="124">
        <v>36.795048174903101</v>
      </c>
      <c r="E32" s="125">
        <v>25.50112697653406</v>
      </c>
      <c r="F32" s="124">
        <v>1.8026934205191163</v>
      </c>
      <c r="G32" s="125">
        <v>21.858319248615246</v>
      </c>
      <c r="H32" s="124">
        <v>1.0442921818034359</v>
      </c>
      <c r="I32" s="125">
        <v>5.6638815749454466E-2</v>
      </c>
      <c r="J32" s="124">
        <v>9.9900127054586507E-2</v>
      </c>
      <c r="K32" s="125">
        <v>2.6840352585960794</v>
      </c>
      <c r="L32" s="124">
        <v>10.157945796224922</v>
      </c>
      <c r="M32" s="126">
        <v>98.911655082805581</v>
      </c>
    </row>
    <row r="33" spans="2:13" x14ac:dyDescent="0.25">
      <c r="B33" s="132" t="s">
        <v>44</v>
      </c>
      <c r="C33" s="123">
        <v>1300</v>
      </c>
      <c r="D33" s="124">
        <v>34.574565487827542</v>
      </c>
      <c r="E33" s="125">
        <v>41.09131910078294</v>
      </c>
      <c r="F33" s="124">
        <v>0.42029682313376371</v>
      </c>
      <c r="G33" s="125">
        <v>13.112542302846265</v>
      </c>
      <c r="H33" s="124">
        <v>0.78772277433873505</v>
      </c>
      <c r="I33" s="125">
        <v>0</v>
      </c>
      <c r="J33" s="124">
        <v>0.32626999171554871</v>
      </c>
      <c r="K33" s="125">
        <v>0.99084857500323775</v>
      </c>
      <c r="L33" s="124">
        <v>8.6964349443519797</v>
      </c>
      <c r="M33" s="126">
        <v>92.262057912683517</v>
      </c>
    </row>
    <row r="34" spans="2:13" x14ac:dyDescent="0.25">
      <c r="B34" s="132" t="s">
        <v>45</v>
      </c>
      <c r="C34" s="123">
        <v>0</v>
      </c>
      <c r="D34" s="124">
        <v>9.3508197717431649</v>
      </c>
      <c r="E34" s="125">
        <v>7.1496174046007939</v>
      </c>
      <c r="F34" s="124">
        <v>5.5728193006591038</v>
      </c>
      <c r="G34" s="125">
        <v>44.050313989693542</v>
      </c>
      <c r="H34" s="124">
        <v>0</v>
      </c>
      <c r="I34" s="125">
        <v>0</v>
      </c>
      <c r="J34" s="124">
        <v>0</v>
      </c>
      <c r="K34" s="125">
        <v>0</v>
      </c>
      <c r="L34" s="124">
        <v>33.876429533303408</v>
      </c>
      <c r="M34" s="126">
        <v>71.345862970976754</v>
      </c>
    </row>
    <row r="35" spans="2:13" x14ac:dyDescent="0.25">
      <c r="B35" s="132" t="s">
        <v>46</v>
      </c>
      <c r="C35" s="123">
        <v>100</v>
      </c>
      <c r="D35" s="124">
        <v>40.437471929266223</v>
      </c>
      <c r="E35" s="125">
        <v>17.833931685671789</v>
      </c>
      <c r="F35" s="124">
        <v>1.6072939450785599</v>
      </c>
      <c r="G35" s="125">
        <v>26.590192945350964</v>
      </c>
      <c r="H35" s="124">
        <v>0</v>
      </c>
      <c r="I35" s="125">
        <v>0</v>
      </c>
      <c r="J35" s="124">
        <v>0</v>
      </c>
      <c r="K35" s="125">
        <v>5.7021347853064777</v>
      </c>
      <c r="L35" s="124">
        <v>7.8289747093259772</v>
      </c>
      <c r="M35" s="126">
        <v>80.818281183437719</v>
      </c>
    </row>
    <row r="36" spans="2:13" x14ac:dyDescent="0.25">
      <c r="B36" s="132" t="s">
        <v>47</v>
      </c>
      <c r="C36" s="123">
        <v>100</v>
      </c>
      <c r="D36" s="124">
        <v>24.24486606998979</v>
      </c>
      <c r="E36" s="125">
        <v>16.308687390046785</v>
      </c>
      <c r="F36" s="124">
        <v>3.5944539535175966</v>
      </c>
      <c r="G36" s="125">
        <v>25.741700964506386</v>
      </c>
      <c r="H36" s="124">
        <v>1.475793605345622</v>
      </c>
      <c r="I36" s="125">
        <v>0</v>
      </c>
      <c r="J36" s="124">
        <v>0</v>
      </c>
      <c r="K36" s="125">
        <v>1.3881250815172648</v>
      </c>
      <c r="L36" s="124">
        <v>27.246372935076558</v>
      </c>
      <c r="M36" s="126">
        <v>95.739219567449965</v>
      </c>
    </row>
    <row r="37" spans="2:13" x14ac:dyDescent="0.25">
      <c r="B37" s="132" t="s">
        <v>48</v>
      </c>
      <c r="C37" s="123">
        <v>200</v>
      </c>
      <c r="D37" s="124">
        <v>22.509961030884355</v>
      </c>
      <c r="E37" s="125">
        <v>48.671446963349098</v>
      </c>
      <c r="F37" s="124">
        <v>4.8993683052987445</v>
      </c>
      <c r="G37" s="125">
        <v>11.031410917782958</v>
      </c>
      <c r="H37" s="124">
        <v>1.1552338691984267</v>
      </c>
      <c r="I37" s="125">
        <v>0.48125785948581412</v>
      </c>
      <c r="J37" s="124">
        <v>0</v>
      </c>
      <c r="K37" s="125">
        <v>1.1500980559630594</v>
      </c>
      <c r="L37" s="124">
        <v>10.101222998037541</v>
      </c>
      <c r="M37" s="126">
        <v>94.269782100165173</v>
      </c>
    </row>
    <row r="38" spans="2:13" x14ac:dyDescent="0.25">
      <c r="B38" s="132" t="s">
        <v>49</v>
      </c>
      <c r="C38" s="133">
        <v>2800</v>
      </c>
      <c r="D38" s="134">
        <v>32.839200005207964</v>
      </c>
      <c r="E38" s="135">
        <v>28.30700831187367</v>
      </c>
      <c r="F38" s="134">
        <v>1.3660598680561431</v>
      </c>
      <c r="G38" s="135">
        <v>26.725541492056095</v>
      </c>
      <c r="H38" s="134">
        <v>0.9944353524316123</v>
      </c>
      <c r="I38" s="135">
        <v>0.31368183459791305</v>
      </c>
      <c r="J38" s="134">
        <v>5.1149607343746718E-2</v>
      </c>
      <c r="K38" s="135">
        <v>1.4028521953280142</v>
      </c>
      <c r="L38" s="134">
        <v>8.0000713331048399</v>
      </c>
      <c r="M38" s="136">
        <v>91.300837749034841</v>
      </c>
    </row>
    <row r="39" spans="2:13" x14ac:dyDescent="0.25">
      <c r="B39" s="132" t="s">
        <v>50</v>
      </c>
      <c r="C39" s="133">
        <v>100</v>
      </c>
      <c r="D39" s="124">
        <v>34.508930061505431</v>
      </c>
      <c r="E39" s="125">
        <v>6.1117460933523136</v>
      </c>
      <c r="F39" s="124">
        <v>0</v>
      </c>
      <c r="G39" s="125">
        <v>32.781972621013082</v>
      </c>
      <c r="H39" s="124">
        <v>3.7354935411721391</v>
      </c>
      <c r="I39" s="125">
        <v>2.4364514608950572</v>
      </c>
      <c r="J39" s="124">
        <v>0</v>
      </c>
      <c r="K39" s="125">
        <v>3.2425013805088274</v>
      </c>
      <c r="L39" s="124">
        <v>17.18290484155316</v>
      </c>
      <c r="M39" s="126">
        <v>87.301937574736385</v>
      </c>
    </row>
    <row r="40" spans="2:13" x14ac:dyDescent="0.25">
      <c r="B40" s="132" t="s">
        <v>51</v>
      </c>
      <c r="C40" s="123">
        <v>2500</v>
      </c>
      <c r="D40" s="124">
        <v>14.624152668860784</v>
      </c>
      <c r="E40" s="125">
        <v>4.2164892397385305</v>
      </c>
      <c r="F40" s="124">
        <v>11.731482636054384</v>
      </c>
      <c r="G40" s="125">
        <v>37.03932218754391</v>
      </c>
      <c r="H40" s="124">
        <v>0</v>
      </c>
      <c r="I40" s="125">
        <v>1.0204922677279156</v>
      </c>
      <c r="J40" s="124">
        <v>0</v>
      </c>
      <c r="K40" s="125">
        <v>2.2516984190183282</v>
      </c>
      <c r="L40" s="124">
        <v>29.116362581056151</v>
      </c>
      <c r="M40" s="126">
        <v>69.333628004848791</v>
      </c>
    </row>
    <row r="41" spans="2:13" x14ac:dyDescent="0.25">
      <c r="B41" s="132" t="s">
        <v>52</v>
      </c>
      <c r="C41" s="123">
        <v>1600</v>
      </c>
      <c r="D41" s="134">
        <v>28.37070935475818</v>
      </c>
      <c r="E41" s="135">
        <v>7.8108638392708061</v>
      </c>
      <c r="F41" s="134">
        <v>2.4313974085530097</v>
      </c>
      <c r="G41" s="135">
        <v>35.877906196054532</v>
      </c>
      <c r="H41" s="134">
        <v>0.31862113999105185</v>
      </c>
      <c r="I41" s="135">
        <v>1.4413721452097381</v>
      </c>
      <c r="J41" s="134">
        <v>7.7139312258882806E-2</v>
      </c>
      <c r="K41" s="135">
        <v>1.4596558534396966</v>
      </c>
      <c r="L41" s="134">
        <v>22.212334750464095</v>
      </c>
      <c r="M41" s="136">
        <v>91.998320504345216</v>
      </c>
    </row>
    <row r="42" spans="2:13" x14ac:dyDescent="0.25">
      <c r="B42" s="132" t="s">
        <v>53</v>
      </c>
      <c r="C42" s="123">
        <v>700</v>
      </c>
      <c r="D42" s="124">
        <v>21.073905045342595</v>
      </c>
      <c r="E42" s="125">
        <v>33.921773156084278</v>
      </c>
      <c r="F42" s="124">
        <v>1.6949566181501896</v>
      </c>
      <c r="G42" s="125">
        <v>35.068169729870718</v>
      </c>
      <c r="H42" s="124">
        <v>0.78310147607327407</v>
      </c>
      <c r="I42" s="125">
        <v>0.2069392949700041</v>
      </c>
      <c r="J42" s="124">
        <v>0</v>
      </c>
      <c r="K42" s="125">
        <v>0.79331199609101122</v>
      </c>
      <c r="L42" s="124">
        <v>6.4578426834179146</v>
      </c>
      <c r="M42" s="126">
        <v>99.264600757856584</v>
      </c>
    </row>
    <row r="43" spans="2:13" x14ac:dyDescent="0.25">
      <c r="B43" s="132" t="s">
        <v>54</v>
      </c>
      <c r="C43" s="123">
        <v>0</v>
      </c>
      <c r="D43" s="124">
        <v>0</v>
      </c>
      <c r="E43" s="125">
        <v>76.81587201484264</v>
      </c>
      <c r="F43" s="124">
        <v>0</v>
      </c>
      <c r="G43" s="125">
        <v>23.184127985157353</v>
      </c>
      <c r="H43" s="124">
        <v>0</v>
      </c>
      <c r="I43" s="125">
        <v>0</v>
      </c>
      <c r="J43" s="124">
        <v>0</v>
      </c>
      <c r="K43" s="125">
        <v>0</v>
      </c>
      <c r="L43" s="124">
        <v>0</v>
      </c>
      <c r="M43" s="126">
        <v>100</v>
      </c>
    </row>
    <row r="44" spans="2:13" x14ac:dyDescent="0.25">
      <c r="B44" s="132" t="s">
        <v>55</v>
      </c>
      <c r="C44" s="123">
        <v>0</v>
      </c>
      <c r="D44" s="124">
        <v>38.77250596681592</v>
      </c>
      <c r="E44" s="125">
        <v>23.496157400247998</v>
      </c>
      <c r="F44" s="124">
        <v>0</v>
      </c>
      <c r="G44" s="125">
        <v>20.196286662904413</v>
      </c>
      <c r="H44" s="124">
        <v>0</v>
      </c>
      <c r="I44" s="125">
        <v>0</v>
      </c>
      <c r="J44" s="124">
        <v>0</v>
      </c>
      <c r="K44" s="125">
        <v>0</v>
      </c>
      <c r="L44" s="124">
        <v>17.535049970031672</v>
      </c>
      <c r="M44" s="126">
        <v>89.992075748542646</v>
      </c>
    </row>
    <row r="45" spans="2:13" x14ac:dyDescent="0.25">
      <c r="B45" s="132" t="s">
        <v>56</v>
      </c>
      <c r="C45" s="133">
        <v>400</v>
      </c>
      <c r="D45" s="124">
        <v>32.844636861393447</v>
      </c>
      <c r="E45" s="125">
        <v>11.934619333716865</v>
      </c>
      <c r="F45" s="124">
        <v>3.0012212682061805</v>
      </c>
      <c r="G45" s="125">
        <v>37.208075920056203</v>
      </c>
      <c r="H45" s="124">
        <v>1.0860348863473905</v>
      </c>
      <c r="I45" s="125">
        <v>1.0993924774996611</v>
      </c>
      <c r="J45" s="124">
        <v>0</v>
      </c>
      <c r="K45" s="125">
        <v>1.039296002166169</v>
      </c>
      <c r="L45" s="124">
        <v>11.786723250614074</v>
      </c>
      <c r="M45" s="126">
        <v>91.073902954456159</v>
      </c>
    </row>
    <row r="46" spans="2:13" x14ac:dyDescent="0.25">
      <c r="B46" s="132" t="s">
        <v>57</v>
      </c>
      <c r="C46" s="133">
        <v>200</v>
      </c>
      <c r="D46" s="124">
        <v>18.392791361284242</v>
      </c>
      <c r="E46" s="125">
        <v>15.664890838776701</v>
      </c>
      <c r="F46" s="124">
        <v>0</v>
      </c>
      <c r="G46" s="125">
        <v>51.693075253240693</v>
      </c>
      <c r="H46" s="124">
        <v>0</v>
      </c>
      <c r="I46" s="125">
        <v>1.7753282023913717</v>
      </c>
      <c r="J46" s="124">
        <v>0</v>
      </c>
      <c r="K46" s="125">
        <v>2.1060634216675025</v>
      </c>
      <c r="L46" s="124">
        <v>10.367850922639493</v>
      </c>
      <c r="M46" s="126">
        <v>97.58061419361114</v>
      </c>
    </row>
    <row r="47" spans="2:13" x14ac:dyDescent="0.25">
      <c r="B47" s="132" t="s">
        <v>58</v>
      </c>
      <c r="C47" s="133">
        <v>100</v>
      </c>
      <c r="D47" s="134">
        <v>38.672153880845435</v>
      </c>
      <c r="E47" s="135">
        <v>9.901663715944002</v>
      </c>
      <c r="F47" s="134">
        <v>1.0615362858032193</v>
      </c>
      <c r="G47" s="135">
        <v>16.188541218488581</v>
      </c>
      <c r="H47" s="134">
        <v>0</v>
      </c>
      <c r="I47" s="135">
        <v>0</v>
      </c>
      <c r="J47" s="134">
        <v>0</v>
      </c>
      <c r="K47" s="135">
        <v>2.5820669193194479</v>
      </c>
      <c r="L47" s="134">
        <v>31.594037979599328</v>
      </c>
      <c r="M47" s="136">
        <v>83.25108433577573</v>
      </c>
    </row>
    <row r="48" spans="2:13" x14ac:dyDescent="0.25">
      <c r="B48" s="137" t="s">
        <v>59</v>
      </c>
      <c r="C48" s="133">
        <v>21200</v>
      </c>
      <c r="D48" s="134">
        <v>30.342956169338411</v>
      </c>
      <c r="E48" s="135">
        <v>27.661464803959451</v>
      </c>
      <c r="F48" s="134">
        <v>2.7412185961021942</v>
      </c>
      <c r="G48" s="135">
        <v>23.970812773733577</v>
      </c>
      <c r="H48" s="134">
        <v>0.75435358034266631</v>
      </c>
      <c r="I48" s="135">
        <v>0.35190024785909668</v>
      </c>
      <c r="J48" s="134">
        <v>9.421474391890125E-2</v>
      </c>
      <c r="K48" s="135">
        <v>1.9747303331473096</v>
      </c>
      <c r="L48" s="134">
        <v>12.108348751598408</v>
      </c>
      <c r="M48" s="136">
        <v>91.353281716276513</v>
      </c>
    </row>
    <row r="49" spans="2:13" x14ac:dyDescent="0.25">
      <c r="B49" s="142" t="s">
        <v>60</v>
      </c>
      <c r="C49" s="165">
        <v>9000</v>
      </c>
      <c r="D49" s="143">
        <v>30.735084393168506</v>
      </c>
      <c r="E49" s="144">
        <v>24.606174969804904</v>
      </c>
      <c r="F49" s="143">
        <v>0.77977761157044523</v>
      </c>
      <c r="G49" s="144">
        <v>15.657423254908238</v>
      </c>
      <c r="H49" s="143">
        <v>3.4995249960718375</v>
      </c>
      <c r="I49" s="144">
        <v>0.2140070435797512</v>
      </c>
      <c r="J49" s="143">
        <v>3.5096665446198685</v>
      </c>
      <c r="K49" s="144">
        <v>2.2205789653180941</v>
      </c>
      <c r="L49" s="143">
        <v>18.777762220958344</v>
      </c>
      <c r="M49" s="145">
        <v>98.593410742661632</v>
      </c>
    </row>
    <row r="50" spans="2:13" x14ac:dyDescent="0.25">
      <c r="B50" s="132" t="s">
        <v>61</v>
      </c>
      <c r="C50" s="166">
        <v>18400</v>
      </c>
      <c r="D50" s="134">
        <v>21.402496259750865</v>
      </c>
      <c r="E50" s="135">
        <v>47.185057931544094</v>
      </c>
      <c r="F50" s="134">
        <v>0.64564037156010257</v>
      </c>
      <c r="G50" s="135">
        <v>9.0863169729289339</v>
      </c>
      <c r="H50" s="134">
        <v>1.5124065661195607</v>
      </c>
      <c r="I50" s="135">
        <v>1.4636546958141219</v>
      </c>
      <c r="J50" s="134">
        <v>0.25349008546820273</v>
      </c>
      <c r="K50" s="135">
        <v>2.2417530437266278</v>
      </c>
      <c r="L50" s="134">
        <v>16.209184073087496</v>
      </c>
      <c r="M50" s="136">
        <v>94.403683739571093</v>
      </c>
    </row>
    <row r="51" spans="2:13" x14ac:dyDescent="0.25">
      <c r="B51" s="132" t="s">
        <v>62</v>
      </c>
      <c r="C51" s="166">
        <v>8800</v>
      </c>
      <c r="D51" s="134">
        <v>19.941665256014666</v>
      </c>
      <c r="E51" s="135">
        <v>14.128396623351517</v>
      </c>
      <c r="F51" s="134">
        <v>2.5996958512429891</v>
      </c>
      <c r="G51" s="135">
        <v>52.545037638890037</v>
      </c>
      <c r="H51" s="134">
        <v>0.12797896098048087</v>
      </c>
      <c r="I51" s="135">
        <v>0.6183478312612779</v>
      </c>
      <c r="J51" s="134">
        <v>0</v>
      </c>
      <c r="K51" s="135">
        <v>2.0508307410462199</v>
      </c>
      <c r="L51" s="134">
        <v>7.9880470972128101</v>
      </c>
      <c r="M51" s="136">
        <v>90.33719101258886</v>
      </c>
    </row>
    <row r="52" spans="2:13" x14ac:dyDescent="0.25">
      <c r="B52" s="132" t="s">
        <v>63</v>
      </c>
      <c r="C52" s="166">
        <v>300</v>
      </c>
      <c r="D52" s="134">
        <v>22.270589812325589</v>
      </c>
      <c r="E52" s="135">
        <v>2.8745430005905064</v>
      </c>
      <c r="F52" s="134">
        <v>2.1189846660812464</v>
      </c>
      <c r="G52" s="135">
        <v>49.144253254481576</v>
      </c>
      <c r="H52" s="134">
        <v>0.896649587540022</v>
      </c>
      <c r="I52" s="135">
        <v>0.896649587540022</v>
      </c>
      <c r="J52" s="134">
        <v>0</v>
      </c>
      <c r="K52" s="135">
        <v>1.0206233562013811</v>
      </c>
      <c r="L52" s="134">
        <v>20.777706735239644</v>
      </c>
      <c r="M52" s="136">
        <v>77.647505648950755</v>
      </c>
    </row>
    <row r="53" spans="2:13" x14ac:dyDescent="0.25">
      <c r="B53" s="132" t="s">
        <v>64</v>
      </c>
      <c r="C53" s="166">
        <v>3600</v>
      </c>
      <c r="D53" s="134">
        <v>30.9496580995384</v>
      </c>
      <c r="E53" s="135">
        <v>17.481307839758049</v>
      </c>
      <c r="F53" s="134">
        <v>2.4059205833996011</v>
      </c>
      <c r="G53" s="135">
        <v>32.064184696328077</v>
      </c>
      <c r="H53" s="134">
        <v>1.6885891841252718</v>
      </c>
      <c r="I53" s="135">
        <v>0.23495208128759809</v>
      </c>
      <c r="J53" s="134">
        <v>3.2488041615318687E-2</v>
      </c>
      <c r="K53" s="135">
        <v>1.8280681092886291</v>
      </c>
      <c r="L53" s="134">
        <v>13.314831364659053</v>
      </c>
      <c r="M53" s="136">
        <v>96.866860374846993</v>
      </c>
    </row>
    <row r="54" spans="2:13" x14ac:dyDescent="0.25">
      <c r="B54" s="132" t="s">
        <v>65</v>
      </c>
      <c r="C54" s="166">
        <v>300</v>
      </c>
      <c r="D54" s="134">
        <v>30.622825715971768</v>
      </c>
      <c r="E54" s="135">
        <v>9.6177999629960649</v>
      </c>
      <c r="F54" s="134">
        <v>7.083284771634152</v>
      </c>
      <c r="G54" s="135">
        <v>39.065951662885887</v>
      </c>
      <c r="H54" s="134">
        <v>0.42057955484889031</v>
      </c>
      <c r="I54" s="135">
        <v>0</v>
      </c>
      <c r="J54" s="134">
        <v>0</v>
      </c>
      <c r="K54" s="135">
        <v>2.8115102866989754</v>
      </c>
      <c r="L54" s="134">
        <v>10.37804804496426</v>
      </c>
      <c r="M54" s="136">
        <v>76.501024338730616</v>
      </c>
    </row>
    <row r="55" spans="2:13" x14ac:dyDescent="0.25">
      <c r="B55" s="137" t="s">
        <v>66</v>
      </c>
      <c r="C55" s="167">
        <v>40200</v>
      </c>
      <c r="D55" s="139">
        <v>24.075590820048614</v>
      </c>
      <c r="E55" s="140">
        <v>31.806394574070868</v>
      </c>
      <c r="F55" s="139">
        <v>1.309452224245315</v>
      </c>
      <c r="G55" s="140">
        <v>22.488808276112053</v>
      </c>
      <c r="H55" s="139">
        <v>1.6578999626076614</v>
      </c>
      <c r="I55" s="140">
        <v>0.87946625962315583</v>
      </c>
      <c r="J55" s="139">
        <v>0.90001411274977305</v>
      </c>
      <c r="K55" s="140">
        <v>2.1549873711406984</v>
      </c>
      <c r="L55" s="139">
        <v>14.727386399401865</v>
      </c>
      <c r="M55" s="141">
        <v>94.436989069330195</v>
      </c>
    </row>
    <row r="56" spans="2:13" x14ac:dyDescent="0.25">
      <c r="B56" s="142" t="s">
        <v>67</v>
      </c>
      <c r="C56" s="123">
        <v>0</v>
      </c>
      <c r="D56" s="134">
        <v>6.8267990477079383</v>
      </c>
      <c r="E56" s="135">
        <v>22.7349889341195</v>
      </c>
      <c r="F56" s="134">
        <v>50.084466097714305</v>
      </c>
      <c r="G56" s="135">
        <v>3.6709442755499477</v>
      </c>
      <c r="H56" s="134">
        <v>0</v>
      </c>
      <c r="I56" s="135">
        <v>0</v>
      </c>
      <c r="J56" s="134">
        <v>0</v>
      </c>
      <c r="K56" s="135">
        <v>6.5909318245725022</v>
      </c>
      <c r="L56" s="134">
        <v>10.0918698203358</v>
      </c>
      <c r="M56" s="136">
        <v>31.366172287810272</v>
      </c>
    </row>
    <row r="57" spans="2:13" x14ac:dyDescent="0.25">
      <c r="B57" s="132" t="s">
        <v>245</v>
      </c>
      <c r="C57" s="123">
        <v>0</v>
      </c>
      <c r="D57" s="134">
        <v>0</v>
      </c>
      <c r="E57" s="135">
        <v>0</v>
      </c>
      <c r="F57" s="134">
        <v>0</v>
      </c>
      <c r="G57" s="135">
        <v>100</v>
      </c>
      <c r="H57" s="134">
        <v>0</v>
      </c>
      <c r="I57" s="135">
        <v>0</v>
      </c>
      <c r="J57" s="134">
        <v>0</v>
      </c>
      <c r="K57" s="135">
        <v>0</v>
      </c>
      <c r="L57" s="134">
        <v>0</v>
      </c>
      <c r="M57" s="136">
        <v>0</v>
      </c>
    </row>
    <row r="58" spans="2:13" x14ac:dyDescent="0.25">
      <c r="B58" s="132" t="s">
        <v>68</v>
      </c>
      <c r="C58" s="123">
        <v>0</v>
      </c>
      <c r="D58" s="134">
        <v>0</v>
      </c>
      <c r="E58" s="135">
        <v>0</v>
      </c>
      <c r="F58" s="134">
        <v>0</v>
      </c>
      <c r="G58" s="135">
        <v>0</v>
      </c>
      <c r="H58" s="134">
        <v>0</v>
      </c>
      <c r="I58" s="135">
        <v>0</v>
      </c>
      <c r="J58" s="134">
        <v>0</v>
      </c>
      <c r="K58" s="135">
        <v>0</v>
      </c>
      <c r="L58" s="134">
        <v>100</v>
      </c>
      <c r="M58" s="136">
        <v>0</v>
      </c>
    </row>
    <row r="59" spans="2:13" x14ac:dyDescent="0.25">
      <c r="B59" s="132" t="s">
        <v>69</v>
      </c>
      <c r="C59" s="123">
        <v>0</v>
      </c>
      <c r="D59" s="134">
        <v>0</v>
      </c>
      <c r="E59" s="135">
        <v>4.9472077551522053</v>
      </c>
      <c r="F59" s="134">
        <v>0</v>
      </c>
      <c r="G59" s="135">
        <v>95.05279224484778</v>
      </c>
      <c r="H59" s="134">
        <v>0</v>
      </c>
      <c r="I59" s="135">
        <v>0</v>
      </c>
      <c r="J59" s="134">
        <v>0</v>
      </c>
      <c r="K59" s="135">
        <v>0</v>
      </c>
      <c r="L59" s="134">
        <v>0</v>
      </c>
      <c r="M59" s="136">
        <v>40.73691096207763</v>
      </c>
    </row>
    <row r="60" spans="2:13" x14ac:dyDescent="0.25">
      <c r="B60" s="137" t="s">
        <v>70</v>
      </c>
      <c r="C60" s="123">
        <v>100</v>
      </c>
      <c r="D60" s="134">
        <v>3.5298447404869417</v>
      </c>
      <c r="E60" s="135">
        <v>13.96805354213172</v>
      </c>
      <c r="F60" s="134">
        <v>25.896527494019306</v>
      </c>
      <c r="G60" s="135">
        <v>46.291385678353457</v>
      </c>
      <c r="H60" s="134">
        <v>0</v>
      </c>
      <c r="I60" s="135">
        <v>0</v>
      </c>
      <c r="J60" s="134">
        <v>0</v>
      </c>
      <c r="K60" s="135">
        <v>3.4078879242368116</v>
      </c>
      <c r="L60" s="134">
        <v>6.9063006207717486</v>
      </c>
      <c r="M60" s="136">
        <v>34.381505169845312</v>
      </c>
    </row>
    <row r="61" spans="2:13" x14ac:dyDescent="0.25">
      <c r="B61" s="142" t="s">
        <v>71</v>
      </c>
      <c r="C61" s="168">
        <v>0</v>
      </c>
      <c r="D61" s="143">
        <v>0</v>
      </c>
      <c r="E61" s="144">
        <v>0</v>
      </c>
      <c r="F61" s="143">
        <v>0</v>
      </c>
      <c r="G61" s="144">
        <v>0</v>
      </c>
      <c r="H61" s="143">
        <v>0</v>
      </c>
      <c r="I61" s="144">
        <v>0</v>
      </c>
      <c r="J61" s="143">
        <v>0</v>
      </c>
      <c r="K61" s="144">
        <v>0</v>
      </c>
      <c r="L61" s="143">
        <v>100</v>
      </c>
      <c r="M61" s="145">
        <v>0</v>
      </c>
    </row>
    <row r="62" spans="2:13" x14ac:dyDescent="0.25">
      <c r="B62" s="132" t="s">
        <v>72</v>
      </c>
      <c r="C62" s="169">
        <v>0</v>
      </c>
      <c r="D62" s="134">
        <v>50.163722398047682</v>
      </c>
      <c r="E62" s="135">
        <v>44.943084776718763</v>
      </c>
      <c r="F62" s="134">
        <v>0</v>
      </c>
      <c r="G62" s="135">
        <v>0</v>
      </c>
      <c r="H62" s="134">
        <v>0</v>
      </c>
      <c r="I62" s="135">
        <v>4.8931928252335508</v>
      </c>
      <c r="J62" s="134">
        <v>0</v>
      </c>
      <c r="K62" s="135">
        <v>0</v>
      </c>
      <c r="L62" s="134">
        <v>0</v>
      </c>
      <c r="M62" s="136">
        <v>75.830527489381041</v>
      </c>
    </row>
    <row r="63" spans="2:13" x14ac:dyDescent="0.25">
      <c r="B63" s="132" t="s">
        <v>73</v>
      </c>
      <c r="C63" s="169">
        <v>100</v>
      </c>
      <c r="D63" s="134">
        <v>29.691844317335967</v>
      </c>
      <c r="E63" s="135">
        <v>5.3021150566671356</v>
      </c>
      <c r="F63" s="134">
        <v>3.1812690340002816</v>
      </c>
      <c r="G63" s="135">
        <v>47.71903551000424</v>
      </c>
      <c r="H63" s="134">
        <v>0</v>
      </c>
      <c r="I63" s="135">
        <v>0</v>
      </c>
      <c r="J63" s="134">
        <v>0</v>
      </c>
      <c r="K63" s="135">
        <v>2.1208460226668544</v>
      </c>
      <c r="L63" s="134">
        <v>11.984890059325522</v>
      </c>
      <c r="M63" s="136">
        <v>51.213504620488202</v>
      </c>
    </row>
    <row r="64" spans="2:13" x14ac:dyDescent="0.25">
      <c r="B64" s="132" t="s">
        <v>336</v>
      </c>
      <c r="C64" s="169">
        <v>0</v>
      </c>
      <c r="D64" s="134">
        <v>100</v>
      </c>
      <c r="E64" s="135">
        <v>0</v>
      </c>
      <c r="F64" s="134">
        <v>0</v>
      </c>
      <c r="G64" s="135">
        <v>0</v>
      </c>
      <c r="H64" s="134">
        <v>0</v>
      </c>
      <c r="I64" s="135">
        <v>0</v>
      </c>
      <c r="J64" s="134">
        <v>0</v>
      </c>
      <c r="K64" s="135">
        <v>0</v>
      </c>
      <c r="L64" s="134">
        <v>0</v>
      </c>
      <c r="M64" s="136">
        <v>0</v>
      </c>
    </row>
    <row r="65" spans="2:13" x14ac:dyDescent="0.25">
      <c r="B65" s="132" t="s">
        <v>74</v>
      </c>
      <c r="C65" s="170">
        <v>300</v>
      </c>
      <c r="D65" s="134">
        <v>15.476190476190478</v>
      </c>
      <c r="E65" s="135">
        <v>61.507936507936492</v>
      </c>
      <c r="F65" s="134">
        <v>0</v>
      </c>
      <c r="G65" s="135">
        <v>2.7777777777777777</v>
      </c>
      <c r="H65" s="134">
        <v>0</v>
      </c>
      <c r="I65" s="135">
        <v>0</v>
      </c>
      <c r="J65" s="134">
        <v>0</v>
      </c>
      <c r="K65" s="135">
        <v>20.238095238095241</v>
      </c>
      <c r="L65" s="134">
        <v>0</v>
      </c>
      <c r="M65" s="136">
        <v>19.531250000000018</v>
      </c>
    </row>
    <row r="66" spans="2:13" x14ac:dyDescent="0.25">
      <c r="B66" s="132" t="s">
        <v>75</v>
      </c>
      <c r="C66" s="170">
        <v>100</v>
      </c>
      <c r="D66" s="134">
        <v>37.623157314333007</v>
      </c>
      <c r="E66" s="135">
        <v>49.380393975062063</v>
      </c>
      <c r="F66" s="134">
        <v>0</v>
      </c>
      <c r="G66" s="135">
        <v>0</v>
      </c>
      <c r="H66" s="134">
        <v>0</v>
      </c>
      <c r="I66" s="135">
        <v>0</v>
      </c>
      <c r="J66" s="134">
        <v>0</v>
      </c>
      <c r="K66" s="135">
        <v>0</v>
      </c>
      <c r="L66" s="134">
        <v>12.996448710604936</v>
      </c>
      <c r="M66" s="136">
        <v>16.152805636691696</v>
      </c>
    </row>
    <row r="67" spans="2:13" x14ac:dyDescent="0.25">
      <c r="B67" s="137" t="s">
        <v>76</v>
      </c>
      <c r="C67" s="171">
        <v>500</v>
      </c>
      <c r="D67" s="139">
        <v>22.934087771145098</v>
      </c>
      <c r="E67" s="140">
        <v>46.243008171651461</v>
      </c>
      <c r="F67" s="139">
        <v>0.72901132152849812</v>
      </c>
      <c r="G67" s="140">
        <v>12.636196239827303</v>
      </c>
      <c r="H67" s="139">
        <v>0</v>
      </c>
      <c r="I67" s="140">
        <v>0.2459847483535284</v>
      </c>
      <c r="J67" s="139">
        <v>0</v>
      </c>
      <c r="K67" s="140">
        <v>12.879200013670134</v>
      </c>
      <c r="L67" s="139">
        <v>4.332511733823984</v>
      </c>
      <c r="M67" s="141">
        <v>28.992616178538832</v>
      </c>
    </row>
    <row r="68" spans="2:13" x14ac:dyDescent="0.25">
      <c r="B68" s="142" t="s">
        <v>77</v>
      </c>
      <c r="C68" s="168">
        <v>37400</v>
      </c>
      <c r="D68" s="143">
        <v>39.584078570707646</v>
      </c>
      <c r="E68" s="144">
        <v>19.591849562876703</v>
      </c>
      <c r="F68" s="143">
        <v>1.4260538103768874</v>
      </c>
      <c r="G68" s="144">
        <v>14.126640102886347</v>
      </c>
      <c r="H68" s="143">
        <v>2.969078062637776</v>
      </c>
      <c r="I68" s="144">
        <v>6.1944452386879112</v>
      </c>
      <c r="J68" s="143">
        <v>0.93506292980724171</v>
      </c>
      <c r="K68" s="144">
        <v>5.4355663759733872</v>
      </c>
      <c r="L68" s="143">
        <v>9.7372253460460811</v>
      </c>
      <c r="M68" s="145">
        <v>78.579351213092977</v>
      </c>
    </row>
    <row r="69" spans="2:13" x14ac:dyDescent="0.25">
      <c r="B69" s="132" t="s">
        <v>78</v>
      </c>
      <c r="C69" s="170">
        <v>3800</v>
      </c>
      <c r="D69" s="134">
        <v>35.64881234464427</v>
      </c>
      <c r="E69" s="135">
        <v>8.7737536219930909</v>
      </c>
      <c r="F69" s="134">
        <v>1.4652623815080938</v>
      </c>
      <c r="G69" s="135">
        <v>25.254663281410565</v>
      </c>
      <c r="H69" s="134">
        <v>2.0031689478074948</v>
      </c>
      <c r="I69" s="135">
        <v>0.65815610526458901</v>
      </c>
      <c r="J69" s="134">
        <v>0.52281027029681715</v>
      </c>
      <c r="K69" s="135">
        <v>3.3745402585457405</v>
      </c>
      <c r="L69" s="134">
        <v>22.298832788529346</v>
      </c>
      <c r="M69" s="136">
        <v>64.690057276381765</v>
      </c>
    </row>
    <row r="70" spans="2:13" x14ac:dyDescent="0.25">
      <c r="B70" s="146" t="s">
        <v>79</v>
      </c>
      <c r="C70" s="172">
        <v>41200</v>
      </c>
      <c r="D70" s="139">
        <v>39.224848000153436</v>
      </c>
      <c r="E70" s="140">
        <v>18.604320243661952</v>
      </c>
      <c r="F70" s="139">
        <v>1.4296329627312554</v>
      </c>
      <c r="G70" s="140">
        <v>15.142461113695084</v>
      </c>
      <c r="H70" s="139">
        <v>2.880905099872038</v>
      </c>
      <c r="I70" s="140">
        <v>5.6890653762073402</v>
      </c>
      <c r="J70" s="139">
        <v>0.89743046745753818</v>
      </c>
      <c r="K70" s="140">
        <v>5.2474257152000661</v>
      </c>
      <c r="L70" s="139">
        <v>10.883911021021271</v>
      </c>
      <c r="M70" s="141">
        <v>77.311904427876527</v>
      </c>
    </row>
    <row r="71" spans="2:13" x14ac:dyDescent="0.25">
      <c r="B71" s="147" t="s">
        <v>80</v>
      </c>
      <c r="C71" s="148">
        <v>355400</v>
      </c>
      <c r="D71" s="149">
        <v>28.315451775419309</v>
      </c>
      <c r="E71" s="149">
        <v>22.739748192560487</v>
      </c>
      <c r="F71" s="149">
        <v>1.7491446924995928</v>
      </c>
      <c r="G71" s="149">
        <v>22.025430604013795</v>
      </c>
      <c r="H71" s="149">
        <v>3.2801716026176462</v>
      </c>
      <c r="I71" s="149">
        <v>1.6211392829584692</v>
      </c>
      <c r="J71" s="149">
        <v>0.60835879460181941</v>
      </c>
      <c r="K71" s="149">
        <v>3.3319925220920457</v>
      </c>
      <c r="L71" s="149">
        <v>16.328562533236827</v>
      </c>
      <c r="M71" s="150">
        <v>0.67243767062719639</v>
      </c>
    </row>
    <row r="72" spans="2:13" x14ac:dyDescent="0.25">
      <c r="B72" s="192" t="s">
        <v>353</v>
      </c>
    </row>
    <row r="73" spans="2:13" x14ac:dyDescent="0.25">
      <c r="B73" s="192" t="s">
        <v>330</v>
      </c>
    </row>
  </sheetData>
  <mergeCells count="3">
    <mergeCell ref="B2:B3"/>
    <mergeCell ref="C2:C3"/>
    <mergeCell ref="D3:M3"/>
  </mergeCells>
  <pageMargins left="0.7" right="0.7" top="0.75" bottom="0.75" header="0.3" footer="0.3"/>
  <pageSetup paperSize="9" scale="62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G31"/>
  <sheetViews>
    <sheetView workbookViewId="0"/>
  </sheetViews>
  <sheetFormatPr baseColWidth="10" defaultColWidth="9.140625" defaultRowHeight="15" x14ac:dyDescent="0.25"/>
  <cols>
    <col min="1" max="1" width="5.7109375" style="2" customWidth="1"/>
    <col min="2" max="2" width="41" style="2" customWidth="1"/>
    <col min="3" max="3" width="22.42578125" style="2" bestFit="1" customWidth="1"/>
    <col min="4" max="4" width="22.85546875" style="191" customWidth="1"/>
    <col min="5" max="5" width="15.28515625" style="2" bestFit="1" customWidth="1"/>
    <col min="6" max="16384" width="9.140625" style="2"/>
  </cols>
  <sheetData>
    <row r="1" spans="2:7" x14ac:dyDescent="0.25">
      <c r="B1" s="193" t="s">
        <v>337</v>
      </c>
    </row>
    <row r="2" spans="2:7" ht="49.5" customHeight="1" x14ac:dyDescent="0.25">
      <c r="C2" s="173" t="s">
        <v>316</v>
      </c>
      <c r="D2" s="174" t="s">
        <v>338</v>
      </c>
      <c r="E2" s="174" t="s">
        <v>339</v>
      </c>
    </row>
    <row r="3" spans="2:7" x14ac:dyDescent="0.25">
      <c r="B3" s="175" t="s">
        <v>317</v>
      </c>
      <c r="C3" s="176">
        <v>17</v>
      </c>
      <c r="D3" s="177">
        <v>0.96598340165983398</v>
      </c>
      <c r="E3" s="177">
        <v>0.94117647058823528</v>
      </c>
      <c r="F3" s="178"/>
      <c r="G3" s="178"/>
    </row>
    <row r="4" spans="2:7" x14ac:dyDescent="0.25">
      <c r="B4" s="175" t="s">
        <v>318</v>
      </c>
      <c r="C4" s="179">
        <v>94</v>
      </c>
      <c r="D4" s="180">
        <v>0.99173497174290837</v>
      </c>
      <c r="E4" s="180">
        <v>0.97872340425531912</v>
      </c>
      <c r="F4" s="178"/>
      <c r="G4" s="178"/>
    </row>
    <row r="5" spans="2:7" x14ac:dyDescent="0.25">
      <c r="B5" s="181" t="s">
        <v>319</v>
      </c>
      <c r="C5" s="182">
        <v>96</v>
      </c>
      <c r="D5" s="177">
        <v>0.87799094632463892</v>
      </c>
      <c r="E5" s="177">
        <v>0.86458333333333337</v>
      </c>
      <c r="F5" s="178"/>
      <c r="G5" s="178"/>
    </row>
    <row r="6" spans="2:7" x14ac:dyDescent="0.25">
      <c r="B6" s="181" t="s">
        <v>320</v>
      </c>
      <c r="C6" s="182">
        <v>96</v>
      </c>
      <c r="D6" s="177">
        <v>0.98335597826086951</v>
      </c>
      <c r="E6" s="177">
        <v>0.9375</v>
      </c>
      <c r="F6" s="178"/>
      <c r="G6" s="178"/>
    </row>
    <row r="7" spans="2:7" x14ac:dyDescent="0.25">
      <c r="B7" s="183" t="s">
        <v>321</v>
      </c>
      <c r="C7" s="184">
        <v>286</v>
      </c>
      <c r="D7" s="185">
        <v>0.97393742555913365</v>
      </c>
      <c r="E7" s="185">
        <v>0.92657342657342656</v>
      </c>
      <c r="F7" s="178"/>
      <c r="G7" s="178"/>
    </row>
    <row r="8" spans="2:7" x14ac:dyDescent="0.25">
      <c r="B8" s="181" t="s">
        <v>340</v>
      </c>
      <c r="C8" s="176">
        <v>22262</v>
      </c>
      <c r="D8" s="177">
        <v>0.66428235527064827</v>
      </c>
      <c r="E8" s="177">
        <v>0.6532656544784835</v>
      </c>
      <c r="F8" s="178"/>
      <c r="G8" s="178"/>
    </row>
    <row r="9" spans="2:7" x14ac:dyDescent="0.25">
      <c r="B9" s="181" t="s">
        <v>341</v>
      </c>
      <c r="C9" s="176">
        <v>4498</v>
      </c>
      <c r="D9" s="177">
        <v>0.70232871008039977</v>
      </c>
      <c r="E9" s="177">
        <v>0.69608714984437525</v>
      </c>
      <c r="F9" s="178"/>
      <c r="G9" s="178"/>
    </row>
    <row r="10" spans="2:7" x14ac:dyDescent="0.25">
      <c r="B10" s="181" t="s">
        <v>342</v>
      </c>
      <c r="C10" s="176">
        <v>2241</v>
      </c>
      <c r="D10" s="177">
        <v>0.75514977851201004</v>
      </c>
      <c r="E10" s="177">
        <v>0.7407407407407407</v>
      </c>
      <c r="F10" s="178"/>
      <c r="G10" s="178"/>
    </row>
    <row r="11" spans="2:7" x14ac:dyDescent="0.25">
      <c r="B11" s="181" t="s">
        <v>343</v>
      </c>
      <c r="C11" s="176">
        <v>978</v>
      </c>
      <c r="D11" s="177">
        <v>0.8273136086227203</v>
      </c>
      <c r="E11" s="177">
        <v>0.81901840490797551</v>
      </c>
      <c r="F11" s="178"/>
      <c r="G11" s="178"/>
    </row>
    <row r="12" spans="2:7" x14ac:dyDescent="0.25">
      <c r="B12" s="181" t="s">
        <v>344</v>
      </c>
      <c r="C12" s="176">
        <v>1187</v>
      </c>
      <c r="D12" s="177">
        <v>0.84387239087048516</v>
      </c>
      <c r="E12" s="177">
        <v>0.84751474304970509</v>
      </c>
      <c r="F12" s="178"/>
      <c r="G12" s="178"/>
    </row>
    <row r="13" spans="2:7" x14ac:dyDescent="0.25">
      <c r="B13" s="181" t="s">
        <v>345</v>
      </c>
      <c r="C13" s="176">
        <v>534</v>
      </c>
      <c r="D13" s="177">
        <v>0.81876594399476554</v>
      </c>
      <c r="E13" s="177">
        <v>0.82397003745318353</v>
      </c>
      <c r="F13" s="178"/>
      <c r="G13" s="178"/>
    </row>
    <row r="14" spans="2:7" x14ac:dyDescent="0.25">
      <c r="B14" s="181" t="s">
        <v>346</v>
      </c>
      <c r="C14" s="176">
        <v>287</v>
      </c>
      <c r="D14" s="177">
        <v>0.85891936365177957</v>
      </c>
      <c r="E14" s="177">
        <v>0.84320557491289194</v>
      </c>
      <c r="F14" s="178"/>
      <c r="G14" s="178"/>
    </row>
    <row r="15" spans="2:7" x14ac:dyDescent="0.25">
      <c r="B15" s="181" t="s">
        <v>347</v>
      </c>
      <c r="C15" s="176">
        <v>134</v>
      </c>
      <c r="D15" s="177">
        <v>0.92054487159056864</v>
      </c>
      <c r="E15" s="177">
        <v>0.91791044776119401</v>
      </c>
      <c r="F15" s="178"/>
      <c r="G15" s="178"/>
    </row>
    <row r="16" spans="2:7" x14ac:dyDescent="0.25">
      <c r="B16" s="181" t="s">
        <v>348</v>
      </c>
      <c r="C16" s="176">
        <v>39</v>
      </c>
      <c r="D16" s="177">
        <v>0.93583771420359974</v>
      </c>
      <c r="E16" s="177">
        <v>0.92307692307692313</v>
      </c>
      <c r="F16" s="178"/>
      <c r="G16" s="178"/>
    </row>
    <row r="17" spans="2:7" x14ac:dyDescent="0.25">
      <c r="B17" s="181" t="s">
        <v>349</v>
      </c>
      <c r="C17" s="176">
        <v>19</v>
      </c>
      <c r="D17" s="177">
        <v>0.97219707746023531</v>
      </c>
      <c r="E17" s="177">
        <v>0.89473684210526316</v>
      </c>
      <c r="F17" s="178"/>
      <c r="G17" s="178"/>
    </row>
    <row r="18" spans="2:7" x14ac:dyDescent="0.25">
      <c r="B18" s="181" t="s">
        <v>350</v>
      </c>
      <c r="C18" s="176">
        <v>32179</v>
      </c>
      <c r="D18" s="177">
        <v>0.84314644793767002</v>
      </c>
      <c r="E18" s="177">
        <v>0.6836446129463315</v>
      </c>
      <c r="F18" s="178"/>
      <c r="G18" s="178"/>
    </row>
    <row r="19" spans="2:7" x14ac:dyDescent="0.25">
      <c r="B19" s="186" t="s">
        <v>322</v>
      </c>
      <c r="C19" s="179">
        <v>2766</v>
      </c>
      <c r="D19" s="187">
        <v>0.69605427034475453</v>
      </c>
      <c r="E19" s="187">
        <v>0.66052060737527118</v>
      </c>
      <c r="F19" s="178"/>
      <c r="G19" s="178"/>
    </row>
    <row r="20" spans="2:7" x14ac:dyDescent="0.25">
      <c r="B20" s="181" t="s">
        <v>351</v>
      </c>
      <c r="C20" s="179">
        <v>989</v>
      </c>
      <c r="D20" s="177">
        <v>0.86735098328167082</v>
      </c>
      <c r="E20" s="177">
        <v>0.84833164812942363</v>
      </c>
      <c r="F20" s="178"/>
      <c r="G20" s="178"/>
    </row>
    <row r="21" spans="2:7" x14ac:dyDescent="0.25">
      <c r="B21" s="181" t="s">
        <v>352</v>
      </c>
      <c r="C21" s="182">
        <v>225</v>
      </c>
      <c r="D21" s="177">
        <v>0.95312935757532136</v>
      </c>
      <c r="E21" s="177">
        <v>0.95111111111111113</v>
      </c>
      <c r="F21" s="178"/>
      <c r="G21" s="178"/>
    </row>
    <row r="22" spans="2:7" x14ac:dyDescent="0.25">
      <c r="B22" s="181" t="s">
        <v>323</v>
      </c>
      <c r="C22" s="182">
        <v>47</v>
      </c>
      <c r="D22" s="177">
        <v>0.96354532677442029</v>
      </c>
      <c r="E22" s="177">
        <v>0.93617021276595747</v>
      </c>
      <c r="F22" s="178"/>
      <c r="G22" s="178"/>
    </row>
    <row r="23" spans="2:7" x14ac:dyDescent="0.25">
      <c r="B23" s="181" t="s">
        <v>324</v>
      </c>
      <c r="C23" s="182">
        <v>1261</v>
      </c>
      <c r="D23" s="177">
        <v>0.92949860259993333</v>
      </c>
      <c r="E23" s="177">
        <v>0.86994448850118955</v>
      </c>
      <c r="F23" s="178"/>
      <c r="G23" s="178"/>
    </row>
    <row r="24" spans="2:7" x14ac:dyDescent="0.25">
      <c r="B24" s="175" t="s">
        <v>325</v>
      </c>
      <c r="C24" s="179">
        <v>3846</v>
      </c>
      <c r="D24" s="180">
        <v>0.61709726443768997</v>
      </c>
      <c r="E24" s="180">
        <v>0.53562142485699427</v>
      </c>
      <c r="F24" s="178"/>
      <c r="G24" s="178"/>
    </row>
    <row r="25" spans="2:7" x14ac:dyDescent="0.25">
      <c r="B25" s="181" t="s">
        <v>326</v>
      </c>
      <c r="C25" s="182">
        <v>2189</v>
      </c>
      <c r="D25" s="177">
        <v>0.79066588994443454</v>
      </c>
      <c r="E25" s="177">
        <v>0.68935587026039291</v>
      </c>
      <c r="F25" s="178"/>
      <c r="G25" s="178"/>
    </row>
    <row r="26" spans="2:7" x14ac:dyDescent="0.25">
      <c r="B26" s="181" t="s">
        <v>327</v>
      </c>
      <c r="C26" s="182">
        <v>304</v>
      </c>
      <c r="D26" s="177">
        <v>0.74748748830207101</v>
      </c>
      <c r="E26" s="177">
        <v>0.72697368421052633</v>
      </c>
      <c r="F26" s="178"/>
      <c r="G26" s="178"/>
    </row>
    <row r="27" spans="2:7" x14ac:dyDescent="0.25">
      <c r="B27" s="183" t="s">
        <v>328</v>
      </c>
      <c r="C27" s="184">
        <v>6339</v>
      </c>
      <c r="D27" s="185">
        <v>0.73173591265479587</v>
      </c>
      <c r="E27" s="185">
        <v>0.59788610190881841</v>
      </c>
      <c r="F27" s="178"/>
      <c r="G27" s="178"/>
    </row>
    <row r="28" spans="2:7" x14ac:dyDescent="0.25">
      <c r="B28" s="181" t="s">
        <v>329</v>
      </c>
      <c r="C28" s="184">
        <v>256</v>
      </c>
      <c r="D28" s="177">
        <v>0.61372631578947368</v>
      </c>
      <c r="E28" s="177">
        <v>0.62109375</v>
      </c>
      <c r="F28" s="178"/>
      <c r="G28" s="178"/>
    </row>
    <row r="29" spans="2:7" x14ac:dyDescent="0.25">
      <c r="B29" s="188" t="s">
        <v>80</v>
      </c>
      <c r="C29" s="184">
        <v>43104</v>
      </c>
      <c r="D29" s="189">
        <v>0.87123084466660095</v>
      </c>
      <c r="E29" s="189">
        <v>0.67634094283593171</v>
      </c>
      <c r="F29" s="178"/>
      <c r="G29" s="178"/>
    </row>
    <row r="30" spans="2:7" x14ac:dyDescent="0.25">
      <c r="B30" s="192" t="s">
        <v>353</v>
      </c>
    </row>
    <row r="31" spans="2:7" x14ac:dyDescent="0.25">
      <c r="B31" s="192" t="s">
        <v>330</v>
      </c>
      <c r="C31" s="190"/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A - tableaux 2023</vt:lpstr>
      <vt:lpstr>B - tableaux 2023</vt:lpstr>
      <vt:lpstr>Fig 1 - taux de réponse au RSU </vt:lpstr>
    </vt:vector>
  </TitlesOfParts>
  <Company>DSIC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VASLIN Yohann</dc:creator>
  <cp:lastModifiedBy>VASLIN Yohann</cp:lastModifiedBy>
  <dcterms:created xsi:type="dcterms:W3CDTF">2024-03-19T08:42:48Z</dcterms:created>
  <dcterms:modified xsi:type="dcterms:W3CDTF">2025-10-15T12:58:09Z</dcterms:modified>
</cp:coreProperties>
</file>