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BIS\du BIS 176 au BIS 200\BIS_197_Effectifs_FPT_2023\"/>
    </mc:Choice>
  </mc:AlternateContent>
  <bookViews>
    <workbookView xWindow="450" yWindow="-180" windowWidth="25575" windowHeight="10905" tabRatio="901"/>
  </bookViews>
  <sheets>
    <sheet name="Figure 1" sheetId="23" r:id="rId1"/>
    <sheet name="Fig1 source" sheetId="11" r:id="rId2"/>
    <sheet name="Figure 2" sheetId="1" r:id="rId3"/>
    <sheet name="Fig2 source" sheetId="12" r:id="rId4"/>
    <sheet name="Figure 3" sheetId="2" r:id="rId5"/>
    <sheet name="Fig3 source" sheetId="13" r:id="rId6"/>
    <sheet name="Figures 4a et 4b" sheetId="22" r:id="rId7"/>
    <sheet name="Fig4 source" sheetId="21" r:id="rId8"/>
    <sheet name="Figure 5" sheetId="3" r:id="rId9"/>
    <sheet name="Fig5 source" sheetId="15" r:id="rId10"/>
    <sheet name="Annexe 1" sheetId="5" r:id="rId11"/>
    <sheet name="An1 source" sheetId="16" r:id="rId12"/>
    <sheet name="Annexe 2" sheetId="4" r:id="rId13"/>
    <sheet name="An2 source" sheetId="18" r:id="rId14"/>
    <sheet name="Annexe 3" sheetId="10" r:id="rId15"/>
    <sheet name="An3 source" sheetId="17" r:id="rId16"/>
  </sheets>
  <definedNames>
    <definedName name="Entr__es_sorties_2021mod_2022" localSheetId="7">#REF!</definedName>
    <definedName name="Entr__es_sorties_2021mod_2022" localSheetId="0">#REF!</definedName>
    <definedName name="Entr__es_sorties_2021mod_2022" localSheetId="6">#REF!</definedName>
    <definedName name="Entr__es_sorties_2021mod_2022">#REF!</definedName>
    <definedName name="PPnopstat_2021mod_2022" localSheetId="7">#REF!</definedName>
    <definedName name="PPnopstat_2021mod_2022" localSheetId="0">#REF!</definedName>
    <definedName name="PPnopstat_2021mod_2022" localSheetId="6">#REF!</definedName>
    <definedName name="PPnopstat_2021mod_2022">#REF!</definedName>
    <definedName name="PPstat_2021mod_2022" localSheetId="7">#REF!</definedName>
    <definedName name="PPstat_2021mod_2022" localSheetId="0">#REF!</definedName>
    <definedName name="PPstat_2021mod_2022" localSheetId="6">#REF!</definedName>
    <definedName name="PPstat_2021mod_2022">#REF!</definedName>
    <definedName name="_xlnm.Print_Area" localSheetId="13">'An2 source'!#REF!</definedName>
    <definedName name="_xlnm.Print_Area" localSheetId="12">'Annexe 2'!$B$2:$I$35</definedName>
  </definedNames>
  <calcPr calcId="162913"/>
</workbook>
</file>

<file path=xl/calcChain.xml><?xml version="1.0" encoding="utf-8"?>
<calcChain xmlns="http://schemas.openxmlformats.org/spreadsheetml/2006/main">
  <c r="S5" i="23" l="1"/>
  <c r="S6" i="23"/>
  <c r="S7" i="23"/>
  <c r="S8" i="23"/>
  <c r="S9" i="23"/>
  <c r="U9" i="23"/>
  <c r="T9" i="23"/>
  <c r="R9" i="23"/>
  <c r="Q9" i="23"/>
  <c r="P9" i="23"/>
  <c r="O9" i="23"/>
  <c r="N9" i="23"/>
  <c r="M9" i="23"/>
  <c r="L9" i="23"/>
  <c r="U8" i="23"/>
  <c r="T8" i="23"/>
  <c r="R8" i="23"/>
  <c r="Q8" i="23"/>
  <c r="P8" i="23"/>
  <c r="O8" i="23"/>
  <c r="N8" i="23"/>
  <c r="M8" i="23"/>
  <c r="L8" i="23"/>
  <c r="U7" i="23"/>
  <c r="T7" i="23"/>
  <c r="R7" i="23"/>
  <c r="Q7" i="23"/>
  <c r="P7" i="23"/>
  <c r="O7" i="23"/>
  <c r="N7" i="23"/>
  <c r="M7" i="23"/>
  <c r="L7" i="23"/>
  <c r="U6" i="23"/>
  <c r="T6" i="23"/>
  <c r="R6" i="23"/>
  <c r="Q6" i="23"/>
  <c r="P6" i="23"/>
  <c r="O6" i="23"/>
  <c r="N6" i="23"/>
  <c r="M6" i="23"/>
  <c r="L6" i="23"/>
  <c r="U5" i="23"/>
  <c r="T5" i="23"/>
  <c r="R5" i="23"/>
  <c r="Q5" i="23"/>
  <c r="P5" i="23"/>
  <c r="O5" i="23"/>
  <c r="N5" i="23"/>
  <c r="M5" i="23"/>
  <c r="L5" i="23"/>
  <c r="L12" i="11" l="1"/>
  <c r="K12" i="11"/>
  <c r="K11" i="11"/>
  <c r="L6" i="11" l="1"/>
  <c r="L9" i="11" s="1"/>
  <c r="K6" i="11"/>
  <c r="K9" i="11" s="1"/>
  <c r="L10" i="11" l="1"/>
  <c r="K10" i="11"/>
  <c r="S7" i="4" l="1"/>
  <c r="S8" i="4"/>
  <c r="S9" i="4"/>
  <c r="S10" i="4"/>
  <c r="S11" i="4"/>
  <c r="R8" i="4"/>
  <c r="R9" i="4"/>
  <c r="R10" i="4"/>
  <c r="R11" i="4"/>
  <c r="R7" i="4"/>
  <c r="H8" i="18"/>
  <c r="H5" i="18"/>
  <c r="H6" i="18"/>
  <c r="H7" i="18"/>
  <c r="H4" i="18"/>
  <c r="C6" i="5"/>
  <c r="I14" i="15"/>
  <c r="M33" i="22"/>
  <c r="M32" i="22"/>
  <c r="M14" i="22"/>
  <c r="M13" i="22"/>
  <c r="L33" i="22"/>
  <c r="L32" i="22"/>
  <c r="L14" i="22"/>
  <c r="L13" i="22"/>
  <c r="L31" i="22"/>
  <c r="M31" i="22"/>
  <c r="N31" i="22"/>
  <c r="K32" i="22"/>
  <c r="L12" i="22"/>
  <c r="M12" i="22"/>
  <c r="N12" i="22"/>
  <c r="N33" i="22"/>
  <c r="N32" i="22"/>
  <c r="K33" i="22"/>
  <c r="N14" i="22"/>
  <c r="N13" i="22"/>
  <c r="K14" i="22"/>
  <c r="K13" i="2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K14" i="11"/>
  <c r="K17" i="11"/>
  <c r="K21" i="11"/>
  <c r="L14" i="11"/>
  <c r="K15" i="11"/>
  <c r="L15" i="11"/>
  <c r="K16" i="11"/>
  <c r="L16" i="11"/>
  <c r="L17" i="11"/>
  <c r="J27" i="11"/>
  <c r="K18" i="11"/>
  <c r="L18" i="11"/>
  <c r="J28" i="11"/>
  <c r="K19" i="11"/>
  <c r="L28" i="11"/>
  <c r="K20" i="11"/>
  <c r="L20" i="11"/>
  <c r="L21" i="11"/>
  <c r="I27" i="11"/>
  <c r="I28" i="11"/>
  <c r="I5" i="15" l="1"/>
  <c r="I12" i="15"/>
  <c r="I13" i="15"/>
  <c r="I4" i="15"/>
  <c r="I11" i="15"/>
  <c r="I10" i="15"/>
  <c r="I8" i="15"/>
  <c r="I9" i="15"/>
  <c r="I3" i="15"/>
  <c r="I7" i="15"/>
  <c r="I6" i="15"/>
  <c r="L19" i="11"/>
  <c r="K28" i="11"/>
  <c r="L27" i="11"/>
  <c r="K27" i="11"/>
  <c r="K31" i="22"/>
  <c r="K12" i="22"/>
  <c r="D28" i="21"/>
  <c r="D9" i="2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6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E6" i="3"/>
  <c r="F6" i="3"/>
  <c r="F7" i="3"/>
  <c r="E9" i="3"/>
  <c r="E10" i="3"/>
  <c r="D11" i="3"/>
  <c r="E11" i="3"/>
  <c r="D12" i="3"/>
  <c r="H12" i="3"/>
  <c r="D13" i="3"/>
  <c r="E13" i="3"/>
  <c r="H13" i="3"/>
  <c r="G14" i="3"/>
  <c r="E14" i="3"/>
  <c r="F14" i="3"/>
  <c r="D15" i="3"/>
  <c r="F15" i="3"/>
  <c r="G17" i="3"/>
  <c r="E17" i="3"/>
  <c r="C7" i="3"/>
  <c r="C8" i="3"/>
  <c r="C9" i="3"/>
  <c r="C10" i="3"/>
  <c r="C11" i="3"/>
  <c r="C12" i="3"/>
  <c r="C13" i="3"/>
  <c r="C14" i="3"/>
  <c r="C15" i="3"/>
  <c r="C16" i="3"/>
  <c r="C17" i="3"/>
  <c r="K13" i="15" l="1"/>
  <c r="G16" i="3"/>
  <c r="G8" i="3"/>
  <c r="F17" i="3"/>
  <c r="K5" i="15"/>
  <c r="L13" i="15"/>
  <c r="J11" i="15"/>
  <c r="L5" i="15"/>
  <c r="J3" i="15"/>
  <c r="J7" i="15"/>
  <c r="K4" i="15"/>
  <c r="F9" i="3"/>
  <c r="G11" i="3"/>
  <c r="K9" i="15"/>
  <c r="G7" i="3"/>
  <c r="E8" i="3"/>
  <c r="E16" i="3"/>
  <c r="G15" i="3"/>
  <c r="D7" i="3"/>
  <c r="J14" i="15"/>
  <c r="J6" i="15"/>
  <c r="H10" i="3"/>
  <c r="K7" i="15"/>
  <c r="H11" i="3"/>
  <c r="J13" i="15"/>
  <c r="J5" i="15"/>
  <c r="K8" i="15"/>
  <c r="L12" i="15"/>
  <c r="L4" i="15"/>
  <c r="F16" i="3"/>
  <c r="E15" i="3"/>
  <c r="D14" i="3"/>
  <c r="F8" i="3"/>
  <c r="E7" i="3"/>
  <c r="D6" i="3"/>
  <c r="G13" i="3"/>
  <c r="H17" i="3"/>
  <c r="H9" i="3"/>
  <c r="K14" i="15"/>
  <c r="K6" i="15"/>
  <c r="L10" i="15"/>
  <c r="D16" i="3"/>
  <c r="F10" i="3"/>
  <c r="D8" i="3"/>
  <c r="L11" i="15"/>
  <c r="G12" i="3"/>
  <c r="H16" i="3"/>
  <c r="H8" i="3"/>
  <c r="J10" i="15"/>
  <c r="L9" i="15"/>
  <c r="D17" i="3"/>
  <c r="F11" i="3"/>
  <c r="D9" i="3"/>
  <c r="H15" i="3"/>
  <c r="H7" i="3"/>
  <c r="J9" i="15"/>
  <c r="K12" i="15"/>
  <c r="L8" i="15"/>
  <c r="F12" i="3"/>
  <c r="D10" i="3"/>
  <c r="J4" i="15"/>
  <c r="G10" i="3"/>
  <c r="H14" i="3"/>
  <c r="H6" i="3"/>
  <c r="J8" i="15"/>
  <c r="K11" i="15"/>
  <c r="K3" i="15"/>
  <c r="L7" i="15"/>
  <c r="F13" i="3"/>
  <c r="E12" i="3"/>
  <c r="J12" i="15"/>
  <c r="G6" i="3"/>
  <c r="G9" i="3"/>
  <c r="K10" i="15"/>
  <c r="L14" i="15"/>
  <c r="L6" i="15"/>
  <c r="L3" i="15"/>
  <c r="D27" i="21"/>
  <c r="I19" i="2" l="1"/>
  <c r="I18" i="2"/>
  <c r="I17" i="2"/>
  <c r="I16" i="2"/>
  <c r="I7" i="2"/>
  <c r="I8" i="2"/>
  <c r="I9" i="2"/>
  <c r="I10" i="2"/>
  <c r="I11" i="2"/>
  <c r="I12" i="2"/>
  <c r="I13" i="2"/>
  <c r="I14" i="2"/>
  <c r="I15" i="2"/>
  <c r="I6" i="2"/>
  <c r="D6" i="2"/>
  <c r="F7" i="2"/>
  <c r="D8" i="2"/>
  <c r="E8" i="2"/>
  <c r="F8" i="2"/>
  <c r="D9" i="2"/>
  <c r="E9" i="2"/>
  <c r="F9" i="2"/>
  <c r="E10" i="2"/>
  <c r="F10" i="2"/>
  <c r="D11" i="2"/>
  <c r="F11" i="2"/>
  <c r="F12" i="2"/>
  <c r="D13" i="2"/>
  <c r="F13" i="2"/>
  <c r="D14" i="2"/>
  <c r="F14" i="2"/>
  <c r="F15" i="2"/>
  <c r="E16" i="2"/>
  <c r="F16" i="2"/>
  <c r="E17" i="2"/>
  <c r="F17" i="2"/>
  <c r="E18" i="2"/>
  <c r="F18" i="2"/>
  <c r="D19" i="2"/>
  <c r="F19" i="2"/>
  <c r="C19" i="2"/>
  <c r="C18" i="2"/>
  <c r="C17" i="2"/>
  <c r="C16" i="2"/>
  <c r="C7" i="2"/>
  <c r="C8" i="2"/>
  <c r="C9" i="2"/>
  <c r="C10" i="2"/>
  <c r="C11" i="2"/>
  <c r="C12" i="2"/>
  <c r="C13" i="2"/>
  <c r="C14" i="2"/>
  <c r="C15" i="2"/>
  <c r="H17" i="11"/>
  <c r="G17" i="11"/>
  <c r="H15" i="11"/>
  <c r="G16" i="1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6" i="1"/>
  <c r="D24" i="1"/>
  <c r="E24" i="1"/>
  <c r="F24" i="1"/>
  <c r="C24" i="1"/>
  <c r="D23" i="1"/>
  <c r="E23" i="1"/>
  <c r="F23" i="1"/>
  <c r="C23" i="1"/>
  <c r="D6" i="1"/>
  <c r="E6" i="1"/>
  <c r="F6" i="1"/>
  <c r="D7" i="1"/>
  <c r="E7" i="1"/>
  <c r="C8" i="1"/>
  <c r="D8" i="1"/>
  <c r="E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7" i="1"/>
  <c r="C5" i="10"/>
  <c r="D5" i="10"/>
  <c r="E5" i="10"/>
  <c r="G5" i="10"/>
  <c r="E2" i="17"/>
  <c r="F5" i="10" s="1"/>
  <c r="G2" i="17"/>
  <c r="H5" i="10" s="1"/>
  <c r="F7" i="1" l="1"/>
  <c r="F8" i="1"/>
  <c r="G18" i="2"/>
  <c r="G10" i="2"/>
  <c r="F6" i="2"/>
  <c r="G15" i="11"/>
  <c r="G5" i="18"/>
  <c r="H13" i="2"/>
  <c r="G12" i="2"/>
  <c r="I14" i="11"/>
  <c r="H14" i="11"/>
  <c r="H6" i="2"/>
  <c r="J16" i="11"/>
  <c r="I17" i="11"/>
  <c r="J17" i="11"/>
  <c r="G15" i="2"/>
  <c r="G7" i="2"/>
  <c r="J14" i="11"/>
  <c r="D18" i="2"/>
  <c r="G17" i="2"/>
  <c r="G9" i="2"/>
  <c r="G14" i="2"/>
  <c r="D17" i="2"/>
  <c r="G6" i="2"/>
  <c r="D12" i="2"/>
  <c r="G16" i="2"/>
  <c r="G8" i="2"/>
  <c r="D16" i="2"/>
  <c r="D10" i="2"/>
  <c r="H9" i="11"/>
  <c r="H20" i="11" s="1"/>
  <c r="G13" i="2"/>
  <c r="G11" i="2"/>
  <c r="H14" i="2"/>
  <c r="G19" i="2"/>
  <c r="H15" i="2"/>
  <c r="H7" i="2"/>
  <c r="E19" i="2"/>
  <c r="E15" i="2"/>
  <c r="E14" i="2"/>
  <c r="E13" i="2"/>
  <c r="E12" i="2"/>
  <c r="E11" i="2"/>
  <c r="E7" i="2"/>
  <c r="E6" i="2"/>
  <c r="D7" i="2"/>
  <c r="H12" i="2"/>
  <c r="H19" i="2"/>
  <c r="H11" i="2"/>
  <c r="D15" i="2"/>
  <c r="H18" i="2"/>
  <c r="H10" i="2"/>
  <c r="H17" i="2"/>
  <c r="H9" i="2"/>
  <c r="H16" i="2"/>
  <c r="H8" i="2"/>
  <c r="I20" i="11"/>
  <c r="J21" i="11"/>
  <c r="H10" i="11"/>
  <c r="H21" i="11" s="1"/>
  <c r="I21" i="11"/>
  <c r="H16" i="11"/>
  <c r="J15" i="11"/>
  <c r="I15" i="11"/>
  <c r="I16" i="11"/>
  <c r="J20" i="11"/>
  <c r="H7" i="11"/>
  <c r="H27" i="11" s="1"/>
  <c r="G24" i="1"/>
  <c r="G23" i="1"/>
  <c r="H18" i="11" l="1"/>
  <c r="H8" i="11"/>
  <c r="H28" i="11" s="1"/>
  <c r="I18" i="11"/>
  <c r="J18" i="11"/>
  <c r="J19" i="11"/>
  <c r="I19" i="11" l="1"/>
  <c r="H19" i="11"/>
  <c r="L7" i="4"/>
  <c r="L8" i="4"/>
  <c r="L9" i="4"/>
  <c r="L10" i="4"/>
  <c r="K8" i="4"/>
  <c r="K9" i="4"/>
  <c r="K10" i="4"/>
  <c r="K11" i="4"/>
  <c r="K7" i="4"/>
  <c r="C6" i="3"/>
  <c r="C6" i="2"/>
  <c r="C6" i="1"/>
  <c r="F15" i="11"/>
  <c r="C15" i="11"/>
  <c r="D15" i="11"/>
  <c r="E15" i="11"/>
  <c r="C16" i="11"/>
  <c r="D16" i="11"/>
  <c r="E16" i="11"/>
  <c r="C17" i="11"/>
  <c r="D17" i="11"/>
  <c r="E17" i="11"/>
  <c r="D14" i="11"/>
  <c r="E14" i="11"/>
  <c r="C14" i="11"/>
  <c r="D10" i="11"/>
  <c r="E10" i="11"/>
  <c r="E21" i="11" s="1"/>
  <c r="C10" i="11"/>
  <c r="B10" i="11"/>
  <c r="D9" i="11"/>
  <c r="D20" i="11" s="1"/>
  <c r="E9" i="11"/>
  <c r="E20" i="11" s="1"/>
  <c r="C9" i="11"/>
  <c r="C20" i="11" s="1"/>
  <c r="B9" i="11"/>
  <c r="D7" i="11"/>
  <c r="E7" i="11"/>
  <c r="C7" i="11"/>
  <c r="C8" i="11" s="1"/>
  <c r="B7" i="11"/>
  <c r="B8" i="11" s="1"/>
  <c r="C21" i="11" l="1"/>
  <c r="D18" i="11"/>
  <c r="E18" i="11"/>
  <c r="D4" i="18"/>
  <c r="M7" i="4" s="1"/>
  <c r="C8" i="18"/>
  <c r="L11" i="4" s="1"/>
  <c r="C19" i="11"/>
  <c r="D5" i="18"/>
  <c r="M8" i="4" s="1"/>
  <c r="D6" i="18"/>
  <c r="M9" i="4" s="1"/>
  <c r="D7" i="18"/>
  <c r="M10" i="4" s="1"/>
  <c r="C18" i="11"/>
  <c r="E8" i="11"/>
  <c r="E19" i="11" s="1"/>
  <c r="D21" i="11"/>
  <c r="D8" i="11"/>
  <c r="E7" i="18" s="1"/>
  <c r="N10" i="4" s="1"/>
  <c r="G9" i="11"/>
  <c r="G20" i="11" s="1"/>
  <c r="F5" i="18"/>
  <c r="O8" i="4" s="1"/>
  <c r="G14" i="11"/>
  <c r="F14" i="11"/>
  <c r="F16" i="11"/>
  <c r="F10" i="11"/>
  <c r="F21" i="11" s="1"/>
  <c r="G10" i="11"/>
  <c r="G21" i="11" s="1"/>
  <c r="F17" i="11"/>
  <c r="F9" i="11"/>
  <c r="F20" i="11" s="1"/>
  <c r="G7" i="11"/>
  <c r="G27" i="11" s="1"/>
  <c r="F7" i="11"/>
  <c r="F8" i="11" s="1"/>
  <c r="G7" i="18" s="1"/>
  <c r="P10" i="4" s="1"/>
  <c r="G8" i="11" l="1"/>
  <c r="G28" i="11" s="1"/>
  <c r="G18" i="11"/>
  <c r="F4" i="18"/>
  <c r="O7" i="4" s="1"/>
  <c r="F6" i="18"/>
  <c r="O9" i="4" s="1"/>
  <c r="D19" i="11"/>
  <c r="E5" i="18"/>
  <c r="N8" i="4" s="1"/>
  <c r="F7" i="18"/>
  <c r="O10" i="4" s="1"/>
  <c r="E6" i="18"/>
  <c r="N9" i="4" s="1"/>
  <c r="D8" i="18"/>
  <c r="M11" i="4" s="1"/>
  <c r="E4" i="18"/>
  <c r="N7" i="4" s="1"/>
  <c r="E8" i="18"/>
  <c r="N11" i="4" s="1"/>
  <c r="G6" i="18"/>
  <c r="P9" i="4" s="1"/>
  <c r="P8" i="4"/>
  <c r="G8" i="18"/>
  <c r="P11" i="4" s="1"/>
  <c r="F19" i="11"/>
  <c r="F8" i="18"/>
  <c r="O11" i="4" s="1"/>
  <c r="G4" i="18"/>
  <c r="P7" i="4" s="1"/>
  <c r="F18" i="11"/>
  <c r="Q11" i="4" l="1"/>
  <c r="Q8" i="4"/>
  <c r="Q7" i="4"/>
  <c r="Q10" i="4"/>
  <c r="Q9" i="4"/>
  <c r="G19" i="11"/>
  <c r="C6" i="10" l="1"/>
  <c r="G7" i="10" l="1"/>
  <c r="H7" i="10"/>
  <c r="G8" i="10"/>
  <c r="H8" i="10"/>
  <c r="G9" i="10"/>
  <c r="H9" i="10"/>
  <c r="G10" i="10"/>
  <c r="H10" i="10"/>
  <c r="G11" i="10"/>
  <c r="H11" i="10"/>
  <c r="G12" i="10"/>
  <c r="H12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G22" i="10"/>
  <c r="H22" i="10"/>
  <c r="G6" i="10"/>
  <c r="H6" i="10"/>
  <c r="D6" i="10"/>
  <c r="E6" i="10"/>
  <c r="F6" i="10"/>
  <c r="D7" i="10"/>
  <c r="E7" i="10"/>
  <c r="F7" i="10"/>
  <c r="D8" i="10"/>
  <c r="E8" i="10"/>
  <c r="F8" i="10"/>
  <c r="D9" i="10"/>
  <c r="E9" i="10"/>
  <c r="F9" i="10"/>
  <c r="D10" i="10"/>
  <c r="E10" i="10"/>
  <c r="F10" i="10"/>
  <c r="D11" i="10"/>
  <c r="E11" i="10"/>
  <c r="F11" i="10"/>
  <c r="D12" i="10"/>
  <c r="E12" i="10"/>
  <c r="F12" i="10"/>
  <c r="D13" i="10"/>
  <c r="E13" i="10"/>
  <c r="F13" i="10"/>
  <c r="D14" i="10"/>
  <c r="E14" i="10"/>
  <c r="F14" i="10"/>
  <c r="D15" i="10"/>
  <c r="E15" i="10"/>
  <c r="F15" i="10"/>
  <c r="D16" i="10"/>
  <c r="E16" i="10"/>
  <c r="F16" i="10"/>
  <c r="D17" i="10"/>
  <c r="E17" i="10"/>
  <c r="F17" i="10"/>
  <c r="D18" i="10"/>
  <c r="E18" i="10"/>
  <c r="F18" i="10"/>
  <c r="D19" i="10"/>
  <c r="E19" i="10"/>
  <c r="F19" i="10"/>
  <c r="D20" i="10"/>
  <c r="E20" i="10"/>
  <c r="F20" i="10"/>
  <c r="D21" i="10"/>
  <c r="E21" i="10"/>
  <c r="F21" i="10"/>
  <c r="D22" i="10"/>
  <c r="E22" i="10"/>
  <c r="F22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</calcChain>
</file>

<file path=xl/sharedStrings.xml><?xml version="1.0" encoding="utf-8"?>
<sst xmlns="http://schemas.openxmlformats.org/spreadsheetml/2006/main" count="410" uniqueCount="143">
  <si>
    <t>en milliers</t>
  </si>
  <si>
    <t>en %</t>
  </si>
  <si>
    <t>Organismes communaux</t>
  </si>
  <si>
    <t xml:space="preserve">     Communes</t>
  </si>
  <si>
    <t xml:space="preserve">     Etablissements communaux</t>
  </si>
  <si>
    <t>Organismes intercommunaux</t>
  </si>
  <si>
    <t xml:space="preserve">     Autres groupements intercommunaux sans fiscalité propre</t>
  </si>
  <si>
    <t>Organismes départementaux</t>
  </si>
  <si>
    <t xml:space="preserve">     Départements</t>
  </si>
  <si>
    <t>Bénéficiaires de contrats aidés (2)</t>
  </si>
  <si>
    <t>Ensemble (1) + (2)</t>
  </si>
  <si>
    <t>(p) Chiffres provisoires.</t>
  </si>
  <si>
    <t>Source : Insee, SIASP.</t>
  </si>
  <si>
    <t>Fonctionnaires</t>
  </si>
  <si>
    <t>dont catégorie A</t>
  </si>
  <si>
    <t>Contractuels</t>
  </si>
  <si>
    <t>Autres statuts</t>
  </si>
  <si>
    <t>Contrats aidés (2)</t>
  </si>
  <si>
    <t>Administrative</t>
  </si>
  <si>
    <t>Technique</t>
  </si>
  <si>
    <t>Culturelle</t>
  </si>
  <si>
    <t>Sportive</t>
  </si>
  <si>
    <t>Sociale</t>
  </si>
  <si>
    <t>Médico-sociale</t>
  </si>
  <si>
    <t>Médico-technique</t>
  </si>
  <si>
    <t>Police municipale</t>
  </si>
  <si>
    <t>Incendie et secours</t>
  </si>
  <si>
    <t>Animation</t>
  </si>
  <si>
    <t>Autres cas</t>
  </si>
  <si>
    <t>Total</t>
  </si>
  <si>
    <t>en milliers (yc contrats aidés)</t>
  </si>
  <si>
    <t>yc contrats aidés</t>
  </si>
  <si>
    <t>hors contrats aidés</t>
  </si>
  <si>
    <t>Auvergne-Rhône-Alpes</t>
  </si>
  <si>
    <t>Bourgogne-Franche-Comté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</si>
  <si>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</si>
  <si>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</si>
  <si>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</si>
  <si>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</si>
  <si>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</si>
  <si>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</si>
  <si>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</si>
  <si>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Ile-de-France</t>
  </si>
  <si>
    <t>Martinique</t>
  </si>
  <si>
    <t>Normandie</t>
  </si>
  <si>
    <t>Nouvelle-Aquitaine</t>
  </si>
  <si>
    <t>Occitanie</t>
  </si>
  <si>
    <t>Pays de la Loire</t>
  </si>
  <si>
    <t>Provence-Alpes-Côte d'Azur</t>
  </si>
  <si>
    <t>La Réunion</t>
  </si>
  <si>
    <t>Ensemble hors bénéficiaires de contrats aidés (1)</t>
  </si>
  <si>
    <t>Total hors contrats aidés</t>
  </si>
  <si>
    <t>Figure 1 - Évolution des effectifs dans la fonction publique territoriale depuis 2015</t>
  </si>
  <si>
    <t>Figure 2 - Évolution des effectifs dans la fonction publique territoriale selon le type de collectivités</t>
  </si>
  <si>
    <t>Figure 3 - Évolution des effectifs dans la fonction publique territoriale selon le statut</t>
  </si>
  <si>
    <t>2015-2016</t>
  </si>
  <si>
    <t>2016-2017</t>
  </si>
  <si>
    <t>2017-2018</t>
  </si>
  <si>
    <t>2018-2019</t>
  </si>
  <si>
    <t>Entrées, sorties et changements de statuts des contractuels de la FPT</t>
  </si>
  <si>
    <t>Entrées</t>
  </si>
  <si>
    <t>Sorties</t>
  </si>
  <si>
    <t>Changement de statut</t>
  </si>
  <si>
    <t>Solde</t>
  </si>
  <si>
    <t>Entrées, sorties et changements de statuts des fonctionnaires de la FPT</t>
  </si>
  <si>
    <t>Figure 5 - Évolution des effectifs dans la fonction publique territoriale selon la filière d’emploi</t>
  </si>
  <si>
    <t>Annexe 1 - Évolution des effectifs dans la fonction publique territoriale selon la région</t>
  </si>
  <si>
    <t>Autres</t>
  </si>
  <si>
    <t>Contrats aidés</t>
  </si>
  <si>
    <t>Annexe 2 – Contribution des statuts à l’évolution des effectifs de la fonction publique territoriale depuis 2015</t>
  </si>
  <si>
    <t>Contribution des statuts à l’évolution des effectifs de la fonction publique territoriale depuis 2015</t>
  </si>
  <si>
    <t>Annexe 3 – Évolution des effectifs, y compris contrats aidés, dans la fonction publique territoriale selon le type de collectivités</t>
  </si>
  <si>
    <t>Source : Insee, SIASP</t>
  </si>
  <si>
    <t>(p) chiffres provisoires.</t>
  </si>
  <si>
    <t>indice 100 en 2015</t>
  </si>
  <si>
    <t>Autres, hors contrats aidés</t>
  </si>
  <si>
    <t xml:space="preserve">Total </t>
  </si>
  <si>
    <r>
      <t>SDIS</t>
    </r>
    <r>
      <rPr>
        <vertAlign val="superscript"/>
        <sz val="10"/>
        <color indexed="8"/>
        <rFont val="ARIALNARROW"/>
      </rPr>
      <t>(a)</t>
    </r>
  </si>
  <si>
    <r>
      <t>Centres de gestion et CNFPT</t>
    </r>
    <r>
      <rPr>
        <vertAlign val="superscript"/>
        <sz val="10"/>
        <color indexed="8"/>
        <rFont val="ARIALNARROW"/>
      </rPr>
      <t>(a)</t>
    </r>
  </si>
  <si>
    <r>
      <t>Régions</t>
    </r>
    <r>
      <rPr>
        <b/>
        <vertAlign val="superscript"/>
        <sz val="10"/>
        <color indexed="8"/>
        <rFont val="ARIALNARROW"/>
      </rPr>
      <t>(b)</t>
    </r>
  </si>
  <si>
    <t>(a) EPCI : établissement public de coopération intercommunale - SDIS : services départementaux d'incendie et secours - CNFPT : centre national de la fonction publique territoriale (délégations départementales et services centraux).</t>
  </si>
  <si>
    <t>(b) y compris les collectivités uniques de Guyane et Martinique et la collectivité de Corse.</t>
  </si>
  <si>
    <t>dont catégorie B</t>
  </si>
  <si>
    <t>dont catégorie C</t>
  </si>
  <si>
    <t>Figure 4a - Entrées, sorties et changements de statuts des fonctionnaires de la FPT</t>
  </si>
  <si>
    <t>Figure 4b - Entrées, sorties et changements de statuts des contractuels de la FPT</t>
  </si>
  <si>
    <t>2019-2020</t>
  </si>
  <si>
    <t>Ensemble (évolution en %)</t>
  </si>
  <si>
    <t>Total yc contrats aidés</t>
  </si>
  <si>
    <t>Autres + contrats aidés</t>
  </si>
  <si>
    <t>Contratuels + contrats aidés</t>
  </si>
  <si>
    <t>Evolution des effectifs en milliers</t>
  </si>
  <si>
    <t>Evolution des effectifs en base 100</t>
  </si>
  <si>
    <t>source</t>
  </si>
  <si>
    <t>en milliers (hors contrats aidés)</t>
  </si>
  <si>
    <t>Ensemble</t>
  </si>
  <si>
    <t>Champ : France hors Mayotte et Collectivités d'outre-mer, emplois principaux au 31 décembre. Tous statuts, y compris assistants maternels et familiaux et apprentis.</t>
  </si>
  <si>
    <t>Champ : France hors Mayotte et Collectivités d'outre-mer, emplois principaux au 31 décembre. Agents fonctionnaires et contractuels, hors assistants maternels et apprentis.</t>
  </si>
  <si>
    <t>Champ : France hors Mayotte et Collectivités d'outre-mer, emplois principaux au 31 décembre, agents fonctionnaires et contractuels.</t>
  </si>
  <si>
    <r>
      <t xml:space="preserve">     EPCI</t>
    </r>
    <r>
      <rPr>
        <b/>
        <vertAlign val="superscript"/>
        <sz val="10"/>
        <color indexed="8"/>
        <rFont val="ARIALNARROW"/>
      </rPr>
      <t>(a)</t>
    </r>
    <r>
      <rPr>
        <b/>
        <sz val="10"/>
        <color indexed="8"/>
        <rFont val="ARIALNARROW"/>
      </rPr>
      <t xml:space="preserve"> à fiscalité propre</t>
    </r>
  </si>
  <si>
    <t xml:space="preserve">     Syndicats intercommunaux à vocation multiple (SIVOM)</t>
  </si>
  <si>
    <t xml:space="preserve">     Syndicats intercommunaux à vocation unique (SIVU)</t>
  </si>
  <si>
    <t xml:space="preserve">     Syndicats mixtes</t>
  </si>
  <si>
    <t xml:space="preserve">     Total des groupements intercommunaux sans fiscalité propre</t>
  </si>
  <si>
    <r>
      <t>Autres</t>
    </r>
    <r>
      <rPr>
        <b/>
        <vertAlign val="superscript"/>
        <sz val="10"/>
        <color indexed="8"/>
        <rFont val="ARIALNARROW"/>
      </rPr>
      <t xml:space="preserve"> </t>
    </r>
    <r>
      <rPr>
        <i/>
        <sz val="8"/>
        <color indexed="8"/>
        <rFont val="ARIALNARROW"/>
      </rPr>
      <t>(Caisses de crédit municipal, régies, EPA locaux)</t>
    </r>
  </si>
  <si>
    <t xml:space="preserve">     Total des groupements intercommunaux sans fiscalité
     propre</t>
  </si>
  <si>
    <t>2021 moderne</t>
  </si>
  <si>
    <t>non determinée</t>
  </si>
  <si>
    <t>Répartition des filières</t>
  </si>
  <si>
    <t>SDIS</t>
  </si>
  <si>
    <t>Centres de gestion et CNFPT</t>
  </si>
  <si>
    <t>Autres (Caisses de crédit municipal, régies, EPA locaux)</t>
  </si>
  <si>
    <t xml:space="preserve">     Total des groupements intercommunaux sans fiscalité 
     propre</t>
  </si>
  <si>
    <t>2020-2021</t>
  </si>
  <si>
    <t>2021-2022</t>
  </si>
  <si>
    <t>2021mod</t>
  </si>
  <si>
    <t>2022_c22</t>
  </si>
  <si>
    <t>2022_c23</t>
  </si>
  <si>
    <t>2021 old</t>
  </si>
  <si>
    <t>Tableau_fichier_travail_2023</t>
  </si>
  <si>
    <t>Effectifs au 31/12/2021</t>
  </si>
  <si>
    <t>Effectifs au 31/12/2022 (c22)</t>
  </si>
  <si>
    <t>Effectifs au 31/12/2022 (c23)</t>
  </si>
  <si>
    <r>
      <t>Effectifs au 31/12/2023</t>
    </r>
    <r>
      <rPr>
        <b/>
        <vertAlign val="superscript"/>
        <sz val="9"/>
        <color theme="1"/>
        <rFont val="ARIALNARROW"/>
      </rPr>
      <t>(p)</t>
    </r>
  </si>
  <si>
    <r>
      <rPr>
        <b/>
        <sz val="10"/>
        <color theme="1"/>
        <rFont val="Calibri"/>
        <family val="2"/>
      </rPr>
      <t>É</t>
    </r>
    <r>
      <rPr>
        <b/>
        <sz val="10"/>
        <color theme="1"/>
        <rFont val="ARIALNARROW"/>
      </rPr>
      <t>volution 
2021-2022</t>
    </r>
  </si>
  <si>
    <t>Évolution 
2021-2022</t>
  </si>
  <si>
    <t>2022-2023</t>
  </si>
  <si>
    <t>2022c22</t>
  </si>
  <si>
    <t>2022c23</t>
  </si>
  <si>
    <r>
      <rPr>
        <b/>
        <sz val="10"/>
        <color theme="1"/>
        <rFont val="Calibri"/>
        <family val="2"/>
      </rPr>
      <t>É</t>
    </r>
    <r>
      <rPr>
        <b/>
        <sz val="10"/>
        <color theme="1"/>
        <rFont val="ARIALNARROW"/>
      </rPr>
      <t>volution 
2022-2023</t>
    </r>
    <r>
      <rPr>
        <b/>
        <vertAlign val="superscript"/>
        <sz val="10"/>
        <color theme="1"/>
        <rFont val="ARIALNARROW"/>
      </rPr>
      <t>(p)</t>
    </r>
  </si>
  <si>
    <r>
      <t>Part de femmes au 31/12/2023</t>
    </r>
    <r>
      <rPr>
        <b/>
        <vertAlign val="superscript"/>
        <sz val="9"/>
        <color theme="1"/>
        <rFont val="ARIALNARROW"/>
      </rPr>
      <t>(p)</t>
    </r>
  </si>
  <si>
    <r>
      <t>Évolution 
2022-2023</t>
    </r>
    <r>
      <rPr>
        <b/>
        <vertAlign val="superscript"/>
        <sz val="10"/>
        <color theme="1"/>
        <rFont val="ARIALNARROW"/>
      </rPr>
      <t>(p)</t>
    </r>
  </si>
  <si>
    <r>
      <t xml:space="preserve">     SDIS</t>
    </r>
    <r>
      <rPr>
        <vertAlign val="superscript"/>
        <sz val="10"/>
        <color indexed="8"/>
        <rFont val="ARIALNARROW"/>
      </rPr>
      <t>(a)</t>
    </r>
  </si>
  <si>
    <r>
      <t xml:space="preserve">     Centres de gestion et CNFPT</t>
    </r>
    <r>
      <rPr>
        <vertAlign val="superscript"/>
        <sz val="10"/>
        <color indexed="8"/>
        <rFont val="ARIALNARROW"/>
      </rPr>
      <t>(a)</t>
    </r>
  </si>
  <si>
    <r>
      <t xml:space="preserve">     EPCI à fiscalité propre</t>
    </r>
    <r>
      <rPr>
        <b/>
        <vertAlign val="superscript"/>
        <sz val="10"/>
        <color indexed="8"/>
        <rFont val="ARIALNARROW"/>
      </rPr>
      <t>(a)</t>
    </r>
  </si>
  <si>
    <r>
      <t xml:space="preserve">Autres </t>
    </r>
    <r>
      <rPr>
        <i/>
        <sz val="10"/>
        <color indexed="8"/>
        <rFont val="ARIALNARROW"/>
      </rPr>
      <t>(Caisses de crédit municipal, régies, EPA locaux)</t>
    </r>
  </si>
  <si>
    <t>Lecture de la figure 4a : entre fin 2022 et fin 2023, 28 300 fonctionnaires sont arrivés dans la FPT, 83 600 en sont partis et 45 600 fonctionnaires supplémentaires correspondent à un changement de statut au sein de la FPT.</t>
  </si>
  <si>
    <t>Au final, le nombre de fonctionnaires de la FPT a diminué de 9 700 agents.</t>
  </si>
  <si>
    <t>2022(a)</t>
  </si>
  <si>
    <t>2023(a)</t>
  </si>
  <si>
    <r>
      <t xml:space="preserve">Effectifs au 31/12/2022
</t>
    </r>
    <r>
      <rPr>
        <sz val="8"/>
        <color theme="1"/>
        <rFont val="ARIALNARROW"/>
      </rPr>
      <t>(ancienne méthode)</t>
    </r>
  </si>
  <si>
    <r>
      <t>Effectifs au 31/12/2022</t>
    </r>
    <r>
      <rPr>
        <sz val="8"/>
        <color theme="1"/>
        <rFont val="ARIALNARROW"/>
      </rPr>
      <t xml:space="preserve">
(nouvelle méthode)</t>
    </r>
  </si>
  <si>
    <t>(a) Le changement méthodologique sur les années 2022 et 2023 augmente mécaniquement le nombre de contractuels. La comparaison des effectifs entre 2022 et 2023 doit être menée à partir de la valeur 2022 révisée (2022a)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</si>
</sst>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0.0%"/>
    <numFmt numFmtId="167" formatCode="0.000"/>
    <numFmt numFmtId="168" formatCode="#,##0.0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NARROW"/>
    </font>
    <font>
      <b/>
      <sz val="10"/>
      <color theme="1"/>
      <name val="ARIALNARROW"/>
    </font>
    <font>
      <b/>
      <sz val="10"/>
      <name val="ARIALNARROW"/>
    </font>
    <font>
      <sz val="10"/>
      <color theme="1"/>
      <name val="Calibri"/>
      <family val="2"/>
      <scheme val="minor"/>
    </font>
    <font>
      <b/>
      <sz val="10"/>
      <color indexed="8"/>
      <name val="ARIALNARROW"/>
    </font>
    <font>
      <sz val="10"/>
      <color indexed="8"/>
      <name val="ARIALNARROW"/>
    </font>
    <font>
      <vertAlign val="superscript"/>
      <sz val="10"/>
      <color indexed="8"/>
      <name val="ARIALNARROW"/>
    </font>
    <font>
      <b/>
      <vertAlign val="superscript"/>
      <sz val="10"/>
      <color indexed="8"/>
      <name val="ARIALNARROW"/>
    </font>
    <font>
      <sz val="10"/>
      <name val="ARIALNARROW"/>
    </font>
    <font>
      <sz val="9"/>
      <color theme="1"/>
      <name val="ARIALNARROW"/>
    </font>
    <font>
      <b/>
      <sz val="9"/>
      <color theme="1"/>
      <name val="ARIALNARROW"/>
    </font>
    <font>
      <b/>
      <vertAlign val="superscript"/>
      <sz val="9"/>
      <color theme="1"/>
      <name val="ARIALNARROW"/>
    </font>
    <font>
      <sz val="9"/>
      <color theme="1"/>
      <name val="Calibri"/>
      <family val="2"/>
      <scheme val="minor"/>
    </font>
    <font>
      <b/>
      <sz val="9"/>
      <name val="ARIALNARROW"/>
    </font>
    <font>
      <sz val="9"/>
      <color theme="1"/>
      <name val="ARRIALNARROW"/>
    </font>
    <font>
      <sz val="10"/>
      <color theme="1"/>
      <name val="Arial Narrow"/>
      <family val="2"/>
    </font>
    <font>
      <b/>
      <sz val="4"/>
      <color rgb="FF000080"/>
      <name val="Bookman Old Style"/>
      <family val="1"/>
    </font>
    <font>
      <b/>
      <sz val="10"/>
      <color theme="1"/>
      <name val="Bookman Old Style"/>
      <family val="1"/>
    </font>
    <font>
      <i/>
      <sz val="9"/>
      <color theme="1"/>
      <name val="Bookman Old Style"/>
      <family val="1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8"/>
      <color indexed="8"/>
      <name val="ARIALNARROW"/>
    </font>
    <font>
      <b/>
      <sz val="10"/>
      <color theme="1"/>
      <name val="Calibri"/>
      <family val="2"/>
    </font>
    <font>
      <b/>
      <vertAlign val="superscript"/>
      <sz val="10"/>
      <color theme="1"/>
      <name val="ARIALNARROW"/>
    </font>
    <font>
      <i/>
      <sz val="10"/>
      <color indexed="8"/>
      <name val="ARIALNARROW"/>
    </font>
    <font>
      <sz val="8"/>
      <color theme="1"/>
      <name val="ARIALNARROW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21">
    <xf numFmtId="0" fontId="0" fillId="0" borderId="0" xfId="0"/>
    <xf numFmtId="0" fontId="5" fillId="2" borderId="13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165" fontId="0" fillId="0" borderId="0" xfId="0" applyNumberFormat="1"/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5" xfId="0" applyNumberFormat="1" applyFont="1" applyFill="1" applyBorder="1" applyAlignment="1" applyProtection="1">
      <alignment horizontal="left" vertical="center" wrapText="1"/>
    </xf>
    <xf numFmtId="0" fontId="7" fillId="2" borderId="9" xfId="0" applyNumberFormat="1" applyFont="1" applyFill="1" applyBorder="1" applyAlignment="1" applyProtection="1">
      <alignment horizontal="left" vertical="center" wrapText="1"/>
    </xf>
    <xf numFmtId="0" fontId="17" fillId="0" borderId="0" xfId="0" applyFont="1"/>
    <xf numFmtId="0" fontId="1" fillId="0" borderId="29" xfId="0" applyFont="1" applyBorder="1"/>
    <xf numFmtId="0" fontId="1" fillId="0" borderId="20" xfId="0" applyFont="1" applyBorder="1"/>
    <xf numFmtId="0" fontId="8" fillId="3" borderId="5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wrapText="1"/>
    </xf>
    <xf numFmtId="0" fontId="12" fillId="3" borderId="1" xfId="0" applyFont="1" applyFill="1" applyBorder="1"/>
    <xf numFmtId="0" fontId="12" fillId="3" borderId="5" xfId="0" applyFont="1" applyFill="1" applyBorder="1"/>
    <xf numFmtId="2" fontId="13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/>
    </xf>
    <xf numFmtId="0" fontId="20" fillId="0" borderId="0" xfId="0" applyFont="1"/>
    <xf numFmtId="0" fontId="20" fillId="0" borderId="0" xfId="0" applyFont="1" applyAlignment="1">
      <alignment horizontal="left"/>
    </xf>
    <xf numFmtId="0" fontId="2" fillId="0" borderId="0" xfId="0" applyFont="1" applyFill="1"/>
    <xf numFmtId="0" fontId="1" fillId="0" borderId="21" xfId="0" applyFont="1" applyBorder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3" fontId="0" fillId="0" borderId="24" xfId="0" applyNumberFormat="1" applyBorder="1"/>
    <xf numFmtId="3" fontId="0" fillId="0" borderId="25" xfId="0" applyNumberFormat="1" applyBorder="1"/>
    <xf numFmtId="3" fontId="0" fillId="0" borderId="27" xfId="0" applyNumberFormat="1" applyBorder="1"/>
    <xf numFmtId="3" fontId="0" fillId="0" borderId="0" xfId="0" applyNumberFormat="1" applyBorder="1"/>
    <xf numFmtId="3" fontId="0" fillId="0" borderId="28" xfId="0" applyNumberFormat="1" applyBorder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/>
    <xf numFmtId="0" fontId="1" fillId="0" borderId="22" xfId="0" applyFont="1" applyBorder="1"/>
    <xf numFmtId="0" fontId="1" fillId="0" borderId="24" xfId="0" applyFont="1" applyBorder="1"/>
    <xf numFmtId="0" fontId="1" fillId="0" borderId="27" xfId="0" applyFont="1" applyBorder="1"/>
    <xf numFmtId="0" fontId="1" fillId="0" borderId="23" xfId="0" applyFont="1" applyBorder="1"/>
    <xf numFmtId="0" fontId="0" fillId="0" borderId="22" xfId="0" applyBorder="1"/>
    <xf numFmtId="0" fontId="0" fillId="0" borderId="27" xfId="0" applyBorder="1"/>
    <xf numFmtId="0" fontId="0" fillId="0" borderId="23" xfId="0" applyBorder="1"/>
    <xf numFmtId="164" fontId="4" fillId="2" borderId="5" xfId="0" applyNumberFormat="1" applyFont="1" applyFill="1" applyBorder="1" applyAlignment="1">
      <alignment horizontal="right" vertical="center" indent="1"/>
    </xf>
    <xf numFmtId="164" fontId="3" fillId="3" borderId="5" xfId="0" applyNumberFormat="1" applyFont="1" applyFill="1" applyBorder="1" applyAlignment="1">
      <alignment horizontal="right" vertical="center" indent="1"/>
    </xf>
    <xf numFmtId="0" fontId="8" fillId="3" borderId="5" xfId="0" applyNumberFormat="1" applyFont="1" applyFill="1" applyBorder="1" applyAlignment="1" applyProtection="1">
      <alignment horizontal="left" wrapText="1" indent="2"/>
    </xf>
    <xf numFmtId="164" fontId="4" fillId="2" borderId="13" xfId="0" applyNumberFormat="1" applyFont="1" applyFill="1" applyBorder="1" applyAlignment="1">
      <alignment horizontal="right" vertical="center" indent="1"/>
    </xf>
    <xf numFmtId="0" fontId="11" fillId="3" borderId="5" xfId="0" applyNumberFormat="1" applyFont="1" applyFill="1" applyBorder="1" applyAlignment="1" applyProtection="1">
      <alignment horizontal="left" vertical="center" wrapText="1"/>
    </xf>
    <xf numFmtId="164" fontId="13" fillId="2" borderId="2" xfId="0" applyNumberFormat="1" applyFont="1" applyFill="1" applyBorder="1" applyAlignment="1">
      <alignment horizontal="right" vertical="center" indent="1"/>
    </xf>
    <xf numFmtId="164" fontId="12" fillId="3" borderId="5" xfId="0" applyNumberFormat="1" applyFont="1" applyFill="1" applyBorder="1" applyAlignment="1">
      <alignment horizontal="right" vertical="center" indent="1"/>
    </xf>
    <xf numFmtId="164" fontId="12" fillId="3" borderId="0" xfId="0" applyNumberFormat="1" applyFont="1" applyFill="1" applyBorder="1" applyAlignment="1">
      <alignment horizontal="right" vertical="center" indent="1"/>
    </xf>
    <xf numFmtId="164" fontId="12" fillId="3" borderId="6" xfId="0" applyNumberFormat="1" applyFont="1" applyFill="1" applyBorder="1" applyAlignment="1">
      <alignment horizontal="right" vertical="center" indent="1"/>
    </xf>
    <xf numFmtId="164" fontId="13" fillId="2" borderId="0" xfId="0" applyNumberFormat="1" applyFont="1" applyFill="1" applyBorder="1" applyAlignment="1">
      <alignment horizontal="right" vertical="center" indent="1"/>
    </xf>
    <xf numFmtId="164" fontId="13" fillId="2" borderId="14" xfId="0" applyNumberFormat="1" applyFont="1" applyFill="1" applyBorder="1" applyAlignment="1">
      <alignment horizontal="righ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2" fillId="3" borderId="14" xfId="0" applyNumberFormat="1" applyFont="1" applyFill="1" applyBorder="1" applyAlignment="1">
      <alignment horizontal="right" vertical="center" indent="1"/>
    </xf>
    <xf numFmtId="3" fontId="0" fillId="0" borderId="0" xfId="0" applyNumberFormat="1"/>
    <xf numFmtId="3" fontId="0" fillId="0" borderId="0" xfId="0" applyNumberFormat="1" applyFill="1" applyBorder="1" applyAlignment="1">
      <alignment horizontal="right" vertical="center" wrapText="1"/>
    </xf>
    <xf numFmtId="3" fontId="0" fillId="0" borderId="0" xfId="0" applyNumberFormat="1" applyBorder="1" applyAlignment="1">
      <alignment horizontal="right"/>
    </xf>
    <xf numFmtId="3" fontId="1" fillId="0" borderId="16" xfId="0" applyNumberFormat="1" applyFont="1" applyBorder="1" applyAlignment="1">
      <alignment horizontal="center" vertical="center"/>
    </xf>
    <xf numFmtId="3" fontId="0" fillId="0" borderId="21" xfId="0" applyNumberFormat="1" applyBorder="1"/>
    <xf numFmtId="3" fontId="0" fillId="0" borderId="29" xfId="0" applyNumberFormat="1" applyBorder="1"/>
    <xf numFmtId="3" fontId="0" fillId="0" borderId="23" xfId="0" applyNumberForma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164" fontId="12" fillId="3" borderId="1" xfId="0" applyNumberFormat="1" applyFont="1" applyFill="1" applyBorder="1" applyAlignment="1">
      <alignment horizontal="right" vertical="center" indent="1"/>
    </xf>
    <xf numFmtId="164" fontId="12" fillId="3" borderId="2" xfId="0" applyNumberFormat="1" applyFont="1" applyFill="1" applyBorder="1" applyAlignment="1">
      <alignment horizontal="right" vertical="center" indent="1"/>
    </xf>
    <xf numFmtId="164" fontId="12" fillId="3" borderId="3" xfId="0" applyNumberFormat="1" applyFont="1" applyFill="1" applyBorder="1" applyAlignment="1">
      <alignment horizontal="right" vertical="center" indent="1"/>
    </xf>
    <xf numFmtId="0" fontId="18" fillId="3" borderId="8" xfId="0" applyFont="1" applyFill="1" applyBorder="1"/>
    <xf numFmtId="0" fontId="18" fillId="3" borderId="10" xfId="0" applyFont="1" applyFill="1" applyBorder="1"/>
    <xf numFmtId="0" fontId="4" fillId="3" borderId="1" xfId="0" applyFont="1" applyFill="1" applyBorder="1"/>
    <xf numFmtId="165" fontId="3" fillId="3" borderId="1" xfId="0" applyNumberFormat="1" applyFont="1" applyFill="1" applyBorder="1" applyAlignment="1">
      <alignment horizontal="right" indent="1"/>
    </xf>
    <xf numFmtId="165" fontId="3" fillId="3" borderId="2" xfId="0" applyNumberFormat="1" applyFont="1" applyFill="1" applyBorder="1" applyAlignment="1">
      <alignment horizontal="right" indent="1"/>
    </xf>
    <xf numFmtId="165" fontId="3" fillId="3" borderId="3" xfId="0" applyNumberFormat="1" applyFont="1" applyFill="1" applyBorder="1" applyAlignment="1">
      <alignment horizontal="right" indent="1"/>
    </xf>
    <xf numFmtId="0" fontId="4" fillId="3" borderId="5" xfId="0" applyFont="1" applyFill="1" applyBorder="1"/>
    <xf numFmtId="165" fontId="3" fillId="3" borderId="5" xfId="0" applyNumberFormat="1" applyFont="1" applyFill="1" applyBorder="1" applyAlignment="1">
      <alignment horizontal="right" indent="1"/>
    </xf>
    <xf numFmtId="165" fontId="3" fillId="3" borderId="0" xfId="0" applyNumberFormat="1" applyFont="1" applyFill="1" applyBorder="1" applyAlignment="1">
      <alignment horizontal="right" indent="1"/>
    </xf>
    <xf numFmtId="165" fontId="3" fillId="3" borderId="6" xfId="0" applyNumberFormat="1" applyFont="1" applyFill="1" applyBorder="1" applyAlignment="1">
      <alignment horizontal="right" indent="1"/>
    </xf>
    <xf numFmtId="0" fontId="4" fillId="3" borderId="4" xfId="0" applyFont="1" applyFill="1" applyBorder="1"/>
    <xf numFmtId="165" fontId="3" fillId="3" borderId="4" xfId="0" applyNumberFormat="1" applyFont="1" applyFill="1" applyBorder="1" applyAlignment="1">
      <alignment horizontal="right" indent="1"/>
    </xf>
    <xf numFmtId="165" fontId="3" fillId="3" borderId="11" xfId="0" applyNumberFormat="1" applyFont="1" applyFill="1" applyBorder="1" applyAlignment="1">
      <alignment horizontal="right" indent="1"/>
    </xf>
    <xf numFmtId="165" fontId="3" fillId="3" borderId="7" xfId="0" applyNumberFormat="1" applyFont="1" applyFill="1" applyBorder="1" applyAlignment="1">
      <alignment horizontal="right" indent="1"/>
    </xf>
    <xf numFmtId="0" fontId="4" fillId="2" borderId="13" xfId="0" applyFont="1" applyFill="1" applyBorder="1"/>
    <xf numFmtId="165" fontId="4" fillId="2" borderId="13" xfId="0" applyNumberFormat="1" applyFont="1" applyFill="1" applyBorder="1" applyAlignment="1">
      <alignment horizontal="right" indent="1"/>
    </xf>
    <xf numFmtId="165" fontId="4" fillId="2" borderId="14" xfId="0" applyNumberFormat="1" applyFont="1" applyFill="1" applyBorder="1" applyAlignment="1">
      <alignment horizontal="right" indent="1"/>
    </xf>
    <xf numFmtId="165" fontId="4" fillId="2" borderId="15" xfId="0" applyNumberFormat="1" applyFont="1" applyFill="1" applyBorder="1" applyAlignment="1">
      <alignment horizontal="right" indent="1"/>
    </xf>
    <xf numFmtId="164" fontId="12" fillId="3" borderId="4" xfId="0" applyNumberFormat="1" applyFont="1" applyFill="1" applyBorder="1" applyAlignment="1">
      <alignment horizontal="right" vertical="center" indent="1"/>
    </xf>
    <xf numFmtId="164" fontId="12" fillId="3" borderId="11" xfId="0" applyNumberFormat="1" applyFont="1" applyFill="1" applyBorder="1" applyAlignment="1">
      <alignment horizontal="right" vertical="center" indent="1"/>
    </xf>
    <xf numFmtId="164" fontId="12" fillId="3" borderId="7" xfId="0" applyNumberFormat="1" applyFont="1" applyFill="1" applyBorder="1" applyAlignment="1">
      <alignment horizontal="right" vertical="center" inden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Fill="1"/>
    <xf numFmtId="0" fontId="5" fillId="0" borderId="0" xfId="0" applyNumberFormat="1" applyFont="1" applyFill="1" applyBorder="1" applyAlignment="1" applyProtection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 indent="1"/>
    </xf>
    <xf numFmtId="2" fontId="0" fillId="0" borderId="0" xfId="0" applyNumberFormat="1"/>
    <xf numFmtId="2" fontId="0" fillId="0" borderId="0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0" fillId="0" borderId="28" xfId="0" applyNumberFormat="1" applyBorder="1"/>
    <xf numFmtId="2" fontId="0" fillId="0" borderId="30" xfId="0" applyNumberFormat="1" applyBorder="1"/>
    <xf numFmtId="2" fontId="0" fillId="0" borderId="26" xfId="0" applyNumberFormat="1" applyBorder="1"/>
    <xf numFmtId="164" fontId="13" fillId="2" borderId="8" xfId="0" applyNumberFormat="1" applyFont="1" applyFill="1" applyBorder="1" applyAlignment="1">
      <alignment horizontal="right" vertical="center" indent="1"/>
    </xf>
    <xf numFmtId="164" fontId="12" fillId="3" borderId="9" xfId="0" applyNumberFormat="1" applyFont="1" applyFill="1" applyBorder="1" applyAlignment="1">
      <alignment horizontal="right" vertical="center" indent="1"/>
    </xf>
    <xf numFmtId="164" fontId="13" fillId="2" borderId="9" xfId="0" applyNumberFormat="1" applyFont="1" applyFill="1" applyBorder="1" applyAlignment="1">
      <alignment horizontal="right" vertical="center" indent="1"/>
    </xf>
    <xf numFmtId="164" fontId="13" fillId="2" borderId="12" xfId="0" applyNumberFormat="1" applyFont="1" applyFill="1" applyBorder="1" applyAlignment="1">
      <alignment horizontal="right" vertical="center" indent="1"/>
    </xf>
    <xf numFmtId="164" fontId="12" fillId="3" borderId="12" xfId="0" applyNumberFormat="1" applyFont="1" applyFill="1" applyBorder="1" applyAlignment="1">
      <alignment horizontal="right" vertical="center" indent="1"/>
    </xf>
    <xf numFmtId="3" fontId="0" fillId="3" borderId="0" xfId="0" applyNumberFormat="1" applyFill="1" applyBorder="1"/>
    <xf numFmtId="3" fontId="0" fillId="3" borderId="22" xfId="0" applyNumberFormat="1" applyFill="1" applyBorder="1"/>
    <xf numFmtId="3" fontId="0" fillId="3" borderId="24" xfId="0" applyNumberFormat="1" applyFill="1" applyBorder="1"/>
    <xf numFmtId="3" fontId="0" fillId="3" borderId="25" xfId="0" applyNumberFormat="1" applyFill="1" applyBorder="1"/>
    <xf numFmtId="3" fontId="0" fillId="3" borderId="27" xfId="0" applyNumberFormat="1" applyFill="1" applyBorder="1"/>
    <xf numFmtId="3" fontId="0" fillId="3" borderId="28" xfId="0" applyNumberFormat="1" applyFill="1" applyBorder="1"/>
    <xf numFmtId="3" fontId="0" fillId="3" borderId="23" xfId="0" applyNumberFormat="1" applyFill="1" applyBorder="1"/>
    <xf numFmtId="3" fontId="0" fillId="3" borderId="30" xfId="0" applyNumberFormat="1" applyFill="1" applyBorder="1"/>
    <xf numFmtId="3" fontId="0" fillId="3" borderId="26" xfId="0" applyNumberFormat="1" applyFill="1" applyBorder="1"/>
    <xf numFmtId="0" fontId="1" fillId="3" borderId="2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2" xfId="0" applyFont="1" applyFill="1" applyBorder="1"/>
    <xf numFmtId="0" fontId="1" fillId="3" borderId="27" xfId="0" applyFont="1" applyFill="1" applyBorder="1"/>
    <xf numFmtId="0" fontId="1" fillId="3" borderId="29" xfId="0" applyFont="1" applyFill="1" applyBorder="1"/>
    <xf numFmtId="0" fontId="1" fillId="3" borderId="20" xfId="0" applyFont="1" applyFill="1" applyBorder="1"/>
    <xf numFmtId="3" fontId="1" fillId="0" borderId="25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indent="1"/>
    </xf>
    <xf numFmtId="166" fontId="0" fillId="0" borderId="0" xfId="1" applyNumberFormat="1" applyFont="1"/>
    <xf numFmtId="0" fontId="1" fillId="0" borderId="19" xfId="0" applyFont="1" applyBorder="1" applyAlignment="1">
      <alignment horizontal="center"/>
    </xf>
    <xf numFmtId="0" fontId="1" fillId="3" borderId="21" xfId="0" applyFont="1" applyFill="1" applyBorder="1"/>
    <xf numFmtId="165" fontId="0" fillId="3" borderId="27" xfId="0" applyNumberFormat="1" applyFill="1" applyBorder="1" applyAlignment="1"/>
    <xf numFmtId="165" fontId="0" fillId="3" borderId="0" xfId="0" applyNumberFormat="1" applyFill="1" applyBorder="1" applyAlignment="1"/>
    <xf numFmtId="165" fontId="0" fillId="3" borderId="28" xfId="0" applyNumberFormat="1" applyFill="1" applyBorder="1" applyAlignment="1"/>
    <xf numFmtId="0" fontId="1" fillId="3" borderId="20" xfId="0" applyFont="1" applyFill="1" applyBorder="1" applyAlignment="1">
      <alignment wrapText="1"/>
    </xf>
    <xf numFmtId="165" fontId="0" fillId="3" borderId="17" xfId="0" applyNumberFormat="1" applyFill="1" applyBorder="1" applyAlignment="1">
      <alignment vertical="center"/>
    </xf>
    <xf numFmtId="165" fontId="0" fillId="3" borderId="18" xfId="0" applyNumberFormat="1" applyFill="1" applyBorder="1" applyAlignment="1">
      <alignment vertical="center"/>
    </xf>
    <xf numFmtId="165" fontId="0" fillId="3" borderId="19" xfId="0" applyNumberFormat="1" applyFill="1" applyBorder="1" applyAlignment="1">
      <alignment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right" vertical="center" indent="1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164" fontId="12" fillId="3" borderId="13" xfId="0" applyNumberFormat="1" applyFont="1" applyFill="1" applyBorder="1" applyAlignment="1">
      <alignment horizontal="right" vertical="center" indent="1"/>
    </xf>
    <xf numFmtId="164" fontId="0" fillId="0" borderId="0" xfId="0" applyNumberFormat="1"/>
    <xf numFmtId="9" fontId="0" fillId="0" borderId="0" xfId="1" applyFont="1"/>
    <xf numFmtId="3" fontId="0" fillId="0" borderId="0" xfId="0" applyNumberFormat="1" applyAlignment="1">
      <alignment horizontal="center"/>
    </xf>
    <xf numFmtId="167" fontId="0" fillId="0" borderId="0" xfId="0" applyNumberFormat="1"/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right" vertical="center" indent="1"/>
    </xf>
    <xf numFmtId="164" fontId="4" fillId="2" borderId="3" xfId="0" applyNumberFormat="1" applyFont="1" applyFill="1" applyBorder="1" applyAlignment="1">
      <alignment horizontal="right" vertical="center" indent="1"/>
    </xf>
    <xf numFmtId="164" fontId="4" fillId="2" borderId="6" xfId="0" applyNumberFormat="1" applyFont="1" applyFill="1" applyBorder="1" applyAlignment="1">
      <alignment horizontal="right" vertical="center" indent="1"/>
    </xf>
    <xf numFmtId="164" fontId="3" fillId="3" borderId="0" xfId="0" applyNumberFormat="1" applyFont="1" applyFill="1" applyBorder="1" applyAlignment="1">
      <alignment horizontal="right" vertical="center" indent="1"/>
    </xf>
    <xf numFmtId="164" fontId="3" fillId="3" borderId="6" xfId="0" applyNumberFormat="1" applyFont="1" applyFill="1" applyBorder="1" applyAlignment="1">
      <alignment horizontal="right" vertical="center" indent="1"/>
    </xf>
    <xf numFmtId="164" fontId="4" fillId="2" borderId="0" xfId="0" applyNumberFormat="1" applyFont="1" applyFill="1" applyBorder="1" applyAlignment="1">
      <alignment horizontal="right" vertical="center" indent="1"/>
    </xf>
    <xf numFmtId="0" fontId="7" fillId="3" borderId="5" xfId="0" applyNumberFormat="1" applyFont="1" applyFill="1" applyBorder="1" applyAlignment="1" applyProtection="1">
      <alignment horizontal="left" wrapText="1"/>
    </xf>
    <xf numFmtId="164" fontId="4" fillId="2" borderId="4" xfId="0" applyNumberFormat="1" applyFont="1" applyFill="1" applyBorder="1" applyAlignment="1">
      <alignment horizontal="right" vertical="center" indent="1"/>
    </xf>
    <xf numFmtId="164" fontId="4" fillId="2" borderId="11" xfId="0" applyNumberFormat="1" applyFont="1" applyFill="1" applyBorder="1" applyAlignment="1">
      <alignment horizontal="right" vertical="center" indent="1"/>
    </xf>
    <xf numFmtId="164" fontId="4" fillId="2" borderId="7" xfId="0" applyNumberFormat="1" applyFont="1" applyFill="1" applyBorder="1" applyAlignment="1">
      <alignment horizontal="right" vertical="center" indent="1"/>
    </xf>
    <xf numFmtId="164" fontId="4" fillId="2" borderId="14" xfId="0" applyNumberFormat="1" applyFont="1" applyFill="1" applyBorder="1" applyAlignment="1">
      <alignment horizontal="right" vertical="center" indent="1"/>
    </xf>
    <xf numFmtId="164" fontId="4" fillId="2" borderId="15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164" fontId="3" fillId="3" borderId="2" xfId="0" applyNumberFormat="1" applyFont="1" applyFill="1" applyBorder="1" applyAlignment="1">
      <alignment horizontal="right" vertical="center" indent="1"/>
    </xf>
    <xf numFmtId="164" fontId="3" fillId="3" borderId="3" xfId="0" applyNumberFormat="1" applyFont="1" applyFill="1" applyBorder="1" applyAlignment="1">
      <alignment horizontal="right" vertical="center" indent="1"/>
    </xf>
    <xf numFmtId="168" fontId="0" fillId="0" borderId="0" xfId="0" applyNumberFormat="1"/>
    <xf numFmtId="0" fontId="1" fillId="0" borderId="18" xfId="0" applyFont="1" applyBorder="1" applyAlignment="1">
      <alignment horizontal="right"/>
    </xf>
    <xf numFmtId="0" fontId="13" fillId="2" borderId="8" xfId="0" applyFont="1" applyFill="1" applyBorder="1"/>
    <xf numFmtId="0" fontId="12" fillId="3" borderId="9" xfId="0" applyFont="1" applyFill="1" applyBorder="1" applyAlignment="1">
      <alignment horizontal="left" vertical="center" indent="3"/>
    </xf>
    <xf numFmtId="0" fontId="13" fillId="2" borderId="9" xfId="0" applyFont="1" applyFill="1" applyBorder="1"/>
    <xf numFmtId="0" fontId="13" fillId="2" borderId="10" xfId="0" applyFont="1" applyFill="1" applyBorder="1"/>
    <xf numFmtId="0" fontId="16" fillId="2" borderId="12" xfId="0" applyNumberFormat="1" applyFont="1" applyFill="1" applyBorder="1" applyAlignment="1" applyProtection="1">
      <alignment horizontal="left" vertical="center" wrapText="1"/>
    </xf>
    <xf numFmtId="0" fontId="12" fillId="0" borderId="9" xfId="0" applyFont="1" applyFill="1" applyBorder="1"/>
    <xf numFmtId="0" fontId="13" fillId="2" borderId="12" xfId="0" applyFont="1" applyFill="1" applyBorder="1"/>
    <xf numFmtId="2" fontId="13" fillId="3" borderId="13" xfId="0" applyNumberFormat="1" applyFont="1" applyFill="1" applyBorder="1" applyAlignment="1">
      <alignment horizontal="center" vertical="center" wrapText="1"/>
    </xf>
    <xf numFmtId="2" fontId="13" fillId="3" borderId="12" xfId="0" applyNumberFormat="1" applyFont="1" applyFill="1" applyBorder="1" applyAlignment="1">
      <alignment horizontal="center" vertical="center" wrapText="1"/>
    </xf>
    <xf numFmtId="165" fontId="0" fillId="3" borderId="25" xfId="0" applyNumberFormat="1" applyFill="1" applyBorder="1" applyAlignment="1"/>
    <xf numFmtId="164" fontId="1" fillId="0" borderId="0" xfId="0" applyNumberFormat="1" applyFont="1"/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3" fillId="0" borderId="1" xfId="0" applyFont="1" applyFill="1" applyBorder="1" applyAlignment="1"/>
    <xf numFmtId="0" fontId="6" fillId="0" borderId="4" xfId="0" applyFont="1" applyBorder="1" applyAlignment="1"/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6" fillId="3" borderId="15" xfId="0" applyFont="1" applyFill="1" applyBorder="1" applyAlignment="1"/>
    <xf numFmtId="0" fontId="4" fillId="3" borderId="15" xfId="0" applyFont="1" applyFill="1" applyBorder="1" applyAlignment="1">
      <alignment horizontal="center"/>
    </xf>
    <xf numFmtId="0" fontId="12" fillId="0" borderId="1" xfId="0" applyFont="1" applyBorder="1" applyAlignment="1"/>
    <xf numFmtId="0" fontId="15" fillId="0" borderId="4" xfId="0" applyFont="1" applyBorder="1" applyAlignment="1"/>
    <xf numFmtId="0" fontId="4" fillId="3" borderId="1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2" fillId="0" borderId="8" xfId="0" applyFont="1" applyBorder="1" applyAlignment="1"/>
    <xf numFmtId="0" fontId="15" fillId="0" borderId="10" xfId="0" applyFont="1" applyBorder="1" applyAlignment="1"/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66FF99"/>
      <color rgb="FFFFFFCC"/>
      <color rgb="FFCCFFFF"/>
      <color rgb="FF66FF66"/>
      <color rgb="FF00FF00"/>
      <color rgb="FF00FFFF"/>
      <color rgb="FF339966"/>
      <color rgb="FFFF9966"/>
      <color rgb="FFE78E87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8.1300813008130079E-2"/>
          <c:w val="0.58846994125734287"/>
          <c:h val="0.81781045622164361"/>
        </c:manualLayout>
      </c:layout>
      <c:lineChart>
        <c:grouping val="standard"/>
        <c:varyColors val="0"/>
        <c:ser>
          <c:idx val="3"/>
          <c:order val="0"/>
          <c:tx>
            <c:strRef>
              <c:f>'Figure 1'!$K$6</c:f>
              <c:strCache>
                <c:ptCount val="1"/>
                <c:pt idx="0">
                  <c:v>Contractuels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6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cat>
            <c:strRef>
              <c:f>'Figure 1'!$L$4:$U$4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2022(a)</c:v>
                </c:pt>
                <c:pt idx="9">
                  <c:v>2023(a)</c:v>
                </c:pt>
              </c:strCache>
            </c:strRef>
          </c:cat>
          <c:val>
            <c:numRef>
              <c:f>'Figure 1'!$L$6:$U$6</c:f>
              <c:numCache>
                <c:formatCode>0.00</c:formatCode>
                <c:ptCount val="10"/>
                <c:pt idx="0" formatCode="General">
                  <c:v>100</c:v>
                </c:pt>
                <c:pt idx="1">
                  <c:v>100.22865682374884</c:v>
                </c:pt>
                <c:pt idx="2">
                  <c:v>105.65714959886741</c:v>
                </c:pt>
                <c:pt idx="3">
                  <c:v>109.87016562169936</c:v>
                </c:pt>
                <c:pt idx="4">
                  <c:v>114.52953998966268</c:v>
                </c:pt>
                <c:pt idx="5">
                  <c:v>117.95096519022898</c:v>
                </c:pt>
                <c:pt idx="6">
                  <c:v>123.37468257713657</c:v>
                </c:pt>
                <c:pt idx="7">
                  <c:v>128.79783815366636</c:v>
                </c:pt>
                <c:pt idx="8">
                  <c:v>138.54805725971369</c:v>
                </c:pt>
                <c:pt idx="9">
                  <c:v>146.95245960583384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D-4006-901F-1C9FF75258C6}"/>
            </c:ext>
          </c:extLst>
        </c:ser>
        <c:ser>
          <c:idx val="2"/>
          <c:order val="1"/>
          <c:tx>
            <c:strRef>
              <c:f>'Figure 1'!$K$8</c:f>
              <c:strCache>
                <c:ptCount val="1"/>
                <c:pt idx="0">
                  <c:v>Total hors contrats aidés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1'!$L$4:$U$4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2022(a)</c:v>
                </c:pt>
                <c:pt idx="9">
                  <c:v>2023(a)</c:v>
                </c:pt>
              </c:strCache>
            </c:strRef>
          </c:cat>
          <c:val>
            <c:numRef>
              <c:f>'Figure 1'!$L$8:$U$8</c:f>
              <c:numCache>
                <c:formatCode>0.00</c:formatCode>
                <c:ptCount val="10"/>
                <c:pt idx="0" formatCode="General">
                  <c:v>100</c:v>
                </c:pt>
                <c:pt idx="1">
                  <c:v>99.815548109791195</c:v>
                </c:pt>
                <c:pt idx="2">
                  <c:v>100.68370942904525</c:v>
                </c:pt>
                <c:pt idx="3">
                  <c:v>101.51326699834163</c:v>
                </c:pt>
                <c:pt idx="4">
                  <c:v>102.37867846143432</c:v>
                </c:pt>
                <c:pt idx="5">
                  <c:v>102.15943031441434</c:v>
                </c:pt>
                <c:pt idx="6">
                  <c:v>103.04298025180222</c:v>
                </c:pt>
                <c:pt idx="7">
                  <c:v>103.31458142958675</c:v>
                </c:pt>
                <c:pt idx="8">
                  <c:v>105.30193420651842</c:v>
                </c:pt>
                <c:pt idx="9">
                  <c:v>106.30949208041424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2D-4006-901F-1C9FF75258C6}"/>
            </c:ext>
          </c:extLst>
        </c:ser>
        <c:ser>
          <c:idx val="4"/>
          <c:order val="2"/>
          <c:tx>
            <c:strRef>
              <c:f>'Figure 1'!$K$5</c:f>
              <c:strCache>
                <c:ptCount val="1"/>
                <c:pt idx="0">
                  <c:v>Fonctionnaires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1'!$L$4:$U$4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2022(a)</c:v>
                </c:pt>
                <c:pt idx="9">
                  <c:v>2023(a)</c:v>
                </c:pt>
              </c:strCache>
            </c:strRef>
          </c:cat>
          <c:val>
            <c:numRef>
              <c:f>'Figure 1'!$L$5:$U$5</c:f>
              <c:numCache>
                <c:formatCode>0.00</c:formatCode>
                <c:ptCount val="10"/>
                <c:pt idx="0" formatCode="General">
                  <c:v>100</c:v>
                </c:pt>
                <c:pt idx="1">
                  <c:v>99.791457349500249</c:v>
                </c:pt>
                <c:pt idx="2">
                  <c:v>99.689763975037295</c:v>
                </c:pt>
                <c:pt idx="3">
                  <c:v>99.659778336936824</c:v>
                </c:pt>
                <c:pt idx="4">
                  <c:v>99.657064704529517</c:v>
                </c:pt>
                <c:pt idx="5">
                  <c:v>98.749897390774606</c:v>
                </c:pt>
                <c:pt idx="6">
                  <c:v>98.300452023318257</c:v>
                </c:pt>
                <c:pt idx="7">
                  <c:v>97.107742739506904</c:v>
                </c:pt>
                <c:pt idx="8">
                  <c:v>97.293151673734542</c:v>
                </c:pt>
                <c:pt idx="9">
                  <c:v>96.635231496588631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2D-4006-901F-1C9FF75258C6}"/>
            </c:ext>
          </c:extLst>
        </c:ser>
        <c:ser>
          <c:idx val="0"/>
          <c:order val="3"/>
          <c:tx>
            <c:strRef>
              <c:f>'Figure 1'!$K$9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1'!$L$4:$U$4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2022(a)</c:v>
                </c:pt>
                <c:pt idx="9">
                  <c:v>2023(a)</c:v>
                </c:pt>
              </c:strCache>
            </c:strRef>
          </c:cat>
          <c:val>
            <c:numRef>
              <c:f>'Figure 1'!$L$9:$U$9</c:f>
              <c:numCache>
                <c:formatCode>0.00</c:formatCode>
                <c:ptCount val="10"/>
                <c:pt idx="0" formatCode="General">
                  <c:v>100</c:v>
                </c:pt>
                <c:pt idx="1">
                  <c:v>99.645055092243382</c:v>
                </c:pt>
                <c:pt idx="2">
                  <c:v>99.282607447750252</c:v>
                </c:pt>
                <c:pt idx="3">
                  <c:v>98.604088135504469</c:v>
                </c:pt>
                <c:pt idx="4">
                  <c:v>99.122179801827031</c:v>
                </c:pt>
                <c:pt idx="5">
                  <c:v>98.710687421888466</c:v>
                </c:pt>
                <c:pt idx="6">
                  <c:v>99.785139747283651</c:v>
                </c:pt>
                <c:pt idx="7">
                  <c:v>99.603714509285766</c:v>
                </c:pt>
                <c:pt idx="8">
                  <c:v>101.506791235595</c:v>
                </c:pt>
                <c:pt idx="9">
                  <c:v>102.41764361698378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2D-4006-901F-1C9FF75258C6}"/>
            </c:ext>
          </c:extLst>
        </c:ser>
        <c:ser>
          <c:idx val="1"/>
          <c:order val="4"/>
          <c:tx>
            <c:strRef>
              <c:f>'Figure 1'!$K$7</c:f>
              <c:strCache>
                <c:ptCount val="1"/>
                <c:pt idx="0">
                  <c:v>Autres, hors contrats aidés</c:v>
                </c:pt>
              </c:strCache>
            </c:strRef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1'!$L$4:$U$4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2022(a)</c:v>
                </c:pt>
                <c:pt idx="9">
                  <c:v>2023(a)</c:v>
                </c:pt>
              </c:strCache>
            </c:strRef>
          </c:cat>
          <c:val>
            <c:numRef>
              <c:f>'Figure 1'!$L$7:$U$7</c:f>
              <c:numCache>
                <c:formatCode>0.00</c:formatCode>
                <c:ptCount val="10"/>
                <c:pt idx="0" formatCode="General">
                  <c:v>100</c:v>
                </c:pt>
                <c:pt idx="1">
                  <c:v>97.986125916329115</c:v>
                </c:pt>
                <c:pt idx="2">
                  <c:v>95.675418600455913</c:v>
                </c:pt>
                <c:pt idx="3">
                  <c:v>97.530216311068102</c:v>
                </c:pt>
                <c:pt idx="4">
                  <c:v>97.231743116256965</c:v>
                </c:pt>
                <c:pt idx="5">
                  <c:v>92.387293569706614</c:v>
                </c:pt>
                <c:pt idx="6">
                  <c:v>98.988143070337998</c:v>
                </c:pt>
                <c:pt idx="7">
                  <c:v>104.58205552913395</c:v>
                </c:pt>
                <c:pt idx="8">
                  <c:v>104.80837036915558</c:v>
                </c:pt>
                <c:pt idx="9">
                  <c:v>102.89289404201585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2D-4006-901F-1C9FF7525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98907568"/>
        <c:axId val="-798907024"/>
      </c:lineChart>
      <c:catAx>
        <c:axId val="-79890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1" i="1" baseline="0">
                    <a:solidFill>
                      <a:schemeClr val="tx1"/>
                    </a:solidFill>
                  </a:rPr>
                  <a:t>Indice 100 en 2015</a:t>
                </a:r>
              </a:p>
            </c:rich>
          </c:tx>
          <c:layout>
            <c:manualLayout>
              <c:xMode val="edge"/>
              <c:yMode val="edge"/>
              <c:x val="6.2266270870539486E-2"/>
              <c:y val="3.2316239316239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98907024"/>
        <c:crosses val="autoZero"/>
        <c:auto val="1"/>
        <c:lblAlgn val="ctr"/>
        <c:lblOffset val="100"/>
        <c:noMultiLvlLbl val="0"/>
      </c:catAx>
      <c:valAx>
        <c:axId val="-798907024"/>
        <c:scaling>
          <c:orientation val="minMax"/>
          <c:max val="15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989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755905511811"/>
          <c:y val="2.6872375328083991E-2"/>
          <c:w val="0.83889107611548552"/>
          <c:h val="0.84725393700787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4a et 4b'!$J$7</c:f>
              <c:strCache>
                <c:ptCount val="1"/>
                <c:pt idx="0">
                  <c:v>2015-2016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396009350829552E-2"/>
                  <c:y val="1.670411645140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4b'!$K$7:$N$7</c:f>
              <c:numCache>
                <c:formatCode>#,##0</c:formatCode>
                <c:ptCount val="4"/>
                <c:pt idx="0">
                  <c:v>28555</c:v>
                </c:pt>
                <c:pt idx="1">
                  <c:v>-68555</c:v>
                </c:pt>
                <c:pt idx="2">
                  <c:v>36926</c:v>
                </c:pt>
                <c:pt idx="3">
                  <c:v>-3074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03-47DC-A062-519DDC88BDDF}"/>
            </c:ext>
          </c:extLst>
        </c:ser>
        <c:ser>
          <c:idx val="1"/>
          <c:order val="1"/>
          <c:tx>
            <c:strRef>
              <c:f>'Figures 4a et 4b'!$J$8</c:f>
              <c:strCache>
                <c:ptCount val="1"/>
                <c:pt idx="0">
                  <c:v>2016-2017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4.5584037403317871E-3"/>
                  <c:y val="9.186573578141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4b'!$K$8:$N$8</c:f>
              <c:numCache>
                <c:formatCode>#,##0</c:formatCode>
                <c:ptCount val="4"/>
                <c:pt idx="0">
                  <c:v>34565</c:v>
                </c:pt>
                <c:pt idx="1">
                  <c:v>-74877</c:v>
                </c:pt>
                <c:pt idx="2">
                  <c:v>38812</c:v>
                </c:pt>
                <c:pt idx="3">
                  <c:v>-1500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03-47DC-A062-519DDC88BDDF}"/>
            </c:ext>
          </c:extLst>
        </c:ser>
        <c:ser>
          <c:idx val="2"/>
          <c:order val="2"/>
          <c:tx>
            <c:strRef>
              <c:f>'Figures 4a et 4b'!$J$9</c:f>
              <c:strCache>
                <c:ptCount val="1"/>
                <c:pt idx="0">
                  <c:v>2017-2018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3-47DC-A062-519DDC88BD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03-47DC-A062-519DDC88BD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03-47DC-A062-519DDC88BDDF}"/>
                </c:ext>
              </c:extLst>
            </c:dLbl>
            <c:dLbl>
              <c:idx val="3"/>
              <c:layout>
                <c:manualLayout>
                  <c:x val="-4.5584037403317871E-3"/>
                  <c:y val="8.351729430401673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4b'!$K$9:$N$9</c:f>
              <c:numCache>
                <c:formatCode>#,##0</c:formatCode>
                <c:ptCount val="4"/>
                <c:pt idx="0">
                  <c:v>35056</c:v>
                </c:pt>
                <c:pt idx="1">
                  <c:v>-79389</c:v>
                </c:pt>
                <c:pt idx="2">
                  <c:v>43844</c:v>
                </c:pt>
                <c:pt idx="3">
                  <c:v>-489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303-47DC-A062-519DDC88BDDF}"/>
            </c:ext>
          </c:extLst>
        </c:ser>
        <c:ser>
          <c:idx val="3"/>
          <c:order val="3"/>
          <c:tx>
            <c:strRef>
              <c:f>'Figures 4a et 4b'!$J$10</c:f>
              <c:strCache>
                <c:ptCount val="1"/>
                <c:pt idx="0">
                  <c:v>2018-2019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-8.3514006351010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4b'!$K$10:$N$10</c:f>
              <c:numCache>
                <c:formatCode>#,##0</c:formatCode>
                <c:ptCount val="4"/>
                <c:pt idx="0">
                  <c:v>35765</c:v>
                </c:pt>
                <c:pt idx="1">
                  <c:v>-82137</c:v>
                </c:pt>
                <c:pt idx="2">
                  <c:v>46469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303-47DC-A062-519DDC88BDDF}"/>
            </c:ext>
          </c:extLst>
        </c:ser>
        <c:ser>
          <c:idx val="5"/>
          <c:order val="4"/>
          <c:tx>
            <c:strRef>
              <c:f>'Figures 4a et 4b'!$J$11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03-47DC-A062-519DDC88BD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03-47DC-A062-519DDC88BD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03-47DC-A062-519DDC88BDDF}"/>
                </c:ext>
              </c:extLst>
            </c:dLbl>
            <c:dLbl>
              <c:idx val="3"/>
              <c:layout>
                <c:manualLayout>
                  <c:x val="-5.3419466824693E-3"/>
                  <c:y val="1.250309889570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4b'!$K$11:$N$11</c:f>
              <c:numCache>
                <c:formatCode>#,##0</c:formatCode>
                <c:ptCount val="4"/>
                <c:pt idx="0">
                  <c:v>41233</c:v>
                </c:pt>
                <c:pt idx="1">
                  <c:v>-93204</c:v>
                </c:pt>
                <c:pt idx="2">
                  <c:v>44991.000000000007</c:v>
                </c:pt>
                <c:pt idx="3">
                  <c:v>-6979.99999999999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303-47DC-A062-519DDC88BDDF}"/>
            </c:ext>
          </c:extLst>
        </c:ser>
        <c:ser>
          <c:idx val="4"/>
          <c:order val="5"/>
          <c:tx>
            <c:strRef>
              <c:f>'Figures 4a et 4b'!$J$12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7.7887685956850222E-5"/>
                  <c:y val="0.116947556491964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aseline="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03-47DC-A062-519DDC88BD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4b'!$K$6:$N$6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4b'!$K$12:$N$12</c:f>
              <c:numCache>
                <c:formatCode>#,##0</c:formatCode>
                <c:ptCount val="4"/>
                <c:pt idx="0">
                  <c:v>47809</c:v>
                </c:pt>
                <c:pt idx="1">
                  <c:v>-97389</c:v>
                </c:pt>
                <c:pt idx="2">
                  <c:v>40759</c:v>
                </c:pt>
                <c:pt idx="3">
                  <c:v>-8821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303-47DC-A062-519DDC88BDDF}"/>
            </c:ext>
          </c:extLst>
        </c:ser>
        <c:ser>
          <c:idx val="6"/>
          <c:order val="6"/>
          <c:tx>
            <c:strRef>
              <c:f>'Figures 4a et 4b'!$J$13</c:f>
              <c:strCache>
                <c:ptCount val="1"/>
                <c:pt idx="0">
                  <c:v>2021-2022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2.79476005505348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83-4AFC-AEB7-E829374347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'Figures 4a et 4b'!$K$13:$N$13</c:f>
              <c:numCache>
                <c:formatCode>#,##0</c:formatCode>
                <c:ptCount val="4"/>
                <c:pt idx="0">
                  <c:v>33206</c:v>
                </c:pt>
                <c:pt idx="1">
                  <c:v>-93777</c:v>
                </c:pt>
                <c:pt idx="2">
                  <c:v>42990</c:v>
                </c:pt>
                <c:pt idx="3">
                  <c:v>-17581.000000000098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9-4F86-9FB7-A686BADA343C}"/>
            </c:ext>
          </c:extLst>
        </c:ser>
        <c:ser>
          <c:idx val="7"/>
          <c:order val="7"/>
          <c:tx>
            <c:strRef>
              <c:f>'Figures 4a et 4b'!$J$14</c:f>
              <c:strCache>
                <c:ptCount val="1"/>
                <c:pt idx="0">
                  <c:v>2022-2023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9.1168074806635743E-3"/>
                  <c:y val="0.12109563800426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83-4AFC-AEB7-E829374347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'Figures 4a et 4b'!$K$14:$N$14</c:f>
              <c:numCache>
                <c:formatCode>#,##0</c:formatCode>
                <c:ptCount val="4"/>
                <c:pt idx="0">
                  <c:v>28285</c:v>
                </c:pt>
                <c:pt idx="1">
                  <c:v>-83625</c:v>
                </c:pt>
                <c:pt idx="2">
                  <c:v>45642</c:v>
                </c:pt>
                <c:pt idx="3">
                  <c:v>-9697.9999999998709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9-4F86-9FB7-A686BADA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98910288"/>
        <c:axId val="-798909744"/>
        <c:extLst/>
      </c:barChart>
      <c:catAx>
        <c:axId val="-79891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txPr>
          <a:bodyPr/>
          <a:lstStyle/>
          <a:p>
            <a:pPr>
              <a:defRPr b="1" i="0" baseline="0"/>
            </a:pPr>
            <a:endParaRPr lang="fr-FR"/>
          </a:p>
        </c:txPr>
        <c:crossAx val="-798909744"/>
        <c:crosses val="autoZero"/>
        <c:auto val="1"/>
        <c:lblAlgn val="ctr"/>
        <c:lblOffset val="100"/>
        <c:noMultiLvlLbl val="0"/>
      </c:catAx>
      <c:valAx>
        <c:axId val="-798909744"/>
        <c:scaling>
          <c:orientation val="minMax"/>
          <c:max val="150000"/>
          <c:min val="-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-798910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0760650423195742E-2"/>
          <c:y val="0.89218700787401573"/>
          <c:w val="0.89999992821411434"/>
          <c:h val="7.0312992125984256E-2"/>
        </c:manualLayout>
      </c:layout>
      <c:overlay val="1"/>
      <c:spPr>
        <a:solidFill>
          <a:sysClr val="window" lastClr="FFFFFF"/>
        </a:solidFill>
        <a:ln>
          <a:solidFill>
            <a:prstClr val="black">
              <a:lumMod val="50000"/>
              <a:lumOff val="50000"/>
            </a:prstClr>
          </a:solidFill>
        </a:ln>
      </c:spPr>
      <c:txPr>
        <a:bodyPr/>
        <a:lstStyle/>
        <a:p>
          <a:pPr>
            <a:defRPr sz="900"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9745764976931"/>
          <c:y val="3.9316157987804391E-2"/>
          <c:w val="0.82018032279682906"/>
          <c:h val="0.845741366968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4a et 4b'!$J$26</c:f>
              <c:strCache>
                <c:ptCount val="1"/>
                <c:pt idx="0">
                  <c:v>2015-2016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21-4223-BC9D-2F56BD493E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21-4223-BC9D-2F56BD493E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21-4223-BC9D-2F56BD493E4A}"/>
                </c:ext>
              </c:extLst>
            </c:dLbl>
            <c:dLbl>
              <c:idx val="3"/>
              <c:layout>
                <c:manualLayout>
                  <c:x val="-1.0923553474734489E-2"/>
                  <c:y val="9.3781528641355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4b'!$K$26:$N$26</c:f>
              <c:numCache>
                <c:formatCode>#,##0</c:formatCode>
                <c:ptCount val="4"/>
                <c:pt idx="0">
                  <c:v>106875</c:v>
                </c:pt>
                <c:pt idx="1">
                  <c:v>-80653</c:v>
                </c:pt>
                <c:pt idx="2">
                  <c:v>-25408</c:v>
                </c:pt>
                <c:pt idx="3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1-4223-BC9D-2F56BD493E4A}"/>
            </c:ext>
          </c:extLst>
        </c:ser>
        <c:ser>
          <c:idx val="1"/>
          <c:order val="1"/>
          <c:tx>
            <c:strRef>
              <c:f>'Figures 4a et 4b'!$J$27</c:f>
              <c:strCache>
                <c:ptCount val="1"/>
                <c:pt idx="0">
                  <c:v>2016-2017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21-4223-BC9D-2F56BD493E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21-4223-BC9D-2F56BD493E4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21-4223-BC9D-2F56BD493E4A}"/>
                </c:ext>
              </c:extLst>
            </c:dLbl>
            <c:dLbl>
              <c:idx val="3"/>
              <c:layout>
                <c:manualLayout>
                  <c:x val="-3.9004043413492233E-3"/>
                  <c:y val="3.062530596843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4b'!$K$27:$N$27</c:f>
              <c:numCache>
                <c:formatCode>#,##0</c:formatCode>
                <c:ptCount val="4"/>
                <c:pt idx="0">
                  <c:v>122431</c:v>
                </c:pt>
                <c:pt idx="1">
                  <c:v>-80800</c:v>
                </c:pt>
                <c:pt idx="2">
                  <c:v>-22332</c:v>
                </c:pt>
                <c:pt idx="3">
                  <c:v>19299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21-4223-BC9D-2F56BD493E4A}"/>
            </c:ext>
          </c:extLst>
        </c:ser>
        <c:ser>
          <c:idx val="2"/>
          <c:order val="2"/>
          <c:tx>
            <c:strRef>
              <c:f>'Figures 4a et 4b'!$J$28</c:f>
              <c:strCache>
                <c:ptCount val="1"/>
                <c:pt idx="0">
                  <c:v>2017-2018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4.8048048048048046E-3"/>
                  <c:y val="9.63919171745132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4b'!$K$28:$N$28</c:f>
              <c:numCache>
                <c:formatCode>#,##0</c:formatCode>
                <c:ptCount val="4"/>
                <c:pt idx="0">
                  <c:v>131541</c:v>
                </c:pt>
                <c:pt idx="1">
                  <c:v>-89253</c:v>
                </c:pt>
                <c:pt idx="2">
                  <c:v>-27290</c:v>
                </c:pt>
                <c:pt idx="3">
                  <c:v>14998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21-4223-BC9D-2F56BD493E4A}"/>
            </c:ext>
          </c:extLst>
        </c:ser>
        <c:ser>
          <c:idx val="3"/>
          <c:order val="3"/>
          <c:tx>
            <c:strRef>
              <c:f>'Figures 4a et 4b'!$J$29</c:f>
              <c:strCache>
                <c:ptCount val="1"/>
                <c:pt idx="0">
                  <c:v>2018-2019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7617414099746586E-16"/>
                  <c:y val="1.7212842352591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4b'!$K$29:$N$29</c:f>
              <c:numCache>
                <c:formatCode>#,##0</c:formatCode>
                <c:ptCount val="4"/>
                <c:pt idx="0">
                  <c:v>142570</c:v>
                </c:pt>
                <c:pt idx="1">
                  <c:v>-88369</c:v>
                </c:pt>
                <c:pt idx="2">
                  <c:v>-37606</c:v>
                </c:pt>
                <c:pt idx="3">
                  <c:v>16595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E21-4223-BC9D-2F56BD493E4A}"/>
            </c:ext>
          </c:extLst>
        </c:ser>
        <c:ser>
          <c:idx val="5"/>
          <c:order val="4"/>
          <c:tx>
            <c:strRef>
              <c:f>'Figures 4a et 4b'!$J$30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invertIfNegative val="0"/>
          <c:dLbls>
            <c:dLbl>
              <c:idx val="3"/>
              <c:layout>
                <c:manualLayout>
                  <c:x val="-2.4024024024025784E-3"/>
                  <c:y val="0.113604759527104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4b'!$K$30:$N$30</c:f>
              <c:numCache>
                <c:formatCode>#,##0</c:formatCode>
                <c:ptCount val="4"/>
                <c:pt idx="0">
                  <c:v>139488</c:v>
                </c:pt>
                <c:pt idx="1">
                  <c:v>-95789</c:v>
                </c:pt>
                <c:pt idx="2">
                  <c:v>-31518.999999999993</c:v>
                </c:pt>
                <c:pt idx="3">
                  <c:v>12180.000000000007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21-4223-BC9D-2F56BD493E4A}"/>
            </c:ext>
          </c:extLst>
        </c:ser>
        <c:ser>
          <c:idx val="4"/>
          <c:order val="5"/>
          <c:tx>
            <c:strRef>
              <c:f>'Figures 4a et 4b'!$J$31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-1.9000165519850558E-2"/>
                  <c:y val="-9.3927905568449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471566054243218E-2"/>
                      <c:h val="4.39445220603582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AE21-4223-BC9D-2F56BD493E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4b'!$K$31:$N$31</c:f>
              <c:numCache>
                <c:formatCode>#,##0</c:formatCode>
                <c:ptCount val="4"/>
                <c:pt idx="0">
                  <c:v>158076</c:v>
                </c:pt>
                <c:pt idx="1">
                  <c:v>-104562</c:v>
                </c:pt>
                <c:pt idx="2">
                  <c:v>-36651</c:v>
                </c:pt>
                <c:pt idx="3">
                  <c:v>16863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21-4223-BC9D-2F56BD493E4A}"/>
            </c:ext>
          </c:extLst>
        </c:ser>
        <c:ser>
          <c:idx val="8"/>
          <c:order val="8"/>
          <c:tx>
            <c:strRef>
              <c:f>'Figures 4a et 4b'!$J$33</c:f>
              <c:strCache>
                <c:ptCount val="1"/>
                <c:pt idx="0">
                  <c:v>2022-2023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E21-4223-BC9D-2F56BD493E4A}"/>
              </c:ext>
            </c:extLst>
          </c:dPt>
          <c:dLbls>
            <c:dLbl>
              <c:idx val="3"/>
              <c:layout>
                <c:manualLayout>
                  <c:x val="-2.3797025371828521E-3"/>
                  <c:y val="0.140489592871552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75-492A-BB7F-46DA913D67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t">
                <a:spAutoFit/>
              </a:bodyPr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'Figures 4a et 4b'!$K$25:$N$25</c:f>
              <c:strCache>
                <c:ptCount val="4"/>
                <c:pt idx="0">
                  <c:v>Entrées</c:v>
                </c:pt>
                <c:pt idx="1">
                  <c:v>Sorties</c:v>
                </c:pt>
                <c:pt idx="2">
                  <c:v>Changement de statut</c:v>
                </c:pt>
                <c:pt idx="3">
                  <c:v>Solde</c:v>
                </c:pt>
              </c:strCache>
            </c:strRef>
          </c:cat>
          <c:val>
            <c:numRef>
              <c:f>'Figures 4a et 4b'!$K$33:$N$33</c:f>
              <c:numCache>
                <c:formatCode>#,##0</c:formatCode>
                <c:ptCount val="4"/>
                <c:pt idx="0">
                  <c:v>182412</c:v>
                </c:pt>
                <c:pt idx="1">
                  <c:v>-114868</c:v>
                </c:pt>
                <c:pt idx="2">
                  <c:v>-37625</c:v>
                </c:pt>
                <c:pt idx="3">
                  <c:v>29919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E21-4223-BC9D-2F56BD493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98905936"/>
        <c:axId val="-798901584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Lbls>
                  <c:dLbl>
                    <c:idx val="3"/>
                    <c:layout>
                      <c:manualLayout>
                        <c:x val="4.8104575559502743E-3"/>
                        <c:y val="0.15242681836301528"/>
                      </c:manualLayout>
                    </c:layout>
                    <c:tx>
                      <c:rich>
                        <a:bodyPr wrap="square" lIns="38100" tIns="19050" rIns="38100" bIns="19050" anchor="ctr">
                          <a:noAutofit/>
                        </a:bodyPr>
                        <a:lstStyle/>
                        <a:p>
                          <a:pPr>
                            <a:defRPr/>
                          </a:pPr>
                          <a:fld id="{BC634289-C54B-4807-839E-C84C292784F2}" type="VALUE">
                            <a:rPr lang="en-US" sz="800"/>
                            <a:pPr>
                              <a:defRPr/>
                            </a:pPr>
                            <a:t>[VALEUR]</a:t>
                          </a:fld>
                          <a:endParaRPr lang="fr-FR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6.7550944923480585E-2"/>
                            <c:h val="3.6824073176250041E-2"/>
                          </c:manualLayout>
                        </c15:layout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4-9775-492A-BB7F-46DA913D67C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'Figures 4a et 4b'!$K$25:$N$25</c15:sqref>
                        </c15:formulaRef>
                      </c:ext>
                    </c:extLst>
                    <c:strCache>
                      <c:ptCount val="4"/>
                      <c:pt idx="0">
                        <c:v>Entrées</c:v>
                      </c:pt>
                      <c:pt idx="1">
                        <c:v>Sorties</c:v>
                      </c:pt>
                      <c:pt idx="2">
                        <c:v>Changement de statut</c:v>
                      </c:pt>
                      <c:pt idx="3">
                        <c:v>Solde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B-AE21-4223-BC9D-2F56BD493E4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Lbls>
                  <c:dLbl>
                    <c:idx val="3"/>
                    <c:layout>
                      <c:manualLayout>
                        <c:x val="-2.4052287779752252E-3"/>
                        <c:y val="-2.0524257409741814E-2"/>
                      </c:manualLayout>
                    </c:layout>
                    <c:tx>
                      <c:rich>
                        <a:bodyPr/>
                        <a:lstStyle/>
                        <a:p>
                          <a:fld id="{85B37F62-D34C-4DCE-B2FB-694B019D2008}" type="VALUE">
                            <a:rPr lang="en-US" sz="800"/>
                            <a:pPr/>
                            <a:t>[VALEUR]</a:t>
                          </a:fld>
                          <a:endParaRPr lang="fr-FR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5-9775-492A-BB7F-46DA913D67C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4a et 4b'!$K$25:$N$25</c15:sqref>
                        </c15:formulaRef>
                      </c:ext>
                    </c:extLst>
                    <c:strCache>
                      <c:ptCount val="4"/>
                      <c:pt idx="0">
                        <c:v>Entrées</c:v>
                      </c:pt>
                      <c:pt idx="1">
                        <c:v>Sorties</c:v>
                      </c:pt>
                      <c:pt idx="2">
                        <c:v>Changement de statut</c:v>
                      </c:pt>
                      <c:pt idx="3">
                        <c:v>Solde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'Figures 4a et 4b'!#REF!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AE21-4223-BC9D-2F56BD493E4A}"/>
                  </c:ext>
                </c:extLst>
              </c15:ser>
            </c15:filteredBarSeries>
          </c:ext>
        </c:extLst>
      </c:barChart>
      <c:catAx>
        <c:axId val="-79890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txPr>
          <a:bodyPr/>
          <a:lstStyle/>
          <a:p>
            <a:pPr>
              <a:defRPr b="1" i="0" baseline="0">
                <a:solidFill>
                  <a:schemeClr val="tx1"/>
                </a:solidFill>
              </a:defRPr>
            </a:pPr>
            <a:endParaRPr lang="fr-FR"/>
          </a:p>
        </c:txPr>
        <c:crossAx val="-798901584"/>
        <c:crosses val="autoZero"/>
        <c:auto val="1"/>
        <c:lblAlgn val="ctr"/>
        <c:lblOffset val="100"/>
        <c:noMultiLvlLbl val="0"/>
      </c:catAx>
      <c:valAx>
        <c:axId val="-798901584"/>
        <c:scaling>
          <c:orientation val="minMax"/>
          <c:max val="185000"/>
          <c:min val="-12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-798905936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4.3544016457402286E-3"/>
          <c:y val="0.90125156909734105"/>
          <c:w val="0.99419356364238254"/>
          <c:h val="8.4239986306059569E-2"/>
        </c:manualLayout>
      </c:layout>
      <c:overlay val="0"/>
      <c:spPr>
        <a:solidFill>
          <a:sysClr val="window" lastClr="FFFFFF"/>
        </a:solidFill>
        <a:ln>
          <a:solidFill>
            <a:prstClr val="black">
              <a:lumMod val="50000"/>
              <a:lumOff val="50000"/>
            </a:prstClr>
          </a:solidFill>
        </a:ln>
      </c:spPr>
      <c:txPr>
        <a:bodyPr/>
        <a:lstStyle/>
        <a:p>
          <a:pPr>
            <a:defRPr sz="900"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'Annexe 2'!$J$7</c:f>
              <c:strCache>
                <c:ptCount val="1"/>
                <c:pt idx="0">
                  <c:v>Fonctionnaires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2'!$K$6:$S$6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'Annexe 2'!$K$7:$S$7</c:f>
              <c:numCache>
                <c:formatCode>0.0</c:formatCode>
                <c:ptCount val="9"/>
                <c:pt idx="0">
                  <c:v>0.21778428816708528</c:v>
                </c:pt>
                <c:pt idx="1">
                  <c:v>-0.15478800488633815</c:v>
                </c:pt>
                <c:pt idx="2">
                  <c:v>-7.5749421520012628E-2</c:v>
                </c:pt>
                <c:pt idx="3">
                  <c:v>-2.2417260276057262E-2</c:v>
                </c:pt>
                <c:pt idx="4">
                  <c:v>-2.0426714056740809E-3</c:v>
                </c:pt>
                <c:pt idx="5">
                  <c:v>-0.67929585285105865</c:v>
                </c:pt>
                <c:pt idx="6">
                  <c:v>-0.44997365248934956</c:v>
                </c:pt>
                <c:pt idx="7">
                  <c:v>-0.88717877553080804</c:v>
                </c:pt>
                <c:pt idx="8">
                  <c:v>-0.49139899744064502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5-4CB3-A559-1A5A2E88E531}"/>
            </c:ext>
          </c:extLst>
        </c:ser>
        <c:ser>
          <c:idx val="0"/>
          <c:order val="1"/>
          <c:tx>
            <c:strRef>
              <c:f>'Annexe 2'!$J$8</c:f>
              <c:strCache>
                <c:ptCount val="1"/>
                <c:pt idx="0">
                  <c:v>Contractuels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2'!$K$6:$S$6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'Annexe 2'!$K$8:$S$8</c:f>
              <c:numCache>
                <c:formatCode>0.0</c:formatCode>
                <c:ptCount val="9"/>
                <c:pt idx="0">
                  <c:v>-0.49955752323948366</c:v>
                </c:pt>
                <c:pt idx="1">
                  <c:v>4.0988105392804251E-2</c:v>
                </c:pt>
                <c:pt idx="2">
                  <c:v>0.97655608463924237</c:v>
                </c:pt>
                <c:pt idx="3">
                  <c:v>0.7606653158830341</c:v>
                </c:pt>
                <c:pt idx="4">
                  <c:v>0.84704476514385452</c:v>
                </c:pt>
                <c:pt idx="5">
                  <c:v>0.61874240859452556</c:v>
                </c:pt>
                <c:pt idx="6">
                  <c:v>0.86020923953381478</c:v>
                </c:pt>
                <c:pt idx="7">
                  <c:v>0.974226348921997</c:v>
                </c:pt>
                <c:pt idx="8">
                  <c:v>1.51599985609681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5-4CB3-A559-1A5A2E88E531}"/>
            </c:ext>
          </c:extLst>
        </c:ser>
        <c:ser>
          <c:idx val="4"/>
          <c:order val="2"/>
          <c:tx>
            <c:strRef>
              <c:f>'Annexe 2'!$J$9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3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2'!$K$6:$S$6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'Annexe 2'!$K$9:$S$9</c:f>
              <c:numCache>
                <c:formatCode>0.0</c:formatCode>
                <c:ptCount val="9"/>
                <c:pt idx="0">
                  <c:v>-0.15924120908350625</c:v>
                </c:pt>
                <c:pt idx="1">
                  <c:v>-6.1834635654011774E-2</c:v>
                </c:pt>
                <c:pt idx="2">
                  <c:v>-7.120142423061776E-2</c:v>
                </c:pt>
                <c:pt idx="3">
                  <c:v>5.7361813059321705E-2</c:v>
                </c:pt>
                <c:pt idx="4">
                  <c:v>-9.2941548957724378E-3</c:v>
                </c:pt>
                <c:pt idx="5">
                  <c:v>-0.15006281403844235</c:v>
                </c:pt>
                <c:pt idx="6">
                  <c:v>0.13354846641164259</c:v>
                </c:pt>
                <c:pt idx="7">
                  <c:v>0.17374191025269001</c:v>
                </c:pt>
                <c:pt idx="8">
                  <c:v>-5.9182721077611897E-2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5-4CB3-A559-1A5A2E88E531}"/>
            </c:ext>
          </c:extLst>
        </c:ser>
        <c:ser>
          <c:idx val="2"/>
          <c:order val="3"/>
          <c:tx>
            <c:strRef>
              <c:f>'Annexe 2'!$J$10</c:f>
              <c:strCache>
                <c:ptCount val="1"/>
                <c:pt idx="0">
                  <c:v>Contrats aidés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'Annexe 2'!$K$6:$S$6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'Annexe 2'!$K$10:$S$10</c:f>
              <c:numCache>
                <c:formatCode>0.0</c:formatCode>
                <c:ptCount val="9"/>
                <c:pt idx="0">
                  <c:v>0.32438210830721714</c:v>
                </c:pt>
                <c:pt idx="1">
                  <c:v>-0.17931037260906879</c:v>
                </c:pt>
                <c:pt idx="2">
                  <c:v>-1.1933439554336696</c:v>
                </c:pt>
                <c:pt idx="3">
                  <c:v>-1.4790320003854549</c:v>
                </c:pt>
                <c:pt idx="4">
                  <c:v>-0.310281786520411</c:v>
                </c:pt>
                <c:pt idx="5">
                  <c:v>-0.20452027397385555</c:v>
                </c:pt>
                <c:pt idx="6">
                  <c:v>0.31754744209796587</c:v>
                </c:pt>
                <c:pt idx="7">
                  <c:v>-0.44099057615401099</c:v>
                </c:pt>
                <c:pt idx="8">
                  <c:v>-4.8846012944193398E-2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F5-4CB3-A559-1A5A2E88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5958304"/>
        <c:axId val="-1005649968"/>
      </c:barChart>
      <c:lineChart>
        <c:grouping val="standard"/>
        <c:varyColors val="0"/>
        <c:ser>
          <c:idx val="3"/>
          <c:order val="4"/>
          <c:tx>
            <c:strRef>
              <c:f>'Annexe 2'!$J$11</c:f>
              <c:strCache>
                <c:ptCount val="1"/>
                <c:pt idx="0">
                  <c:v>Ensemble (évolution en %)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'Annexe 2'!$K$6:$S$6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'Annexe 2'!$K$11:$S$11</c:f>
              <c:numCache>
                <c:formatCode>0.0</c:formatCode>
                <c:ptCount val="9"/>
                <c:pt idx="0">
                  <c:v>-0.11663233584868749</c:v>
                </c:pt>
                <c:pt idx="1">
                  <c:v>-0.3549449077566047</c:v>
                </c:pt>
                <c:pt idx="2">
                  <c:v>-0.36373871654505896</c:v>
                </c:pt>
                <c:pt idx="3">
                  <c:v>-0.6834221317191469</c:v>
                </c:pt>
                <c:pt idx="4">
                  <c:v>0.52542615232198386</c:v>
                </c:pt>
                <c:pt idx="5">
                  <c:v>-0.41513653226883385</c:v>
                </c:pt>
                <c:pt idx="6">
                  <c:v>0.86133149555408028</c:v>
                </c:pt>
                <c:pt idx="7">
                  <c:v>-0.180201092510131</c:v>
                </c:pt>
                <c:pt idx="8">
                  <c:v>0.91657212463434901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F5-4CB3-A559-1A5A2E88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5958304"/>
        <c:axId val="-1005649968"/>
      </c:lineChart>
      <c:catAx>
        <c:axId val="-53595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649968"/>
        <c:crosses val="autoZero"/>
        <c:auto val="1"/>
        <c:lblAlgn val="ctr"/>
        <c:lblOffset val="100"/>
        <c:noMultiLvlLbl val="0"/>
      </c:catAx>
      <c:valAx>
        <c:axId val="-100564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900" b="0" i="0" baseline="0">
                    <a:solidFill>
                      <a:sysClr val="windowText" lastClr="000000"/>
                    </a:solidFill>
                    <a:effectLst/>
                  </a:rPr>
                  <a:t>Evolution (en %) et contribution à l'évolution</a:t>
                </a:r>
                <a:endParaRPr lang="fr-FR" sz="9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3595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</xdr:row>
      <xdr:rowOff>66676</xdr:rowOff>
    </xdr:from>
    <xdr:to>
      <xdr:col>9</xdr:col>
      <xdr:colOff>1209676</xdr:colOff>
      <xdr:row>18</xdr:row>
      <xdr:rowOff>104775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0.52118</cdr:x>
      <cdr:y>0</cdr:y>
    </cdr:from>
    <cdr:to>
      <cdr:x>0.52118</cdr:x>
      <cdr:y>1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3867141" y="0"/>
          <a:ext cx="0" cy="2924174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0.57937</cdr:x>
      <cdr:y>0</cdr:y>
    </cdr:from>
    <cdr:to>
      <cdr:x>0.57937</cdr:x>
      <cdr:y>1</cdr:y>
    </cdr:to>
    <cdr:cxnSp macro="">
      <cdr:nvCxnSpPr>
        <cdr:cNvPr id="4" name="Connecteur droit 3"/>
        <cdr:cNvCxnSpPr/>
      </cdr:nvCxnSpPr>
      <cdr:spPr>
        <a:xfrm xmlns:a="http://schemas.openxmlformats.org/drawingml/2006/main">
          <a:off x="4298941" y="0"/>
          <a:ext cx="0" cy="2924174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</xdr:row>
      <xdr:rowOff>19050</xdr:rowOff>
    </xdr:from>
    <xdr:to>
      <xdr:col>8</xdr:col>
      <xdr:colOff>257175</xdr:colOff>
      <xdr:row>16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18</xdr:row>
      <xdr:rowOff>47625</xdr:rowOff>
    </xdr:from>
    <xdr:to>
      <xdr:col>7</xdr:col>
      <xdr:colOff>723900</xdr:colOff>
      <xdr:row>36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0.16346</cdr:x>
      <cdr:y>0.59893</cdr:y>
    </cdr:from>
    <cdr:to>
      <cdr:x>0.35737</cdr:x>
      <cdr:y>0.73529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47346" y="1641231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Entrées dans la FPT</a:t>
          </a:r>
        </a:p>
      </cdr:txBody>
    </cdr:sp>
  </cdr:relSizeAnchor>
  <cdr:relSizeAnchor xmlns:cdr="http://schemas.openxmlformats.org/drawingml/2006/chartDrawing">
    <cdr:from>
      <cdr:x>0.35096</cdr:x>
      <cdr:y>0.43316</cdr:y>
    </cdr:from>
    <cdr:to>
      <cdr:x>0.54487</cdr:x>
      <cdr:y>0.56952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04596" y="1186962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Sorties de la FPT</a:t>
          </a:r>
        </a:p>
      </cdr:txBody>
    </cdr:sp>
  </cdr:relSizeAnchor>
  <cdr:relSizeAnchor xmlns:cdr="http://schemas.openxmlformats.org/drawingml/2006/chartDrawing">
    <cdr:from>
      <cdr:x>0.56299</cdr:x>
      <cdr:y>0.58968</cdr:y>
    </cdr:from>
    <cdr:to>
      <cdr:x>0.76908</cdr:x>
      <cdr:y>0.72604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573975" y="1797345"/>
          <a:ext cx="942244" cy="415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Changements de statuts</a:t>
          </a:r>
        </a:p>
      </cdr:txBody>
    </cdr:sp>
  </cdr:relSizeAnchor>
  <cdr:relSizeAnchor xmlns:cdr="http://schemas.openxmlformats.org/drawingml/2006/chartDrawing">
    <cdr:from>
      <cdr:x>0.75689</cdr:x>
      <cdr:y>0.63231</cdr:y>
    </cdr:from>
    <cdr:to>
      <cdr:x>0.96298</cdr:x>
      <cdr:y>0.70313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460501" y="1927282"/>
          <a:ext cx="942244" cy="215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Solde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0.16405</cdr:x>
      <cdr:y>0.59936</cdr:y>
    </cdr:from>
    <cdr:to>
      <cdr:x>0.3579</cdr:x>
      <cdr:y>0.73558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50278" y="1644161"/>
          <a:ext cx="886558" cy="37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Entrées dans la FPT</a:t>
          </a:r>
        </a:p>
      </cdr:txBody>
    </cdr:sp>
  </cdr:relSizeAnchor>
  <cdr:relSizeAnchor xmlns:cdr="http://schemas.openxmlformats.org/drawingml/2006/chartDrawing">
    <cdr:from>
      <cdr:x>0.35616</cdr:x>
      <cdr:y>0.37786</cdr:y>
    </cdr:from>
    <cdr:to>
      <cdr:x>0.55001</cdr:x>
      <cdr:y>0.51408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665680" y="1191295"/>
          <a:ext cx="906593" cy="42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Sorties de la FPT</a:t>
          </a:r>
        </a:p>
      </cdr:txBody>
    </cdr:sp>
  </cdr:relSizeAnchor>
  <cdr:relSizeAnchor xmlns:cdr="http://schemas.openxmlformats.org/drawingml/2006/chartDrawing">
    <cdr:from>
      <cdr:x>0.55564</cdr:x>
      <cdr:y>0.38318</cdr:y>
    </cdr:from>
    <cdr:to>
      <cdr:x>0.76166</cdr:x>
      <cdr:y>0.5194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598619" y="1208067"/>
          <a:ext cx="963509" cy="42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Changements de statuts</a:t>
          </a:r>
        </a:p>
      </cdr:txBody>
    </cdr:sp>
  </cdr:relSizeAnchor>
  <cdr:relSizeAnchor xmlns:cdr="http://schemas.openxmlformats.org/drawingml/2006/chartDrawing">
    <cdr:from>
      <cdr:x>0.78645</cdr:x>
      <cdr:y>0.61707</cdr:y>
    </cdr:from>
    <cdr:to>
      <cdr:x>0.99247</cdr:x>
      <cdr:y>0.75329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678034" y="1945492"/>
          <a:ext cx="963509" cy="42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fr-FR" sz="900">
              <a:latin typeface="Arial" pitchFamily="34" charset="0"/>
              <a:cs typeface="Arial" pitchFamily="34" charset="0"/>
            </a:rPr>
            <a:t>Solde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3</xdr:row>
      <xdr:rowOff>0</xdr:rowOff>
    </xdr:from>
    <xdr:to>
      <xdr:col>7</xdr:col>
      <xdr:colOff>733424</xdr:colOff>
      <xdr:row>17</xdr:row>
      <xdr:rowOff>184425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2"/>
  <sheetViews>
    <sheetView tabSelected="1" zoomScaleNormal="100" workbookViewId="0">
      <selection activeCell="O13" sqref="O13"/>
    </sheetView>
  </sheetViews>
  <sheetFormatPr baseColWidth="10" defaultRowHeight="15"/>
  <cols>
    <col min="2" max="2" width="11.42578125" customWidth="1"/>
    <col min="10" max="10" width="25.28515625" customWidth="1"/>
    <col min="11" max="11" width="24.7109375" bestFit="1" customWidth="1"/>
    <col min="17" max="19" width="11.42578125" customWidth="1"/>
  </cols>
  <sheetData>
    <row r="2" spans="2:21">
      <c r="B2" s="15"/>
    </row>
    <row r="3" spans="2:21" ht="15.75" thickBot="1">
      <c r="B3" s="16" t="s">
        <v>52</v>
      </c>
      <c r="K3" s="35" t="s">
        <v>74</v>
      </c>
    </row>
    <row r="4" spans="2:21" ht="15.75" thickBot="1">
      <c r="L4" s="36">
        <v>2015</v>
      </c>
      <c r="M4" s="37">
        <v>2016</v>
      </c>
      <c r="N4" s="37">
        <v>2017</v>
      </c>
      <c r="O4" s="37">
        <v>2018</v>
      </c>
      <c r="P4" s="37">
        <v>2019</v>
      </c>
      <c r="Q4" s="37">
        <v>2020</v>
      </c>
      <c r="R4" s="169">
        <v>2021</v>
      </c>
      <c r="S4" s="169">
        <v>2022</v>
      </c>
      <c r="T4" s="169" t="s">
        <v>138</v>
      </c>
      <c r="U4" s="186" t="s">
        <v>139</v>
      </c>
    </row>
    <row r="5" spans="2:21">
      <c r="K5" s="36" t="s">
        <v>13</v>
      </c>
      <c r="L5" s="40">
        <f>'Fig1 source'!B14</f>
        <v>100</v>
      </c>
      <c r="M5" s="97">
        <f>'Fig1 source'!C14</f>
        <v>99.791457349500249</v>
      </c>
      <c r="N5" s="97">
        <f>'Fig1 source'!D14</f>
        <v>99.689763975037295</v>
      </c>
      <c r="O5" s="97">
        <f>'Fig1 source'!E14</f>
        <v>99.659778336936824</v>
      </c>
      <c r="P5" s="97">
        <f>'Fig1 source'!F14</f>
        <v>99.657064704529517</v>
      </c>
      <c r="Q5" s="97">
        <f>'Fig1 source'!G14</f>
        <v>98.749897390774606</v>
      </c>
      <c r="R5" s="97">
        <f>'Fig1 source'!I14</f>
        <v>98.300452023318257</v>
      </c>
      <c r="S5" s="97">
        <f>'Fig1 source'!J14</f>
        <v>97.107742739506904</v>
      </c>
      <c r="T5" s="97">
        <f>'Fig1 source'!K14</f>
        <v>97.293151673734542</v>
      </c>
      <c r="U5" s="98">
        <f>'Fig1 source'!L14</f>
        <v>96.635231496588631</v>
      </c>
    </row>
    <row r="6" spans="2:21">
      <c r="K6" s="38" t="s">
        <v>15</v>
      </c>
      <c r="L6" s="41">
        <f>'Fig1 source'!B15</f>
        <v>100</v>
      </c>
      <c r="M6" s="96">
        <f>'Fig1 source'!C15</f>
        <v>100.22865682374884</v>
      </c>
      <c r="N6" s="96">
        <f>'Fig1 source'!D15</f>
        <v>105.65714959886741</v>
      </c>
      <c r="O6" s="96">
        <f>'Fig1 source'!E15</f>
        <v>109.87016562169936</v>
      </c>
      <c r="P6" s="96">
        <f>'Fig1 source'!F15</f>
        <v>114.52953998966268</v>
      </c>
      <c r="Q6" s="96">
        <f>'Fig1 source'!G15</f>
        <v>117.95096519022898</v>
      </c>
      <c r="R6" s="96">
        <f>'Fig1 source'!I15</f>
        <v>123.37468257713657</v>
      </c>
      <c r="S6" s="96">
        <f>'Fig1 source'!J15</f>
        <v>128.79783815366636</v>
      </c>
      <c r="T6" s="96">
        <f>'Fig1 source'!K15</f>
        <v>138.54805725971369</v>
      </c>
      <c r="U6" s="99">
        <f>'Fig1 source'!L15</f>
        <v>146.95245960583384</v>
      </c>
    </row>
    <row r="7" spans="2:21" ht="15.75" thickBot="1">
      <c r="K7" s="39" t="s">
        <v>75</v>
      </c>
      <c r="L7" s="42">
        <f>'Fig1 source'!B16</f>
        <v>100</v>
      </c>
      <c r="M7" s="100">
        <f>'Fig1 source'!C16</f>
        <v>97.986125916329115</v>
      </c>
      <c r="N7" s="100">
        <f>'Fig1 source'!D16</f>
        <v>95.675418600455913</v>
      </c>
      <c r="O7" s="100">
        <f>'Fig1 source'!E16</f>
        <v>97.530216311068102</v>
      </c>
      <c r="P7" s="100">
        <f>'Fig1 source'!F16</f>
        <v>97.231743116256965</v>
      </c>
      <c r="Q7" s="100">
        <f>'Fig1 source'!G16</f>
        <v>92.387293569706614</v>
      </c>
      <c r="R7" s="100">
        <f>'Fig1 source'!I16</f>
        <v>98.988143070337998</v>
      </c>
      <c r="S7" s="100">
        <f>'Fig1 source'!J16</f>
        <v>104.58205552913395</v>
      </c>
      <c r="T7" s="100">
        <f>'Fig1 source'!K16</f>
        <v>104.80837036915558</v>
      </c>
      <c r="U7" s="101">
        <f>'Fig1 source'!L16</f>
        <v>102.89289404201585</v>
      </c>
    </row>
    <row r="8" spans="2:21">
      <c r="K8" s="36" t="s">
        <v>51</v>
      </c>
      <c r="L8" s="41">
        <f>'Fig1 source'!B18</f>
        <v>100</v>
      </c>
      <c r="M8" s="96">
        <f>'Fig1 source'!C18</f>
        <v>99.815548109791195</v>
      </c>
      <c r="N8" s="96">
        <f>'Fig1 source'!D18</f>
        <v>100.68370942904525</v>
      </c>
      <c r="O8" s="96">
        <f>'Fig1 source'!E18</f>
        <v>101.51326699834163</v>
      </c>
      <c r="P8" s="96">
        <f>'Fig1 source'!F18</f>
        <v>102.37867846143432</v>
      </c>
      <c r="Q8" s="96">
        <f>'Fig1 source'!G18</f>
        <v>102.15943031441434</v>
      </c>
      <c r="R8" s="96">
        <f>'Fig1 source'!I18</f>
        <v>103.04298025180222</v>
      </c>
      <c r="S8" s="96">
        <f>'Fig1 source'!J18</f>
        <v>103.31458142958675</v>
      </c>
      <c r="T8" s="96">
        <f>'Fig1 source'!K18</f>
        <v>105.30193420651842</v>
      </c>
      <c r="U8" s="99">
        <f>'Fig1 source'!L18</f>
        <v>106.30949208041424</v>
      </c>
    </row>
    <row r="9" spans="2:21" ht="15.75" thickBot="1">
      <c r="K9" s="39" t="s">
        <v>76</v>
      </c>
      <c r="L9" s="42">
        <f>'Fig1 source'!B19</f>
        <v>100</v>
      </c>
      <c r="M9" s="100">
        <f>'Fig1 source'!C19</f>
        <v>99.645055092243382</v>
      </c>
      <c r="N9" s="100">
        <f>'Fig1 source'!D19</f>
        <v>99.282607447750252</v>
      </c>
      <c r="O9" s="100">
        <f>'Fig1 source'!E19</f>
        <v>98.604088135504469</v>
      </c>
      <c r="P9" s="100">
        <f>'Fig1 source'!F19</f>
        <v>99.122179801827031</v>
      </c>
      <c r="Q9" s="100">
        <f>'Fig1 source'!G19</f>
        <v>98.710687421888466</v>
      </c>
      <c r="R9" s="100">
        <f>'Fig1 source'!I19</f>
        <v>99.785139747283651</v>
      </c>
      <c r="S9" s="100">
        <f>'Fig1 source'!J19</f>
        <v>99.603714509285766</v>
      </c>
      <c r="T9" s="100">
        <f>'Fig1 source'!K19</f>
        <v>101.506791235595</v>
      </c>
      <c r="U9" s="101">
        <f>'Fig1 source'!L19</f>
        <v>102.41764361698378</v>
      </c>
    </row>
    <row r="10" spans="2:21">
      <c r="J10" s="2"/>
      <c r="K10" s="3"/>
      <c r="L10" s="3"/>
      <c r="M10" s="3"/>
      <c r="N10" s="3"/>
      <c r="O10" s="3"/>
      <c r="P10" s="3"/>
    </row>
    <row r="17" spans="2:12">
      <c r="L17" s="92"/>
    </row>
    <row r="19" spans="2:12" ht="15" customHeight="1"/>
    <row r="20" spans="2:12" ht="15" customHeight="1">
      <c r="B20" s="34" t="s">
        <v>96</v>
      </c>
    </row>
    <row r="21" spans="2:12">
      <c r="B21" s="34" t="s">
        <v>12</v>
      </c>
    </row>
    <row r="22" spans="2:12">
      <c r="B22" s="34" t="s">
        <v>142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17"/>
  <sheetViews>
    <sheetView topLeftCell="A4" workbookViewId="0">
      <selection activeCell="H28" sqref="H28"/>
    </sheetView>
  </sheetViews>
  <sheetFormatPr baseColWidth="10" defaultRowHeight="15"/>
  <cols>
    <col min="1" max="1" width="19.28515625" bestFit="1" customWidth="1"/>
    <col min="2" max="6" width="14.7109375" customWidth="1"/>
    <col min="10" max="11" width="13.5703125" bestFit="1" customWidth="1"/>
  </cols>
  <sheetData>
    <row r="1" spans="1:13" ht="45" customHeight="1">
      <c r="A1" s="205"/>
      <c r="B1" s="14" t="s">
        <v>120</v>
      </c>
      <c r="C1" s="14" t="s">
        <v>121</v>
      </c>
      <c r="D1" s="14" t="s">
        <v>122</v>
      </c>
      <c r="E1" s="14" t="s">
        <v>123</v>
      </c>
      <c r="F1" s="181" t="s">
        <v>124</v>
      </c>
      <c r="G1" s="182" t="s">
        <v>129</v>
      </c>
      <c r="J1" s="209" t="s">
        <v>108</v>
      </c>
      <c r="K1" s="209"/>
      <c r="L1" s="209"/>
    </row>
    <row r="2" spans="1:13">
      <c r="A2" s="206"/>
      <c r="B2" s="200" t="s">
        <v>0</v>
      </c>
      <c r="C2" s="201"/>
      <c r="D2" s="201"/>
      <c r="E2" s="202"/>
      <c r="F2" s="207" t="s">
        <v>1</v>
      </c>
      <c r="G2" s="208"/>
      <c r="I2" t="s">
        <v>106</v>
      </c>
      <c r="J2" t="s">
        <v>127</v>
      </c>
      <c r="K2" t="s">
        <v>128</v>
      </c>
      <c r="L2">
        <v>2023</v>
      </c>
    </row>
    <row r="3" spans="1:13">
      <c r="A3" s="12" t="s">
        <v>18</v>
      </c>
      <c r="B3" s="66">
        <v>436.94400000000002</v>
      </c>
      <c r="C3" s="67">
        <v>438.73399999999998</v>
      </c>
      <c r="D3" s="67">
        <v>440.19600000000003</v>
      </c>
      <c r="E3" s="68">
        <v>447.33800000000002</v>
      </c>
      <c r="F3" s="66">
        <v>0.40966348090372101</v>
      </c>
      <c r="G3" s="68">
        <v>1.6224590864069699</v>
      </c>
      <c r="I3" s="142">
        <f>B3/$B$14</f>
        <v>0.23140879286046803</v>
      </c>
      <c r="J3" s="142">
        <f>C3/SUM(C$3:C$13)</f>
        <v>0.23214470907701718</v>
      </c>
      <c r="K3" s="142">
        <f>D3/SUM(D$3:D$13)</f>
        <v>0.22839336107077093</v>
      </c>
      <c r="L3" s="142">
        <f>E3/SUM(E$3:E$13)</f>
        <v>0.22968915269205883</v>
      </c>
      <c r="M3" s="142"/>
    </row>
    <row r="4" spans="1:13">
      <c r="A4" s="13" t="s">
        <v>19</v>
      </c>
      <c r="B4" s="49">
        <v>860.58399999999995</v>
      </c>
      <c r="C4" s="50">
        <v>858.07799999999997</v>
      </c>
      <c r="D4" s="50">
        <v>870.38499999999999</v>
      </c>
      <c r="E4" s="51">
        <v>873.92</v>
      </c>
      <c r="F4" s="49">
        <v>-0.29119760534706002</v>
      </c>
      <c r="G4" s="51">
        <v>0.40614210952623098</v>
      </c>
      <c r="I4" s="142">
        <f t="shared" ref="I4:I14" si="0">B4/$B$14</f>
        <v>0.45577168835144322</v>
      </c>
      <c r="J4" s="142">
        <f t="shared" ref="J4:L14" si="1">C4/SUM(C$3:C$13)</f>
        <v>0.45402970290743083</v>
      </c>
      <c r="K4" s="142">
        <f t="shared" si="1"/>
        <v>0.45159464323979076</v>
      </c>
      <c r="L4" s="142">
        <f t="shared" si="1"/>
        <v>0.44872097680197981</v>
      </c>
      <c r="M4" s="142"/>
    </row>
    <row r="5" spans="1:13">
      <c r="A5" s="13" t="s">
        <v>20</v>
      </c>
      <c r="B5" s="49">
        <v>78.52</v>
      </c>
      <c r="C5" s="50">
        <v>78.165999999999997</v>
      </c>
      <c r="D5" s="50">
        <v>79.545000000000002</v>
      </c>
      <c r="E5" s="51">
        <v>79.977999999999994</v>
      </c>
      <c r="F5" s="49">
        <v>-0.45084055017829999</v>
      </c>
      <c r="G5" s="51">
        <v>0.54434596769124</v>
      </c>
      <c r="I5" s="142">
        <f t="shared" si="0"/>
        <v>4.1584776116399241E-2</v>
      </c>
      <c r="J5" s="142">
        <f t="shared" si="1"/>
        <v>4.1359510158123426E-2</v>
      </c>
      <c r="K5" s="142">
        <f t="shared" si="1"/>
        <v>4.1271501572877706E-2</v>
      </c>
      <c r="L5" s="142">
        <f t="shared" si="1"/>
        <v>4.1065322092032154E-2</v>
      </c>
      <c r="M5" s="142"/>
    </row>
    <row r="6" spans="1:13">
      <c r="A6" s="13" t="s">
        <v>21</v>
      </c>
      <c r="B6" s="49">
        <v>17.831</v>
      </c>
      <c r="C6" s="50">
        <v>17.658000000000001</v>
      </c>
      <c r="D6" s="50">
        <v>18.29</v>
      </c>
      <c r="E6" s="51">
        <v>18.178999999999998</v>
      </c>
      <c r="F6" s="49">
        <v>-0.97022040266949705</v>
      </c>
      <c r="G6" s="51">
        <v>-0.60688901038818999</v>
      </c>
      <c r="I6" s="142">
        <f t="shared" si="0"/>
        <v>9.4434302461986093E-3</v>
      </c>
      <c r="J6" s="142">
        <f t="shared" si="1"/>
        <v>9.3432723994082284E-3</v>
      </c>
      <c r="K6" s="142">
        <f t="shared" si="1"/>
        <v>9.4896695426228313E-3</v>
      </c>
      <c r="L6" s="142">
        <f t="shared" si="1"/>
        <v>9.3341480195935442E-3</v>
      </c>
      <c r="M6" s="142"/>
    </row>
    <row r="7" spans="1:13">
      <c r="A7" s="13" t="s">
        <v>22</v>
      </c>
      <c r="B7" s="49">
        <v>169.77600000000001</v>
      </c>
      <c r="C7" s="50">
        <v>167.36500000000001</v>
      </c>
      <c r="D7" s="50">
        <v>169.327</v>
      </c>
      <c r="E7" s="51">
        <v>170.75200000000001</v>
      </c>
      <c r="F7" s="49">
        <v>-1.42010649326171</v>
      </c>
      <c r="G7" s="51">
        <v>0.84156690899857001</v>
      </c>
      <c r="I7" s="142">
        <f t="shared" si="0"/>
        <v>8.9914632576895026E-2</v>
      </c>
      <c r="J7" s="142">
        <f t="shared" si="1"/>
        <v>8.8556845912728402E-2</v>
      </c>
      <c r="K7" s="142">
        <f t="shared" si="1"/>
        <v>8.7854416328250209E-2</v>
      </c>
      <c r="L7" s="142">
        <f t="shared" si="1"/>
        <v>8.7673933805029816E-2</v>
      </c>
      <c r="M7" s="142"/>
    </row>
    <row r="8" spans="1:13">
      <c r="A8" s="13" t="s">
        <v>23</v>
      </c>
      <c r="B8" s="49">
        <v>89.882000000000005</v>
      </c>
      <c r="C8" s="50">
        <v>87.63</v>
      </c>
      <c r="D8" s="50">
        <v>87.677000000000007</v>
      </c>
      <c r="E8" s="51">
        <v>88.144000000000005</v>
      </c>
      <c r="F8" s="49">
        <v>-2.5055072205781102</v>
      </c>
      <c r="G8" s="51">
        <v>0.53263683748303603</v>
      </c>
      <c r="I8" s="142">
        <f t="shared" si="0"/>
        <v>4.7602175839202711E-2</v>
      </c>
      <c r="J8" s="142">
        <f t="shared" si="1"/>
        <v>4.6367140126862778E-2</v>
      </c>
      <c r="K8" s="142">
        <f t="shared" si="1"/>
        <v>4.5490746664217721E-2</v>
      </c>
      <c r="L8" s="142">
        <f t="shared" si="1"/>
        <v>4.5258217890921035E-2</v>
      </c>
      <c r="M8" s="142"/>
    </row>
    <row r="9" spans="1:13">
      <c r="A9" s="13" t="s">
        <v>24</v>
      </c>
      <c r="B9" s="49">
        <v>2.3340000000000001</v>
      </c>
      <c r="C9" s="50">
        <v>2.1789999999999998</v>
      </c>
      <c r="D9" s="50">
        <v>2.29</v>
      </c>
      <c r="E9" s="51">
        <v>2.423</v>
      </c>
      <c r="F9" s="49">
        <v>-6.6409597257926398</v>
      </c>
      <c r="G9" s="51">
        <v>5.8078602620087203</v>
      </c>
      <c r="I9" s="142">
        <f t="shared" si="0"/>
        <v>1.236103762807894E-3</v>
      </c>
      <c r="J9" s="142">
        <f t="shared" si="1"/>
        <v>1.1529612956343034E-3</v>
      </c>
      <c r="K9" s="142">
        <f t="shared" si="1"/>
        <v>1.188154360448676E-3</v>
      </c>
      <c r="L9" s="142">
        <f t="shared" si="1"/>
        <v>1.2441080725823842E-3</v>
      </c>
      <c r="M9" s="142"/>
    </row>
    <row r="10" spans="1:13">
      <c r="A10" s="13" t="s">
        <v>25</v>
      </c>
      <c r="B10" s="49">
        <v>24.981000000000002</v>
      </c>
      <c r="C10" s="50">
        <v>26.306000000000001</v>
      </c>
      <c r="D10" s="50">
        <v>26.327000000000002</v>
      </c>
      <c r="E10" s="51">
        <v>27.448</v>
      </c>
      <c r="F10" s="49">
        <v>5.3040310636083499</v>
      </c>
      <c r="G10" s="51">
        <v>4.2579860979222701</v>
      </c>
      <c r="I10" s="142">
        <f t="shared" si="0"/>
        <v>1.3230123435605827E-2</v>
      </c>
      <c r="J10" s="142">
        <f t="shared" si="1"/>
        <v>1.3919137146836156E-2</v>
      </c>
      <c r="K10" s="142">
        <f t="shared" si="1"/>
        <v>1.3659624387568688E-2</v>
      </c>
      <c r="L10" s="142">
        <f t="shared" si="1"/>
        <v>1.4093387691391365E-2</v>
      </c>
      <c r="M10" s="142"/>
    </row>
    <row r="11" spans="1:13">
      <c r="A11" s="13" t="s">
        <v>26</v>
      </c>
      <c r="B11" s="49">
        <v>42.225999999999999</v>
      </c>
      <c r="C11" s="50">
        <v>43.183999999999997</v>
      </c>
      <c r="D11" s="50">
        <v>43.442999999999998</v>
      </c>
      <c r="E11" s="51">
        <v>43.997999999999998</v>
      </c>
      <c r="F11" s="49">
        <v>2.2687443755032399</v>
      </c>
      <c r="G11" s="51">
        <v>1.27753608176231</v>
      </c>
      <c r="I11" s="142">
        <f t="shared" si="0"/>
        <v>2.2363203722504766E-2</v>
      </c>
      <c r="J11" s="142">
        <f t="shared" si="1"/>
        <v>2.2849692790579051E-2</v>
      </c>
      <c r="K11" s="142">
        <f t="shared" si="1"/>
        <v>2.254017025369949E-2</v>
      </c>
      <c r="L11" s="142">
        <f t="shared" si="1"/>
        <v>2.259111307366064E-2</v>
      </c>
      <c r="M11" s="142"/>
    </row>
    <row r="12" spans="1:13">
      <c r="A12" s="13" t="s">
        <v>27</v>
      </c>
      <c r="B12" s="49">
        <v>137.12</v>
      </c>
      <c r="C12" s="50">
        <v>141.214</v>
      </c>
      <c r="D12" s="50">
        <v>150.57499999999999</v>
      </c>
      <c r="E12" s="51">
        <v>156.72900000000001</v>
      </c>
      <c r="F12" s="49">
        <v>2.98570595099183</v>
      </c>
      <c r="G12" s="51">
        <v>4.0869998339698101</v>
      </c>
      <c r="I12" s="142">
        <f t="shared" si="0"/>
        <v>7.2619772046366077E-2</v>
      </c>
      <c r="J12" s="142">
        <f t="shared" si="1"/>
        <v>7.471972299297959E-2</v>
      </c>
      <c r="K12" s="142">
        <f t="shared" si="1"/>
        <v>7.8125040534742091E-2</v>
      </c>
      <c r="L12" s="142">
        <f t="shared" si="1"/>
        <v>8.0473716098953568E-2</v>
      </c>
      <c r="M12" s="142"/>
    </row>
    <row r="13" spans="1:13">
      <c r="A13" s="13" t="s">
        <v>28</v>
      </c>
      <c r="B13" s="87">
        <v>27.992999999999999</v>
      </c>
      <c r="C13" s="88">
        <v>29.402000000000001</v>
      </c>
      <c r="D13" s="88">
        <v>39.304000000000002</v>
      </c>
      <c r="E13" s="89">
        <v>38.670999999999999</v>
      </c>
      <c r="F13" s="49">
        <v>5.0334012074447303</v>
      </c>
      <c r="G13" s="51">
        <v>-1.61052310197436</v>
      </c>
      <c r="I13" s="142">
        <f t="shared" si="0"/>
        <v>1.4825301042108557E-2</v>
      </c>
      <c r="J13" s="142">
        <f t="shared" si="1"/>
        <v>1.5557305192400086E-2</v>
      </c>
      <c r="K13" s="142">
        <f t="shared" si="1"/>
        <v>2.0392672045010815E-2</v>
      </c>
      <c r="L13" s="142">
        <f t="shared" si="1"/>
        <v>1.9855923761796686E-2</v>
      </c>
      <c r="M13" s="142"/>
    </row>
    <row r="14" spans="1:13">
      <c r="A14" s="176" t="s">
        <v>95</v>
      </c>
      <c r="B14" s="53">
        <v>1888.191</v>
      </c>
      <c r="C14" s="53">
        <v>1889.9159999999999</v>
      </c>
      <c r="D14" s="53">
        <v>1927.3589999999999</v>
      </c>
      <c r="E14" s="53">
        <v>1947.58</v>
      </c>
      <c r="F14" s="139">
        <v>9.1357283240944803E-2</v>
      </c>
      <c r="G14" s="54">
        <v>1.04915586561716</v>
      </c>
      <c r="I14" s="142">
        <f t="shared" si="0"/>
        <v>1</v>
      </c>
      <c r="J14" s="142">
        <f t="shared" si="1"/>
        <v>1</v>
      </c>
      <c r="K14" s="142">
        <f t="shared" si="1"/>
        <v>0.99999999999999989</v>
      </c>
      <c r="L14" s="142">
        <f t="shared" si="1"/>
        <v>0.99999999999999978</v>
      </c>
    </row>
    <row r="15" spans="1:13">
      <c r="A15" s="34"/>
    </row>
    <row r="16" spans="1:13">
      <c r="A16" s="34"/>
    </row>
    <row r="17" spans="1:1">
      <c r="A17" s="34"/>
    </row>
  </sheetData>
  <mergeCells count="4">
    <mergeCell ref="J1:L1"/>
    <mergeCell ref="A1:A2"/>
    <mergeCell ref="B2:E2"/>
    <mergeCell ref="F2:G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topLeftCell="B5" workbookViewId="0">
      <selection activeCell="B4" sqref="B4:J23"/>
    </sheetView>
  </sheetViews>
  <sheetFormatPr baseColWidth="10" defaultRowHeight="15"/>
  <cols>
    <col min="2" max="2" width="30.140625" customWidth="1"/>
    <col min="3" max="6" width="14.7109375" customWidth="1"/>
    <col min="7" max="10" width="11.7109375" customWidth="1"/>
  </cols>
  <sheetData>
    <row r="2" spans="2:10">
      <c r="B2" s="16" t="s">
        <v>66</v>
      </c>
    </row>
    <row r="4" spans="2:10" ht="43.5" customHeight="1">
      <c r="B4" s="69"/>
      <c r="C4" s="14" t="s">
        <v>120</v>
      </c>
      <c r="D4" s="14" t="s">
        <v>140</v>
      </c>
      <c r="E4" s="14" t="s">
        <v>141</v>
      </c>
      <c r="F4" s="14" t="s">
        <v>123</v>
      </c>
      <c r="G4" s="203" t="s">
        <v>125</v>
      </c>
      <c r="H4" s="215"/>
      <c r="I4" s="210" t="s">
        <v>131</v>
      </c>
      <c r="J4" s="211"/>
    </row>
    <row r="5" spans="2:10" ht="38.25">
      <c r="B5" s="70"/>
      <c r="C5" s="212" t="s">
        <v>30</v>
      </c>
      <c r="D5" s="213"/>
      <c r="E5" s="213"/>
      <c r="F5" s="214"/>
      <c r="G5" s="150" t="s">
        <v>31</v>
      </c>
      <c r="H5" s="151" t="s">
        <v>32</v>
      </c>
      <c r="I5" s="152" t="s">
        <v>31</v>
      </c>
      <c r="J5" s="151" t="s">
        <v>32</v>
      </c>
    </row>
    <row r="6" spans="2:10">
      <c r="B6" s="71" t="s">
        <v>33</v>
      </c>
      <c r="C6" s="72">
        <f>'An1 source'!B3</f>
        <v>223.114</v>
      </c>
      <c r="D6" s="73">
        <f>'An1 source'!C3</f>
        <v>223.75899999999999</v>
      </c>
      <c r="E6" s="73">
        <f>'An1 source'!D3</f>
        <v>228.268</v>
      </c>
      <c r="F6" s="73">
        <f>'An1 source'!E3</f>
        <v>231.49</v>
      </c>
      <c r="G6" s="72">
        <f>'An1 source'!F3</f>
        <v>0.28908988230231802</v>
      </c>
      <c r="H6" s="74">
        <f>'An1 source'!G3</f>
        <v>0.57703874209171802</v>
      </c>
      <c r="I6" s="73">
        <f>'An1 source'!H3</f>
        <v>1.4114987646100201</v>
      </c>
      <c r="J6" s="74">
        <f>'An1 source'!I3</f>
        <v>1.41601110596945</v>
      </c>
    </row>
    <row r="7" spans="2:10">
      <c r="B7" s="75" t="s">
        <v>34</v>
      </c>
      <c r="C7" s="76">
        <f>'An1 source'!B4</f>
        <v>73.619</v>
      </c>
      <c r="D7" s="77">
        <f>'An1 source'!C4</f>
        <v>74.004000000000005</v>
      </c>
      <c r="E7" s="77">
        <f>'An1 source'!D4</f>
        <v>75.704999999999998</v>
      </c>
      <c r="F7" s="77">
        <f>'An1 source'!E4</f>
        <v>76.650000000000006</v>
      </c>
      <c r="G7" s="76">
        <f>'An1 source'!F4</f>
        <v>0.52296282209756095</v>
      </c>
      <c r="H7" s="78">
        <f>'An1 source'!G4</f>
        <v>0.89164086687305599</v>
      </c>
      <c r="I7" s="77">
        <f>'An1 source'!H4</f>
        <v>1.24826629680999</v>
      </c>
      <c r="J7" s="78">
        <f>'An1 source'!I4</f>
        <v>1.3729489076391901</v>
      </c>
    </row>
    <row r="8" spans="2:10">
      <c r="B8" s="75" t="s">
        <v>35</v>
      </c>
      <c r="C8" s="76">
        <f>'An1 source'!B5</f>
        <v>96.578999999999994</v>
      </c>
      <c r="D8" s="77">
        <f>'An1 source'!C5</f>
        <v>96.783000000000001</v>
      </c>
      <c r="E8" s="77">
        <f>'An1 source'!D5</f>
        <v>99.203999999999994</v>
      </c>
      <c r="F8" s="77">
        <f>'An1 source'!E5</f>
        <v>101.277</v>
      </c>
      <c r="G8" s="76">
        <f>'An1 source'!F5</f>
        <v>0.211226042928603</v>
      </c>
      <c r="H8" s="78">
        <f>'An1 source'!G5</f>
        <v>0.66435102843631599</v>
      </c>
      <c r="I8" s="77">
        <f>'An1 source'!H5</f>
        <v>2.08963348252087</v>
      </c>
      <c r="J8" s="78">
        <f>'An1 source'!I5</f>
        <v>2.1514315840700702</v>
      </c>
    </row>
    <row r="9" spans="2:10">
      <c r="B9" s="75" t="s">
        <v>36</v>
      </c>
      <c r="C9" s="76">
        <f>'An1 source'!B6</f>
        <v>69.153999999999996</v>
      </c>
      <c r="D9" s="77">
        <f>'An1 source'!C6</f>
        <v>69.248999999999995</v>
      </c>
      <c r="E9" s="77">
        <f>'An1 source'!D6</f>
        <v>70.248999999999995</v>
      </c>
      <c r="F9" s="77">
        <f>'An1 source'!E6</f>
        <v>70.617000000000004</v>
      </c>
      <c r="G9" s="76">
        <f>'An1 source'!F6</f>
        <v>0.13737455534026399</v>
      </c>
      <c r="H9" s="78">
        <f>'An1 source'!G6</f>
        <v>0.49880783464739697</v>
      </c>
      <c r="I9" s="77">
        <f>'An1 source'!H6</f>
        <v>0.52385087332205105</v>
      </c>
      <c r="J9" s="78">
        <f>'An1 source'!I6</f>
        <v>0.76035808561918405</v>
      </c>
    </row>
    <row r="10" spans="2:10">
      <c r="B10" s="75" t="s">
        <v>37</v>
      </c>
      <c r="C10" s="76">
        <f>'An1 source'!B7</f>
        <v>13.532999999999999</v>
      </c>
      <c r="D10" s="77">
        <f>'An1 source'!C7</f>
        <v>13.69</v>
      </c>
      <c r="E10" s="77">
        <f>'An1 source'!D7</f>
        <v>13.744</v>
      </c>
      <c r="F10" s="77">
        <f>'An1 source'!E7</f>
        <v>13.919</v>
      </c>
      <c r="G10" s="76">
        <f>'An1 source'!F7</f>
        <v>1.16012709672653</v>
      </c>
      <c r="H10" s="78">
        <f>'An1 source'!G7</f>
        <v>1.6278375149342901</v>
      </c>
      <c r="I10" s="77">
        <f>'An1 source'!H7</f>
        <v>1.273282887078</v>
      </c>
      <c r="J10" s="78">
        <f>'An1 source'!I7</f>
        <v>1.6541023201346501</v>
      </c>
    </row>
    <row r="11" spans="2:10">
      <c r="B11" s="75" t="s">
        <v>38</v>
      </c>
      <c r="C11" s="76">
        <f>'An1 source'!B8</f>
        <v>133.673</v>
      </c>
      <c r="D11" s="77">
        <f>'An1 source'!C8</f>
        <v>133.66499999999999</v>
      </c>
      <c r="E11" s="77">
        <f>'An1 source'!D8</f>
        <v>135.93199999999999</v>
      </c>
      <c r="F11" s="77">
        <f>'An1 source'!E8</f>
        <v>136.52600000000001</v>
      </c>
      <c r="G11" s="76">
        <f>'An1 source'!F8</f>
        <v>-5.9847538396051699E-3</v>
      </c>
      <c r="H11" s="78">
        <f>'An1 source'!G8</f>
        <v>0.43306876491531199</v>
      </c>
      <c r="I11" s="77">
        <f>'An1 source'!H8</f>
        <v>0.43698319748111097</v>
      </c>
      <c r="J11" s="78">
        <f>'An1 source'!I8</f>
        <v>0.64635548058695802</v>
      </c>
    </row>
    <row r="12" spans="2:10">
      <c r="B12" s="75" t="s">
        <v>41</v>
      </c>
      <c r="C12" s="76">
        <f>'An1 source'!B9</f>
        <v>168.709</v>
      </c>
      <c r="D12" s="77">
        <f>'An1 source'!C9</f>
        <v>165.649</v>
      </c>
      <c r="E12" s="77">
        <f>'An1 source'!D9</f>
        <v>169.59200000000001</v>
      </c>
      <c r="F12" s="77">
        <f>'An1 source'!E9</f>
        <v>168.678</v>
      </c>
      <c r="G12" s="76">
        <f>'An1 source'!F9</f>
        <v>-1.8137740132417399</v>
      </c>
      <c r="H12" s="78">
        <f>'An1 source'!G9</f>
        <v>-0.60720062742021197</v>
      </c>
      <c r="I12" s="77">
        <f>'An1 source'!H9</f>
        <v>-0.53894051606209203</v>
      </c>
      <c r="J12" s="78">
        <f>'An1 source'!I9</f>
        <v>-0.69878299808600097</v>
      </c>
    </row>
    <row r="13" spans="2:10">
      <c r="B13" s="75" t="s">
        <v>42</v>
      </c>
      <c r="C13" s="76">
        <f>'An1 source'!B10</f>
        <v>364.37599999999998</v>
      </c>
      <c r="D13" s="77">
        <f>'An1 source'!C10</f>
        <v>361.26600000000002</v>
      </c>
      <c r="E13" s="77">
        <f>'An1 source'!D10</f>
        <v>369.82600000000002</v>
      </c>
      <c r="F13" s="77">
        <f>'An1 source'!E10</f>
        <v>371.23500000000001</v>
      </c>
      <c r="G13" s="76">
        <f>'An1 source'!F10</f>
        <v>-0.85351395262035501</v>
      </c>
      <c r="H13" s="78">
        <f>'An1 source'!G10</f>
        <v>-0.82364006984114702</v>
      </c>
      <c r="I13" s="77">
        <f>'An1 source'!H10</f>
        <v>0.380989979071233</v>
      </c>
      <c r="J13" s="78">
        <f>'An1 source'!I10</f>
        <v>0.41156623363922701</v>
      </c>
    </row>
    <row r="14" spans="2:10">
      <c r="B14" s="75" t="s">
        <v>44</v>
      </c>
      <c r="C14" s="76">
        <f>'An1 source'!B11</f>
        <v>96.730999999999995</v>
      </c>
      <c r="D14" s="77">
        <f>'An1 source'!C11</f>
        <v>97.301000000000002</v>
      </c>
      <c r="E14" s="77">
        <f>'An1 source'!D11</f>
        <v>99.27</v>
      </c>
      <c r="F14" s="77">
        <f>'An1 source'!E11</f>
        <v>100.01300000000001</v>
      </c>
      <c r="G14" s="76">
        <f>'An1 source'!F11</f>
        <v>0.58926300772246298</v>
      </c>
      <c r="H14" s="78">
        <f>'An1 source'!G11</f>
        <v>0.91320849671832105</v>
      </c>
      <c r="I14" s="77">
        <f>'An1 source'!H11</f>
        <v>0.74846378563515603</v>
      </c>
      <c r="J14" s="78">
        <f>'An1 source'!I11</f>
        <v>0.97452190383089399</v>
      </c>
    </row>
    <row r="15" spans="2:10">
      <c r="B15" s="75" t="s">
        <v>45</v>
      </c>
      <c r="C15" s="76">
        <f>'An1 source'!B12</f>
        <v>192.04</v>
      </c>
      <c r="D15" s="77">
        <f>'An1 source'!C12</f>
        <v>193.37299999999999</v>
      </c>
      <c r="E15" s="77">
        <f>'An1 source'!D12</f>
        <v>195.86500000000001</v>
      </c>
      <c r="F15" s="77">
        <f>'An1 source'!E12</f>
        <v>197.43</v>
      </c>
      <c r="G15" s="76">
        <f>'An1 source'!F12</f>
        <v>0.69412622370339505</v>
      </c>
      <c r="H15" s="78">
        <f>'An1 source'!G12</f>
        <v>0.89135491220944096</v>
      </c>
      <c r="I15" s="77">
        <f>'An1 source'!H12</f>
        <v>0.79901973297935602</v>
      </c>
      <c r="J15" s="78">
        <f>'An1 source'!I12</f>
        <v>1.00433007674403</v>
      </c>
    </row>
    <row r="16" spans="2:10">
      <c r="B16" s="75" t="s">
        <v>46</v>
      </c>
      <c r="C16" s="76">
        <f>'An1 source'!B13</f>
        <v>196.376</v>
      </c>
      <c r="D16" s="77">
        <f>'An1 source'!C13</f>
        <v>197.16200000000001</v>
      </c>
      <c r="E16" s="77">
        <f>'An1 source'!D13</f>
        <v>200.48599999999999</v>
      </c>
      <c r="F16" s="77">
        <f>'An1 source'!E13</f>
        <v>202.65199999999999</v>
      </c>
      <c r="G16" s="76">
        <f>'An1 source'!F13</f>
        <v>0.40025257668960801</v>
      </c>
      <c r="H16" s="78">
        <f>'An1 source'!G13</f>
        <v>1.2729493097095801</v>
      </c>
      <c r="I16" s="77">
        <f>'An1 source'!H13</f>
        <v>1.0803746895045001</v>
      </c>
      <c r="J16" s="78">
        <f>'An1 source'!I13</f>
        <v>1.15158518816258</v>
      </c>
    </row>
    <row r="17" spans="2:10">
      <c r="B17" s="75" t="s">
        <v>47</v>
      </c>
      <c r="C17" s="76">
        <f>'An1 source'!B14</f>
        <v>103.32</v>
      </c>
      <c r="D17" s="77">
        <f>'An1 source'!C14</f>
        <v>104.578</v>
      </c>
      <c r="E17" s="77">
        <f>'An1 source'!D14</f>
        <v>106.696</v>
      </c>
      <c r="F17" s="77">
        <f>'An1 source'!E14</f>
        <v>109.408</v>
      </c>
      <c r="G17" s="76">
        <f>'An1 source'!F14</f>
        <v>1.21757646147891</v>
      </c>
      <c r="H17" s="78">
        <f>'An1 source'!G14</f>
        <v>1.63819193595627</v>
      </c>
      <c r="I17" s="77">
        <f>'An1 source'!H14</f>
        <v>2.5418010047237001</v>
      </c>
      <c r="J17" s="78">
        <f>'An1 source'!I14</f>
        <v>2.5974881846767999</v>
      </c>
    </row>
    <row r="18" spans="2:10">
      <c r="B18" s="79" t="s">
        <v>48</v>
      </c>
      <c r="C18" s="76">
        <f>'An1 source'!B15</f>
        <v>169.77</v>
      </c>
      <c r="D18" s="77">
        <f>'An1 source'!C15</f>
        <v>168.01900000000001</v>
      </c>
      <c r="E18" s="77">
        <f>'An1 source'!D15</f>
        <v>170.84399999999999</v>
      </c>
      <c r="F18" s="77">
        <f>'An1 source'!E15</f>
        <v>172.62899999999999</v>
      </c>
      <c r="G18" s="80">
        <f>'An1 source'!F15</f>
        <v>-1.03139541732933</v>
      </c>
      <c r="H18" s="78">
        <f>'An1 source'!G15</f>
        <v>-0.62399714744162404</v>
      </c>
      <c r="I18" s="81">
        <f>'An1 source'!H15</f>
        <v>1.0448128116878499</v>
      </c>
      <c r="J18" s="78">
        <f>'An1 source'!I15</f>
        <v>1.1132543724491599</v>
      </c>
    </row>
    <row r="19" spans="2:10">
      <c r="B19" s="71" t="s">
        <v>39</v>
      </c>
      <c r="C19" s="72">
        <f>'An1 source'!B16</f>
        <v>15.167999999999999</v>
      </c>
      <c r="D19" s="73">
        <f>'An1 source'!C16</f>
        <v>15.148999999999999</v>
      </c>
      <c r="E19" s="73">
        <f>'An1 source'!D16</f>
        <v>15.282999999999999</v>
      </c>
      <c r="F19" s="73">
        <f>'An1 source'!E16</f>
        <v>15.15</v>
      </c>
      <c r="G19" s="72">
        <f>'An1 source'!F16</f>
        <v>-0.12526371308017001</v>
      </c>
      <c r="H19" s="74">
        <f>'An1 source'!G16</f>
        <v>-0.87347803070407803</v>
      </c>
      <c r="I19" s="73">
        <f>'An1 source'!H16</f>
        <v>-0.87024798796047098</v>
      </c>
      <c r="J19" s="74">
        <f>'An1 source'!I16</f>
        <v>-0.51665893886202496</v>
      </c>
    </row>
    <row r="20" spans="2:10">
      <c r="B20" s="75" t="s">
        <v>40</v>
      </c>
      <c r="C20" s="76">
        <f>'An1 source'!B17</f>
        <v>9.6110000000000007</v>
      </c>
      <c r="D20" s="77">
        <f>'An1 source'!C17</f>
        <v>9.7769999999999992</v>
      </c>
      <c r="E20" s="77">
        <f>'An1 source'!D17</f>
        <v>9.7989999999999995</v>
      </c>
      <c r="F20" s="77">
        <f>'An1 source'!E17</f>
        <v>9.99</v>
      </c>
      <c r="G20" s="76">
        <f>'An1 source'!F17</f>
        <v>1.7271875975444699</v>
      </c>
      <c r="H20" s="78">
        <f>'An1 source'!G17</f>
        <v>0.387878787878781</v>
      </c>
      <c r="I20" s="77">
        <f>'An1 source'!H17</f>
        <v>1.94917848760079</v>
      </c>
      <c r="J20" s="78">
        <f>'An1 source'!I17</f>
        <v>2.52829280038527</v>
      </c>
    </row>
    <row r="21" spans="2:10">
      <c r="B21" s="75" t="s">
        <v>43</v>
      </c>
      <c r="C21" s="76">
        <f>'An1 source'!B18</f>
        <v>16.515000000000001</v>
      </c>
      <c r="D21" s="77">
        <f>'An1 source'!C18</f>
        <v>16.295999999999999</v>
      </c>
      <c r="E21" s="77">
        <f>'An1 source'!D18</f>
        <v>16.463999999999999</v>
      </c>
      <c r="F21" s="77">
        <f>'An1 source'!E18</f>
        <v>16.905999999999999</v>
      </c>
      <c r="G21" s="76">
        <f>'An1 source'!F18</f>
        <v>-1.3260672116258001</v>
      </c>
      <c r="H21" s="78">
        <f>'An1 source'!G18</f>
        <v>-1.75471345902558</v>
      </c>
      <c r="I21" s="77">
        <f>'An1 source'!H18</f>
        <v>2.6846452866860999</v>
      </c>
      <c r="J21" s="78">
        <f>'An1 source'!I18</f>
        <v>2.4076744623487301</v>
      </c>
    </row>
    <row r="22" spans="2:10">
      <c r="B22" s="79" t="s">
        <v>49</v>
      </c>
      <c r="C22" s="80">
        <f>'An1 source'!B19</f>
        <v>39.354999999999997</v>
      </c>
      <c r="D22" s="81">
        <f>'An1 source'!C19</f>
        <v>38.351999999999997</v>
      </c>
      <c r="E22" s="81">
        <f>'An1 source'!D19</f>
        <v>38.639000000000003</v>
      </c>
      <c r="F22" s="81">
        <f>'An1 source'!E19</f>
        <v>39.384999999999998</v>
      </c>
      <c r="G22" s="80">
        <f>'An1 source'!F19</f>
        <v>-2.5485961123110199</v>
      </c>
      <c r="H22" s="82">
        <f>'An1 source'!G19</f>
        <v>0.59787008781217998</v>
      </c>
      <c r="I22" s="81">
        <f>'An1 source'!H19</f>
        <v>1.9306917880897301</v>
      </c>
      <c r="J22" s="82">
        <f>'An1 source'!I19</f>
        <v>1.07371400443024</v>
      </c>
    </row>
    <row r="23" spans="2:10">
      <c r="B23" s="83" t="s">
        <v>29</v>
      </c>
      <c r="C23" s="84">
        <f>'An1 source'!B20</f>
        <v>1981.643</v>
      </c>
      <c r="D23" s="85">
        <f>'An1 source'!C20</f>
        <v>1978.0719999999999</v>
      </c>
      <c r="E23" s="85">
        <f>'An1 source'!D20</f>
        <v>2015.866</v>
      </c>
      <c r="F23" s="86">
        <f>'An1 source'!E20</f>
        <v>2033.9549999999999</v>
      </c>
      <c r="G23" s="84">
        <f>'An1 source'!F20</f>
        <v>-0.180204002436368</v>
      </c>
      <c r="H23" s="86">
        <f>'An1 source'!G20</f>
        <v>0.26522707759071301</v>
      </c>
      <c r="I23" s="85">
        <f>'An1 source'!H20</f>
        <v>0.89733146945283304</v>
      </c>
      <c r="J23" s="86">
        <f>'An1 source'!I20</f>
        <v>0.95682750890386803</v>
      </c>
    </row>
    <row r="25" spans="2:10">
      <c r="B25" s="34" t="s">
        <v>11</v>
      </c>
    </row>
    <row r="26" spans="2:10">
      <c r="B26" s="34" t="s">
        <v>96</v>
      </c>
    </row>
    <row r="27" spans="2:10">
      <c r="B27" s="34" t="s">
        <v>12</v>
      </c>
    </row>
  </sheetData>
  <mergeCells count="3">
    <mergeCell ref="I4:J4"/>
    <mergeCell ref="C5:F5"/>
    <mergeCell ref="G4:H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9"/>
  <sheetViews>
    <sheetView workbookViewId="0">
      <selection activeCell="I25" sqref="H25:I25"/>
    </sheetView>
  </sheetViews>
  <sheetFormatPr baseColWidth="10" defaultRowHeight="15"/>
  <cols>
    <col min="1" max="1" width="30.140625" customWidth="1"/>
    <col min="2" max="3" width="11.28515625" customWidth="1"/>
    <col min="4" max="4" width="11.42578125" customWidth="1"/>
    <col min="5" max="6" width="11.7109375" customWidth="1"/>
    <col min="7" max="7" width="8.140625" bestFit="1" customWidth="1"/>
  </cols>
  <sheetData>
    <row r="1" spans="1:9" ht="37.5" customHeight="1">
      <c r="A1" s="69"/>
      <c r="B1" s="177" t="s">
        <v>120</v>
      </c>
      <c r="C1" s="177" t="s">
        <v>121</v>
      </c>
      <c r="D1" s="177" t="s">
        <v>122</v>
      </c>
      <c r="E1" s="178" t="s">
        <v>123</v>
      </c>
      <c r="F1" s="203" t="s">
        <v>125</v>
      </c>
      <c r="G1" s="215"/>
      <c r="H1" s="210" t="s">
        <v>131</v>
      </c>
      <c r="I1" s="211"/>
    </row>
    <row r="2" spans="1:9" ht="38.25">
      <c r="A2" s="70"/>
      <c r="B2" s="216" t="s">
        <v>30</v>
      </c>
      <c r="C2" s="217"/>
      <c r="D2" s="217"/>
      <c r="E2" s="218"/>
      <c r="F2" s="150" t="s">
        <v>31</v>
      </c>
      <c r="G2" s="151" t="s">
        <v>32</v>
      </c>
      <c r="H2" s="152" t="s">
        <v>31</v>
      </c>
      <c r="I2" s="151" t="s">
        <v>32</v>
      </c>
    </row>
    <row r="3" spans="1:9">
      <c r="A3" s="71" t="s">
        <v>33</v>
      </c>
      <c r="B3" s="72">
        <v>223.114</v>
      </c>
      <c r="C3" s="73">
        <v>223.75899999999999</v>
      </c>
      <c r="D3" s="73">
        <v>228.268</v>
      </c>
      <c r="E3" s="73">
        <v>231.49</v>
      </c>
      <c r="F3" s="72">
        <v>0.28908988230231802</v>
      </c>
      <c r="G3" s="74">
        <v>0.57703874209171802</v>
      </c>
      <c r="H3" s="73">
        <v>1.4114987646100201</v>
      </c>
      <c r="I3" s="74">
        <v>1.41601110596945</v>
      </c>
    </row>
    <row r="4" spans="1:9">
      <c r="A4" s="75" t="s">
        <v>34</v>
      </c>
      <c r="B4" s="76">
        <v>73.619</v>
      </c>
      <c r="C4" s="77">
        <v>74.004000000000005</v>
      </c>
      <c r="D4" s="77">
        <v>75.704999999999998</v>
      </c>
      <c r="E4" s="77">
        <v>76.650000000000006</v>
      </c>
      <c r="F4" s="76">
        <v>0.52296282209756095</v>
      </c>
      <c r="G4" s="78">
        <v>0.89164086687305599</v>
      </c>
      <c r="H4" s="77">
        <v>1.24826629680999</v>
      </c>
      <c r="I4" s="78">
        <v>1.3729489076391901</v>
      </c>
    </row>
    <row r="5" spans="1:9">
      <c r="A5" s="75" t="s">
        <v>35</v>
      </c>
      <c r="B5" s="76">
        <v>96.578999999999994</v>
      </c>
      <c r="C5" s="77">
        <v>96.783000000000001</v>
      </c>
      <c r="D5" s="77">
        <v>99.203999999999994</v>
      </c>
      <c r="E5" s="77">
        <v>101.277</v>
      </c>
      <c r="F5" s="76">
        <v>0.211226042928603</v>
      </c>
      <c r="G5" s="78">
        <v>0.66435102843631599</v>
      </c>
      <c r="H5" s="77">
        <v>2.08963348252087</v>
      </c>
      <c r="I5" s="78">
        <v>2.1514315840700702</v>
      </c>
    </row>
    <row r="6" spans="1:9">
      <c r="A6" s="75" t="s">
        <v>36</v>
      </c>
      <c r="B6" s="76">
        <v>69.153999999999996</v>
      </c>
      <c r="C6" s="77">
        <v>69.248999999999995</v>
      </c>
      <c r="D6" s="77">
        <v>70.248999999999995</v>
      </c>
      <c r="E6" s="77">
        <v>70.617000000000004</v>
      </c>
      <c r="F6" s="76">
        <v>0.13737455534026399</v>
      </c>
      <c r="G6" s="78">
        <v>0.49880783464739697</v>
      </c>
      <c r="H6" s="77">
        <v>0.52385087332205105</v>
      </c>
      <c r="I6" s="78">
        <v>0.76035808561918405</v>
      </c>
    </row>
    <row r="7" spans="1:9">
      <c r="A7" s="75" t="s">
        <v>37</v>
      </c>
      <c r="B7" s="76">
        <v>13.532999999999999</v>
      </c>
      <c r="C7" s="77">
        <v>13.69</v>
      </c>
      <c r="D7" s="77">
        <v>13.744</v>
      </c>
      <c r="E7" s="77">
        <v>13.919</v>
      </c>
      <c r="F7" s="76">
        <v>1.16012709672653</v>
      </c>
      <c r="G7" s="78">
        <v>1.6278375149342901</v>
      </c>
      <c r="H7" s="77">
        <v>1.273282887078</v>
      </c>
      <c r="I7" s="78">
        <v>1.6541023201346501</v>
      </c>
    </row>
    <row r="8" spans="1:9">
      <c r="A8" s="75" t="s">
        <v>38</v>
      </c>
      <c r="B8" s="76">
        <v>133.673</v>
      </c>
      <c r="C8" s="77">
        <v>133.66499999999999</v>
      </c>
      <c r="D8" s="77">
        <v>135.93199999999999</v>
      </c>
      <c r="E8" s="77">
        <v>136.52600000000001</v>
      </c>
      <c r="F8" s="76">
        <v>-5.9847538396051699E-3</v>
      </c>
      <c r="G8" s="78">
        <v>0.43306876491531199</v>
      </c>
      <c r="H8" s="77">
        <v>0.43698319748111097</v>
      </c>
      <c r="I8" s="78">
        <v>0.64635548058695802</v>
      </c>
    </row>
    <row r="9" spans="1:9">
      <c r="A9" s="75" t="s">
        <v>41</v>
      </c>
      <c r="B9" s="76">
        <v>168.709</v>
      </c>
      <c r="C9" s="77">
        <v>165.649</v>
      </c>
      <c r="D9" s="77">
        <v>169.59200000000001</v>
      </c>
      <c r="E9" s="77">
        <v>168.678</v>
      </c>
      <c r="F9" s="76">
        <v>-1.8137740132417399</v>
      </c>
      <c r="G9" s="78">
        <v>-0.60720062742021197</v>
      </c>
      <c r="H9" s="77">
        <v>-0.53894051606209203</v>
      </c>
      <c r="I9" s="78">
        <v>-0.69878299808600097</v>
      </c>
    </row>
    <row r="10" spans="1:9">
      <c r="A10" s="75" t="s">
        <v>42</v>
      </c>
      <c r="B10" s="76">
        <v>364.37599999999998</v>
      </c>
      <c r="C10" s="77">
        <v>361.26600000000002</v>
      </c>
      <c r="D10" s="77">
        <v>369.82600000000002</v>
      </c>
      <c r="E10" s="77">
        <v>371.23500000000001</v>
      </c>
      <c r="F10" s="76">
        <v>-0.85351395262035501</v>
      </c>
      <c r="G10" s="78">
        <v>-0.82364006984114702</v>
      </c>
      <c r="H10" s="77">
        <v>0.380989979071233</v>
      </c>
      <c r="I10" s="78">
        <v>0.41156623363922701</v>
      </c>
    </row>
    <row r="11" spans="1:9">
      <c r="A11" s="75" t="s">
        <v>44</v>
      </c>
      <c r="B11" s="76">
        <v>96.730999999999995</v>
      </c>
      <c r="C11" s="77">
        <v>97.301000000000002</v>
      </c>
      <c r="D11" s="77">
        <v>99.27</v>
      </c>
      <c r="E11" s="77">
        <v>100.01300000000001</v>
      </c>
      <c r="F11" s="76">
        <v>0.58926300772246298</v>
      </c>
      <c r="G11" s="78">
        <v>0.91320849671832105</v>
      </c>
      <c r="H11" s="77">
        <v>0.74846378563515603</v>
      </c>
      <c r="I11" s="78">
        <v>0.97452190383089399</v>
      </c>
    </row>
    <row r="12" spans="1:9">
      <c r="A12" s="75" t="s">
        <v>45</v>
      </c>
      <c r="B12" s="76">
        <v>192.04</v>
      </c>
      <c r="C12" s="77">
        <v>193.37299999999999</v>
      </c>
      <c r="D12" s="77">
        <v>195.86500000000001</v>
      </c>
      <c r="E12" s="77">
        <v>197.43</v>
      </c>
      <c r="F12" s="76">
        <v>0.69412622370339505</v>
      </c>
      <c r="G12" s="78">
        <v>0.89135491220944096</v>
      </c>
      <c r="H12" s="77">
        <v>0.79901973297935602</v>
      </c>
      <c r="I12" s="78">
        <v>1.00433007674403</v>
      </c>
    </row>
    <row r="13" spans="1:9">
      <c r="A13" s="75" t="s">
        <v>46</v>
      </c>
      <c r="B13" s="76">
        <v>196.376</v>
      </c>
      <c r="C13" s="77">
        <v>197.16200000000001</v>
      </c>
      <c r="D13" s="77">
        <v>200.48599999999999</v>
      </c>
      <c r="E13" s="77">
        <v>202.65199999999999</v>
      </c>
      <c r="F13" s="76">
        <v>0.40025257668960801</v>
      </c>
      <c r="G13" s="78">
        <v>1.2729493097095801</v>
      </c>
      <c r="H13" s="77">
        <v>1.0803746895045001</v>
      </c>
      <c r="I13" s="78">
        <v>1.15158518816258</v>
      </c>
    </row>
    <row r="14" spans="1:9">
      <c r="A14" s="75" t="s">
        <v>47</v>
      </c>
      <c r="B14" s="76">
        <v>103.32</v>
      </c>
      <c r="C14" s="77">
        <v>104.578</v>
      </c>
      <c r="D14" s="77">
        <v>106.696</v>
      </c>
      <c r="E14" s="77">
        <v>109.408</v>
      </c>
      <c r="F14" s="76">
        <v>1.21757646147891</v>
      </c>
      <c r="G14" s="78">
        <v>1.63819193595627</v>
      </c>
      <c r="H14" s="77">
        <v>2.5418010047237001</v>
      </c>
      <c r="I14" s="78">
        <v>2.5974881846767999</v>
      </c>
    </row>
    <row r="15" spans="1:9">
      <c r="A15" s="79" t="s">
        <v>48</v>
      </c>
      <c r="B15" s="76">
        <v>169.77</v>
      </c>
      <c r="C15" s="77">
        <v>168.01900000000001</v>
      </c>
      <c r="D15" s="77">
        <v>170.84399999999999</v>
      </c>
      <c r="E15" s="77">
        <v>172.62899999999999</v>
      </c>
      <c r="F15" s="80">
        <v>-1.03139541732933</v>
      </c>
      <c r="G15" s="78">
        <v>-0.62399714744162404</v>
      </c>
      <c r="H15" s="81">
        <v>1.0448128116878499</v>
      </c>
      <c r="I15" s="78">
        <v>1.1132543724491599</v>
      </c>
    </row>
    <row r="16" spans="1:9">
      <c r="A16" s="71" t="s">
        <v>39</v>
      </c>
      <c r="B16" s="72">
        <v>15.167999999999999</v>
      </c>
      <c r="C16" s="73">
        <v>15.148999999999999</v>
      </c>
      <c r="D16" s="73">
        <v>15.282999999999999</v>
      </c>
      <c r="E16" s="73">
        <v>15.15</v>
      </c>
      <c r="F16" s="72">
        <v>-0.12526371308017001</v>
      </c>
      <c r="G16" s="74">
        <v>-0.87347803070407803</v>
      </c>
      <c r="H16" s="73">
        <v>-0.87024798796047098</v>
      </c>
      <c r="I16" s="74">
        <v>-0.51665893886202496</v>
      </c>
    </row>
    <row r="17" spans="1:9">
      <c r="A17" s="75" t="s">
        <v>40</v>
      </c>
      <c r="B17" s="76">
        <v>9.6110000000000007</v>
      </c>
      <c r="C17" s="77">
        <v>9.7769999999999992</v>
      </c>
      <c r="D17" s="77">
        <v>9.7989999999999995</v>
      </c>
      <c r="E17" s="77">
        <v>9.99</v>
      </c>
      <c r="F17" s="76">
        <v>1.7271875975444699</v>
      </c>
      <c r="G17" s="78">
        <v>0.387878787878781</v>
      </c>
      <c r="H17" s="77">
        <v>1.94917848760079</v>
      </c>
      <c r="I17" s="78">
        <v>2.52829280038527</v>
      </c>
    </row>
    <row r="18" spans="1:9">
      <c r="A18" s="75" t="s">
        <v>43</v>
      </c>
      <c r="B18" s="76">
        <v>16.515000000000001</v>
      </c>
      <c r="C18" s="77">
        <v>16.295999999999999</v>
      </c>
      <c r="D18" s="77">
        <v>16.463999999999999</v>
      </c>
      <c r="E18" s="77">
        <v>16.905999999999999</v>
      </c>
      <c r="F18" s="76">
        <v>-1.3260672116258001</v>
      </c>
      <c r="G18" s="78">
        <v>-1.75471345902558</v>
      </c>
      <c r="H18" s="77">
        <v>2.6846452866860999</v>
      </c>
      <c r="I18" s="78">
        <v>2.4076744623487301</v>
      </c>
    </row>
    <row r="19" spans="1:9">
      <c r="A19" s="79" t="s">
        <v>49</v>
      </c>
      <c r="B19" s="80">
        <v>39.354999999999997</v>
      </c>
      <c r="C19" s="81">
        <v>38.351999999999997</v>
      </c>
      <c r="D19" s="81">
        <v>38.639000000000003</v>
      </c>
      <c r="E19" s="81">
        <v>39.384999999999998</v>
      </c>
      <c r="F19" s="80">
        <v>-2.5485961123110199</v>
      </c>
      <c r="G19" s="82">
        <v>0.59787008781217998</v>
      </c>
      <c r="H19" s="81">
        <v>1.9306917880897301</v>
      </c>
      <c r="I19" s="82">
        <v>1.07371400443024</v>
      </c>
    </row>
    <row r="20" spans="1:9">
      <c r="A20" s="83" t="s">
        <v>29</v>
      </c>
      <c r="B20" s="84">
        <v>1981.643</v>
      </c>
      <c r="C20" s="85">
        <v>1978.0719999999999</v>
      </c>
      <c r="D20" s="85">
        <v>2015.866</v>
      </c>
      <c r="E20" s="86">
        <v>2033.9549999999999</v>
      </c>
      <c r="F20" s="84">
        <v>-0.180204002436368</v>
      </c>
      <c r="G20" s="86">
        <v>0.26522707759071301</v>
      </c>
      <c r="H20" s="85">
        <v>0.89733146945283304</v>
      </c>
      <c r="I20" s="86">
        <v>0.95682750890386803</v>
      </c>
    </row>
    <row r="21" spans="1:9">
      <c r="A21" s="70"/>
      <c r="B21" s="219" t="s">
        <v>94</v>
      </c>
      <c r="C21" s="220"/>
      <c r="D21" s="220"/>
      <c r="E21" s="220"/>
    </row>
    <row r="22" spans="1:9">
      <c r="A22" s="71" t="s">
        <v>33</v>
      </c>
      <c r="B22" s="72">
        <v>221.12899999999999</v>
      </c>
      <c r="C22" s="73">
        <v>222.405</v>
      </c>
      <c r="D22" s="73">
        <v>226.905</v>
      </c>
      <c r="E22" s="74">
        <v>230.11799999999999</v>
      </c>
    </row>
    <row r="23" spans="1:9">
      <c r="A23" s="75" t="s">
        <v>34</v>
      </c>
      <c r="B23" s="76">
        <v>72.674999999999997</v>
      </c>
      <c r="C23" s="77">
        <v>73.322999999999993</v>
      </c>
      <c r="D23" s="77">
        <v>75.021000000000001</v>
      </c>
      <c r="E23" s="78">
        <v>76.051000000000002</v>
      </c>
    </row>
    <row r="24" spans="1:9">
      <c r="A24" s="75" t="s">
        <v>35</v>
      </c>
      <c r="B24" s="76">
        <v>95.581999999999994</v>
      </c>
      <c r="C24" s="77">
        <v>96.216999999999999</v>
      </c>
      <c r="D24" s="77">
        <v>98.632000000000005</v>
      </c>
      <c r="E24" s="78">
        <v>100.754</v>
      </c>
    </row>
    <row r="25" spans="1:9">
      <c r="A25" s="75" t="s">
        <v>36</v>
      </c>
      <c r="B25" s="76">
        <v>68.363</v>
      </c>
      <c r="C25" s="77">
        <v>68.703999999999994</v>
      </c>
      <c r="D25" s="77">
        <v>69.703999999999994</v>
      </c>
      <c r="E25" s="78">
        <v>70.233999999999995</v>
      </c>
    </row>
    <row r="26" spans="1:9">
      <c r="A26" s="75" t="s">
        <v>37</v>
      </c>
      <c r="B26" s="76">
        <v>13.391999999999999</v>
      </c>
      <c r="C26" s="77">
        <v>13.61</v>
      </c>
      <c r="D26" s="77">
        <v>13.663</v>
      </c>
      <c r="E26" s="78">
        <v>13.888999999999999</v>
      </c>
    </row>
    <row r="27" spans="1:9">
      <c r="A27" s="75" t="s">
        <v>38</v>
      </c>
      <c r="B27" s="76">
        <v>131.15700000000001</v>
      </c>
      <c r="C27" s="77">
        <v>131.72499999999999</v>
      </c>
      <c r="D27" s="77">
        <v>133.982</v>
      </c>
      <c r="E27" s="78">
        <v>134.84800000000001</v>
      </c>
    </row>
    <row r="28" spans="1:9">
      <c r="A28" s="75" t="s">
        <v>41</v>
      </c>
      <c r="B28" s="76">
        <v>163.208</v>
      </c>
      <c r="C28" s="77">
        <v>162.21700000000001</v>
      </c>
      <c r="D28" s="77">
        <v>166.14599999999999</v>
      </c>
      <c r="E28" s="78">
        <v>164.98500000000001</v>
      </c>
    </row>
    <row r="29" spans="1:9">
      <c r="A29" s="75" t="s">
        <v>42</v>
      </c>
      <c r="B29" s="76">
        <v>362.53699999999998</v>
      </c>
      <c r="C29" s="77">
        <v>359.55099999999999</v>
      </c>
      <c r="D29" s="77">
        <v>368.10599999999999</v>
      </c>
      <c r="E29" s="78">
        <v>369.62099999999998</v>
      </c>
    </row>
    <row r="30" spans="1:9">
      <c r="A30" s="75" t="s">
        <v>44</v>
      </c>
      <c r="B30" s="76">
        <v>95.378</v>
      </c>
      <c r="C30" s="77">
        <v>96.248999999999995</v>
      </c>
      <c r="D30" s="77">
        <v>98.201999999999998</v>
      </c>
      <c r="E30" s="78">
        <v>99.159000000000006</v>
      </c>
    </row>
    <row r="31" spans="1:9">
      <c r="A31" s="75" t="s">
        <v>45</v>
      </c>
      <c r="B31" s="76">
        <v>189.59899999999999</v>
      </c>
      <c r="C31" s="77">
        <v>191.28899999999999</v>
      </c>
      <c r="D31" s="77">
        <v>193.761</v>
      </c>
      <c r="E31" s="78">
        <v>195.70699999999999</v>
      </c>
    </row>
    <row r="32" spans="1:9">
      <c r="A32" s="75" t="s">
        <v>46</v>
      </c>
      <c r="B32" s="76">
        <v>193.25200000000001</v>
      </c>
      <c r="C32" s="77">
        <v>195.71199999999999</v>
      </c>
      <c r="D32" s="77">
        <v>199.03</v>
      </c>
      <c r="E32" s="78">
        <v>201.322</v>
      </c>
    </row>
    <row r="33" spans="1:5">
      <c r="A33" s="75" t="s">
        <v>47</v>
      </c>
      <c r="B33" s="76">
        <v>102.43</v>
      </c>
      <c r="C33" s="77">
        <v>104.108</v>
      </c>
      <c r="D33" s="77">
        <v>106.218</v>
      </c>
      <c r="E33" s="78">
        <v>108.977</v>
      </c>
    </row>
    <row r="34" spans="1:5">
      <c r="A34" s="79" t="s">
        <v>48</v>
      </c>
      <c r="B34" s="76">
        <v>168.27</v>
      </c>
      <c r="C34" s="77">
        <v>167.22</v>
      </c>
      <c r="D34" s="77">
        <v>170.042</v>
      </c>
      <c r="E34" s="78">
        <v>171.935</v>
      </c>
    </row>
    <row r="35" spans="1:5">
      <c r="A35" s="71" t="s">
        <v>39</v>
      </c>
      <c r="B35" s="72">
        <v>15.112</v>
      </c>
      <c r="C35" s="73">
        <v>14.98</v>
      </c>
      <c r="D35" s="73">
        <v>15.097</v>
      </c>
      <c r="E35" s="74">
        <v>15.019</v>
      </c>
    </row>
    <row r="36" spans="1:5">
      <c r="A36" s="75" t="s">
        <v>40</v>
      </c>
      <c r="B36" s="76">
        <v>8.25</v>
      </c>
      <c r="C36" s="77">
        <v>8.282</v>
      </c>
      <c r="D36" s="77">
        <v>8.3059999999999992</v>
      </c>
      <c r="E36" s="78">
        <v>8.516</v>
      </c>
    </row>
    <row r="37" spans="1:5">
      <c r="A37" s="75" t="s">
        <v>43</v>
      </c>
      <c r="B37" s="76">
        <v>16.071000000000002</v>
      </c>
      <c r="C37" s="77">
        <v>15.789</v>
      </c>
      <c r="D37" s="77">
        <v>15.949</v>
      </c>
      <c r="E37" s="78">
        <v>16.332999999999998</v>
      </c>
    </row>
    <row r="38" spans="1:5">
      <c r="A38" s="79" t="s">
        <v>49</v>
      </c>
      <c r="B38" s="80">
        <v>32.113999999999997</v>
      </c>
      <c r="C38" s="81">
        <v>32.305999999999997</v>
      </c>
      <c r="D38" s="81">
        <v>32.503999999999998</v>
      </c>
      <c r="E38" s="82">
        <v>32.853000000000002</v>
      </c>
    </row>
    <row r="39" spans="1:5">
      <c r="A39" s="83" t="s">
        <v>29</v>
      </c>
      <c r="B39" s="84">
        <v>1948.519</v>
      </c>
      <c r="C39" s="85">
        <v>1953.6869999999999</v>
      </c>
      <c r="D39" s="85">
        <v>1991.268</v>
      </c>
      <c r="E39" s="86">
        <v>2010.3209999999999</v>
      </c>
    </row>
  </sheetData>
  <mergeCells count="4">
    <mergeCell ref="H1:I1"/>
    <mergeCell ref="B2:E2"/>
    <mergeCell ref="B21:E21"/>
    <mergeCell ref="F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4"/>
  <sheetViews>
    <sheetView topLeftCell="C1" workbookViewId="0">
      <selection activeCell="S10" sqref="S10"/>
    </sheetView>
  </sheetViews>
  <sheetFormatPr baseColWidth="10" defaultRowHeight="15"/>
  <cols>
    <col min="2" max="2" width="11.42578125" customWidth="1"/>
    <col min="10" max="10" width="27.42578125" customWidth="1"/>
    <col min="17" max="18" width="13.5703125" bestFit="1" customWidth="1"/>
  </cols>
  <sheetData>
    <row r="2" spans="2:19">
      <c r="B2" s="16" t="s">
        <v>69</v>
      </c>
    </row>
    <row r="4" spans="2:19">
      <c r="F4" s="3"/>
      <c r="G4" s="3"/>
      <c r="J4" s="2" t="s">
        <v>70</v>
      </c>
    </row>
    <row r="5" spans="2:19" ht="15.75" thickBot="1">
      <c r="F5" s="3"/>
      <c r="G5" s="3"/>
    </row>
    <row r="6" spans="2:19" ht="15.75" thickBot="1">
      <c r="F6" s="3"/>
      <c r="G6" s="3"/>
      <c r="K6" s="135">
        <v>2015</v>
      </c>
      <c r="L6" s="136">
        <v>2016</v>
      </c>
      <c r="M6" s="136">
        <v>2017</v>
      </c>
      <c r="N6" s="136">
        <v>2018</v>
      </c>
      <c r="O6" s="136">
        <v>2019</v>
      </c>
      <c r="P6" s="136">
        <v>2020</v>
      </c>
      <c r="Q6" s="91">
        <v>2021</v>
      </c>
      <c r="R6" s="91">
        <v>2022</v>
      </c>
      <c r="S6" s="126">
        <v>2023</v>
      </c>
    </row>
    <row r="7" spans="2:19">
      <c r="F7" s="3"/>
      <c r="G7" s="3"/>
      <c r="J7" s="127" t="s">
        <v>13</v>
      </c>
      <c r="K7" s="128">
        <f>'An2 source'!B4</f>
        <v>0.21778428816708528</v>
      </c>
      <c r="L7" s="129">
        <f>'An2 source'!C4</f>
        <v>-0.15478800488633815</v>
      </c>
      <c r="M7" s="129">
        <f>'An2 source'!D4</f>
        <v>-7.5749421520012628E-2</v>
      </c>
      <c r="N7" s="129">
        <f>'An2 source'!E4</f>
        <v>-2.2417260276057262E-2</v>
      </c>
      <c r="O7" s="129">
        <f>'An2 source'!F4</f>
        <v>-2.0426714056740809E-3</v>
      </c>
      <c r="P7" s="129">
        <f>'An2 source'!G4</f>
        <v>-0.67929585285105865</v>
      </c>
      <c r="Q7" s="129">
        <f>'An2 source'!H4</f>
        <v>-0.44997365248934956</v>
      </c>
      <c r="R7" s="129">
        <f>'An2 source'!I4</f>
        <v>-0.88717877553080804</v>
      </c>
      <c r="S7" s="179">
        <f>'An2 source'!J4</f>
        <v>-0.49139899744064502</v>
      </c>
    </row>
    <row r="8" spans="2:19">
      <c r="F8" s="3"/>
      <c r="G8" s="3"/>
      <c r="J8" s="121" t="s">
        <v>15</v>
      </c>
      <c r="K8" s="128">
        <f>'An2 source'!B5</f>
        <v>-0.49955752323948366</v>
      </c>
      <c r="L8" s="129">
        <f>'An2 source'!C5</f>
        <v>4.0988105392804251E-2</v>
      </c>
      <c r="M8" s="129">
        <f>'An2 source'!D5</f>
        <v>0.97655608463924237</v>
      </c>
      <c r="N8" s="129">
        <f>'An2 source'!E5</f>
        <v>0.7606653158830341</v>
      </c>
      <c r="O8" s="129">
        <f>'An2 source'!F5</f>
        <v>0.84704476514385452</v>
      </c>
      <c r="P8" s="129">
        <f>'An2 source'!G5</f>
        <v>0.61874240859452556</v>
      </c>
      <c r="Q8" s="129">
        <f>'An2 source'!H5</f>
        <v>0.86020923953381478</v>
      </c>
      <c r="R8" s="129">
        <f>'An2 source'!I5</f>
        <v>0.974226348921997</v>
      </c>
      <c r="S8" s="130">
        <f>'An2 source'!J5</f>
        <v>1.51599985609681</v>
      </c>
    </row>
    <row r="9" spans="2:19">
      <c r="F9" s="3"/>
      <c r="G9" s="3"/>
      <c r="J9" s="121" t="s">
        <v>67</v>
      </c>
      <c r="K9" s="128">
        <f>'An2 source'!B6</f>
        <v>-0.15924120908350625</v>
      </c>
      <c r="L9" s="129">
        <f>'An2 source'!C6</f>
        <v>-6.1834635654011774E-2</v>
      </c>
      <c r="M9" s="129">
        <f>'An2 source'!D6</f>
        <v>-7.120142423061776E-2</v>
      </c>
      <c r="N9" s="129">
        <f>'An2 source'!E6</f>
        <v>5.7361813059321705E-2</v>
      </c>
      <c r="O9" s="129">
        <f>'An2 source'!F6</f>
        <v>-9.2941548957724378E-3</v>
      </c>
      <c r="P9" s="129">
        <f>'An2 source'!G6</f>
        <v>-0.15006281403844235</v>
      </c>
      <c r="Q9" s="129">
        <f>'An2 source'!H6</f>
        <v>0.13354846641164259</v>
      </c>
      <c r="R9" s="129">
        <f>'An2 source'!I6</f>
        <v>0.17374191025269001</v>
      </c>
      <c r="S9" s="130">
        <f>'An2 source'!J6</f>
        <v>-5.9182721077611897E-2</v>
      </c>
    </row>
    <row r="10" spans="2:19" ht="15.75" thickBot="1">
      <c r="F10" s="3"/>
      <c r="G10" s="3"/>
      <c r="J10" s="122" t="s">
        <v>68</v>
      </c>
      <c r="K10" s="128">
        <f>'An2 source'!B7</f>
        <v>0.32438210830721714</v>
      </c>
      <c r="L10" s="129">
        <f>'An2 source'!C7</f>
        <v>-0.17931037260906879</v>
      </c>
      <c r="M10" s="129">
        <f>'An2 source'!D7</f>
        <v>-1.1933439554336696</v>
      </c>
      <c r="N10" s="129">
        <f>'An2 source'!E7</f>
        <v>-1.4790320003854549</v>
      </c>
      <c r="O10" s="129">
        <f>'An2 source'!F7</f>
        <v>-0.310281786520411</v>
      </c>
      <c r="P10" s="129">
        <f>'An2 source'!G7</f>
        <v>-0.20452027397385555</v>
      </c>
      <c r="Q10" s="129">
        <f>'An2 source'!H7</f>
        <v>0.31754744209796587</v>
      </c>
      <c r="R10" s="129">
        <f>'An2 source'!I7</f>
        <v>-0.44099057615401099</v>
      </c>
      <c r="S10" s="130">
        <f>'An2 source'!J7</f>
        <v>-4.8846012944193398E-2</v>
      </c>
    </row>
    <row r="11" spans="2:19" ht="15" customHeight="1" thickBot="1">
      <c r="F11" s="3"/>
      <c r="G11" s="3"/>
      <c r="J11" s="131" t="s">
        <v>87</v>
      </c>
      <c r="K11" s="132">
        <f>'An2 source'!B8</f>
        <v>-0.11663233584868749</v>
      </c>
      <c r="L11" s="133">
        <f>'An2 source'!C8</f>
        <v>-0.3549449077566047</v>
      </c>
      <c r="M11" s="133">
        <f>'An2 source'!D8</f>
        <v>-0.36373871654505896</v>
      </c>
      <c r="N11" s="133">
        <f>'An2 source'!E8</f>
        <v>-0.6834221317191469</v>
      </c>
      <c r="O11" s="133">
        <f>'An2 source'!F8</f>
        <v>0.52542615232198386</v>
      </c>
      <c r="P11" s="133">
        <f>'An2 source'!G8</f>
        <v>-0.41513653226883385</v>
      </c>
      <c r="Q11" s="133">
        <f>'An2 source'!H8</f>
        <v>0.86133149555408028</v>
      </c>
      <c r="R11" s="133">
        <f>'An2 source'!I8</f>
        <v>-0.180201092510131</v>
      </c>
      <c r="S11" s="134">
        <f>'An2 source'!J8</f>
        <v>0.91657212463434901</v>
      </c>
    </row>
    <row r="12" spans="2:19">
      <c r="F12" s="3"/>
      <c r="G12" s="3"/>
    </row>
    <row r="13" spans="2:19">
      <c r="F13" s="3"/>
      <c r="G13" s="3"/>
      <c r="K13" s="3"/>
      <c r="L13" s="3"/>
      <c r="M13" s="3"/>
      <c r="N13" s="3"/>
      <c r="O13" s="3"/>
      <c r="P13" s="3"/>
    </row>
    <row r="14" spans="2:19">
      <c r="F14" s="3"/>
      <c r="G14" s="3"/>
    </row>
    <row r="15" spans="2:19">
      <c r="F15" s="3"/>
      <c r="G15" s="3"/>
    </row>
    <row r="16" spans="2:19">
      <c r="F16" s="3"/>
      <c r="G16" s="3"/>
    </row>
    <row r="17" spans="2:8">
      <c r="F17" s="3"/>
      <c r="G17" s="3"/>
    </row>
    <row r="21" spans="2:8">
      <c r="B21" s="34" t="s">
        <v>96</v>
      </c>
    </row>
    <row r="22" spans="2:8">
      <c r="B22" s="34" t="s">
        <v>12</v>
      </c>
    </row>
    <row r="23" spans="2:8">
      <c r="F23" s="3"/>
      <c r="G23" s="3"/>
      <c r="H23" s="3"/>
    </row>
    <row r="24" spans="2:8">
      <c r="F24" s="3"/>
      <c r="G24" s="3"/>
      <c r="H24" s="3"/>
    </row>
    <row r="25" spans="2:8">
      <c r="F25" s="3"/>
      <c r="G25" s="3"/>
      <c r="H25" s="3"/>
    </row>
    <row r="26" spans="2:8">
      <c r="F26" s="3"/>
      <c r="G26" s="3"/>
      <c r="H26" s="3"/>
    </row>
    <row r="27" spans="2:8">
      <c r="F27" s="3"/>
      <c r="G27" s="3"/>
      <c r="H27" s="3"/>
    </row>
    <row r="28" spans="2:8">
      <c r="F28" s="3"/>
      <c r="G28" s="3"/>
      <c r="H28" s="3"/>
    </row>
    <row r="29" spans="2:8">
      <c r="F29" s="3"/>
      <c r="G29" s="3"/>
      <c r="H29" s="3"/>
    </row>
    <row r="30" spans="2:8">
      <c r="F30" s="3"/>
      <c r="G30" s="3"/>
      <c r="H30" s="3"/>
    </row>
    <row r="31" spans="2:8">
      <c r="F31" s="3"/>
      <c r="G31" s="3"/>
      <c r="H31" s="3"/>
    </row>
    <row r="32" spans="2:8">
      <c r="F32" s="3"/>
      <c r="G32" s="3"/>
      <c r="H32" s="3"/>
    </row>
    <row r="33" spans="6:8">
      <c r="F33" s="3"/>
      <c r="G33" s="3"/>
      <c r="H33" s="3"/>
    </row>
    <row r="34" spans="6:8">
      <c r="F34" s="3"/>
      <c r="G34" s="3"/>
      <c r="H34" s="3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10"/>
  <sheetViews>
    <sheetView workbookViewId="0">
      <selection activeCell="I4" sqref="I4"/>
    </sheetView>
  </sheetViews>
  <sheetFormatPr baseColWidth="10" defaultRowHeight="15"/>
  <cols>
    <col min="1" max="1" width="27.42578125" customWidth="1"/>
    <col min="7" max="7" width="6.28515625" bestFit="1" customWidth="1"/>
    <col min="8" max="9" width="13.85546875" bestFit="1" customWidth="1"/>
  </cols>
  <sheetData>
    <row r="1" spans="1:10">
      <c r="A1" s="2" t="s">
        <v>70</v>
      </c>
    </row>
    <row r="2" spans="1:10" ht="15.75" thickBot="1"/>
    <row r="3" spans="1:10" ht="15.75" thickBot="1">
      <c r="B3" s="90">
        <v>2015</v>
      </c>
      <c r="C3" s="91">
        <v>2016</v>
      </c>
      <c r="D3" s="91">
        <v>2017</v>
      </c>
      <c r="E3" s="91">
        <v>2018</v>
      </c>
      <c r="F3" s="91">
        <v>2019</v>
      </c>
      <c r="G3" s="91">
        <v>2020</v>
      </c>
      <c r="H3" s="91">
        <v>2021</v>
      </c>
      <c r="I3" s="91">
        <v>2022</v>
      </c>
      <c r="J3" s="126">
        <v>2023</v>
      </c>
    </row>
    <row r="4" spans="1:10">
      <c r="A4" s="19" t="s">
        <v>13</v>
      </c>
      <c r="B4" s="128">
        <v>0.21778428816708528</v>
      </c>
      <c r="C4" s="129">
        <v>-0.15478800488633815</v>
      </c>
      <c r="D4" s="129">
        <f>100*('Fig1 source'!D3-'Fig1 source'!C3)/'Fig1 source'!C$8</f>
        <v>-7.5749421520012628E-2</v>
      </c>
      <c r="E4" s="129">
        <f>100*('Fig1 source'!E3-'Fig1 source'!D3)/'Fig1 source'!D$8</f>
        <v>-2.2417260276057262E-2</v>
      </c>
      <c r="F4" s="129">
        <f>100*('Fig1 source'!F3-'Fig1 source'!E3)/'Fig1 source'!E$8</f>
        <v>-2.0426714056740809E-3</v>
      </c>
      <c r="G4" s="129">
        <f>100*('Fig1 source'!G3-'Fig1 source'!F3)/'Fig1 source'!F$8</f>
        <v>-0.67929585285105865</v>
      </c>
      <c r="H4" s="129">
        <f>100*('Fig1 source'!H3-'Fig1 source'!G3)/'Fig1 source'!G$8</f>
        <v>-0.44997365248934956</v>
      </c>
      <c r="I4" s="129">
        <v>-0.88717877553080804</v>
      </c>
      <c r="J4" s="179">
        <v>-0.49139899744064502</v>
      </c>
    </row>
    <row r="5" spans="1:10">
      <c r="A5" s="8" t="s">
        <v>15</v>
      </c>
      <c r="B5" s="128">
        <v>-0.49955752323948366</v>
      </c>
      <c r="C5" s="129">
        <v>4.0988105392804251E-2</v>
      </c>
      <c r="D5" s="129">
        <f>100*('Fig1 source'!D4-'Fig1 source'!C4)/'Fig1 source'!C$8</f>
        <v>0.97655608463924237</v>
      </c>
      <c r="E5" s="129">
        <f>100*('Fig1 source'!E4-'Fig1 source'!D4)/'Fig1 source'!D$8</f>
        <v>0.7606653158830341</v>
      </c>
      <c r="F5" s="129">
        <f>100*('Fig1 source'!F4-'Fig1 source'!E4)/'Fig1 source'!E$8</f>
        <v>0.84704476514385452</v>
      </c>
      <c r="G5" s="129">
        <f>100*('Fig1 source'!G4-'Fig1 source'!F4)/'Fig1 source'!F$8</f>
        <v>0.61874240859452556</v>
      </c>
      <c r="H5" s="129">
        <f>100*('Fig1 source'!H4-'Fig1 source'!G4)/'Fig1 source'!G$8</f>
        <v>0.86020923953381478</v>
      </c>
      <c r="I5" s="129">
        <v>0.974226348921997</v>
      </c>
      <c r="J5" s="130">
        <v>1.51599985609681</v>
      </c>
    </row>
    <row r="6" spans="1:10">
      <c r="A6" s="8" t="s">
        <v>67</v>
      </c>
      <c r="B6" s="128">
        <v>-0.15924120908350625</v>
      </c>
      <c r="C6" s="129">
        <v>-6.1834635654011774E-2</v>
      </c>
      <c r="D6" s="129">
        <f>100*('Fig1 source'!D5-'Fig1 source'!C5)/'Fig1 source'!C$8</f>
        <v>-7.120142423061776E-2</v>
      </c>
      <c r="E6" s="129">
        <f>100*('Fig1 source'!E5-'Fig1 source'!D5)/'Fig1 source'!D$8</f>
        <v>5.7361813059321705E-2</v>
      </c>
      <c r="F6" s="129">
        <f>100*('Fig1 source'!F5-'Fig1 source'!E5)/'Fig1 source'!E$8</f>
        <v>-9.2941548957724378E-3</v>
      </c>
      <c r="G6" s="129">
        <f>100*('Fig1 source'!G5-'Fig1 source'!F5)/'Fig1 source'!F$8</f>
        <v>-0.15006281403844235</v>
      </c>
      <c r="H6" s="129">
        <f>100*('Fig1 source'!H5-'Fig1 source'!G5)/'Fig1 source'!G$8</f>
        <v>0.13354846641164259</v>
      </c>
      <c r="I6" s="129">
        <v>0.17374191025269001</v>
      </c>
      <c r="J6" s="130">
        <v>-5.9182721077611897E-2</v>
      </c>
    </row>
    <row r="7" spans="1:10" ht="15.75" thickBot="1">
      <c r="A7" s="9" t="s">
        <v>68</v>
      </c>
      <c r="B7" s="128">
        <v>0.32438210830721714</v>
      </c>
      <c r="C7" s="129">
        <v>-0.17931037260906879</v>
      </c>
      <c r="D7" s="129">
        <f>100*('Fig1 source'!D6-'Fig1 source'!C6)/'Fig1 source'!C$8</f>
        <v>-1.1933439554336696</v>
      </c>
      <c r="E7" s="129">
        <f>100*('Fig1 source'!E6-'Fig1 source'!D6)/'Fig1 source'!D$8</f>
        <v>-1.4790320003854549</v>
      </c>
      <c r="F7" s="129">
        <f>100*('Fig1 source'!F6-'Fig1 source'!E6)/'Fig1 source'!E$8</f>
        <v>-0.310281786520411</v>
      </c>
      <c r="G7" s="129">
        <f>100*('Fig1 source'!G6-'Fig1 source'!F6)/'Fig1 source'!F$8</f>
        <v>-0.20452027397385555</v>
      </c>
      <c r="H7" s="129">
        <f>100*('Fig1 source'!H6-'Fig1 source'!G6)/'Fig1 source'!G$8</f>
        <v>0.31754744209796587</v>
      </c>
      <c r="I7" s="129">
        <v>-0.44099057615401099</v>
      </c>
      <c r="J7" s="130">
        <v>-4.8846012944193398E-2</v>
      </c>
    </row>
    <row r="8" spans="1:10" ht="15" customHeight="1" thickBot="1">
      <c r="A8" s="33" t="s">
        <v>87</v>
      </c>
      <c r="B8" s="132">
        <v>-0.11663233584868749</v>
      </c>
      <c r="C8" s="133">
        <f>100*('Fig1 source'!C8/'Fig1 source'!B8-1)</f>
        <v>-0.3549449077566047</v>
      </c>
      <c r="D8" s="133">
        <f>100*('Fig1 source'!D8/'Fig1 source'!C8-1)</f>
        <v>-0.36373871654505896</v>
      </c>
      <c r="E8" s="133">
        <f>100*('Fig1 source'!E8/'Fig1 source'!D8-1)</f>
        <v>-0.6834221317191469</v>
      </c>
      <c r="F8" s="133">
        <f>100*('Fig1 source'!F8/'Fig1 source'!E8-1)</f>
        <v>0.52542615232198386</v>
      </c>
      <c r="G8" s="133">
        <f>100*('Fig1 source'!G8/'Fig1 source'!F8-1)</f>
        <v>-0.41513653226883385</v>
      </c>
      <c r="H8" s="133">
        <f>100*('Fig1 source'!H8-'Fig1 source'!G8)/'Fig1 source'!G$8</f>
        <v>0.86133149555408028</v>
      </c>
      <c r="I8" s="133">
        <v>-0.180201092510131</v>
      </c>
      <c r="J8" s="134">
        <v>0.91657212463434901</v>
      </c>
    </row>
    <row r="10" spans="1:10">
      <c r="B10" s="3"/>
      <c r="C10" s="3"/>
      <c r="D10" s="3"/>
      <c r="E10" s="3"/>
      <c r="F10" s="3"/>
      <c r="G10" s="3"/>
      <c r="H10" s="3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F28" sqref="F28"/>
    </sheetView>
  </sheetViews>
  <sheetFormatPr baseColWidth="10" defaultRowHeight="15"/>
  <cols>
    <col min="2" max="2" width="59.42578125" customWidth="1"/>
    <col min="3" max="6" width="14.7109375" customWidth="1"/>
  </cols>
  <sheetData>
    <row r="2" spans="2:8">
      <c r="B2" s="16" t="s">
        <v>71</v>
      </c>
    </row>
    <row r="4" spans="2:8" ht="45" customHeight="1">
      <c r="B4" s="187"/>
      <c r="C4" s="14" t="s">
        <v>120</v>
      </c>
      <c r="D4" s="14" t="s">
        <v>140</v>
      </c>
      <c r="E4" s="14" t="s">
        <v>141</v>
      </c>
      <c r="F4" s="14" t="s">
        <v>123</v>
      </c>
      <c r="G4" s="181" t="s">
        <v>124</v>
      </c>
      <c r="H4" s="182" t="s">
        <v>129</v>
      </c>
    </row>
    <row r="5" spans="2:8">
      <c r="B5" s="188"/>
      <c r="C5" s="189" t="str">
        <f>'An3 source'!B2</f>
        <v>en milliers</v>
      </c>
      <c r="D5" s="190">
        <f>'An3 source'!C2</f>
        <v>0</v>
      </c>
      <c r="E5" s="190">
        <f>'An3 source'!D2</f>
        <v>0</v>
      </c>
      <c r="F5" s="191" t="e">
        <f>'An3 source'!E2</f>
        <v>#REF!</v>
      </c>
      <c r="G5" s="189" t="str">
        <f>'An3 source'!F2</f>
        <v>en %</v>
      </c>
      <c r="H5" s="192" t="e">
        <f>'An3 source'!G2</f>
        <v>#REF!</v>
      </c>
    </row>
    <row r="6" spans="2:8" ht="15" customHeight="1">
      <c r="B6" s="4" t="s">
        <v>2</v>
      </c>
      <c r="C6" s="124">
        <f>'An3 source'!B3</f>
        <v>1146.2670000000001</v>
      </c>
      <c r="D6" s="153">
        <f>'An3 source'!C3</f>
        <v>1133.7739999999999</v>
      </c>
      <c r="E6" s="153">
        <f>'An3 source'!D3</f>
        <v>1163.2719999999999</v>
      </c>
      <c r="F6" s="154">
        <f>'An3 source'!E3</f>
        <v>1162.9839999999999</v>
      </c>
      <c r="G6" s="124">
        <f>'An3 source'!F3</f>
        <v>-1.0898856898087601</v>
      </c>
      <c r="H6" s="155">
        <f>'An3 source'!G3</f>
        <v>-2.47577522711762E-2</v>
      </c>
    </row>
    <row r="7" spans="2:8" ht="15" customHeight="1">
      <c r="B7" s="10" t="s">
        <v>3</v>
      </c>
      <c r="C7" s="44">
        <f>'An3 source'!B4</f>
        <v>1031.596</v>
      </c>
      <c r="D7" s="156">
        <f>'An3 source'!C4</f>
        <v>1023.293</v>
      </c>
      <c r="E7" s="156">
        <f>'An3 source'!D4</f>
        <v>1050.068</v>
      </c>
      <c r="F7" s="157">
        <f>'An3 source'!E4</f>
        <v>1051.93</v>
      </c>
      <c r="G7" s="44">
        <f>'An3 source'!F4</f>
        <v>-0.80486934807811905</v>
      </c>
      <c r="H7" s="157">
        <f>'An3 source'!G4</f>
        <v>0.17732184963259501</v>
      </c>
    </row>
    <row r="8" spans="2:8" ht="15" customHeight="1">
      <c r="B8" s="10" t="s">
        <v>4</v>
      </c>
      <c r="C8" s="44">
        <f>'An3 source'!B5</f>
        <v>114.67100000000001</v>
      </c>
      <c r="D8" s="156">
        <f>'An3 source'!C5</f>
        <v>110.48099999999999</v>
      </c>
      <c r="E8" s="156">
        <f>'An3 source'!D5</f>
        <v>113.20399999999999</v>
      </c>
      <c r="F8" s="157">
        <f>'An3 source'!E5</f>
        <v>111.054</v>
      </c>
      <c r="G8" s="44">
        <f>'An3 source'!F5</f>
        <v>-3.65393168281433</v>
      </c>
      <c r="H8" s="157">
        <f>'An3 source'!G5</f>
        <v>-1.8992261757535001</v>
      </c>
    </row>
    <row r="9" spans="2:8" ht="15" customHeight="1">
      <c r="B9" s="5" t="s">
        <v>5</v>
      </c>
      <c r="C9" s="43">
        <f>'An3 source'!B6</f>
        <v>374.45</v>
      </c>
      <c r="D9" s="158">
        <f>'An3 source'!C6</f>
        <v>381.65800000000002</v>
      </c>
      <c r="E9" s="158">
        <f>'An3 source'!D6</f>
        <v>388.36900000000003</v>
      </c>
      <c r="F9" s="155">
        <f>'An3 source'!E6</f>
        <v>398.13</v>
      </c>
      <c r="G9" s="43">
        <f>'An3 source'!F6</f>
        <v>1.9249566030177701</v>
      </c>
      <c r="H9" s="155">
        <f>'An3 source'!G6</f>
        <v>2.5133313935973098</v>
      </c>
    </row>
    <row r="10" spans="2:8" ht="15" customHeight="1">
      <c r="B10" s="159" t="s">
        <v>99</v>
      </c>
      <c r="C10" s="44">
        <f>'An3 source'!B7</f>
        <v>286.05900000000003</v>
      </c>
      <c r="D10" s="156">
        <f>'An3 source'!C7</f>
        <v>292.2</v>
      </c>
      <c r="E10" s="156">
        <f>'An3 source'!D7</f>
        <v>297.73399999999998</v>
      </c>
      <c r="F10" s="157">
        <f>'An3 source'!E7</f>
        <v>306.22800000000001</v>
      </c>
      <c r="G10" s="44">
        <f>'An3 source'!F7</f>
        <v>2.1467599341394399</v>
      </c>
      <c r="H10" s="157">
        <f>'An3 source'!G7</f>
        <v>2.8528821028166198</v>
      </c>
    </row>
    <row r="11" spans="2:8" ht="15" customHeight="1">
      <c r="B11" s="11" t="s">
        <v>100</v>
      </c>
      <c r="C11" s="44">
        <f>'An3 source'!B8</f>
        <v>8.798</v>
      </c>
      <c r="D11" s="156">
        <f>'An3 source'!C8</f>
        <v>8.8889999999999993</v>
      </c>
      <c r="E11" s="156">
        <f>'An3 source'!D8</f>
        <v>9.0749999999999993</v>
      </c>
      <c r="F11" s="157">
        <f>'An3 source'!E8</f>
        <v>8.8510000000000009</v>
      </c>
      <c r="G11" s="44">
        <f>'An3 source'!F8</f>
        <v>1.0343259831779901</v>
      </c>
      <c r="H11" s="157">
        <f>'An3 source'!G8</f>
        <v>-2.46831955922864</v>
      </c>
    </row>
    <row r="12" spans="2:8" ht="15" customHeight="1">
      <c r="B12" s="11" t="s">
        <v>101</v>
      </c>
      <c r="C12" s="44">
        <f>'An3 source'!B9</f>
        <v>15.77</v>
      </c>
      <c r="D12" s="156">
        <f>'An3 source'!C9</f>
        <v>14.999000000000001</v>
      </c>
      <c r="E12" s="156">
        <f>'An3 source'!D9</f>
        <v>15.292</v>
      </c>
      <c r="F12" s="157">
        <f>'An3 source'!E9</f>
        <v>15.022</v>
      </c>
      <c r="G12" s="44">
        <f>'An3 source'!F9</f>
        <v>-4.8890298034242203</v>
      </c>
      <c r="H12" s="157">
        <f>'An3 source'!G9</f>
        <v>-1.7656290871043701</v>
      </c>
    </row>
    <row r="13" spans="2:8" ht="15" customHeight="1">
      <c r="B13" s="11" t="s">
        <v>102</v>
      </c>
      <c r="C13" s="44">
        <f>'An3 source'!B10</f>
        <v>40.667000000000002</v>
      </c>
      <c r="D13" s="156">
        <f>'An3 source'!C10</f>
        <v>41.145000000000003</v>
      </c>
      <c r="E13" s="156">
        <f>'An3 source'!D10</f>
        <v>41.475000000000001</v>
      </c>
      <c r="F13" s="157">
        <f>'An3 source'!E10</f>
        <v>42.752000000000002</v>
      </c>
      <c r="G13" s="44">
        <f>'An3 source'!F10</f>
        <v>1.1754002016376901</v>
      </c>
      <c r="H13" s="157">
        <f>'An3 source'!G10</f>
        <v>3.0789632308619601</v>
      </c>
    </row>
    <row r="14" spans="2:8" ht="15" customHeight="1">
      <c r="B14" s="11" t="s">
        <v>6</v>
      </c>
      <c r="C14" s="44">
        <f>'An3 source'!B11</f>
        <v>23.155999999999999</v>
      </c>
      <c r="D14" s="156">
        <f>'An3 source'!C11</f>
        <v>24.425000000000001</v>
      </c>
      <c r="E14" s="156">
        <f>'An3 source'!D11</f>
        <v>24.792999999999999</v>
      </c>
      <c r="F14" s="157">
        <f>'An3 source'!E11</f>
        <v>25.277000000000001</v>
      </c>
      <c r="G14" s="44">
        <f>'An3 source'!F11</f>
        <v>5.4802211089998396</v>
      </c>
      <c r="H14" s="157">
        <f>'An3 source'!G11</f>
        <v>1.95216391723472</v>
      </c>
    </row>
    <row r="15" spans="2:8" ht="15" customHeight="1">
      <c r="B15" s="159" t="s">
        <v>103</v>
      </c>
      <c r="C15" s="44">
        <f>'An3 source'!B12</f>
        <v>88.391000000000005</v>
      </c>
      <c r="D15" s="156">
        <f>'An3 source'!C12</f>
        <v>89.457999999999998</v>
      </c>
      <c r="E15" s="156">
        <f>'An3 source'!D12</f>
        <v>90.635000000000005</v>
      </c>
      <c r="F15" s="157">
        <f>'An3 source'!E12</f>
        <v>91.902000000000001</v>
      </c>
      <c r="G15" s="44">
        <f>'An3 source'!F12</f>
        <v>1.20713647317034</v>
      </c>
      <c r="H15" s="157">
        <f>'An3 source'!G12</f>
        <v>1.3979147128592599</v>
      </c>
    </row>
    <row r="16" spans="2:8" ht="15" customHeight="1">
      <c r="B16" s="5" t="s">
        <v>7</v>
      </c>
      <c r="C16" s="43">
        <f>'An3 source'!B13</f>
        <v>352.488</v>
      </c>
      <c r="D16" s="158">
        <f>'An3 source'!C13</f>
        <v>353.88299999999998</v>
      </c>
      <c r="E16" s="158">
        <f>'An3 source'!D13</f>
        <v>355.62</v>
      </c>
      <c r="F16" s="155">
        <f>'An3 source'!E13</f>
        <v>361.61099999999999</v>
      </c>
      <c r="G16" s="43">
        <f>'An3 source'!F13</f>
        <v>0.39575815346903898</v>
      </c>
      <c r="H16" s="155">
        <f>'An3 source'!G13</f>
        <v>1.6846634047578799</v>
      </c>
    </row>
    <row r="17" spans="1:8" ht="15" customHeight="1">
      <c r="B17" s="10" t="s">
        <v>8</v>
      </c>
      <c r="C17" s="44">
        <f>'An3 source'!B14</f>
        <v>282.37299999999999</v>
      </c>
      <c r="D17" s="156">
        <f>'An3 source'!C14</f>
        <v>283.017</v>
      </c>
      <c r="E17" s="156">
        <f>'An3 source'!D14</f>
        <v>284.56099999999998</v>
      </c>
      <c r="F17" s="157">
        <f>'An3 source'!E14</f>
        <v>289.791</v>
      </c>
      <c r="G17" s="44">
        <f>'An3 source'!F14</f>
        <v>0.22806713106422499</v>
      </c>
      <c r="H17" s="157">
        <f>'An3 source'!G14</f>
        <v>1.837918759071</v>
      </c>
    </row>
    <row r="18" spans="1:8">
      <c r="B18" s="45" t="s">
        <v>77</v>
      </c>
      <c r="C18" s="44">
        <f>'An3 source'!B15</f>
        <v>56.515999999999998</v>
      </c>
      <c r="D18" s="156">
        <f>'An3 source'!C15</f>
        <v>56.825000000000003</v>
      </c>
      <c r="E18" s="156">
        <f>'An3 source'!D15</f>
        <v>56.853000000000002</v>
      </c>
      <c r="F18" s="157">
        <f>'An3 source'!E15</f>
        <v>57.661999999999999</v>
      </c>
      <c r="G18" s="44">
        <f>'An3 source'!F15</f>
        <v>0.54674782362518204</v>
      </c>
      <c r="H18" s="157">
        <f>'An3 source'!G15</f>
        <v>1.4229680052064</v>
      </c>
    </row>
    <row r="19" spans="1:8">
      <c r="B19" s="45" t="s">
        <v>78</v>
      </c>
      <c r="C19" s="44">
        <f>'An3 source'!B16</f>
        <v>13.599</v>
      </c>
      <c r="D19" s="156">
        <f>'An3 source'!C16</f>
        <v>14.041</v>
      </c>
      <c r="E19" s="156">
        <f>'An3 source'!D16</f>
        <v>14.206</v>
      </c>
      <c r="F19" s="157">
        <f>'An3 source'!E16</f>
        <v>14.157999999999999</v>
      </c>
      <c r="G19" s="44">
        <f>'An3 source'!F16</f>
        <v>3.2502389881609002</v>
      </c>
      <c r="H19" s="157">
        <f>'An3 source'!G16</f>
        <v>-0.337885400534987</v>
      </c>
    </row>
    <row r="20" spans="1:8">
      <c r="B20" s="6" t="s">
        <v>79</v>
      </c>
      <c r="C20" s="43">
        <f>'An3 source'!B17</f>
        <v>98.081000000000003</v>
      </c>
      <c r="D20" s="158">
        <f>'An3 source'!C17</f>
        <v>97.816000000000003</v>
      </c>
      <c r="E20" s="158">
        <f>'An3 source'!D17</f>
        <v>98.247</v>
      </c>
      <c r="F20" s="155">
        <f>'An3 source'!E17</f>
        <v>99.742000000000004</v>
      </c>
      <c r="G20" s="43">
        <f>'An3 source'!F17</f>
        <v>-0.27018484721811298</v>
      </c>
      <c r="H20" s="155">
        <f>'An3 source'!G17</f>
        <v>1.52167496208535</v>
      </c>
    </row>
    <row r="21" spans="1:8">
      <c r="B21" s="5" t="s">
        <v>135</v>
      </c>
      <c r="C21" s="160">
        <f>'An3 source'!B18</f>
        <v>10.356999999999999</v>
      </c>
      <c r="D21" s="161">
        <f>'An3 source'!C18</f>
        <v>10.941000000000001</v>
      </c>
      <c r="E21" s="161">
        <f>'An3 source'!D18</f>
        <v>10.358000000000001</v>
      </c>
      <c r="F21" s="162">
        <f>'An3 source'!E18</f>
        <v>11.488</v>
      </c>
      <c r="G21" s="43">
        <f>'An3 source'!F18</f>
        <v>5.6386984648064198</v>
      </c>
      <c r="H21" s="155">
        <f>'An3 source'!G18</f>
        <v>10.9094419772157</v>
      </c>
    </row>
    <row r="22" spans="1:8">
      <c r="B22" s="1" t="s">
        <v>95</v>
      </c>
      <c r="C22" s="46">
        <f>'An3 source'!B19</f>
        <v>1981.643</v>
      </c>
      <c r="D22" s="163">
        <f>'An3 source'!C19</f>
        <v>1978.0719999999999</v>
      </c>
      <c r="E22" s="163">
        <f>'An3 source'!D19</f>
        <v>2015.866</v>
      </c>
      <c r="F22" s="164">
        <f>'An3 source'!E19</f>
        <v>2033.9549999999999</v>
      </c>
      <c r="G22" s="46">
        <f>'An3 source'!F19</f>
        <v>-0.180204002436368</v>
      </c>
      <c r="H22" s="164">
        <f>'An3 source'!G19</f>
        <v>0.89733146945283304</v>
      </c>
    </row>
    <row r="23" spans="1:8">
      <c r="A23" s="92"/>
      <c r="B23" s="93"/>
      <c r="C23" s="94"/>
      <c r="D23" s="94"/>
      <c r="E23" s="94"/>
      <c r="F23" s="94"/>
      <c r="G23" s="94"/>
    </row>
    <row r="24" spans="1:8">
      <c r="A24" s="92"/>
      <c r="B24" s="34" t="s">
        <v>80</v>
      </c>
      <c r="C24" s="92"/>
      <c r="D24" s="92"/>
      <c r="E24" s="92"/>
      <c r="F24" s="92"/>
      <c r="G24" s="92"/>
    </row>
    <row r="25" spans="1:8">
      <c r="B25" s="34" t="s">
        <v>81</v>
      </c>
    </row>
    <row r="26" spans="1:8">
      <c r="B26" s="34" t="s">
        <v>11</v>
      </c>
    </row>
    <row r="27" spans="1:8">
      <c r="B27" s="34" t="s">
        <v>96</v>
      </c>
    </row>
    <row r="28" spans="1:8">
      <c r="B28" s="34" t="s">
        <v>12</v>
      </c>
    </row>
  </sheetData>
  <mergeCells count="3">
    <mergeCell ref="B4:B5"/>
    <mergeCell ref="C5:F5"/>
    <mergeCell ref="G5:H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21"/>
  <sheetViews>
    <sheetView workbookViewId="0">
      <selection activeCell="H29" sqref="H29"/>
    </sheetView>
  </sheetViews>
  <sheetFormatPr baseColWidth="10" defaultRowHeight="15"/>
  <cols>
    <col min="1" max="1" width="59.42578125" customWidth="1"/>
    <col min="5" max="5" width="12" customWidth="1"/>
  </cols>
  <sheetData>
    <row r="1" spans="1:7" ht="36">
      <c r="A1" s="187"/>
      <c r="B1" s="14" t="s">
        <v>120</v>
      </c>
      <c r="C1" s="14" t="s">
        <v>121</v>
      </c>
      <c r="D1" s="14" t="s">
        <v>122</v>
      </c>
      <c r="E1" s="14" t="s">
        <v>123</v>
      </c>
      <c r="F1" s="181" t="s">
        <v>124</v>
      </c>
      <c r="G1" s="182" t="s">
        <v>129</v>
      </c>
    </row>
    <row r="2" spans="1:7" ht="15" customHeight="1">
      <c r="A2" s="188"/>
      <c r="B2" s="189" t="s">
        <v>0</v>
      </c>
      <c r="C2" s="190"/>
      <c r="D2" s="190"/>
      <c r="E2" s="191" t="e">
        <f>#REF!</f>
        <v>#REF!</v>
      </c>
      <c r="F2" s="189" t="s">
        <v>1</v>
      </c>
      <c r="G2" s="192" t="e">
        <f>#REF!</f>
        <v>#REF!</v>
      </c>
    </row>
    <row r="3" spans="1:7" ht="15" customHeight="1">
      <c r="A3" s="4" t="s">
        <v>2</v>
      </c>
      <c r="B3" s="124">
        <v>1146.2670000000001</v>
      </c>
      <c r="C3" s="153">
        <v>1133.7739999999999</v>
      </c>
      <c r="D3" s="153">
        <v>1163.2719999999999</v>
      </c>
      <c r="E3" s="154">
        <v>1162.9839999999999</v>
      </c>
      <c r="F3" s="124">
        <v>-1.0898856898087601</v>
      </c>
      <c r="G3" s="155">
        <v>-2.47577522711762E-2</v>
      </c>
    </row>
    <row r="4" spans="1:7" ht="15" customHeight="1">
      <c r="A4" s="10" t="s">
        <v>3</v>
      </c>
      <c r="B4" s="44">
        <v>1031.596</v>
      </c>
      <c r="C4" s="156">
        <v>1023.293</v>
      </c>
      <c r="D4" s="156">
        <v>1050.068</v>
      </c>
      <c r="E4" s="157">
        <v>1051.93</v>
      </c>
      <c r="F4" s="44">
        <v>-0.80486934807811905</v>
      </c>
      <c r="G4" s="157">
        <v>0.17732184963259501</v>
      </c>
    </row>
    <row r="5" spans="1:7" ht="15" customHeight="1">
      <c r="A5" s="10" t="s">
        <v>4</v>
      </c>
      <c r="B5" s="44">
        <v>114.67100000000001</v>
      </c>
      <c r="C5" s="156">
        <v>110.48099999999999</v>
      </c>
      <c r="D5" s="156">
        <v>113.20399999999999</v>
      </c>
      <c r="E5" s="157">
        <v>111.054</v>
      </c>
      <c r="F5" s="44">
        <v>-3.65393168281433</v>
      </c>
      <c r="G5" s="157">
        <v>-1.8992261757535001</v>
      </c>
    </row>
    <row r="6" spans="1:7" ht="15" customHeight="1">
      <c r="A6" s="5" t="s">
        <v>5</v>
      </c>
      <c r="B6" s="43">
        <v>374.45</v>
      </c>
      <c r="C6" s="158">
        <v>381.65800000000002</v>
      </c>
      <c r="D6" s="158">
        <v>388.36900000000003</v>
      </c>
      <c r="E6" s="155">
        <v>398.13</v>
      </c>
      <c r="F6" s="43">
        <v>1.9249566030177701</v>
      </c>
      <c r="G6" s="155">
        <v>2.5133313935973098</v>
      </c>
    </row>
    <row r="7" spans="1:7" ht="15" customHeight="1">
      <c r="A7" s="159" t="s">
        <v>134</v>
      </c>
      <c r="B7" s="44">
        <v>286.05900000000003</v>
      </c>
      <c r="C7" s="156">
        <v>292.2</v>
      </c>
      <c r="D7" s="156">
        <v>297.73399999999998</v>
      </c>
      <c r="E7" s="157">
        <v>306.22800000000001</v>
      </c>
      <c r="F7" s="44">
        <v>2.1467599341394399</v>
      </c>
      <c r="G7" s="157">
        <v>2.8528821028166198</v>
      </c>
    </row>
    <row r="8" spans="1:7" ht="15" customHeight="1">
      <c r="A8" s="11" t="s">
        <v>100</v>
      </c>
      <c r="B8" s="44">
        <v>8.798</v>
      </c>
      <c r="C8" s="156">
        <v>8.8889999999999993</v>
      </c>
      <c r="D8" s="156">
        <v>9.0749999999999993</v>
      </c>
      <c r="E8" s="157">
        <v>8.8510000000000009</v>
      </c>
      <c r="F8" s="44">
        <v>1.0343259831779901</v>
      </c>
      <c r="G8" s="157">
        <v>-2.46831955922864</v>
      </c>
    </row>
    <row r="9" spans="1:7" ht="15" customHeight="1">
      <c r="A9" s="11" t="s">
        <v>101</v>
      </c>
      <c r="B9" s="44">
        <v>15.77</v>
      </c>
      <c r="C9" s="156">
        <v>14.999000000000001</v>
      </c>
      <c r="D9" s="156">
        <v>15.292</v>
      </c>
      <c r="E9" s="157">
        <v>15.022</v>
      </c>
      <c r="F9" s="44">
        <v>-4.8890298034242203</v>
      </c>
      <c r="G9" s="157">
        <v>-1.7656290871043701</v>
      </c>
    </row>
    <row r="10" spans="1:7" ht="15" customHeight="1">
      <c r="A10" s="11" t="s">
        <v>102</v>
      </c>
      <c r="B10" s="44">
        <v>40.667000000000002</v>
      </c>
      <c r="C10" s="156">
        <v>41.145000000000003</v>
      </c>
      <c r="D10" s="156">
        <v>41.475000000000001</v>
      </c>
      <c r="E10" s="157">
        <v>42.752000000000002</v>
      </c>
      <c r="F10" s="44">
        <v>1.1754002016376901</v>
      </c>
      <c r="G10" s="157">
        <v>3.0789632308619601</v>
      </c>
    </row>
    <row r="11" spans="1:7" ht="15" customHeight="1">
      <c r="A11" s="11" t="s">
        <v>6</v>
      </c>
      <c r="B11" s="44">
        <v>23.155999999999999</v>
      </c>
      <c r="C11" s="156">
        <v>24.425000000000001</v>
      </c>
      <c r="D11" s="156">
        <v>24.792999999999999</v>
      </c>
      <c r="E11" s="157">
        <v>25.277000000000001</v>
      </c>
      <c r="F11" s="44">
        <v>5.4802211089998396</v>
      </c>
      <c r="G11" s="157">
        <v>1.95216391723472</v>
      </c>
    </row>
    <row r="12" spans="1:7" ht="15" customHeight="1">
      <c r="A12" s="159" t="s">
        <v>103</v>
      </c>
      <c r="B12" s="44">
        <v>88.391000000000005</v>
      </c>
      <c r="C12" s="156">
        <v>89.457999999999998</v>
      </c>
      <c r="D12" s="156">
        <v>90.635000000000005</v>
      </c>
      <c r="E12" s="157">
        <v>91.902000000000001</v>
      </c>
      <c r="F12" s="44">
        <v>1.20713647317034</v>
      </c>
      <c r="G12" s="157">
        <v>1.3979147128592599</v>
      </c>
    </row>
    <row r="13" spans="1:7" ht="15" customHeight="1">
      <c r="A13" s="5" t="s">
        <v>7</v>
      </c>
      <c r="B13" s="43">
        <v>352.488</v>
      </c>
      <c r="C13" s="158">
        <v>353.88299999999998</v>
      </c>
      <c r="D13" s="158">
        <v>355.62</v>
      </c>
      <c r="E13" s="155">
        <v>361.61099999999999</v>
      </c>
      <c r="F13" s="43">
        <v>0.39575815346903898</v>
      </c>
      <c r="G13" s="155">
        <v>1.6846634047578799</v>
      </c>
    </row>
    <row r="14" spans="1:7" ht="15" customHeight="1">
      <c r="A14" s="10" t="s">
        <v>8</v>
      </c>
      <c r="B14" s="44">
        <v>282.37299999999999</v>
      </c>
      <c r="C14" s="156">
        <v>283.017</v>
      </c>
      <c r="D14" s="156">
        <v>284.56099999999998</v>
      </c>
      <c r="E14" s="157">
        <v>289.791</v>
      </c>
      <c r="F14" s="44">
        <v>0.22806713106422499</v>
      </c>
      <c r="G14" s="157">
        <v>1.837918759071</v>
      </c>
    </row>
    <row r="15" spans="1:7">
      <c r="A15" s="45" t="s">
        <v>109</v>
      </c>
      <c r="B15" s="44">
        <v>56.515999999999998</v>
      </c>
      <c r="C15" s="156">
        <v>56.825000000000003</v>
      </c>
      <c r="D15" s="156">
        <v>56.853000000000002</v>
      </c>
      <c r="E15" s="157">
        <v>57.661999999999999</v>
      </c>
      <c r="F15" s="44">
        <v>0.54674782362518204</v>
      </c>
      <c r="G15" s="157">
        <v>1.4229680052064</v>
      </c>
    </row>
    <row r="16" spans="1:7">
      <c r="A16" s="45" t="s">
        <v>110</v>
      </c>
      <c r="B16" s="44">
        <v>13.599</v>
      </c>
      <c r="C16" s="156">
        <v>14.041</v>
      </c>
      <c r="D16" s="156">
        <v>14.206</v>
      </c>
      <c r="E16" s="157">
        <v>14.157999999999999</v>
      </c>
      <c r="F16" s="44">
        <v>3.2502389881609002</v>
      </c>
      <c r="G16" s="157">
        <v>-0.337885400534987</v>
      </c>
    </row>
    <row r="17" spans="1:7">
      <c r="A17" s="5" t="s">
        <v>79</v>
      </c>
      <c r="B17" s="43">
        <v>98.081000000000003</v>
      </c>
      <c r="C17" s="158">
        <v>97.816000000000003</v>
      </c>
      <c r="D17" s="158">
        <v>98.247</v>
      </c>
      <c r="E17" s="155">
        <v>99.742000000000004</v>
      </c>
      <c r="F17" s="43">
        <v>-0.27018484721811298</v>
      </c>
      <c r="G17" s="155">
        <v>1.52167496208535</v>
      </c>
    </row>
    <row r="18" spans="1:7">
      <c r="A18" s="5" t="s">
        <v>111</v>
      </c>
      <c r="B18" s="160">
        <v>10.356999999999999</v>
      </c>
      <c r="C18" s="161">
        <v>10.941000000000001</v>
      </c>
      <c r="D18" s="161">
        <v>10.358000000000001</v>
      </c>
      <c r="E18" s="162">
        <v>11.488</v>
      </c>
      <c r="F18" s="43">
        <v>5.6386984648064198</v>
      </c>
      <c r="G18" s="155">
        <v>10.9094419772157</v>
      </c>
    </row>
    <row r="19" spans="1:7">
      <c r="A19" s="1" t="s">
        <v>95</v>
      </c>
      <c r="B19" s="46">
        <v>1981.643</v>
      </c>
      <c r="C19" s="163">
        <v>1978.0719999999999</v>
      </c>
      <c r="D19" s="163">
        <v>2015.866</v>
      </c>
      <c r="E19" s="164">
        <v>2033.9549999999999</v>
      </c>
      <c r="F19" s="46">
        <v>-0.180204002436368</v>
      </c>
      <c r="G19" s="164">
        <v>0.89733146945283304</v>
      </c>
    </row>
    <row r="20" spans="1:7">
      <c r="A20" s="34"/>
    </row>
    <row r="21" spans="1:7">
      <c r="A21" s="34"/>
    </row>
  </sheetData>
  <mergeCells count="3">
    <mergeCell ref="B2:E2"/>
    <mergeCell ref="F2:G2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29"/>
  <sheetViews>
    <sheetView workbookViewId="0">
      <selection activeCell="L12" sqref="L12"/>
    </sheetView>
  </sheetViews>
  <sheetFormatPr baseColWidth="10" defaultRowHeight="15"/>
  <cols>
    <col min="1" max="1" width="32.140625" bestFit="1" customWidth="1"/>
    <col min="8" max="9" width="13.5703125" bestFit="1" customWidth="1"/>
  </cols>
  <sheetData>
    <row r="1" spans="1:21">
      <c r="A1" s="35" t="s">
        <v>91</v>
      </c>
      <c r="B1" s="35"/>
      <c r="F1" s="144"/>
    </row>
    <row r="2" spans="1:21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 t="s">
        <v>118</v>
      </c>
      <c r="I2" t="s">
        <v>115</v>
      </c>
      <c r="J2" t="s">
        <v>116</v>
      </c>
      <c r="K2" t="s">
        <v>117</v>
      </c>
      <c r="L2">
        <v>2023</v>
      </c>
    </row>
    <row r="3" spans="1:21">
      <c r="A3" t="s">
        <v>13</v>
      </c>
      <c r="B3">
        <v>1474.039</v>
      </c>
      <c r="C3">
        <v>1470.9650000000001</v>
      </c>
      <c r="D3">
        <v>1469.4660000000001</v>
      </c>
      <c r="E3">
        <v>1469.0240000000001</v>
      </c>
      <c r="F3">
        <v>1468.9839999999999</v>
      </c>
      <c r="G3" s="168">
        <v>1455.6120000000001</v>
      </c>
      <c r="H3" s="168">
        <v>1446.7909999999999</v>
      </c>
      <c r="I3" s="168">
        <v>1448.9870000000001</v>
      </c>
      <c r="J3" s="168">
        <v>1431.4059999999999</v>
      </c>
      <c r="K3" s="168">
        <v>1434.1389999999999</v>
      </c>
      <c r="L3" s="168">
        <v>1424.441</v>
      </c>
      <c r="N3" s="168"/>
      <c r="O3" s="168"/>
      <c r="P3" s="168"/>
      <c r="Q3" s="168"/>
      <c r="R3" s="168"/>
      <c r="S3" s="168"/>
      <c r="T3" s="168"/>
      <c r="U3" s="168"/>
    </row>
    <row r="4" spans="1:21">
      <c r="A4" t="s">
        <v>15</v>
      </c>
      <c r="B4">
        <v>355.99200000000002</v>
      </c>
      <c r="C4">
        <v>356.80599999999998</v>
      </c>
      <c r="D4">
        <v>376.13100000000003</v>
      </c>
      <c r="E4">
        <v>391.12900000000002</v>
      </c>
      <c r="F4">
        <v>407.71600000000001</v>
      </c>
      <c r="G4" s="168">
        <v>419.89600000000002</v>
      </c>
      <c r="H4" s="168">
        <v>436.75900000000001</v>
      </c>
      <c r="I4" s="168">
        <v>439.20400000000001</v>
      </c>
      <c r="J4" s="168">
        <v>458.51</v>
      </c>
      <c r="K4" s="168">
        <v>493.22</v>
      </c>
      <c r="L4" s="168">
        <v>523.13900000000001</v>
      </c>
      <c r="N4" s="125"/>
      <c r="O4" s="125"/>
      <c r="P4" s="125"/>
      <c r="Q4" s="125"/>
      <c r="R4" s="125"/>
      <c r="S4" s="125"/>
      <c r="T4" s="125"/>
      <c r="U4" s="125"/>
    </row>
    <row r="5" spans="1:21">
      <c r="A5" t="s">
        <v>67</v>
      </c>
      <c r="B5">
        <v>60.976999999999997</v>
      </c>
      <c r="C5">
        <v>59.749000000000002</v>
      </c>
      <c r="D5">
        <v>58.34</v>
      </c>
      <c r="E5">
        <v>59.470999999999997</v>
      </c>
      <c r="F5">
        <v>59.289000000000001</v>
      </c>
      <c r="G5" s="168">
        <v>56.335000000000001</v>
      </c>
      <c r="H5" s="168">
        <v>58.953000000000003</v>
      </c>
      <c r="I5" s="168">
        <v>60.36</v>
      </c>
      <c r="J5" s="168">
        <v>63.771000000000001</v>
      </c>
      <c r="K5" s="168">
        <v>63.908999999999999</v>
      </c>
      <c r="L5" s="168">
        <v>62.741</v>
      </c>
      <c r="O5" s="168"/>
    </row>
    <row r="6" spans="1:21">
      <c r="A6" t="s">
        <v>68</v>
      </c>
      <c r="B6">
        <v>94.933999999999997</v>
      </c>
      <c r="C6">
        <v>91.373000000000005</v>
      </c>
      <c r="D6">
        <v>67.757999999999996</v>
      </c>
      <c r="E6">
        <v>38.595999999999997</v>
      </c>
      <c r="F6">
        <v>32.520000000000003</v>
      </c>
      <c r="G6" s="168">
        <v>28.494</v>
      </c>
      <c r="H6" s="168">
        <v>34.719000000000001</v>
      </c>
      <c r="I6" s="168">
        <v>33.124000000000002</v>
      </c>
      <c r="J6" s="168">
        <v>24.385000000000002</v>
      </c>
      <c r="K6" s="168">
        <f>K8-K7</f>
        <v>24.597999999999956</v>
      </c>
      <c r="L6" s="168">
        <f>L8-L7</f>
        <v>23.634000000000015</v>
      </c>
    </row>
    <row r="7" spans="1:21">
      <c r="A7" t="s">
        <v>51</v>
      </c>
      <c r="B7">
        <f>B3+B4+B5</f>
        <v>1891.008</v>
      </c>
      <c r="C7">
        <f>C3+C4+C5</f>
        <v>1887.5200000000002</v>
      </c>
      <c r="D7">
        <f t="shared" ref="D7:H7" si="0">D3+D4+D5</f>
        <v>1903.9370000000001</v>
      </c>
      <c r="E7">
        <f t="shared" si="0"/>
        <v>1919.6240000000003</v>
      </c>
      <c r="F7">
        <f t="shared" si="0"/>
        <v>1935.9889999999998</v>
      </c>
      <c r="G7">
        <f t="shared" si="0"/>
        <v>1931.8430000000001</v>
      </c>
      <c r="H7">
        <f t="shared" si="0"/>
        <v>1942.5029999999999</v>
      </c>
      <c r="I7" s="168">
        <v>1948.5509999999999</v>
      </c>
      <c r="J7" s="168">
        <v>1953.6869999999999</v>
      </c>
      <c r="K7" s="168">
        <v>1991.268</v>
      </c>
      <c r="L7" s="168">
        <v>2010.3209999999999</v>
      </c>
    </row>
    <row r="8" spans="1:21">
      <c r="A8" t="s">
        <v>88</v>
      </c>
      <c r="B8">
        <f>B7+B6</f>
        <v>1985.942</v>
      </c>
      <c r="C8">
        <f>C7+C6</f>
        <v>1978.8930000000003</v>
      </c>
      <c r="D8">
        <f t="shared" ref="D8:H8" si="1">D7+D6</f>
        <v>1971.6950000000002</v>
      </c>
      <c r="E8">
        <f t="shared" si="1"/>
        <v>1958.2200000000003</v>
      </c>
      <c r="F8">
        <f t="shared" si="1"/>
        <v>1968.5089999999998</v>
      </c>
      <c r="G8">
        <f t="shared" si="1"/>
        <v>1960.337</v>
      </c>
      <c r="H8">
        <f t="shared" si="1"/>
        <v>1977.222</v>
      </c>
      <c r="I8" s="168">
        <v>1981.675</v>
      </c>
      <c r="J8" s="168">
        <v>1978.0719999999999</v>
      </c>
      <c r="K8" s="168">
        <v>2015.866</v>
      </c>
      <c r="L8" s="168">
        <v>2033.9549999999999</v>
      </c>
    </row>
    <row r="9" spans="1:21">
      <c r="A9" t="s">
        <v>89</v>
      </c>
      <c r="B9">
        <f>B5+B6</f>
        <v>155.911</v>
      </c>
      <c r="C9">
        <f>C5+C6</f>
        <v>151.12200000000001</v>
      </c>
      <c r="D9">
        <f t="shared" ref="D9:H9" si="2">D5+D6</f>
        <v>126.098</v>
      </c>
      <c r="E9">
        <f t="shared" si="2"/>
        <v>98.066999999999993</v>
      </c>
      <c r="F9">
        <f t="shared" si="2"/>
        <v>91.808999999999997</v>
      </c>
      <c r="G9">
        <f t="shared" si="2"/>
        <v>84.829000000000008</v>
      </c>
      <c r="H9">
        <f t="shared" si="2"/>
        <v>93.671999999999997</v>
      </c>
      <c r="I9" s="168">
        <v>93.484000000000009</v>
      </c>
      <c r="J9" s="168">
        <v>88.156000000000006</v>
      </c>
      <c r="K9" s="168">
        <f>K5+K6</f>
        <v>88.506999999999948</v>
      </c>
      <c r="L9" s="168">
        <f>L5+L6</f>
        <v>86.375000000000014</v>
      </c>
    </row>
    <row r="10" spans="1:21">
      <c r="A10" t="s">
        <v>90</v>
      </c>
      <c r="B10">
        <f>B4+B6</f>
        <v>450.92600000000004</v>
      </c>
      <c r="C10">
        <f>C4+C6</f>
        <v>448.17899999999997</v>
      </c>
      <c r="D10">
        <f t="shared" ref="D10:H10" si="3">D4+D6</f>
        <v>443.88900000000001</v>
      </c>
      <c r="E10">
        <f t="shared" si="3"/>
        <v>429.72500000000002</v>
      </c>
      <c r="F10">
        <f t="shared" si="3"/>
        <v>440.23599999999999</v>
      </c>
      <c r="G10">
        <f t="shared" si="3"/>
        <v>448.39</v>
      </c>
      <c r="H10">
        <f t="shared" si="3"/>
        <v>471.47800000000001</v>
      </c>
      <c r="I10" s="168">
        <v>472.32800000000003</v>
      </c>
      <c r="J10" s="168">
        <v>482.89499999999998</v>
      </c>
      <c r="K10" s="168">
        <f>K4+K6</f>
        <v>517.81799999999998</v>
      </c>
      <c r="L10" s="168">
        <f>L4+L6</f>
        <v>546.77300000000002</v>
      </c>
    </row>
    <row r="11" spans="1:21">
      <c r="C11" s="125"/>
      <c r="D11" s="125"/>
      <c r="E11" s="125"/>
      <c r="F11" s="125"/>
      <c r="G11" s="125"/>
      <c r="H11" s="125"/>
      <c r="K11" s="168">
        <f>K8-J8</f>
        <v>37.794000000000096</v>
      </c>
    </row>
    <row r="12" spans="1:21">
      <c r="A12" s="35" t="s">
        <v>92</v>
      </c>
      <c r="K12" s="168">
        <f>K4-J4</f>
        <v>34.710000000000036</v>
      </c>
      <c r="L12">
        <f>K12/K11</f>
        <v>0.91839974599142582</v>
      </c>
    </row>
    <row r="13" spans="1:21">
      <c r="B13">
        <v>2015</v>
      </c>
      <c r="C13">
        <v>2016</v>
      </c>
      <c r="D13">
        <v>2017</v>
      </c>
      <c r="E13">
        <v>2018</v>
      </c>
      <c r="F13">
        <v>2019</v>
      </c>
      <c r="G13">
        <v>2020</v>
      </c>
      <c r="H13" t="s">
        <v>118</v>
      </c>
      <c r="I13" t="s">
        <v>115</v>
      </c>
      <c r="J13" t="s">
        <v>116</v>
      </c>
      <c r="K13" t="s">
        <v>117</v>
      </c>
      <c r="L13">
        <v>2023</v>
      </c>
    </row>
    <row r="14" spans="1:21">
      <c r="A14" t="s">
        <v>13</v>
      </c>
      <c r="B14">
        <v>100</v>
      </c>
      <c r="C14" s="95">
        <f>$B14*C3/$B3</f>
        <v>99.791457349500249</v>
      </c>
      <c r="D14" s="95">
        <f t="shared" ref="D14:G14" si="4">$B14*D3/$B3</f>
        <v>99.689763975037295</v>
      </c>
      <c r="E14" s="95">
        <f t="shared" si="4"/>
        <v>99.659778336936824</v>
      </c>
      <c r="F14" s="95">
        <f t="shared" si="4"/>
        <v>99.657064704529517</v>
      </c>
      <c r="G14" s="95">
        <f t="shared" si="4"/>
        <v>98.749897390774606</v>
      </c>
      <c r="H14" s="95">
        <f t="shared" ref="H14:J14" si="5">$B14*H3/$B3</f>
        <v>98.151473604158369</v>
      </c>
      <c r="I14" s="95">
        <f t="shared" si="5"/>
        <v>98.300452023318257</v>
      </c>
      <c r="J14" s="95">
        <f t="shared" si="5"/>
        <v>97.107742739506904</v>
      </c>
      <c r="K14" s="95">
        <f t="shared" ref="K14:L14" si="6">$B14*K3/$B3</f>
        <v>97.293151673734542</v>
      </c>
      <c r="L14" s="95">
        <f t="shared" si="6"/>
        <v>96.635231496588631</v>
      </c>
    </row>
    <row r="15" spans="1:21">
      <c r="A15" t="s">
        <v>15</v>
      </c>
      <c r="B15">
        <v>100</v>
      </c>
      <c r="C15" s="95">
        <f t="shared" ref="C15:G15" si="7">$B15*C4/$B4</f>
        <v>100.22865682374884</v>
      </c>
      <c r="D15" s="95">
        <f t="shared" si="7"/>
        <v>105.65714959886741</v>
      </c>
      <c r="E15" s="95">
        <f t="shared" si="7"/>
        <v>109.87016562169936</v>
      </c>
      <c r="F15" s="95">
        <f t="shared" si="7"/>
        <v>114.52953998966268</v>
      </c>
      <c r="G15" s="95">
        <f t="shared" si="7"/>
        <v>117.95096519022898</v>
      </c>
      <c r="H15" s="95">
        <f t="shared" ref="H15:J15" si="8">$B15*H4/$B4</f>
        <v>122.68786939032337</v>
      </c>
      <c r="I15" s="95">
        <f t="shared" si="8"/>
        <v>123.37468257713657</v>
      </c>
      <c r="J15" s="95">
        <f t="shared" si="8"/>
        <v>128.79783815366636</v>
      </c>
      <c r="K15" s="95">
        <f t="shared" ref="K15:L15" si="9">$B15*K4/$B4</f>
        <v>138.54805725971369</v>
      </c>
      <c r="L15" s="95">
        <f t="shared" si="9"/>
        <v>146.95245960583384</v>
      </c>
    </row>
    <row r="16" spans="1:21">
      <c r="A16" t="s">
        <v>67</v>
      </c>
      <c r="B16">
        <v>100</v>
      </c>
      <c r="C16" s="95">
        <f t="shared" ref="C16:G16" si="10">$B16*C5/$B5</f>
        <v>97.986125916329115</v>
      </c>
      <c r="D16" s="95">
        <f t="shared" si="10"/>
        <v>95.675418600455913</v>
      </c>
      <c r="E16" s="95">
        <f t="shared" si="10"/>
        <v>97.530216311068102</v>
      </c>
      <c r="F16" s="95">
        <f t="shared" si="10"/>
        <v>97.231743116256965</v>
      </c>
      <c r="G16" s="95">
        <f t="shared" si="10"/>
        <v>92.387293569706614</v>
      </c>
      <c r="H16" s="95">
        <f t="shared" ref="H16:J16" si="11">$B16*H5/$B5</f>
        <v>96.680715679682507</v>
      </c>
      <c r="I16" s="95">
        <f t="shared" si="11"/>
        <v>98.988143070337998</v>
      </c>
      <c r="J16" s="95">
        <f t="shared" si="11"/>
        <v>104.58205552913395</v>
      </c>
      <c r="K16" s="95">
        <f t="shared" ref="K16:L16" si="12">$B16*K5/$B5</f>
        <v>104.80837036915558</v>
      </c>
      <c r="L16" s="95">
        <f t="shared" si="12"/>
        <v>102.89289404201585</v>
      </c>
    </row>
    <row r="17" spans="1:12">
      <c r="A17" t="s">
        <v>68</v>
      </c>
      <c r="B17">
        <v>100</v>
      </c>
      <c r="C17" s="95">
        <f t="shared" ref="C17:G17" si="13">$B17*C6/$B6</f>
        <v>96.248972970695448</v>
      </c>
      <c r="D17" s="95">
        <f t="shared" si="13"/>
        <v>71.373796532327717</v>
      </c>
      <c r="E17" s="95">
        <f t="shared" si="13"/>
        <v>40.655613373501588</v>
      </c>
      <c r="F17" s="95">
        <f t="shared" si="13"/>
        <v>34.255377420102391</v>
      </c>
      <c r="G17" s="95">
        <f t="shared" si="13"/>
        <v>30.014536414772369</v>
      </c>
      <c r="H17" s="95">
        <f t="shared" ref="H17:J17" si="14">$B17*H6/$B6</f>
        <v>36.571723513177581</v>
      </c>
      <c r="I17" s="95">
        <f t="shared" si="14"/>
        <v>34.891608907240823</v>
      </c>
      <c r="J17" s="95">
        <f t="shared" si="14"/>
        <v>25.686266248130281</v>
      </c>
      <c r="K17" s="95">
        <f t="shared" ref="K17:L17" si="15">$B17*K6/$B6</f>
        <v>25.910632650051568</v>
      </c>
      <c r="L17" s="95">
        <f t="shared" si="15"/>
        <v>24.895190342764462</v>
      </c>
    </row>
    <row r="18" spans="1:12">
      <c r="A18" t="s">
        <v>51</v>
      </c>
      <c r="B18">
        <v>100</v>
      </c>
      <c r="C18" s="95">
        <f t="shared" ref="C18:G18" si="16">$B18*C7/$B7</f>
        <v>99.815548109791195</v>
      </c>
      <c r="D18" s="95">
        <f t="shared" si="16"/>
        <v>100.68370942904525</v>
      </c>
      <c r="E18" s="95">
        <f t="shared" si="16"/>
        <v>101.51326699834163</v>
      </c>
      <c r="F18" s="95">
        <f t="shared" si="16"/>
        <v>102.37867846143432</v>
      </c>
      <c r="G18" s="95">
        <f t="shared" si="16"/>
        <v>102.15943031441434</v>
      </c>
      <c r="H18" s="95">
        <f t="shared" ref="H18:J18" si="17">$B18*H7/$B7</f>
        <v>102.72315082749518</v>
      </c>
      <c r="I18" s="95">
        <f t="shared" si="17"/>
        <v>103.04298025180222</v>
      </c>
      <c r="J18" s="95">
        <f t="shared" si="17"/>
        <v>103.31458142958675</v>
      </c>
      <c r="K18" s="95">
        <f t="shared" ref="K18:L18" si="18">$B18*K7/$B7</f>
        <v>105.30193420651842</v>
      </c>
      <c r="L18" s="95">
        <f t="shared" si="18"/>
        <v>106.30949208041424</v>
      </c>
    </row>
    <row r="19" spans="1:12">
      <c r="A19" t="s">
        <v>88</v>
      </c>
      <c r="B19">
        <v>100</v>
      </c>
      <c r="C19" s="95">
        <f t="shared" ref="C19:G19" si="19">$B19*C8/$B8</f>
        <v>99.645055092243382</v>
      </c>
      <c r="D19" s="95">
        <f t="shared" si="19"/>
        <v>99.282607447750252</v>
      </c>
      <c r="E19" s="95">
        <f t="shared" si="19"/>
        <v>98.604088135504469</v>
      </c>
      <c r="F19" s="95">
        <f t="shared" si="19"/>
        <v>99.122179801827031</v>
      </c>
      <c r="G19" s="95">
        <f t="shared" si="19"/>
        <v>98.710687421888466</v>
      </c>
      <c r="H19" s="95">
        <f t="shared" ref="H19:J19" si="20">$B19*H8/$B8</f>
        <v>99.560913662131128</v>
      </c>
      <c r="I19" s="95">
        <f t="shared" si="20"/>
        <v>99.785139747283651</v>
      </c>
      <c r="J19" s="95">
        <f t="shared" si="20"/>
        <v>99.603714509285766</v>
      </c>
      <c r="K19" s="95">
        <f t="shared" ref="K19:L19" si="21">$B19*K8/$B8</f>
        <v>101.506791235595</v>
      </c>
      <c r="L19" s="95">
        <f t="shared" si="21"/>
        <v>102.41764361698378</v>
      </c>
    </row>
    <row r="20" spans="1:12">
      <c r="A20" t="s">
        <v>89</v>
      </c>
      <c r="B20">
        <v>100</v>
      </c>
      <c r="C20" s="95">
        <f t="shared" ref="C20:G20" si="22">$B20*C9/$B9</f>
        <v>96.928375804144679</v>
      </c>
      <c r="D20" s="95">
        <f t="shared" si="22"/>
        <v>80.878193328244961</v>
      </c>
      <c r="E20" s="95">
        <f t="shared" si="22"/>
        <v>62.899346421997159</v>
      </c>
      <c r="F20" s="95">
        <f t="shared" si="22"/>
        <v>58.885518019895962</v>
      </c>
      <c r="G20" s="95">
        <f t="shared" si="22"/>
        <v>54.408604909211036</v>
      </c>
      <c r="H20" s="95">
        <f t="shared" ref="H20:J20" si="23">$B20*H9/$B9</f>
        <v>60.080430502017165</v>
      </c>
      <c r="I20" s="95">
        <f t="shared" si="23"/>
        <v>59.959848888147732</v>
      </c>
      <c r="J20" s="95">
        <f t="shared" si="23"/>
        <v>56.54251463976243</v>
      </c>
      <c r="K20" s="95">
        <f t="shared" ref="K20:L20" si="24">$B20*K9/$B9</f>
        <v>56.767643078422914</v>
      </c>
      <c r="L20" s="95">
        <f t="shared" si="24"/>
        <v>55.40019626581833</v>
      </c>
    </row>
    <row r="21" spans="1:12">
      <c r="A21" t="s">
        <v>90</v>
      </c>
      <c r="B21">
        <v>100</v>
      </c>
      <c r="C21" s="95">
        <f t="shared" ref="C21:G21" si="25">$B21*C10/$B10</f>
        <v>99.390809134980003</v>
      </c>
      <c r="D21" s="95">
        <f t="shared" si="25"/>
        <v>98.439433521242947</v>
      </c>
      <c r="E21" s="95">
        <f t="shared" si="25"/>
        <v>95.298341634769329</v>
      </c>
      <c r="F21" s="95">
        <f t="shared" si="25"/>
        <v>97.629322771363803</v>
      </c>
      <c r="G21" s="95">
        <f t="shared" si="25"/>
        <v>99.437601735096209</v>
      </c>
      <c r="H21" s="95">
        <f t="shared" ref="H21:J21" si="26">$B21*H10/$B10</f>
        <v>104.55773231084478</v>
      </c>
      <c r="I21" s="95">
        <f t="shared" si="26"/>
        <v>104.74623330657359</v>
      </c>
      <c r="J21" s="95">
        <f t="shared" si="26"/>
        <v>107.08963333229842</v>
      </c>
      <c r="K21" s="95">
        <f t="shared" ref="K21:L21" si="27">$B21*K10/$B10</f>
        <v>114.8343630662237</v>
      </c>
      <c r="L21" s="95">
        <f t="shared" si="27"/>
        <v>121.25559404425559</v>
      </c>
    </row>
    <row r="23" spans="1:12">
      <c r="A23" t="s">
        <v>93</v>
      </c>
    </row>
    <row r="24" spans="1:12">
      <c r="A24" t="s">
        <v>119</v>
      </c>
    </row>
    <row r="26" spans="1:12">
      <c r="B26" s="145"/>
      <c r="E26" s="146"/>
      <c r="F26" s="146"/>
    </row>
    <row r="27" spans="1:12">
      <c r="A27" t="s">
        <v>51</v>
      </c>
      <c r="B27" s="147"/>
      <c r="E27" s="148"/>
      <c r="F27" s="148"/>
      <c r="G27" s="148">
        <f>G7</f>
        <v>1931.8430000000001</v>
      </c>
      <c r="H27" s="148">
        <f>H7</f>
        <v>1942.5029999999999</v>
      </c>
      <c r="I27" s="148">
        <f t="shared" ref="I27:L27" si="28">I7</f>
        <v>1948.5509999999999</v>
      </c>
      <c r="J27" s="148">
        <f t="shared" si="28"/>
        <v>1953.6869999999999</v>
      </c>
      <c r="K27" s="148">
        <f t="shared" si="28"/>
        <v>1991.268</v>
      </c>
      <c r="L27" s="148">
        <f t="shared" si="28"/>
        <v>2010.3209999999999</v>
      </c>
    </row>
    <row r="28" spans="1:12">
      <c r="A28" t="s">
        <v>88</v>
      </c>
      <c r="E28" s="146"/>
      <c r="F28" s="146"/>
      <c r="G28" s="148">
        <f>G8</f>
        <v>1960.337</v>
      </c>
      <c r="H28" s="148">
        <f>H8</f>
        <v>1977.222</v>
      </c>
      <c r="I28" s="148">
        <f t="shared" ref="I28:L28" si="29">I8</f>
        <v>1981.675</v>
      </c>
      <c r="J28" s="148">
        <f t="shared" si="29"/>
        <v>1978.0719999999999</v>
      </c>
      <c r="K28" s="148">
        <f t="shared" si="29"/>
        <v>2015.866</v>
      </c>
      <c r="L28" s="148">
        <f t="shared" si="29"/>
        <v>2033.9549999999999</v>
      </c>
    </row>
    <row r="29" spans="1:12">
      <c r="E29" s="148"/>
      <c r="F29" s="1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workbookViewId="0">
      <selection activeCell="H10" sqref="H10"/>
    </sheetView>
  </sheetViews>
  <sheetFormatPr baseColWidth="10" defaultRowHeight="15"/>
  <cols>
    <col min="2" max="2" width="53.85546875" customWidth="1"/>
    <col min="3" max="6" width="14.7109375" customWidth="1"/>
    <col min="7" max="7" width="11.42578125" customWidth="1"/>
  </cols>
  <sheetData>
    <row r="2" spans="2:10">
      <c r="B2" s="17" t="s">
        <v>53</v>
      </c>
    </row>
    <row r="4" spans="2:10" ht="45" customHeight="1">
      <c r="B4" s="187"/>
      <c r="C4" s="14" t="s">
        <v>120</v>
      </c>
      <c r="D4" s="14" t="s">
        <v>140</v>
      </c>
      <c r="E4" s="14" t="s">
        <v>141</v>
      </c>
      <c r="F4" s="14" t="s">
        <v>123</v>
      </c>
      <c r="G4" s="181" t="s">
        <v>124</v>
      </c>
      <c r="H4" s="182" t="s">
        <v>129</v>
      </c>
    </row>
    <row r="5" spans="2:10" ht="15" customHeight="1">
      <c r="B5" s="188"/>
      <c r="C5" s="189" t="s">
        <v>0</v>
      </c>
      <c r="D5" s="190"/>
      <c r="E5" s="190"/>
      <c r="F5" s="191"/>
      <c r="G5" s="189" t="s">
        <v>1</v>
      </c>
      <c r="H5" s="192"/>
    </row>
    <row r="6" spans="2:10" ht="15" customHeight="1">
      <c r="B6" s="4" t="s">
        <v>2</v>
      </c>
      <c r="C6" s="124">
        <f>'Fig2 source'!B3</f>
        <v>1121.76</v>
      </c>
      <c r="D6" s="153">
        <f>'Fig2 source'!C3</f>
        <v>1116.153</v>
      </c>
      <c r="E6" s="153">
        <f>'Fig2 source'!D3</f>
        <v>1145.489</v>
      </c>
      <c r="F6" s="154">
        <f>'Fig2 source'!E3</f>
        <v>1145.954</v>
      </c>
      <c r="G6" s="124">
        <f>'Fig2 source'!F3</f>
        <v>-0.49983953786906199</v>
      </c>
      <c r="H6" s="155">
        <f>'Fig2 source'!G3</f>
        <v>4.05940170529639E-2</v>
      </c>
    </row>
    <row r="7" spans="2:10" ht="15" customHeight="1">
      <c r="B7" s="10" t="s">
        <v>3</v>
      </c>
      <c r="C7" s="44">
        <f>'Fig2 source'!B4</f>
        <v>1012.1420000000001</v>
      </c>
      <c r="D7" s="156">
        <f>'Fig2 source'!C4</f>
        <v>1010.046</v>
      </c>
      <c r="E7" s="156">
        <f>'Fig2 source'!D4</f>
        <v>1036.723</v>
      </c>
      <c r="F7" s="157">
        <f>'Fig2 source'!E4</f>
        <v>1039.3889999999999</v>
      </c>
      <c r="G7" s="44">
        <f>'Fig2 source'!F4</f>
        <v>-0.20708556704493999</v>
      </c>
      <c r="H7" s="157">
        <f>'Fig2 source'!G4</f>
        <v>0.25715644391026699</v>
      </c>
      <c r="I7" s="141"/>
    </row>
    <row r="8" spans="2:10" ht="15" customHeight="1">
      <c r="B8" s="10" t="s">
        <v>4</v>
      </c>
      <c r="C8" s="44">
        <f>'Fig2 source'!B5</f>
        <v>109.61799999999999</v>
      </c>
      <c r="D8" s="156">
        <f>'Fig2 source'!C5</f>
        <v>106.107</v>
      </c>
      <c r="E8" s="156">
        <f>'Fig2 source'!D5</f>
        <v>108.76600000000001</v>
      </c>
      <c r="F8" s="157">
        <f>'Fig2 source'!E5</f>
        <v>106.565</v>
      </c>
      <c r="G8" s="44">
        <f>'Fig2 source'!F5</f>
        <v>-3.2029411228082898</v>
      </c>
      <c r="H8" s="157">
        <f>'Fig2 source'!G5</f>
        <v>-2.02361031940129</v>
      </c>
      <c r="I8" s="141"/>
    </row>
    <row r="9" spans="2:10" ht="15" customHeight="1">
      <c r="B9" s="5" t="s">
        <v>5</v>
      </c>
      <c r="C9" s="43">
        <f>'Fig2 source'!B6</f>
        <v>369.21300000000002</v>
      </c>
      <c r="D9" s="158">
        <f>'Fig2 source'!C6</f>
        <v>377.95800000000003</v>
      </c>
      <c r="E9" s="158">
        <f>'Fig2 source'!D6</f>
        <v>384.62400000000002</v>
      </c>
      <c r="F9" s="155">
        <f>'Fig2 source'!E6</f>
        <v>394.63900000000001</v>
      </c>
      <c r="G9" s="43">
        <f>'Fig2 source'!F6</f>
        <v>2.3685514865402899</v>
      </c>
      <c r="H9" s="155">
        <f>'Fig2 source'!G6</f>
        <v>2.6038416739464898</v>
      </c>
      <c r="I9" s="141"/>
    </row>
    <row r="10" spans="2:10" ht="15" customHeight="1">
      <c r="B10" s="159" t="s">
        <v>99</v>
      </c>
      <c r="C10" s="44">
        <f>'Fig2 source'!B7</f>
        <v>282.47800000000001</v>
      </c>
      <c r="D10" s="156">
        <f>'Fig2 source'!C7</f>
        <v>289.59699999999998</v>
      </c>
      <c r="E10" s="156">
        <f>'Fig2 source'!D7</f>
        <v>295.084</v>
      </c>
      <c r="F10" s="157">
        <f>'Fig2 source'!E7</f>
        <v>303.67599999999999</v>
      </c>
      <c r="G10" s="44">
        <f>'Fig2 source'!F7</f>
        <v>2.52019626307181</v>
      </c>
      <c r="H10" s="157">
        <f>'Fig2 source'!G7</f>
        <v>2.9117132748641001</v>
      </c>
    </row>
    <row r="11" spans="2:10" ht="15" customHeight="1">
      <c r="B11" s="11" t="s">
        <v>100</v>
      </c>
      <c r="C11" s="44">
        <f>'Fig2 source'!B8</f>
        <v>8.5850000000000009</v>
      </c>
      <c r="D11" s="156">
        <f>'Fig2 source'!C8</f>
        <v>8.7279999999999998</v>
      </c>
      <c r="E11" s="156">
        <f>'Fig2 source'!D8</f>
        <v>8.9120000000000008</v>
      </c>
      <c r="F11" s="157">
        <f>'Fig2 source'!E8</f>
        <v>8.7189999999999994</v>
      </c>
      <c r="G11" s="44">
        <f>'Fig2 source'!F8</f>
        <v>1.66569598136284</v>
      </c>
      <c r="H11" s="157">
        <f>'Fig2 source'!G8</f>
        <v>-2.1656193895870901</v>
      </c>
      <c r="J11" s="141"/>
    </row>
    <row r="12" spans="2:10" ht="15" customHeight="1">
      <c r="B12" s="11" t="s">
        <v>101</v>
      </c>
      <c r="C12" s="44">
        <f>'Fig2 source'!B9</f>
        <v>15.358000000000001</v>
      </c>
      <c r="D12" s="156">
        <f>'Fig2 source'!C9</f>
        <v>14.734</v>
      </c>
      <c r="E12" s="156">
        <f>'Fig2 source'!D9</f>
        <v>15.026</v>
      </c>
      <c r="F12" s="157">
        <f>'Fig2 source'!E9</f>
        <v>14.815</v>
      </c>
      <c r="G12" s="44">
        <f>'Fig2 source'!F9</f>
        <v>-4.0630290402396199</v>
      </c>
      <c r="H12" s="157">
        <f>'Fig2 source'!G9</f>
        <v>-1.4042326633834801</v>
      </c>
      <c r="J12" s="141"/>
    </row>
    <row r="13" spans="2:10" ht="15" customHeight="1">
      <c r="B13" s="11" t="s">
        <v>102</v>
      </c>
      <c r="C13" s="44">
        <f>'Fig2 source'!B10</f>
        <v>40.219000000000001</v>
      </c>
      <c r="D13" s="156">
        <f>'Fig2 source'!C10</f>
        <v>40.866999999999997</v>
      </c>
      <c r="E13" s="156">
        <f>'Fig2 source'!D10</f>
        <v>41.201999999999998</v>
      </c>
      <c r="F13" s="157">
        <f>'Fig2 source'!E10</f>
        <v>42.493000000000002</v>
      </c>
      <c r="G13" s="44">
        <f>'Fig2 source'!F10</f>
        <v>1.6111787960913799</v>
      </c>
      <c r="H13" s="157">
        <f>'Fig2 source'!G10</f>
        <v>3.1333430415999302</v>
      </c>
    </row>
    <row r="14" spans="2:10" ht="15" customHeight="1">
      <c r="B14" s="11" t="s">
        <v>6</v>
      </c>
      <c r="C14" s="44">
        <f>'Fig2 source'!B11</f>
        <v>22.573</v>
      </c>
      <c r="D14" s="156">
        <f>'Fig2 source'!C11</f>
        <v>24.032</v>
      </c>
      <c r="E14" s="156">
        <f>'Fig2 source'!D11</f>
        <v>24.4</v>
      </c>
      <c r="F14" s="157">
        <f>'Fig2 source'!E11</f>
        <v>24.936</v>
      </c>
      <c r="G14" s="44">
        <f>'Fig2 source'!F11</f>
        <v>6.4634740619323896</v>
      </c>
      <c r="H14" s="157">
        <f>'Fig2 source'!G11</f>
        <v>2.1967213114754101</v>
      </c>
    </row>
    <row r="15" spans="2:10" ht="26.25">
      <c r="B15" s="159" t="s">
        <v>105</v>
      </c>
      <c r="C15" s="44">
        <f>'Fig2 source'!B12</f>
        <v>86.734999999999999</v>
      </c>
      <c r="D15" s="156">
        <f>'Fig2 source'!C12</f>
        <v>88.361000000000004</v>
      </c>
      <c r="E15" s="156">
        <f>'Fig2 source'!D12</f>
        <v>89.54</v>
      </c>
      <c r="F15" s="157">
        <f>'Fig2 source'!E12</f>
        <v>90.962999999999994</v>
      </c>
      <c r="G15" s="44">
        <f>'Fig2 source'!F12</f>
        <v>1.87467573643858</v>
      </c>
      <c r="H15" s="157">
        <f>'Fig2 source'!G12</f>
        <v>1.5892338619611299</v>
      </c>
    </row>
    <row r="16" spans="2:10" ht="15" customHeight="1">
      <c r="B16" s="5" t="s">
        <v>7</v>
      </c>
      <c r="C16" s="43">
        <f>'Fig2 source'!B13</f>
        <v>349.98599999999999</v>
      </c>
      <c r="D16" s="158">
        <f>'Fig2 source'!C13</f>
        <v>351.60599999999999</v>
      </c>
      <c r="E16" s="158">
        <f>'Fig2 source'!D13</f>
        <v>353.32499999999999</v>
      </c>
      <c r="F16" s="155">
        <f>'Fig2 source'!E13</f>
        <v>359.291</v>
      </c>
      <c r="G16" s="43">
        <f>'Fig2 source'!F13</f>
        <v>0.46287565788345503</v>
      </c>
      <c r="H16" s="155">
        <f>'Fig2 source'!G13</f>
        <v>1.68853038986769</v>
      </c>
    </row>
    <row r="17" spans="2:10" ht="15" customHeight="1">
      <c r="B17" s="10" t="s">
        <v>8</v>
      </c>
      <c r="C17" s="44">
        <f>'Fig2 source'!B14</f>
        <v>279.91300000000001</v>
      </c>
      <c r="D17" s="156">
        <f>'Fig2 source'!C14</f>
        <v>280.79599999999999</v>
      </c>
      <c r="E17" s="156">
        <f>'Fig2 source'!D14</f>
        <v>282.32299999999998</v>
      </c>
      <c r="F17" s="157">
        <f>'Fig2 source'!E14</f>
        <v>287.52800000000002</v>
      </c>
      <c r="G17" s="44">
        <f>'Fig2 source'!F14</f>
        <v>0.31545515928161899</v>
      </c>
      <c r="H17" s="157">
        <f>'Fig2 source'!G14</f>
        <v>1.8436330019162599</v>
      </c>
      <c r="I17" s="141"/>
    </row>
    <row r="18" spans="2:10" ht="15" customHeight="1">
      <c r="B18" s="11" t="s">
        <v>132</v>
      </c>
      <c r="C18" s="44">
        <f>'Fig2 source'!B15</f>
        <v>56.49</v>
      </c>
      <c r="D18" s="156">
        <f>'Fig2 source'!C15</f>
        <v>56.779000000000003</v>
      </c>
      <c r="E18" s="156">
        <f>'Fig2 source'!D15</f>
        <v>56.807000000000002</v>
      </c>
      <c r="F18" s="157">
        <f>'Fig2 source'!E15</f>
        <v>57.609000000000002</v>
      </c>
      <c r="G18" s="44">
        <f>'Fig2 source'!F15</f>
        <v>0.51159497256152398</v>
      </c>
      <c r="H18" s="157">
        <f>'Fig2 source'!G15</f>
        <v>1.4117978418152699</v>
      </c>
      <c r="I18" s="141"/>
    </row>
    <row r="19" spans="2:10" ht="15" customHeight="1">
      <c r="B19" s="11" t="s">
        <v>133</v>
      </c>
      <c r="C19" s="44">
        <f>'Fig2 source'!B16</f>
        <v>13.583</v>
      </c>
      <c r="D19" s="156">
        <f>'Fig2 source'!C16</f>
        <v>14.031000000000001</v>
      </c>
      <c r="E19" s="156">
        <f>'Fig2 source'!D16</f>
        <v>14.195</v>
      </c>
      <c r="F19" s="157">
        <f>'Fig2 source'!E16</f>
        <v>14.154</v>
      </c>
      <c r="G19" s="44">
        <f>'Fig2 source'!F16</f>
        <v>3.2982404476183498</v>
      </c>
      <c r="H19" s="157">
        <f>'Fig2 source'!G16</f>
        <v>-0.28883409651285802</v>
      </c>
    </row>
    <row r="20" spans="2:10">
      <c r="B20" s="6" t="s">
        <v>79</v>
      </c>
      <c r="C20" s="43">
        <f>'Fig2 source'!B17</f>
        <v>97.263000000000005</v>
      </c>
      <c r="D20" s="158">
        <f>'Fig2 source'!C17</f>
        <v>97.063000000000002</v>
      </c>
      <c r="E20" s="158">
        <f>'Fig2 source'!D17</f>
        <v>97.498999999999995</v>
      </c>
      <c r="F20" s="155">
        <f>'Fig2 source'!E17</f>
        <v>98.980999999999995</v>
      </c>
      <c r="G20" s="43">
        <f>'Fig2 source'!F17</f>
        <v>-0.205628039439465</v>
      </c>
      <c r="H20" s="155">
        <f>'Fig2 source'!G17</f>
        <v>1.5200155899034899</v>
      </c>
    </row>
    <row r="21" spans="2:10">
      <c r="B21" s="5" t="s">
        <v>104</v>
      </c>
      <c r="C21" s="160">
        <f>'Fig2 source'!B18</f>
        <v>10.297000000000001</v>
      </c>
      <c r="D21" s="161">
        <f>'Fig2 source'!C18</f>
        <v>10.907</v>
      </c>
      <c r="E21" s="161">
        <f>'Fig2 source'!D18</f>
        <v>10.331</v>
      </c>
      <c r="F21" s="162">
        <f>'Fig2 source'!E18</f>
        <v>11.456</v>
      </c>
      <c r="G21" s="43">
        <f>'Fig2 source'!F18</f>
        <v>5.9240555501602499</v>
      </c>
      <c r="H21" s="155">
        <f>'Fig2 source'!G18</f>
        <v>10.889555706127201</v>
      </c>
    </row>
    <row r="22" spans="2:10">
      <c r="B22" s="1" t="s">
        <v>50</v>
      </c>
      <c r="C22" s="46">
        <f>'Fig2 source'!B19</f>
        <v>1948.519</v>
      </c>
      <c r="D22" s="163">
        <f>'Fig2 source'!C19</f>
        <v>1953.6869999999999</v>
      </c>
      <c r="E22" s="163">
        <f>'Fig2 source'!D19</f>
        <v>1991.268</v>
      </c>
      <c r="F22" s="164">
        <f>'Fig2 source'!E19</f>
        <v>2010.3209999999999</v>
      </c>
      <c r="G22" s="46">
        <f>'Fig2 source'!F19</f>
        <v>0.26522707759071301</v>
      </c>
      <c r="H22" s="164">
        <f>'Fig2 source'!G19</f>
        <v>0.95682750890386803</v>
      </c>
    </row>
    <row r="23" spans="2:10">
      <c r="B23" s="47" t="s">
        <v>9</v>
      </c>
      <c r="C23" s="165">
        <f>'Fig2 source'!B20</f>
        <v>33.124000000000002</v>
      </c>
      <c r="D23" s="166">
        <f>'Fig2 source'!C20</f>
        <v>24.385000000000002</v>
      </c>
      <c r="E23" s="166">
        <f>'Fig2 source'!D20</f>
        <v>24.597999999999999</v>
      </c>
      <c r="F23" s="167">
        <f>'Fig2 source'!E20</f>
        <v>23.634</v>
      </c>
      <c r="G23" s="44">
        <f>'Fig2 source'!F20</f>
        <v>-26.382683250815099</v>
      </c>
      <c r="H23" s="157">
        <f>'Fig2 source'!G20</f>
        <v>-3.91901780632571</v>
      </c>
    </row>
    <row r="24" spans="2:10">
      <c r="B24" s="1" t="s">
        <v>10</v>
      </c>
      <c r="C24" s="46">
        <f>'Fig2 source'!B21</f>
        <v>1981.643</v>
      </c>
      <c r="D24" s="163">
        <f>'Fig2 source'!C21</f>
        <v>1978.0719999999999</v>
      </c>
      <c r="E24" s="163">
        <f>'Fig2 source'!D21</f>
        <v>2015.866</v>
      </c>
      <c r="F24" s="164">
        <f>'Fig2 source'!E21</f>
        <v>2033.9549999999999</v>
      </c>
      <c r="G24" s="46">
        <f>'Fig2 source'!F21</f>
        <v>-0.180204002436368</v>
      </c>
      <c r="H24" s="164">
        <f>'Fig2 source'!G21</f>
        <v>0.89733146945283304</v>
      </c>
      <c r="J24" s="141"/>
    </row>
    <row r="26" spans="2:10" ht="15" customHeight="1">
      <c r="B26" s="34" t="s">
        <v>80</v>
      </c>
    </row>
    <row r="27" spans="2:10" ht="15" customHeight="1">
      <c r="B27" s="34" t="s">
        <v>81</v>
      </c>
    </row>
    <row r="28" spans="2:10" ht="15" customHeight="1">
      <c r="B28" s="34" t="s">
        <v>11</v>
      </c>
    </row>
    <row r="29" spans="2:10" ht="15" customHeight="1">
      <c r="B29" s="34" t="s">
        <v>96</v>
      </c>
    </row>
    <row r="30" spans="2:10" ht="15" customHeight="1">
      <c r="B30" s="34" t="s">
        <v>12</v>
      </c>
    </row>
    <row r="31" spans="2:10">
      <c r="B31" s="18"/>
    </row>
  </sheetData>
  <mergeCells count="3">
    <mergeCell ref="B4:B5"/>
    <mergeCell ref="C5:F5"/>
    <mergeCell ref="G5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21"/>
  <sheetViews>
    <sheetView workbookViewId="0">
      <selection activeCell="C31" sqref="C31"/>
    </sheetView>
  </sheetViews>
  <sheetFormatPr baseColWidth="10" defaultRowHeight="15"/>
  <cols>
    <col min="1" max="1" width="52.7109375" customWidth="1"/>
    <col min="2" max="2" width="12" bestFit="1" customWidth="1"/>
    <col min="7" max="7" width="9.5703125" bestFit="1" customWidth="1"/>
  </cols>
  <sheetData>
    <row r="1" spans="1:9" ht="39.75">
      <c r="A1" s="193"/>
      <c r="B1" s="14" t="s">
        <v>120</v>
      </c>
      <c r="C1" s="14" t="s">
        <v>121</v>
      </c>
      <c r="D1" s="14" t="s">
        <v>122</v>
      </c>
      <c r="E1" s="14" t="s">
        <v>123</v>
      </c>
      <c r="F1" s="181" t="s">
        <v>124</v>
      </c>
      <c r="G1" s="182" t="s">
        <v>129</v>
      </c>
    </row>
    <row r="2" spans="1:9" ht="15" customHeight="1">
      <c r="A2" s="194"/>
      <c r="B2" s="195" t="s">
        <v>0</v>
      </c>
      <c r="C2" s="196"/>
      <c r="D2" s="196"/>
      <c r="E2" s="197"/>
      <c r="F2" s="198" t="s">
        <v>1</v>
      </c>
      <c r="G2" s="199"/>
    </row>
    <row r="3" spans="1:9" ht="15" customHeight="1">
      <c r="A3" s="4" t="s">
        <v>2</v>
      </c>
      <c r="B3" s="124">
        <v>1121.76</v>
      </c>
      <c r="C3" s="153">
        <v>1116.153</v>
      </c>
      <c r="D3" s="153">
        <v>1145.489</v>
      </c>
      <c r="E3" s="154">
        <v>1145.954</v>
      </c>
      <c r="F3" s="124">
        <v>-0.49983953786906199</v>
      </c>
      <c r="G3" s="155">
        <v>4.05940170529639E-2</v>
      </c>
      <c r="I3" s="141"/>
    </row>
    <row r="4" spans="1:9" ht="15" customHeight="1">
      <c r="A4" s="10" t="s">
        <v>3</v>
      </c>
      <c r="B4" s="44">
        <v>1012.1420000000001</v>
      </c>
      <c r="C4" s="156">
        <v>1010.046</v>
      </c>
      <c r="D4" s="156">
        <v>1036.723</v>
      </c>
      <c r="E4" s="157">
        <v>1039.3889999999999</v>
      </c>
      <c r="F4" s="44">
        <v>-0.20708556704493999</v>
      </c>
      <c r="G4" s="157">
        <v>0.25715644391026699</v>
      </c>
      <c r="I4" s="141"/>
    </row>
    <row r="5" spans="1:9" ht="15" customHeight="1">
      <c r="A5" s="10" t="s">
        <v>4</v>
      </c>
      <c r="B5" s="44">
        <v>109.61799999999999</v>
      </c>
      <c r="C5" s="156">
        <v>106.107</v>
      </c>
      <c r="D5" s="156">
        <v>108.76600000000001</v>
      </c>
      <c r="E5" s="157">
        <v>106.565</v>
      </c>
      <c r="F5" s="44">
        <v>-3.2029411228082898</v>
      </c>
      <c r="G5" s="157">
        <v>-2.02361031940129</v>
      </c>
      <c r="I5" s="141"/>
    </row>
    <row r="6" spans="1:9" ht="15" customHeight="1">
      <c r="A6" s="5" t="s">
        <v>5</v>
      </c>
      <c r="B6" s="43">
        <v>369.21300000000002</v>
      </c>
      <c r="C6" s="158">
        <v>377.95800000000003</v>
      </c>
      <c r="D6" s="158">
        <v>384.62400000000002</v>
      </c>
      <c r="E6" s="155">
        <v>394.63900000000001</v>
      </c>
      <c r="F6" s="43">
        <v>2.3685514865402899</v>
      </c>
      <c r="G6" s="155">
        <v>2.6038416739464898</v>
      </c>
    </row>
    <row r="7" spans="1:9" ht="15" customHeight="1">
      <c r="A7" s="159" t="s">
        <v>99</v>
      </c>
      <c r="B7" s="44">
        <v>282.47800000000001</v>
      </c>
      <c r="C7" s="156">
        <v>289.59699999999998</v>
      </c>
      <c r="D7" s="156">
        <v>295.084</v>
      </c>
      <c r="E7" s="157">
        <v>303.67599999999999</v>
      </c>
      <c r="F7" s="44">
        <v>2.52019626307181</v>
      </c>
      <c r="G7" s="157">
        <v>2.9117132748641001</v>
      </c>
    </row>
    <row r="8" spans="1:9" ht="15" customHeight="1">
      <c r="A8" s="11" t="s">
        <v>100</v>
      </c>
      <c r="B8" s="44">
        <v>8.5850000000000009</v>
      </c>
      <c r="C8" s="156">
        <v>8.7279999999999998</v>
      </c>
      <c r="D8" s="156">
        <v>8.9120000000000008</v>
      </c>
      <c r="E8" s="157">
        <v>8.7189999999999994</v>
      </c>
      <c r="F8" s="44">
        <v>1.66569598136284</v>
      </c>
      <c r="G8" s="157">
        <v>-2.1656193895870901</v>
      </c>
    </row>
    <row r="9" spans="1:9" ht="15" customHeight="1">
      <c r="A9" s="11" t="s">
        <v>101</v>
      </c>
      <c r="B9" s="44">
        <v>15.358000000000001</v>
      </c>
      <c r="C9" s="156">
        <v>14.734</v>
      </c>
      <c r="D9" s="156">
        <v>15.026</v>
      </c>
      <c r="E9" s="157">
        <v>14.815</v>
      </c>
      <c r="F9" s="44">
        <v>-4.0630290402396199</v>
      </c>
      <c r="G9" s="157">
        <v>-1.4042326633834801</v>
      </c>
    </row>
    <row r="10" spans="1:9" ht="15" customHeight="1">
      <c r="A10" s="11" t="s">
        <v>102</v>
      </c>
      <c r="B10" s="44">
        <v>40.219000000000001</v>
      </c>
      <c r="C10" s="156">
        <v>40.866999999999997</v>
      </c>
      <c r="D10" s="156">
        <v>41.201999999999998</v>
      </c>
      <c r="E10" s="157">
        <v>42.493000000000002</v>
      </c>
      <c r="F10" s="44">
        <v>1.6111787960913799</v>
      </c>
      <c r="G10" s="157">
        <v>3.1333430415999302</v>
      </c>
    </row>
    <row r="11" spans="1:9" ht="15" customHeight="1">
      <c r="A11" s="11" t="s">
        <v>6</v>
      </c>
      <c r="B11" s="44">
        <v>22.573</v>
      </c>
      <c r="C11" s="156">
        <v>24.032</v>
      </c>
      <c r="D11" s="156">
        <v>24.4</v>
      </c>
      <c r="E11" s="157">
        <v>24.936</v>
      </c>
      <c r="F11" s="44">
        <v>6.4634740619323896</v>
      </c>
      <c r="G11" s="157">
        <v>2.1967213114754101</v>
      </c>
    </row>
    <row r="12" spans="1:9" ht="25.5" customHeight="1">
      <c r="A12" s="159" t="s">
        <v>112</v>
      </c>
      <c r="B12" s="44">
        <v>86.734999999999999</v>
      </c>
      <c r="C12" s="156">
        <v>88.361000000000004</v>
      </c>
      <c r="D12" s="156">
        <v>89.54</v>
      </c>
      <c r="E12" s="157">
        <v>90.962999999999994</v>
      </c>
      <c r="F12" s="44">
        <v>1.87467573643858</v>
      </c>
      <c r="G12" s="157">
        <v>1.5892338619611299</v>
      </c>
    </row>
    <row r="13" spans="1:9" ht="15" customHeight="1">
      <c r="A13" s="5" t="s">
        <v>7</v>
      </c>
      <c r="B13" s="43">
        <v>349.98599999999999</v>
      </c>
      <c r="C13" s="158">
        <v>351.60599999999999</v>
      </c>
      <c r="D13" s="158">
        <v>353.32499999999999</v>
      </c>
      <c r="E13" s="155">
        <v>359.291</v>
      </c>
      <c r="F13" s="43">
        <v>0.46287565788345503</v>
      </c>
      <c r="G13" s="155">
        <v>1.68853038986769</v>
      </c>
    </row>
    <row r="14" spans="1:9" ht="15" customHeight="1">
      <c r="A14" s="10" t="s">
        <v>8</v>
      </c>
      <c r="B14" s="44">
        <v>279.91300000000001</v>
      </c>
      <c r="C14" s="156">
        <v>280.79599999999999</v>
      </c>
      <c r="D14" s="156">
        <v>282.32299999999998</v>
      </c>
      <c r="E14" s="157">
        <v>287.52800000000002</v>
      </c>
      <c r="F14" s="44">
        <v>0.31545515928161899</v>
      </c>
      <c r="G14" s="157">
        <v>1.8436330019162599</v>
      </c>
    </row>
    <row r="15" spans="1:9" ht="15" customHeight="1">
      <c r="A15" s="45" t="s">
        <v>77</v>
      </c>
      <c r="B15" s="44">
        <v>56.49</v>
      </c>
      <c r="C15" s="156">
        <v>56.779000000000003</v>
      </c>
      <c r="D15" s="156">
        <v>56.807000000000002</v>
      </c>
      <c r="E15" s="157">
        <v>57.609000000000002</v>
      </c>
      <c r="F15" s="44">
        <v>0.51159497256152398</v>
      </c>
      <c r="G15" s="157">
        <v>1.4117978418152699</v>
      </c>
    </row>
    <row r="16" spans="1:9" ht="15" customHeight="1">
      <c r="A16" s="45" t="s">
        <v>78</v>
      </c>
      <c r="B16" s="44">
        <v>13.583</v>
      </c>
      <c r="C16" s="156">
        <v>14.031000000000001</v>
      </c>
      <c r="D16" s="156">
        <v>14.195</v>
      </c>
      <c r="E16" s="157">
        <v>14.154</v>
      </c>
      <c r="F16" s="44">
        <v>3.2982404476183498</v>
      </c>
      <c r="G16" s="157">
        <v>-0.28883409651285802</v>
      </c>
    </row>
    <row r="17" spans="1:7" ht="15" customHeight="1">
      <c r="A17" s="6" t="s">
        <v>79</v>
      </c>
      <c r="B17" s="43">
        <v>97.263000000000005</v>
      </c>
      <c r="C17" s="158">
        <v>97.063000000000002</v>
      </c>
      <c r="D17" s="158">
        <v>97.498999999999995</v>
      </c>
      <c r="E17" s="155">
        <v>98.980999999999995</v>
      </c>
      <c r="F17" s="43">
        <v>-0.205628039439465</v>
      </c>
      <c r="G17" s="155">
        <v>1.5200155899034899</v>
      </c>
    </row>
    <row r="18" spans="1:7">
      <c r="A18" s="5" t="s">
        <v>104</v>
      </c>
      <c r="B18" s="160">
        <v>10.297000000000001</v>
      </c>
      <c r="C18" s="161">
        <v>10.907</v>
      </c>
      <c r="D18" s="161">
        <v>10.331</v>
      </c>
      <c r="E18" s="162">
        <v>11.456</v>
      </c>
      <c r="F18" s="43">
        <v>5.9240555501602499</v>
      </c>
      <c r="G18" s="155">
        <v>10.889555706127201</v>
      </c>
    </row>
    <row r="19" spans="1:7">
      <c r="A19" s="1" t="s">
        <v>50</v>
      </c>
      <c r="B19" s="46">
        <v>1948.519</v>
      </c>
      <c r="C19" s="163">
        <v>1953.6869999999999</v>
      </c>
      <c r="D19" s="163">
        <v>1991.268</v>
      </c>
      <c r="E19" s="164">
        <v>2010.3209999999999</v>
      </c>
      <c r="F19" s="46">
        <v>0.26522707759071301</v>
      </c>
      <c r="G19" s="164">
        <v>0.95682750890386803</v>
      </c>
    </row>
    <row r="20" spans="1:7">
      <c r="A20" s="47" t="s">
        <v>9</v>
      </c>
      <c r="B20" s="165">
        <v>33.124000000000002</v>
      </c>
      <c r="C20" s="166">
        <v>24.385000000000002</v>
      </c>
      <c r="D20" s="166">
        <v>24.597999999999999</v>
      </c>
      <c r="E20" s="167">
        <v>23.634</v>
      </c>
      <c r="F20" s="44">
        <v>-26.382683250815099</v>
      </c>
      <c r="G20" s="157">
        <v>-3.91901780632571</v>
      </c>
    </row>
    <row r="21" spans="1:7">
      <c r="A21" s="1" t="s">
        <v>10</v>
      </c>
      <c r="B21" s="46">
        <v>1981.643</v>
      </c>
      <c r="C21" s="163">
        <v>1978.0719999999999</v>
      </c>
      <c r="D21" s="163">
        <v>2015.866</v>
      </c>
      <c r="E21" s="164">
        <v>2033.9549999999999</v>
      </c>
      <c r="F21" s="46">
        <v>-0.180204002436368</v>
      </c>
      <c r="G21" s="164">
        <v>0.89733146945283304</v>
      </c>
    </row>
  </sheetData>
  <mergeCells count="3">
    <mergeCell ref="A1:A2"/>
    <mergeCell ref="B2:E2"/>
    <mergeCell ref="F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workbookViewId="0">
      <selection activeCell="I25" sqref="I25"/>
    </sheetView>
  </sheetViews>
  <sheetFormatPr baseColWidth="10" defaultRowHeight="15"/>
  <cols>
    <col min="2" max="2" width="29" customWidth="1"/>
    <col min="3" max="6" width="14.7109375" customWidth="1"/>
    <col min="7" max="7" width="11.42578125" customWidth="1"/>
    <col min="9" max="9" width="14.42578125" customWidth="1"/>
  </cols>
  <sheetData>
    <row r="2" spans="2:11">
      <c r="B2" s="17" t="s">
        <v>54</v>
      </c>
    </row>
    <row r="4" spans="2:11" ht="49.5" customHeight="1">
      <c r="B4" s="193"/>
      <c r="C4" s="14" t="s">
        <v>120</v>
      </c>
      <c r="D4" s="14" t="s">
        <v>140</v>
      </c>
      <c r="E4" s="14" t="s">
        <v>141</v>
      </c>
      <c r="F4" s="14" t="s">
        <v>123</v>
      </c>
      <c r="G4" s="181" t="s">
        <v>124</v>
      </c>
      <c r="H4" s="182" t="s">
        <v>129</v>
      </c>
      <c r="I4" s="183" t="s">
        <v>130</v>
      </c>
    </row>
    <row r="5" spans="2:11" ht="15" customHeight="1">
      <c r="B5" s="194"/>
      <c r="C5" s="200" t="s">
        <v>0</v>
      </c>
      <c r="D5" s="201"/>
      <c r="E5" s="201"/>
      <c r="F5" s="202"/>
      <c r="G5" s="203" t="s">
        <v>1</v>
      </c>
      <c r="H5" s="204"/>
      <c r="I5" s="149" t="s">
        <v>1</v>
      </c>
    </row>
    <row r="6" spans="2:11" ht="15" customHeight="1">
      <c r="B6" s="170" t="s">
        <v>13</v>
      </c>
      <c r="C6" s="48">
        <f>'Fig3 source'!B3</f>
        <v>1448.9870000000001</v>
      </c>
      <c r="D6" s="48">
        <f>'Fig3 source'!C3</f>
        <v>1431.4059999999999</v>
      </c>
      <c r="E6" s="48">
        <f>'Fig3 source'!D3</f>
        <v>1434.1389999999999</v>
      </c>
      <c r="F6" s="48">
        <f>'Fig3 source'!E3</f>
        <v>1424.441</v>
      </c>
      <c r="G6" s="137">
        <f>'Fig3 source'!F3</f>
        <v>-1.2133304163529499</v>
      </c>
      <c r="H6" s="48">
        <f>'Fig3 source'!G3</f>
        <v>-0.67622455006103299</v>
      </c>
      <c r="I6" s="102">
        <f>'Fig3 source'!H3</f>
        <v>59.072155322684502</v>
      </c>
      <c r="K6" s="141"/>
    </row>
    <row r="7" spans="2:11" ht="15" customHeight="1">
      <c r="B7" s="171" t="s">
        <v>14</v>
      </c>
      <c r="C7" s="50">
        <f>'Fig3 source'!B4</f>
        <v>176.858</v>
      </c>
      <c r="D7" s="50">
        <f>'Fig3 source'!C4</f>
        <v>175.32300000000001</v>
      </c>
      <c r="E7" s="50">
        <f>'Fig3 source'!D4</f>
        <v>175.71600000000001</v>
      </c>
      <c r="F7" s="50">
        <f>'Fig3 source'!E4</f>
        <v>178.352</v>
      </c>
      <c r="G7" s="49">
        <f>'Fig3 source'!F4</f>
        <v>-0.86792794219090497</v>
      </c>
      <c r="H7" s="50">
        <f>'Fig3 source'!G4</f>
        <v>1.5001479660360999</v>
      </c>
      <c r="I7" s="103">
        <f>'Fig3 source'!H4</f>
        <v>71.645958553870997</v>
      </c>
      <c r="K7" s="141"/>
    </row>
    <row r="8" spans="2:11" ht="15" customHeight="1">
      <c r="B8" s="171" t="s">
        <v>82</v>
      </c>
      <c r="C8" s="50">
        <f>'Fig3 source'!B5</f>
        <v>174.33500000000001</v>
      </c>
      <c r="D8" s="50">
        <f>'Fig3 source'!C5</f>
        <v>213.87799999999999</v>
      </c>
      <c r="E8" s="50">
        <f>'Fig3 source'!D5</f>
        <v>213.16499999999999</v>
      </c>
      <c r="F8" s="50">
        <f>'Fig3 source'!E5</f>
        <v>208.14400000000001</v>
      </c>
      <c r="G8" s="49">
        <f>'Fig3 source'!F5</f>
        <v>22.682192330857202</v>
      </c>
      <c r="H8" s="50">
        <f>'Fig3 source'!G5</f>
        <v>-2.3554523491192199</v>
      </c>
      <c r="I8" s="103">
        <f>'Fig3 source'!H5</f>
        <v>65.003074794373106</v>
      </c>
      <c r="K8" s="141"/>
    </row>
    <row r="9" spans="2:11" ht="15" customHeight="1">
      <c r="B9" s="171" t="s">
        <v>83</v>
      </c>
      <c r="C9" s="50">
        <f>'Fig3 source'!B6</f>
        <v>1096.287</v>
      </c>
      <c r="D9" s="50">
        <f>'Fig3 source'!C6</f>
        <v>1040.6300000000001</v>
      </c>
      <c r="E9" s="50">
        <f>'Fig3 source'!D6</f>
        <v>1043.4179999999999</v>
      </c>
      <c r="F9" s="50">
        <f>'Fig3 source'!E6</f>
        <v>1037.1099999999999</v>
      </c>
      <c r="G9" s="49">
        <f>'Fig3 source'!F6</f>
        <v>-5.0768639963805002</v>
      </c>
      <c r="H9" s="50">
        <f>'Fig3 source'!G6</f>
        <v>-0.60455157952038496</v>
      </c>
      <c r="I9" s="103">
        <f>'Fig3 source'!H6</f>
        <v>55.7241758347716</v>
      </c>
      <c r="K9" s="141"/>
    </row>
    <row r="10" spans="2:11" s="2" customFormat="1" ht="15" customHeight="1">
      <c r="B10" s="171" t="s">
        <v>107</v>
      </c>
      <c r="C10" s="50">
        <f>'Fig3 source'!B7</f>
        <v>1.5069999999999999</v>
      </c>
      <c r="D10" s="50">
        <f>'Fig3 source'!C7</f>
        <v>1.575</v>
      </c>
      <c r="E10" s="50">
        <f>'Fig3 source'!D7</f>
        <v>1.84</v>
      </c>
      <c r="F10" s="50">
        <f>'Fig3 source'!E7</f>
        <v>0.83499999999999996</v>
      </c>
      <c r="G10" s="49">
        <f>'Fig3 source'!F7</f>
        <v>4.5122760451227704</v>
      </c>
      <c r="H10" s="50">
        <f>'Fig3 source'!G7</f>
        <v>-54.619565217391298</v>
      </c>
      <c r="I10" s="103">
        <f>'Fig3 source'!H7</f>
        <v>53.293413173652702</v>
      </c>
      <c r="K10" s="141"/>
    </row>
    <row r="11" spans="2:11" ht="15" customHeight="1">
      <c r="B11" s="172" t="s">
        <v>15</v>
      </c>
      <c r="C11" s="52">
        <f>'Fig3 source'!B8</f>
        <v>439.20400000000001</v>
      </c>
      <c r="D11" s="52">
        <f>'Fig3 source'!C8</f>
        <v>458.51</v>
      </c>
      <c r="E11" s="52">
        <f>'Fig3 source'!D8</f>
        <v>493.22</v>
      </c>
      <c r="F11" s="52">
        <f>'Fig3 source'!E8</f>
        <v>523.13900000000001</v>
      </c>
      <c r="G11" s="138">
        <f>'Fig3 source'!F8</f>
        <v>4.3956794564712602</v>
      </c>
      <c r="H11" s="52">
        <f>'Fig3 source'!G8</f>
        <v>6.0660557155022099</v>
      </c>
      <c r="I11" s="104">
        <f>'Fig3 source'!H8</f>
        <v>66.553057600370096</v>
      </c>
      <c r="K11" s="141"/>
    </row>
    <row r="12" spans="2:11" ht="15" customHeight="1">
      <c r="B12" s="171" t="s">
        <v>14</v>
      </c>
      <c r="C12" s="50">
        <f>'Fig3 source'!B9</f>
        <v>66.471000000000004</v>
      </c>
      <c r="D12" s="50">
        <f>'Fig3 source'!C9</f>
        <v>72.156999999999996</v>
      </c>
      <c r="E12" s="50">
        <f>'Fig3 source'!D9</f>
        <v>72.355999999999995</v>
      </c>
      <c r="F12" s="50">
        <f>'Fig3 source'!E9</f>
        <v>79.293000000000006</v>
      </c>
      <c r="G12" s="49">
        <f>'Fig3 source'!F9</f>
        <v>8.5541063019963595</v>
      </c>
      <c r="H12" s="50">
        <f>'Fig3 source'!G9</f>
        <v>9.5873182597158593</v>
      </c>
      <c r="I12" s="103">
        <f>'Fig3 source'!H9</f>
        <v>66.276972746648497</v>
      </c>
      <c r="K12" s="141"/>
    </row>
    <row r="13" spans="2:11" ht="15" customHeight="1">
      <c r="B13" s="171" t="s">
        <v>82</v>
      </c>
      <c r="C13" s="50">
        <f>'Fig3 source'!B10</f>
        <v>60.908000000000001</v>
      </c>
      <c r="D13" s="50">
        <f>'Fig3 source'!C10</f>
        <v>79.141000000000005</v>
      </c>
      <c r="E13" s="50">
        <f>'Fig3 source'!D10</f>
        <v>79.995999999999995</v>
      </c>
      <c r="F13" s="50">
        <f>'Fig3 source'!E10</f>
        <v>88.507999999999996</v>
      </c>
      <c r="G13" s="49">
        <f>'Fig3 source'!F10</f>
        <v>29.9353122742497</v>
      </c>
      <c r="H13" s="50">
        <f>'Fig3 source'!G10</f>
        <v>10.640532026601299</v>
      </c>
      <c r="I13" s="103">
        <f>'Fig3 source'!H10</f>
        <v>61.833958512224903</v>
      </c>
      <c r="K13" s="141"/>
    </row>
    <row r="14" spans="2:11" ht="15" customHeight="1">
      <c r="B14" s="171" t="s">
        <v>83</v>
      </c>
      <c r="C14" s="50">
        <f>'Fig3 source'!B11</f>
        <v>291.69099999999997</v>
      </c>
      <c r="D14" s="50">
        <f>'Fig3 source'!C11</f>
        <v>284.745</v>
      </c>
      <c r="E14" s="50">
        <f>'Fig3 source'!D11</f>
        <v>310.44600000000003</v>
      </c>
      <c r="F14" s="50">
        <f>'Fig3 source'!E11</f>
        <v>324.87200000000001</v>
      </c>
      <c r="G14" s="49">
        <f>'Fig3 source'!F11</f>
        <v>-2.38128704690922</v>
      </c>
      <c r="H14" s="50">
        <f>'Fig3 source'!G11</f>
        <v>4.6468629004722297</v>
      </c>
      <c r="I14" s="103">
        <f>'Fig3 source'!H11</f>
        <v>68.0360264965894</v>
      </c>
      <c r="K14" s="141"/>
    </row>
    <row r="15" spans="2:11">
      <c r="B15" s="171" t="s">
        <v>107</v>
      </c>
      <c r="C15" s="50">
        <f>'Fig3 source'!B12</f>
        <v>20.134</v>
      </c>
      <c r="D15" s="50">
        <f>'Fig3 source'!C12</f>
        <v>22.466999999999999</v>
      </c>
      <c r="E15" s="50">
        <f>'Fig3 source'!D12</f>
        <v>30.422000000000001</v>
      </c>
      <c r="F15" s="50">
        <f>'Fig3 source'!E12</f>
        <v>30.466000000000001</v>
      </c>
      <c r="G15" s="49">
        <f>'Fig3 source'!F12</f>
        <v>11.5873646567994</v>
      </c>
      <c r="H15" s="50">
        <f>'Fig3 source'!G12</f>
        <v>0.14463217408453599</v>
      </c>
      <c r="I15" s="103">
        <f>'Fig3 source'!H12</f>
        <v>65.167727959036299</v>
      </c>
      <c r="K15" s="141"/>
    </row>
    <row r="16" spans="2:11" ht="15" customHeight="1">
      <c r="B16" s="173" t="s">
        <v>16</v>
      </c>
      <c r="C16" s="52">
        <f>'Fig3 source'!B13</f>
        <v>60.328000000000003</v>
      </c>
      <c r="D16" s="52">
        <f>'Fig3 source'!C13</f>
        <v>63.771000000000001</v>
      </c>
      <c r="E16" s="52">
        <f>'Fig3 source'!D13</f>
        <v>63.908999999999999</v>
      </c>
      <c r="F16" s="52">
        <f>'Fig3 source'!E13</f>
        <v>62.741</v>
      </c>
      <c r="G16" s="138">
        <f>'Fig3 source'!F13</f>
        <v>5.7071343323166701</v>
      </c>
      <c r="H16" s="52">
        <f>'Fig3 source'!G13</f>
        <v>-1.8275986167832301</v>
      </c>
      <c r="I16" s="104">
        <f>'Fig3 source'!H13</f>
        <v>76.8875217162621</v>
      </c>
      <c r="K16" s="141"/>
    </row>
    <row r="17" spans="2:11" s="7" customFormat="1" ht="24">
      <c r="B17" s="174" t="s">
        <v>50</v>
      </c>
      <c r="C17" s="53">
        <f>'Fig3 source'!B14</f>
        <v>1948.519</v>
      </c>
      <c r="D17" s="53">
        <f>'Fig3 source'!C14</f>
        <v>1953.6869999999999</v>
      </c>
      <c r="E17" s="53">
        <f>'Fig3 source'!D14</f>
        <v>1991.268</v>
      </c>
      <c r="F17" s="53">
        <f>'Fig3 source'!E14</f>
        <v>2010.3209999999999</v>
      </c>
      <c r="G17" s="139">
        <f>'Fig3 source'!F14</f>
        <v>0.26522707759071301</v>
      </c>
      <c r="H17" s="53">
        <f>'Fig3 source'!G14</f>
        <v>0.95682750890386803</v>
      </c>
      <c r="I17" s="105">
        <f>'Fig3 source'!H14</f>
        <v>61.5748927658817</v>
      </c>
      <c r="K17" s="141"/>
    </row>
    <row r="18" spans="2:11">
      <c r="B18" s="175" t="s">
        <v>17</v>
      </c>
      <c r="C18" s="55">
        <f>'Fig3 source'!B15</f>
        <v>33.124000000000002</v>
      </c>
      <c r="D18" s="55">
        <f>'Fig3 source'!C15</f>
        <v>24.385000000000002</v>
      </c>
      <c r="E18" s="55">
        <f>'Fig3 source'!D15</f>
        <v>24.597999999999999</v>
      </c>
      <c r="F18" s="55">
        <f>'Fig3 source'!E15</f>
        <v>23.634</v>
      </c>
      <c r="G18" s="140">
        <f>'Fig3 source'!F15</f>
        <v>-26.382683250815099</v>
      </c>
      <c r="H18" s="55">
        <f>'Fig3 source'!G15</f>
        <v>-3.91901780632571</v>
      </c>
      <c r="I18" s="106">
        <f>'Fig3 source'!H15</f>
        <v>57.806549885757804</v>
      </c>
      <c r="K18" s="141"/>
    </row>
    <row r="19" spans="2:11">
      <c r="B19" s="176" t="s">
        <v>10</v>
      </c>
      <c r="C19" s="53">
        <f>'Fig3 source'!B16</f>
        <v>1981.643</v>
      </c>
      <c r="D19" s="53">
        <f>'Fig3 source'!C16</f>
        <v>1978.0719999999999</v>
      </c>
      <c r="E19" s="53">
        <f>'Fig3 source'!D16</f>
        <v>2015.866</v>
      </c>
      <c r="F19" s="53">
        <f>'Fig3 source'!E16</f>
        <v>2033.9549999999999</v>
      </c>
      <c r="G19" s="139">
        <f>'Fig3 source'!F16</f>
        <v>-0.180204002436368</v>
      </c>
      <c r="H19" s="53">
        <f>'Fig3 source'!G16</f>
        <v>0.89733146945283304</v>
      </c>
      <c r="I19" s="105">
        <f>'Fig3 source'!H16</f>
        <v>61.531105653763198</v>
      </c>
      <c r="K19" s="141"/>
    </row>
    <row r="21" spans="2:11">
      <c r="B21" s="34" t="s">
        <v>73</v>
      </c>
      <c r="E21" s="125"/>
    </row>
    <row r="22" spans="2:11" ht="15" customHeight="1">
      <c r="B22" s="34" t="s">
        <v>96</v>
      </c>
    </row>
    <row r="23" spans="2:11" ht="15" customHeight="1">
      <c r="B23" s="34" t="s">
        <v>12</v>
      </c>
    </row>
    <row r="24" spans="2:11" ht="15" customHeight="1">
      <c r="F24" s="141"/>
    </row>
    <row r="27" spans="2:11">
      <c r="G27" s="125"/>
    </row>
    <row r="28" spans="2:11">
      <c r="G28" s="125"/>
    </row>
  </sheetData>
  <mergeCells count="3">
    <mergeCell ref="B4:B5"/>
    <mergeCell ref="C5:F5"/>
    <mergeCell ref="G5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21"/>
  <sheetViews>
    <sheetView workbookViewId="0">
      <selection activeCell="G3" sqref="G3"/>
    </sheetView>
  </sheetViews>
  <sheetFormatPr baseColWidth="10" defaultRowHeight="15"/>
  <cols>
    <col min="1" max="1" width="29" customWidth="1"/>
    <col min="2" max="4" width="14.28515625" customWidth="1"/>
    <col min="5" max="5" width="13.85546875" customWidth="1"/>
    <col min="6" max="6" width="9.5703125" bestFit="1" customWidth="1"/>
    <col min="7" max="7" width="11.7109375" customWidth="1"/>
  </cols>
  <sheetData>
    <row r="1" spans="1:10" ht="60" customHeight="1">
      <c r="A1" s="193"/>
      <c r="B1" s="14" t="s">
        <v>120</v>
      </c>
      <c r="C1" s="14" t="s">
        <v>121</v>
      </c>
      <c r="D1" s="14" t="s">
        <v>122</v>
      </c>
      <c r="E1" s="14" t="s">
        <v>123</v>
      </c>
      <c r="F1" s="181" t="s">
        <v>124</v>
      </c>
      <c r="G1" s="182" t="s">
        <v>129</v>
      </c>
      <c r="H1" s="184" t="s">
        <v>130</v>
      </c>
    </row>
    <row r="2" spans="1:10" ht="15" customHeight="1">
      <c r="A2" s="194"/>
      <c r="B2" s="200" t="s">
        <v>0</v>
      </c>
      <c r="C2" s="201"/>
      <c r="D2" s="201"/>
      <c r="E2" s="202"/>
      <c r="F2" s="203" t="s">
        <v>1</v>
      </c>
      <c r="G2" s="204"/>
      <c r="H2" s="149" t="s">
        <v>1</v>
      </c>
    </row>
    <row r="3" spans="1:10" ht="15" customHeight="1">
      <c r="A3" s="170" t="s">
        <v>13</v>
      </c>
      <c r="B3" s="48">
        <v>1448.9870000000001</v>
      </c>
      <c r="C3" s="48">
        <v>1431.4059999999999</v>
      </c>
      <c r="D3" s="48">
        <v>1434.1389999999999</v>
      </c>
      <c r="E3" s="48">
        <v>1424.441</v>
      </c>
      <c r="F3" s="137">
        <v>-1.2133304163529499</v>
      </c>
      <c r="G3" s="48">
        <v>-0.67622455006103299</v>
      </c>
      <c r="H3" s="102">
        <v>59.072155322684502</v>
      </c>
      <c r="J3" s="141"/>
    </row>
    <row r="4" spans="1:10" ht="15" customHeight="1">
      <c r="A4" s="171" t="s">
        <v>14</v>
      </c>
      <c r="B4" s="50">
        <v>176.858</v>
      </c>
      <c r="C4" s="50">
        <v>175.32300000000001</v>
      </c>
      <c r="D4" s="50">
        <v>175.71600000000001</v>
      </c>
      <c r="E4" s="50">
        <v>178.352</v>
      </c>
      <c r="F4" s="49">
        <v>-0.86792794219090497</v>
      </c>
      <c r="G4" s="50">
        <v>1.5001479660360999</v>
      </c>
      <c r="H4" s="103">
        <v>71.645958553870997</v>
      </c>
    </row>
    <row r="5" spans="1:10" ht="15" customHeight="1">
      <c r="A5" s="171" t="s">
        <v>82</v>
      </c>
      <c r="B5" s="50">
        <v>174.33500000000001</v>
      </c>
      <c r="C5" s="50">
        <v>213.87799999999999</v>
      </c>
      <c r="D5" s="50">
        <v>213.16499999999999</v>
      </c>
      <c r="E5" s="50">
        <v>208.14400000000001</v>
      </c>
      <c r="F5" s="49">
        <v>22.682192330857202</v>
      </c>
      <c r="G5" s="50">
        <v>-2.3554523491192199</v>
      </c>
      <c r="H5" s="103">
        <v>65.003074794373106</v>
      </c>
    </row>
    <row r="6" spans="1:10" ht="15" customHeight="1">
      <c r="A6" s="171" t="s">
        <v>83</v>
      </c>
      <c r="B6" s="50">
        <v>1096.287</v>
      </c>
      <c r="C6" s="50">
        <v>1040.6300000000001</v>
      </c>
      <c r="D6" s="50">
        <v>1043.4179999999999</v>
      </c>
      <c r="E6" s="50">
        <v>1037.1099999999999</v>
      </c>
      <c r="F6" s="49">
        <v>-5.0768639963805002</v>
      </c>
      <c r="G6" s="50">
        <v>-0.60455157952038496</v>
      </c>
      <c r="H6" s="103">
        <v>55.7241758347716</v>
      </c>
    </row>
    <row r="7" spans="1:10" ht="15" customHeight="1">
      <c r="A7" s="171" t="s">
        <v>107</v>
      </c>
      <c r="B7" s="50">
        <v>1.5069999999999999</v>
      </c>
      <c r="C7" s="50">
        <v>1.575</v>
      </c>
      <c r="D7" s="50">
        <v>1.84</v>
      </c>
      <c r="E7" s="50">
        <v>0.83499999999999996</v>
      </c>
      <c r="F7" s="49">
        <v>4.5122760451227704</v>
      </c>
      <c r="G7" s="50">
        <v>-54.619565217391298</v>
      </c>
      <c r="H7" s="103">
        <v>53.293413173652702</v>
      </c>
    </row>
    <row r="8" spans="1:10" s="2" customFormat="1" ht="15" customHeight="1">
      <c r="A8" s="172" t="s">
        <v>15</v>
      </c>
      <c r="B8" s="52">
        <v>439.20400000000001</v>
      </c>
      <c r="C8" s="52">
        <v>458.51</v>
      </c>
      <c r="D8" s="52">
        <v>493.22</v>
      </c>
      <c r="E8" s="52">
        <v>523.13900000000001</v>
      </c>
      <c r="F8" s="138">
        <v>4.3956794564712602</v>
      </c>
      <c r="G8" s="52">
        <v>6.0660557155022099</v>
      </c>
      <c r="H8" s="104">
        <v>66.553057600370096</v>
      </c>
      <c r="I8" s="180"/>
    </row>
    <row r="9" spans="1:10" ht="15" customHeight="1">
      <c r="A9" s="171" t="s">
        <v>14</v>
      </c>
      <c r="B9" s="50">
        <v>66.471000000000004</v>
      </c>
      <c r="C9" s="50">
        <v>72.156999999999996</v>
      </c>
      <c r="D9" s="50">
        <v>72.355999999999995</v>
      </c>
      <c r="E9" s="50">
        <v>79.293000000000006</v>
      </c>
      <c r="F9" s="49">
        <v>8.5541063019963595</v>
      </c>
      <c r="G9" s="50">
        <v>9.5873182597158593</v>
      </c>
      <c r="H9" s="103">
        <v>66.276972746648497</v>
      </c>
    </row>
    <row r="10" spans="1:10" ht="15" customHeight="1">
      <c r="A10" s="171" t="s">
        <v>82</v>
      </c>
      <c r="B10" s="50">
        <v>60.908000000000001</v>
      </c>
      <c r="C10" s="50">
        <v>79.141000000000005</v>
      </c>
      <c r="D10" s="50">
        <v>79.995999999999995</v>
      </c>
      <c r="E10" s="50">
        <v>88.507999999999996</v>
      </c>
      <c r="F10" s="49">
        <v>29.9353122742497</v>
      </c>
      <c r="G10" s="50">
        <v>10.640532026601299</v>
      </c>
      <c r="H10" s="103">
        <v>61.833958512224903</v>
      </c>
    </row>
    <row r="11" spans="1:10" ht="15" customHeight="1">
      <c r="A11" s="171" t="s">
        <v>83</v>
      </c>
      <c r="B11" s="50">
        <v>291.69099999999997</v>
      </c>
      <c r="C11" s="50">
        <v>284.745</v>
      </c>
      <c r="D11" s="50">
        <v>310.44600000000003</v>
      </c>
      <c r="E11" s="50">
        <v>324.87200000000001</v>
      </c>
      <c r="F11" s="49">
        <v>-2.38128704690922</v>
      </c>
      <c r="G11" s="50">
        <v>4.6468629004722297</v>
      </c>
      <c r="H11" s="103">
        <v>68.0360264965894</v>
      </c>
    </row>
    <row r="12" spans="1:10" ht="15" customHeight="1">
      <c r="A12" s="171" t="s">
        <v>107</v>
      </c>
      <c r="B12" s="50">
        <v>20.134</v>
      </c>
      <c r="C12" s="50">
        <v>22.466999999999999</v>
      </c>
      <c r="D12" s="50">
        <v>30.422000000000001</v>
      </c>
      <c r="E12" s="50">
        <v>30.466000000000001</v>
      </c>
      <c r="F12" s="49">
        <v>11.5873646567994</v>
      </c>
      <c r="G12" s="50">
        <v>0.14463217408453599</v>
      </c>
      <c r="H12" s="103">
        <v>65.167727959036299</v>
      </c>
    </row>
    <row r="13" spans="1:10" ht="15" customHeight="1">
      <c r="A13" s="173" t="s">
        <v>16</v>
      </c>
      <c r="B13" s="52">
        <v>60.328000000000003</v>
      </c>
      <c r="C13" s="52">
        <v>63.771000000000001</v>
      </c>
      <c r="D13" s="52">
        <v>63.908999999999999</v>
      </c>
      <c r="E13" s="52">
        <v>62.741</v>
      </c>
      <c r="F13" s="138">
        <v>5.7071343323166701</v>
      </c>
      <c r="G13" s="52">
        <v>-1.8275986167832301</v>
      </c>
      <c r="H13" s="104">
        <v>76.8875217162621</v>
      </c>
    </row>
    <row r="14" spans="1:10" ht="30" customHeight="1">
      <c r="A14" s="174" t="s">
        <v>50</v>
      </c>
      <c r="B14" s="53">
        <v>1948.519</v>
      </c>
      <c r="C14" s="53">
        <v>1953.6869999999999</v>
      </c>
      <c r="D14" s="53">
        <v>1991.268</v>
      </c>
      <c r="E14" s="53">
        <v>2010.3209999999999</v>
      </c>
      <c r="F14" s="139">
        <v>0.26522707759071301</v>
      </c>
      <c r="G14" s="53">
        <v>0.95682750890386803</v>
      </c>
      <c r="H14" s="105">
        <v>61.5748927658817</v>
      </c>
    </row>
    <row r="15" spans="1:10" ht="15" customHeight="1">
      <c r="A15" s="175" t="s">
        <v>17</v>
      </c>
      <c r="B15" s="55">
        <v>33.124000000000002</v>
      </c>
      <c r="C15" s="55">
        <v>24.385000000000002</v>
      </c>
      <c r="D15" s="55">
        <v>24.597999999999999</v>
      </c>
      <c r="E15" s="55">
        <v>23.634</v>
      </c>
      <c r="F15" s="140">
        <v>-26.382683250815099</v>
      </c>
      <c r="G15" s="55">
        <v>-3.91901780632571</v>
      </c>
      <c r="H15" s="106">
        <v>57.806549885757804</v>
      </c>
    </row>
    <row r="16" spans="1:10" s="7" customFormat="1" ht="15" customHeight="1">
      <c r="A16" s="176" t="s">
        <v>10</v>
      </c>
      <c r="B16" s="53">
        <v>1981.643</v>
      </c>
      <c r="C16" s="53">
        <v>1978.0719999999999</v>
      </c>
      <c r="D16" s="53">
        <v>2015.866</v>
      </c>
      <c r="E16" s="53">
        <v>2033.9549999999999</v>
      </c>
      <c r="F16" s="139">
        <v>-0.180204002436368</v>
      </c>
      <c r="G16" s="53">
        <v>0.89733146945283304</v>
      </c>
      <c r="H16" s="105">
        <v>61.531105653763198</v>
      </c>
    </row>
    <row r="18" spans="1:1" ht="15" customHeight="1">
      <c r="A18" s="34"/>
    </row>
    <row r="19" spans="1:1" ht="15" customHeight="1">
      <c r="A19" s="34"/>
    </row>
    <row r="20" spans="1:1" ht="15" customHeight="1">
      <c r="A20" s="34"/>
    </row>
    <row r="21" spans="1:1" ht="15" customHeight="1">
      <c r="A21" s="34"/>
    </row>
  </sheetData>
  <mergeCells count="3">
    <mergeCell ref="A1:A2"/>
    <mergeCell ref="B2:E2"/>
    <mergeCell ref="F2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1"/>
  <sheetViews>
    <sheetView zoomScaleNormal="100" workbookViewId="0">
      <selection activeCell="O7" sqref="O7"/>
    </sheetView>
  </sheetViews>
  <sheetFormatPr baseColWidth="10" defaultRowHeight="15"/>
  <cols>
    <col min="10" max="10" width="13.7109375" customWidth="1"/>
    <col min="11" max="14" width="15.7109375" customWidth="1"/>
  </cols>
  <sheetData>
    <row r="1" spans="2:18">
      <c r="B1" s="17"/>
    </row>
    <row r="2" spans="2:18">
      <c r="B2" s="17" t="s">
        <v>84</v>
      </c>
      <c r="J2" s="2"/>
      <c r="K2" s="22"/>
      <c r="L2" s="22"/>
      <c r="M2" s="22"/>
      <c r="N2" s="22"/>
    </row>
    <row r="4" spans="2:18" ht="15" customHeight="1">
      <c r="J4" s="2" t="s">
        <v>64</v>
      </c>
      <c r="K4" s="22"/>
      <c r="L4" s="22"/>
      <c r="M4" s="22"/>
      <c r="N4" s="22"/>
    </row>
    <row r="5" spans="2:18" ht="15.75" thickBot="1"/>
    <row r="6" spans="2:18" ht="30.75" thickBot="1">
      <c r="K6" s="116" t="s">
        <v>60</v>
      </c>
      <c r="L6" s="117" t="s">
        <v>61</v>
      </c>
      <c r="M6" s="118" t="s">
        <v>62</v>
      </c>
      <c r="N6" s="123" t="s">
        <v>63</v>
      </c>
    </row>
    <row r="7" spans="2:18">
      <c r="J7" s="119" t="s">
        <v>55</v>
      </c>
      <c r="K7" s="108">
        <v>28555</v>
      </c>
      <c r="L7" s="109">
        <v>-68555</v>
      </c>
      <c r="M7" s="110">
        <v>36926</v>
      </c>
      <c r="N7" s="110">
        <v>-3074</v>
      </c>
      <c r="P7" s="56"/>
      <c r="Q7" s="56"/>
      <c r="R7" s="57"/>
    </row>
    <row r="8" spans="2:18">
      <c r="J8" s="120" t="s">
        <v>56</v>
      </c>
      <c r="K8" s="111">
        <v>34565</v>
      </c>
      <c r="L8" s="107">
        <v>-74877</v>
      </c>
      <c r="M8" s="112">
        <v>38812</v>
      </c>
      <c r="N8" s="112">
        <v>-1500</v>
      </c>
      <c r="P8" s="56"/>
      <c r="Q8" s="56"/>
      <c r="R8" s="56"/>
    </row>
    <row r="9" spans="2:18">
      <c r="J9" s="120" t="s">
        <v>57</v>
      </c>
      <c r="K9" s="111">
        <v>35056</v>
      </c>
      <c r="L9" s="107">
        <v>-79389</v>
      </c>
      <c r="M9" s="112">
        <v>43844</v>
      </c>
      <c r="N9" s="112">
        <v>-489</v>
      </c>
      <c r="P9" s="58"/>
      <c r="Q9" s="58"/>
      <c r="R9" s="58"/>
    </row>
    <row r="10" spans="2:18">
      <c r="J10" s="120" t="s">
        <v>58</v>
      </c>
      <c r="K10" s="111">
        <v>35765</v>
      </c>
      <c r="L10" s="107">
        <v>-82137</v>
      </c>
      <c r="M10" s="112">
        <v>46469</v>
      </c>
      <c r="N10" s="112">
        <v>97</v>
      </c>
      <c r="P10" s="56"/>
      <c r="Q10" s="56"/>
      <c r="R10" s="56"/>
    </row>
    <row r="11" spans="2:18">
      <c r="J11" s="121" t="s">
        <v>86</v>
      </c>
      <c r="K11" s="111">
        <v>41233</v>
      </c>
      <c r="L11" s="107">
        <v>-93204</v>
      </c>
      <c r="M11" s="112">
        <v>44991.000000000007</v>
      </c>
      <c r="N11" s="112">
        <v>-6979.99999999999</v>
      </c>
      <c r="P11" s="56"/>
      <c r="Q11" s="56"/>
      <c r="R11" s="56"/>
    </row>
    <row r="12" spans="2:18">
      <c r="J12" s="120" t="s">
        <v>113</v>
      </c>
      <c r="K12" s="111">
        <f>'Fig4 source'!B9</f>
        <v>47809</v>
      </c>
      <c r="L12" s="107">
        <f>'Fig4 source'!C9</f>
        <v>-97389</v>
      </c>
      <c r="M12" s="112">
        <f>'Fig4 source'!D9</f>
        <v>40759</v>
      </c>
      <c r="N12" s="112">
        <f>'Fig4 source'!E9</f>
        <v>-8821</v>
      </c>
    </row>
    <row r="13" spans="2:18">
      <c r="J13" s="120" t="s">
        <v>114</v>
      </c>
      <c r="K13" s="111">
        <f>'Fig4 source'!B10</f>
        <v>33206</v>
      </c>
      <c r="L13" s="107">
        <f>'Fig4 source'!C10</f>
        <v>-93777</v>
      </c>
      <c r="M13" s="112">
        <f>'Fig4 source'!D10</f>
        <v>42990</v>
      </c>
      <c r="N13" s="112">
        <f>'Fig4 source'!E10</f>
        <v>-17581.000000000098</v>
      </c>
    </row>
    <row r="14" spans="2:18" ht="15.75" thickBot="1">
      <c r="J14" s="122" t="s">
        <v>126</v>
      </c>
      <c r="K14" s="113">
        <f>'Fig4 source'!B11</f>
        <v>28285</v>
      </c>
      <c r="L14" s="114">
        <f>'Fig4 source'!C11</f>
        <v>-83625</v>
      </c>
      <c r="M14" s="115">
        <f>'Fig4 source'!D11</f>
        <v>45642</v>
      </c>
      <c r="N14" s="115">
        <f>'Fig4 source'!E11</f>
        <v>-9697.9999999998709</v>
      </c>
    </row>
    <row r="15" spans="2:18">
      <c r="J15" s="23"/>
      <c r="K15" s="24"/>
      <c r="L15" s="24"/>
      <c r="M15" s="24"/>
      <c r="N15" s="24"/>
    </row>
    <row r="16" spans="2:18">
      <c r="J16" s="23"/>
      <c r="K16" s="24"/>
      <c r="L16" s="185"/>
      <c r="M16" s="24"/>
      <c r="N16" s="24"/>
    </row>
    <row r="17" spans="2:14">
      <c r="J17" s="23"/>
      <c r="K17" s="24"/>
      <c r="L17" s="24"/>
      <c r="M17" s="24"/>
      <c r="N17" s="24"/>
    </row>
    <row r="18" spans="2:14">
      <c r="B18" s="17" t="s">
        <v>85</v>
      </c>
    </row>
    <row r="23" spans="2:14">
      <c r="J23" s="2" t="s">
        <v>59</v>
      </c>
      <c r="K23" s="20"/>
      <c r="L23" s="20"/>
      <c r="M23" s="20"/>
      <c r="N23" s="21"/>
    </row>
    <row r="24" spans="2:14" ht="15.75" thickBot="1">
      <c r="K24" s="20"/>
      <c r="L24" s="20"/>
      <c r="M24" s="20"/>
      <c r="N24" s="21"/>
    </row>
    <row r="25" spans="2:14" ht="30.75" thickBot="1">
      <c r="K25" s="116" t="s">
        <v>60</v>
      </c>
      <c r="L25" s="117" t="s">
        <v>61</v>
      </c>
      <c r="M25" s="118" t="s">
        <v>62</v>
      </c>
      <c r="N25" s="123" t="s">
        <v>63</v>
      </c>
    </row>
    <row r="26" spans="2:14">
      <c r="J26" s="119" t="s">
        <v>55</v>
      </c>
      <c r="K26" s="108">
        <v>106875</v>
      </c>
      <c r="L26" s="109">
        <v>-80653</v>
      </c>
      <c r="M26" s="110">
        <v>-25408</v>
      </c>
      <c r="N26" s="110">
        <v>814</v>
      </c>
    </row>
    <row r="27" spans="2:14">
      <c r="J27" s="120" t="s">
        <v>56</v>
      </c>
      <c r="K27" s="111">
        <v>122431</v>
      </c>
      <c r="L27" s="107">
        <v>-80800</v>
      </c>
      <c r="M27" s="112">
        <v>-22332</v>
      </c>
      <c r="N27" s="112">
        <v>19299</v>
      </c>
    </row>
    <row r="28" spans="2:14">
      <c r="J28" s="120" t="s">
        <v>57</v>
      </c>
      <c r="K28" s="111">
        <v>131541</v>
      </c>
      <c r="L28" s="107">
        <v>-89253</v>
      </c>
      <c r="M28" s="112">
        <v>-27290</v>
      </c>
      <c r="N28" s="112">
        <v>14998</v>
      </c>
    </row>
    <row r="29" spans="2:14">
      <c r="J29" s="120" t="s">
        <v>58</v>
      </c>
      <c r="K29" s="111">
        <v>142570</v>
      </c>
      <c r="L29" s="107">
        <v>-88369</v>
      </c>
      <c r="M29" s="112">
        <v>-37606</v>
      </c>
      <c r="N29" s="112">
        <v>16595</v>
      </c>
    </row>
    <row r="30" spans="2:14">
      <c r="J30" s="121" t="s">
        <v>86</v>
      </c>
      <c r="K30" s="111">
        <v>139488</v>
      </c>
      <c r="L30" s="107">
        <v>-95789</v>
      </c>
      <c r="M30" s="112">
        <v>-31518.999999999993</v>
      </c>
      <c r="N30" s="112">
        <v>12180.000000000007</v>
      </c>
    </row>
    <row r="31" spans="2:14">
      <c r="J31" s="120" t="s">
        <v>113</v>
      </c>
      <c r="K31" s="111">
        <f>'Fig4 source'!B28</f>
        <v>158076</v>
      </c>
      <c r="L31" s="107">
        <f>'Fig4 source'!C28</f>
        <v>-104562</v>
      </c>
      <c r="M31" s="112">
        <f>'Fig4 source'!D28</f>
        <v>-36651</v>
      </c>
      <c r="N31" s="112">
        <f>'Fig4 source'!E28</f>
        <v>16863</v>
      </c>
    </row>
    <row r="32" spans="2:14">
      <c r="J32" s="120" t="s">
        <v>114</v>
      </c>
      <c r="K32" s="111">
        <f>'Fig4 source'!B29</f>
        <v>160968</v>
      </c>
      <c r="L32" s="107">
        <f>'Fig4 source'!C29</f>
        <v>-104803</v>
      </c>
      <c r="M32" s="112">
        <f>'Fig4 source'!D29</f>
        <v>-36859</v>
      </c>
      <c r="N32" s="112">
        <f>'Fig4 source'!E29</f>
        <v>19306</v>
      </c>
    </row>
    <row r="33" spans="2:14" ht="15.75" thickBot="1">
      <c r="J33" s="122" t="s">
        <v>126</v>
      </c>
      <c r="K33" s="113">
        <f>'Fig4 source'!B30</f>
        <v>182412</v>
      </c>
      <c r="L33" s="114">
        <f>'Fig4 source'!C30</f>
        <v>-114868</v>
      </c>
      <c r="M33" s="115">
        <f>'Fig4 source'!D30</f>
        <v>-37625</v>
      </c>
      <c r="N33" s="115">
        <f>'Fig4 source'!E30</f>
        <v>29919</v>
      </c>
    </row>
    <row r="35" spans="2:14">
      <c r="K35" s="56"/>
      <c r="L35" s="56"/>
    </row>
    <row r="38" spans="2:14">
      <c r="B38" s="34" t="s">
        <v>136</v>
      </c>
    </row>
    <row r="39" spans="2:14">
      <c r="B39" s="34" t="s">
        <v>137</v>
      </c>
    </row>
    <row r="40" spans="2:14">
      <c r="B40" s="34" t="s">
        <v>98</v>
      </c>
    </row>
    <row r="41" spans="2:14">
      <c r="B41" s="34" t="s">
        <v>72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0"/>
  <sheetViews>
    <sheetView topLeftCell="A4" workbookViewId="0">
      <selection activeCell="B11" sqref="B11"/>
    </sheetView>
  </sheetViews>
  <sheetFormatPr baseColWidth="10" defaultRowHeight="15"/>
  <cols>
    <col min="1" max="1" width="13.85546875" customWidth="1"/>
    <col min="2" max="5" width="15.7109375" customWidth="1"/>
  </cols>
  <sheetData>
    <row r="1" spans="1:9" ht="15" customHeight="1">
      <c r="A1" s="2" t="s">
        <v>64</v>
      </c>
      <c r="B1" s="22"/>
      <c r="C1" s="22"/>
      <c r="D1" s="22"/>
      <c r="E1" s="22"/>
    </row>
    <row r="2" spans="1:9" ht="15.75" thickBot="1"/>
    <row r="3" spans="1:9" ht="30.75" thickBot="1">
      <c r="B3" s="25" t="s">
        <v>60</v>
      </c>
      <c r="C3" s="26" t="s">
        <v>61</v>
      </c>
      <c r="D3" s="32" t="s">
        <v>62</v>
      </c>
      <c r="E3" s="59" t="s">
        <v>63</v>
      </c>
    </row>
    <row r="4" spans="1:9">
      <c r="A4" s="19" t="s">
        <v>55</v>
      </c>
      <c r="B4" s="27">
        <v>28555</v>
      </c>
      <c r="C4" s="27">
        <v>-68555</v>
      </c>
      <c r="D4" s="28">
        <v>36926</v>
      </c>
      <c r="E4" s="60">
        <v>-3074</v>
      </c>
      <c r="G4" s="56"/>
      <c r="H4" s="56"/>
      <c r="I4" s="57"/>
    </row>
    <row r="5" spans="1:9">
      <c r="A5" s="8" t="s">
        <v>56</v>
      </c>
      <c r="B5" s="30">
        <v>34565</v>
      </c>
      <c r="C5" s="30">
        <v>-74877</v>
      </c>
      <c r="D5" s="31">
        <v>38812</v>
      </c>
      <c r="E5" s="61">
        <v>-1500</v>
      </c>
      <c r="G5" s="56"/>
      <c r="H5" s="56"/>
      <c r="I5" s="56"/>
    </row>
    <row r="6" spans="1:9">
      <c r="A6" s="8" t="s">
        <v>57</v>
      </c>
      <c r="B6" s="30">
        <v>35056</v>
      </c>
      <c r="C6" s="30">
        <v>-79389</v>
      </c>
      <c r="D6" s="31">
        <v>43844</v>
      </c>
      <c r="E6" s="61">
        <v>-489</v>
      </c>
      <c r="G6" s="58"/>
      <c r="H6" s="58"/>
      <c r="I6" s="58"/>
    </row>
    <row r="7" spans="1:9">
      <c r="A7" s="8" t="s">
        <v>58</v>
      </c>
      <c r="B7" s="30">
        <v>35765</v>
      </c>
      <c r="C7" s="30">
        <v>-82137</v>
      </c>
      <c r="D7" s="31">
        <v>46469</v>
      </c>
      <c r="E7" s="61">
        <v>97</v>
      </c>
      <c r="G7" s="56"/>
      <c r="H7" s="56"/>
      <c r="I7" s="56"/>
    </row>
    <row r="8" spans="1:9">
      <c r="A8" s="8" t="s">
        <v>86</v>
      </c>
      <c r="B8" s="30">
        <v>41233</v>
      </c>
      <c r="C8" s="30">
        <v>-93204</v>
      </c>
      <c r="D8" s="31">
        <v>44991.000000000007</v>
      </c>
      <c r="E8" s="61">
        <v>-6979.99999999999</v>
      </c>
      <c r="F8" s="56"/>
      <c r="G8" s="56"/>
      <c r="H8" s="56"/>
      <c r="I8" s="56"/>
    </row>
    <row r="9" spans="1:9">
      <c r="A9" s="8" t="s">
        <v>113</v>
      </c>
      <c r="B9" s="29">
        <v>47809</v>
      </c>
      <c r="C9" s="30">
        <v>-97389</v>
      </c>
      <c r="D9" s="31">
        <f>E9-(B9+C9)</f>
        <v>40759</v>
      </c>
      <c r="E9" s="61">
        <v>-8821</v>
      </c>
      <c r="G9" s="56"/>
      <c r="H9" s="56"/>
      <c r="I9" s="56"/>
    </row>
    <row r="10" spans="1:9">
      <c r="A10" s="8" t="s">
        <v>114</v>
      </c>
      <c r="B10" s="29">
        <v>33206</v>
      </c>
      <c r="C10" s="30">
        <v>-93777</v>
      </c>
      <c r="D10" s="31">
        <v>42990</v>
      </c>
      <c r="E10" s="61">
        <v>-17581.000000000098</v>
      </c>
    </row>
    <row r="11" spans="1:9" ht="15.75" thickBot="1">
      <c r="A11" s="9" t="s">
        <v>126</v>
      </c>
      <c r="B11" s="62">
        <v>28285</v>
      </c>
      <c r="C11" s="63">
        <v>-83625</v>
      </c>
      <c r="D11" s="64">
        <v>45642</v>
      </c>
      <c r="E11" s="65">
        <v>-9697.9999999998709</v>
      </c>
    </row>
    <row r="12" spans="1:9">
      <c r="A12" s="23"/>
      <c r="B12" s="24"/>
      <c r="C12" s="24"/>
      <c r="D12" s="143"/>
      <c r="E12" s="24"/>
    </row>
    <row r="13" spans="1:9">
      <c r="A13" s="23"/>
      <c r="B13" s="24"/>
      <c r="C13" s="24"/>
      <c r="D13" s="143"/>
      <c r="E13" s="24"/>
    </row>
    <row r="14" spans="1:9">
      <c r="A14" s="23"/>
      <c r="B14" s="24"/>
      <c r="C14" s="24"/>
      <c r="D14" s="143"/>
      <c r="E14" s="24"/>
    </row>
    <row r="20" spans="1:5">
      <c r="A20" s="2" t="s">
        <v>59</v>
      </c>
      <c r="B20" s="20"/>
      <c r="C20" s="20"/>
      <c r="D20" s="20"/>
      <c r="E20" s="21"/>
    </row>
    <row r="21" spans="1:5" ht="15.75" thickBot="1">
      <c r="B21" s="20"/>
      <c r="C21" s="20"/>
      <c r="D21" s="20"/>
      <c r="E21" s="21"/>
    </row>
    <row r="22" spans="1:5" ht="30.75" thickBot="1">
      <c r="B22" s="25" t="s">
        <v>60</v>
      </c>
      <c r="C22" s="26" t="s">
        <v>61</v>
      </c>
      <c r="D22" s="32" t="s">
        <v>62</v>
      </c>
      <c r="E22" s="59" t="s">
        <v>63</v>
      </c>
    </row>
    <row r="23" spans="1:5">
      <c r="A23" s="19" t="s">
        <v>55</v>
      </c>
      <c r="B23" s="27">
        <v>106875</v>
      </c>
      <c r="C23" s="27">
        <v>-80653</v>
      </c>
      <c r="D23" s="28">
        <v>-25408</v>
      </c>
      <c r="E23" s="60">
        <v>814</v>
      </c>
    </row>
    <row r="24" spans="1:5">
      <c r="A24" s="8" t="s">
        <v>56</v>
      </c>
      <c r="B24" s="30">
        <v>122431</v>
      </c>
      <c r="C24" s="30">
        <v>-80800</v>
      </c>
      <c r="D24" s="31">
        <v>-22332</v>
      </c>
      <c r="E24" s="61">
        <v>19299</v>
      </c>
    </row>
    <row r="25" spans="1:5">
      <c r="A25" s="8" t="s">
        <v>57</v>
      </c>
      <c r="B25" s="30">
        <v>131541</v>
      </c>
      <c r="C25" s="30">
        <v>-89253</v>
      </c>
      <c r="D25" s="31">
        <v>-27290</v>
      </c>
      <c r="E25" s="61">
        <v>14998</v>
      </c>
    </row>
    <row r="26" spans="1:5">
      <c r="A26" s="8" t="s">
        <v>58</v>
      </c>
      <c r="B26" s="30">
        <v>142570</v>
      </c>
      <c r="C26" s="30">
        <v>-88369</v>
      </c>
      <c r="D26" s="31">
        <v>-37606</v>
      </c>
      <c r="E26" s="61">
        <v>16595</v>
      </c>
    </row>
    <row r="27" spans="1:5">
      <c r="A27" s="8" t="s">
        <v>86</v>
      </c>
      <c r="B27" s="30">
        <v>139488</v>
      </c>
      <c r="C27" s="30">
        <v>-95789</v>
      </c>
      <c r="D27" s="31">
        <f>E27-(B27+C27)</f>
        <v>-31518.999999999993</v>
      </c>
      <c r="E27" s="61">
        <v>12180.000000000007</v>
      </c>
    </row>
    <row r="28" spans="1:5">
      <c r="A28" s="8" t="s">
        <v>113</v>
      </c>
      <c r="B28" s="29">
        <v>158076</v>
      </c>
      <c r="C28" s="30">
        <v>-104562</v>
      </c>
      <c r="D28" s="31">
        <f t="shared" ref="D28" si="0">E28-(B28+C28)</f>
        <v>-36651</v>
      </c>
      <c r="E28" s="61">
        <v>16863</v>
      </c>
    </row>
    <row r="29" spans="1:5">
      <c r="A29" s="8" t="s">
        <v>114</v>
      </c>
      <c r="B29" s="29">
        <v>160968</v>
      </c>
      <c r="C29" s="30">
        <v>-104803</v>
      </c>
      <c r="D29" s="31">
        <v>-36859</v>
      </c>
      <c r="E29" s="61">
        <v>19306</v>
      </c>
    </row>
    <row r="30" spans="1:5" ht="15.75" thickBot="1">
      <c r="A30" s="9" t="s">
        <v>126</v>
      </c>
      <c r="B30" s="62">
        <v>182412</v>
      </c>
      <c r="C30" s="63">
        <v>-114868</v>
      </c>
      <c r="D30" s="64">
        <v>-37625</v>
      </c>
      <c r="E30" s="65">
        <v>29919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topLeftCell="A3" workbookViewId="0">
      <selection activeCell="B4" sqref="B4:H17"/>
    </sheetView>
  </sheetViews>
  <sheetFormatPr baseColWidth="10" defaultRowHeight="15"/>
  <cols>
    <col min="2" max="2" width="19.28515625" bestFit="1" customWidth="1"/>
    <col min="3" max="6" width="14.7109375" customWidth="1"/>
    <col min="7" max="7" width="11.42578125" customWidth="1"/>
  </cols>
  <sheetData>
    <row r="2" spans="2:8">
      <c r="B2" s="17" t="s">
        <v>65</v>
      </c>
    </row>
    <row r="4" spans="2:8" ht="45" customHeight="1">
      <c r="B4" s="205"/>
      <c r="C4" s="14" t="s">
        <v>120</v>
      </c>
      <c r="D4" s="14" t="s">
        <v>140</v>
      </c>
      <c r="E4" s="14" t="s">
        <v>141</v>
      </c>
      <c r="F4" s="14" t="s">
        <v>123</v>
      </c>
      <c r="G4" s="181" t="s">
        <v>124</v>
      </c>
      <c r="H4" s="182" t="s">
        <v>129</v>
      </c>
    </row>
    <row r="5" spans="2:8">
      <c r="B5" s="206"/>
      <c r="C5" s="200" t="s">
        <v>0</v>
      </c>
      <c r="D5" s="201"/>
      <c r="E5" s="201"/>
      <c r="F5" s="202"/>
      <c r="G5" s="207" t="s">
        <v>1</v>
      </c>
      <c r="H5" s="208"/>
    </row>
    <row r="6" spans="2:8">
      <c r="B6" s="12" t="s">
        <v>18</v>
      </c>
      <c r="C6" s="66">
        <f>'Fig5 source'!B3</f>
        <v>436.94400000000002</v>
      </c>
      <c r="D6" s="67">
        <f>'Fig5 source'!C3</f>
        <v>438.73399999999998</v>
      </c>
      <c r="E6" s="67">
        <f>'Fig5 source'!D3</f>
        <v>440.19600000000003</v>
      </c>
      <c r="F6" s="68">
        <f>'Fig5 source'!E3</f>
        <v>447.33800000000002</v>
      </c>
      <c r="G6" s="66">
        <f>'Fig5 source'!F3</f>
        <v>0.40966348090372101</v>
      </c>
      <c r="H6" s="68">
        <f>'Fig5 source'!G3</f>
        <v>1.6224590864069699</v>
      </c>
    </row>
    <row r="7" spans="2:8">
      <c r="B7" s="13" t="s">
        <v>19</v>
      </c>
      <c r="C7" s="49">
        <f>'Fig5 source'!B4</f>
        <v>860.58399999999995</v>
      </c>
      <c r="D7" s="50">
        <f>'Fig5 source'!C4</f>
        <v>858.07799999999997</v>
      </c>
      <c r="E7" s="50">
        <f>'Fig5 source'!D4</f>
        <v>870.38499999999999</v>
      </c>
      <c r="F7" s="51">
        <f>'Fig5 source'!E4</f>
        <v>873.92</v>
      </c>
      <c r="G7" s="49">
        <f>'Fig5 source'!F4</f>
        <v>-0.29119760534706002</v>
      </c>
      <c r="H7" s="51">
        <f>'Fig5 source'!G4</f>
        <v>0.40614210952623098</v>
      </c>
    </row>
    <row r="8" spans="2:8">
      <c r="B8" s="13" t="s">
        <v>20</v>
      </c>
      <c r="C8" s="49">
        <f>'Fig5 source'!B5</f>
        <v>78.52</v>
      </c>
      <c r="D8" s="50">
        <f>'Fig5 source'!C5</f>
        <v>78.165999999999997</v>
      </c>
      <c r="E8" s="50">
        <f>'Fig5 source'!D5</f>
        <v>79.545000000000002</v>
      </c>
      <c r="F8" s="51">
        <f>'Fig5 source'!E5</f>
        <v>79.977999999999994</v>
      </c>
      <c r="G8" s="49">
        <f>'Fig5 source'!F5</f>
        <v>-0.45084055017829999</v>
      </c>
      <c r="H8" s="51">
        <f>'Fig5 source'!G5</f>
        <v>0.54434596769124</v>
      </c>
    </row>
    <row r="9" spans="2:8">
      <c r="B9" s="13" t="s">
        <v>21</v>
      </c>
      <c r="C9" s="49">
        <f>'Fig5 source'!B6</f>
        <v>17.831</v>
      </c>
      <c r="D9" s="50">
        <f>'Fig5 source'!C6</f>
        <v>17.658000000000001</v>
      </c>
      <c r="E9" s="50">
        <f>'Fig5 source'!D6</f>
        <v>18.29</v>
      </c>
      <c r="F9" s="51">
        <f>'Fig5 source'!E6</f>
        <v>18.178999999999998</v>
      </c>
      <c r="G9" s="49">
        <f>'Fig5 source'!F6</f>
        <v>-0.97022040266949705</v>
      </c>
      <c r="H9" s="51">
        <f>'Fig5 source'!G6</f>
        <v>-0.60688901038818999</v>
      </c>
    </row>
    <row r="10" spans="2:8">
      <c r="B10" s="13" t="s">
        <v>22</v>
      </c>
      <c r="C10" s="49">
        <f>'Fig5 source'!B7</f>
        <v>169.77600000000001</v>
      </c>
      <c r="D10" s="50">
        <f>'Fig5 source'!C7</f>
        <v>167.36500000000001</v>
      </c>
      <c r="E10" s="50">
        <f>'Fig5 source'!D7</f>
        <v>169.327</v>
      </c>
      <c r="F10" s="51">
        <f>'Fig5 source'!E7</f>
        <v>170.75200000000001</v>
      </c>
      <c r="G10" s="49">
        <f>'Fig5 source'!F7</f>
        <v>-1.42010649326171</v>
      </c>
      <c r="H10" s="51">
        <f>'Fig5 source'!G7</f>
        <v>0.84156690899857001</v>
      </c>
    </row>
    <row r="11" spans="2:8">
      <c r="B11" s="13" t="s">
        <v>23</v>
      </c>
      <c r="C11" s="49">
        <f>'Fig5 source'!B8</f>
        <v>89.882000000000005</v>
      </c>
      <c r="D11" s="50">
        <f>'Fig5 source'!C8</f>
        <v>87.63</v>
      </c>
      <c r="E11" s="50">
        <f>'Fig5 source'!D8</f>
        <v>87.677000000000007</v>
      </c>
      <c r="F11" s="51">
        <f>'Fig5 source'!E8</f>
        <v>88.144000000000005</v>
      </c>
      <c r="G11" s="49">
        <f>'Fig5 source'!F8</f>
        <v>-2.5055072205781102</v>
      </c>
      <c r="H11" s="51">
        <f>'Fig5 source'!G8</f>
        <v>0.53263683748303603</v>
      </c>
    </row>
    <row r="12" spans="2:8">
      <c r="B12" s="13" t="s">
        <v>24</v>
      </c>
      <c r="C12" s="49">
        <f>'Fig5 source'!B9</f>
        <v>2.3340000000000001</v>
      </c>
      <c r="D12" s="50">
        <f>'Fig5 source'!C9</f>
        <v>2.1789999999999998</v>
      </c>
      <c r="E12" s="50">
        <f>'Fig5 source'!D9</f>
        <v>2.29</v>
      </c>
      <c r="F12" s="51">
        <f>'Fig5 source'!E9</f>
        <v>2.423</v>
      </c>
      <c r="G12" s="49">
        <f>'Fig5 source'!F9</f>
        <v>-6.6409597257926398</v>
      </c>
      <c r="H12" s="51">
        <f>'Fig5 source'!G9</f>
        <v>5.8078602620087203</v>
      </c>
    </row>
    <row r="13" spans="2:8">
      <c r="B13" s="13" t="s">
        <v>25</v>
      </c>
      <c r="C13" s="49">
        <f>'Fig5 source'!B10</f>
        <v>24.981000000000002</v>
      </c>
      <c r="D13" s="50">
        <f>'Fig5 source'!C10</f>
        <v>26.306000000000001</v>
      </c>
      <c r="E13" s="50">
        <f>'Fig5 source'!D10</f>
        <v>26.327000000000002</v>
      </c>
      <c r="F13" s="51">
        <f>'Fig5 source'!E10</f>
        <v>27.448</v>
      </c>
      <c r="G13" s="49">
        <f>'Fig5 source'!F10</f>
        <v>5.3040310636083499</v>
      </c>
      <c r="H13" s="51">
        <f>'Fig5 source'!G10</f>
        <v>4.2579860979222701</v>
      </c>
    </row>
    <row r="14" spans="2:8">
      <c r="B14" s="13" t="s">
        <v>26</v>
      </c>
      <c r="C14" s="49">
        <f>'Fig5 source'!B11</f>
        <v>42.225999999999999</v>
      </c>
      <c r="D14" s="50">
        <f>'Fig5 source'!C11</f>
        <v>43.183999999999997</v>
      </c>
      <c r="E14" s="50">
        <f>'Fig5 source'!D11</f>
        <v>43.442999999999998</v>
      </c>
      <c r="F14" s="51">
        <f>'Fig5 source'!E11</f>
        <v>43.997999999999998</v>
      </c>
      <c r="G14" s="49">
        <f>'Fig5 source'!F11</f>
        <v>2.2687443755032399</v>
      </c>
      <c r="H14" s="51">
        <f>'Fig5 source'!G11</f>
        <v>1.27753608176231</v>
      </c>
    </row>
    <row r="15" spans="2:8">
      <c r="B15" s="13" t="s">
        <v>27</v>
      </c>
      <c r="C15" s="49">
        <f>'Fig5 source'!B12</f>
        <v>137.12</v>
      </c>
      <c r="D15" s="50">
        <f>'Fig5 source'!C12</f>
        <v>141.214</v>
      </c>
      <c r="E15" s="50">
        <f>'Fig5 source'!D12</f>
        <v>150.57499999999999</v>
      </c>
      <c r="F15" s="51">
        <f>'Fig5 source'!E12</f>
        <v>156.72900000000001</v>
      </c>
      <c r="G15" s="49">
        <f>'Fig5 source'!F12</f>
        <v>2.98570595099183</v>
      </c>
      <c r="H15" s="51">
        <f>'Fig5 source'!G12</f>
        <v>4.0869998339698101</v>
      </c>
    </row>
    <row r="16" spans="2:8">
      <c r="B16" s="13" t="s">
        <v>28</v>
      </c>
      <c r="C16" s="87">
        <f>'Fig5 source'!B13</f>
        <v>27.992999999999999</v>
      </c>
      <c r="D16" s="88">
        <f>'Fig5 source'!C13</f>
        <v>29.402000000000001</v>
      </c>
      <c r="E16" s="88">
        <f>'Fig5 source'!D13</f>
        <v>39.304000000000002</v>
      </c>
      <c r="F16" s="89">
        <f>'Fig5 source'!E13</f>
        <v>38.670999999999999</v>
      </c>
      <c r="G16" s="49">
        <f>'Fig5 source'!F13</f>
        <v>5.0334012074447303</v>
      </c>
      <c r="H16" s="51">
        <f>'Fig5 source'!G13</f>
        <v>-1.61052310197436</v>
      </c>
    </row>
    <row r="17" spans="2:8">
      <c r="B17" s="176" t="s">
        <v>95</v>
      </c>
      <c r="C17" s="53">
        <f>'Fig5 source'!B14</f>
        <v>1888.191</v>
      </c>
      <c r="D17" s="53">
        <f>'Fig5 source'!C14</f>
        <v>1889.9159999999999</v>
      </c>
      <c r="E17" s="53">
        <f>'Fig5 source'!D14</f>
        <v>1927.3589999999999</v>
      </c>
      <c r="F17" s="53">
        <f>'Fig5 source'!E14</f>
        <v>1947.58</v>
      </c>
      <c r="G17" s="139">
        <f>'Fig5 source'!F14</f>
        <v>9.1357283240944803E-2</v>
      </c>
      <c r="H17" s="54">
        <f>'Fig5 source'!G14</f>
        <v>1.04915586561716</v>
      </c>
    </row>
    <row r="19" spans="2:8">
      <c r="B19" s="34" t="s">
        <v>11</v>
      </c>
    </row>
    <row r="20" spans="2:8">
      <c r="B20" s="34" t="s">
        <v>97</v>
      </c>
    </row>
    <row r="21" spans="2:8">
      <c r="B21" s="34" t="s">
        <v>12</v>
      </c>
    </row>
  </sheetData>
  <mergeCells count="3">
    <mergeCell ref="B4:B5"/>
    <mergeCell ref="C5:F5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</vt:i4>
      </vt:variant>
    </vt:vector>
  </HeadingPairs>
  <TitlesOfParts>
    <vt:vector size="17" baseType="lpstr">
      <vt:lpstr>Figure 1</vt:lpstr>
      <vt:lpstr>Fig1 source</vt:lpstr>
      <vt:lpstr>Figure 2</vt:lpstr>
      <vt:lpstr>Fig2 source</vt:lpstr>
      <vt:lpstr>Figure 3</vt:lpstr>
      <vt:lpstr>Fig3 source</vt:lpstr>
      <vt:lpstr>Figures 4a et 4b</vt:lpstr>
      <vt:lpstr>Fig4 source</vt:lpstr>
      <vt:lpstr>Figure 5</vt:lpstr>
      <vt:lpstr>Fig5 source</vt:lpstr>
      <vt:lpstr>Annexe 1</vt:lpstr>
      <vt:lpstr>An1 source</vt:lpstr>
      <vt:lpstr>Annexe 2</vt:lpstr>
      <vt:lpstr>An2 source</vt:lpstr>
      <vt:lpstr>Annexe 3</vt:lpstr>
      <vt:lpstr>An3 source</vt:lpstr>
      <vt:lpstr>'Annexe 2'!Zone_d_impression</vt:lpstr>
    </vt:vector>
  </TitlesOfParts>
  <Company>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MASSIS Deborah -DESL</dc:creator>
  <cp:lastModifiedBy>GUITON Melissa</cp:lastModifiedBy>
  <cp:lastPrinted>2019-11-21T16:36:38Z</cp:lastPrinted>
  <dcterms:created xsi:type="dcterms:W3CDTF">2019-11-21T13:17:30Z</dcterms:created>
  <dcterms:modified xsi:type="dcterms:W3CDTF">2025-05-12T11:43:58Z</dcterms:modified>
</cp:coreProperties>
</file>