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spaceDESL\Fonctions\FPT\SIASP\travaux_yv\ecart f-h\DGCL\Rapports_BDS\"/>
    </mc:Choice>
  </mc:AlternateContent>
  <bookViews>
    <workbookView xWindow="0" yWindow="0" windowWidth="27585" windowHeight="11340"/>
  </bookViews>
  <sheets>
    <sheet name="res_ind1" sheetId="1" r:id="rId1"/>
  </sheets>
  <externalReferences>
    <externalReference r:id="rId2"/>
  </externalReferences>
  <definedNames>
    <definedName name="transf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  <c r="R42" i="1"/>
  <c r="R41" i="1"/>
  <c r="Q41" i="1"/>
  <c r="AL40" i="1"/>
  <c r="Q40" i="1"/>
  <c r="F40" i="1"/>
  <c r="AJ40" i="1"/>
  <c r="R39" i="1"/>
  <c r="Q39" i="1"/>
  <c r="AJ39" i="1"/>
  <c r="AN38" i="1"/>
  <c r="AF38" i="1"/>
  <c r="P38" i="1"/>
  <c r="R38" i="1"/>
  <c r="Q38" i="1"/>
  <c r="H38" i="1"/>
  <c r="AL38" i="1"/>
  <c r="Q37" i="1"/>
  <c r="F37" i="1"/>
  <c r="AP36" i="1"/>
  <c r="AH36" i="1"/>
  <c r="R36" i="1"/>
  <c r="Q36" i="1"/>
  <c r="F36" i="1"/>
  <c r="AN36" i="1"/>
  <c r="AA12" i="1"/>
  <c r="P35" i="1"/>
  <c r="R35" i="1"/>
  <c r="Q35" i="1"/>
  <c r="H35" i="1"/>
  <c r="AN35" i="1"/>
  <c r="AL35" i="1"/>
  <c r="Q34" i="1"/>
  <c r="R34" i="1"/>
  <c r="R33" i="1"/>
  <c r="Q33" i="1"/>
  <c r="Q32" i="1"/>
  <c r="F32" i="1"/>
  <c r="R31" i="1"/>
  <c r="Q31" i="1"/>
  <c r="AJ31" i="1"/>
  <c r="AN30" i="1"/>
  <c r="AF30" i="1"/>
  <c r="P30" i="1"/>
  <c r="R30" i="1"/>
  <c r="Q30" i="1"/>
  <c r="H30" i="1"/>
  <c r="AL30" i="1"/>
  <c r="Q29" i="1"/>
  <c r="F29" i="1"/>
  <c r="R28" i="1"/>
  <c r="Q28" i="1"/>
  <c r="F28" i="1"/>
  <c r="AN27" i="1"/>
  <c r="AF27" i="1"/>
  <c r="P27" i="1"/>
  <c r="R27" i="1"/>
  <c r="Q27" i="1"/>
  <c r="H27" i="1"/>
  <c r="AL27" i="1"/>
  <c r="Q26" i="1"/>
  <c r="R26" i="1"/>
  <c r="R25" i="1"/>
  <c r="Q25" i="1"/>
  <c r="Q24" i="1"/>
  <c r="F24" i="1"/>
  <c r="R23" i="1"/>
  <c r="Q23" i="1"/>
  <c r="AJ23" i="1"/>
  <c r="R22" i="1"/>
  <c r="Q22" i="1"/>
  <c r="AC12" i="1"/>
  <c r="AL21" i="1"/>
  <c r="Q21" i="1"/>
  <c r="F21" i="1"/>
  <c r="R20" i="1"/>
  <c r="H20" i="1"/>
  <c r="Q19" i="1"/>
  <c r="R19" i="1"/>
  <c r="H19" i="1"/>
  <c r="AH18" i="1"/>
  <c r="R18" i="1"/>
  <c r="Q18" i="1"/>
  <c r="F18" i="1"/>
  <c r="L18" i="1"/>
  <c r="R17" i="1"/>
  <c r="Q17" i="1"/>
  <c r="I12" i="1"/>
  <c r="AP17" i="1"/>
  <c r="AP16" i="1"/>
  <c r="AN16" i="1"/>
  <c r="AJ16" i="1"/>
  <c r="S12" i="1"/>
  <c r="P16" i="1"/>
  <c r="L16" i="1"/>
  <c r="F16" i="1"/>
  <c r="AF16" i="1"/>
  <c r="H16" i="1"/>
  <c r="Y12" i="1"/>
  <c r="Q15" i="1"/>
  <c r="L15" i="1"/>
  <c r="U12" i="1"/>
  <c r="R14" i="1"/>
  <c r="Q14" i="1"/>
  <c r="F12" i="1"/>
  <c r="AL32" i="1"/>
  <c r="W12" i="1"/>
  <c r="D12" i="1"/>
  <c r="L4" i="1"/>
  <c r="AO33" i="1" l="1"/>
  <c r="AO19" i="1"/>
  <c r="AE35" i="1"/>
  <c r="AE19" i="1"/>
  <c r="K29" i="1"/>
  <c r="AO18" i="1"/>
  <c r="AM41" i="1"/>
  <c r="AM31" i="1"/>
  <c r="AG39" i="1"/>
  <c r="AK27" i="1"/>
  <c r="AK41" i="1"/>
  <c r="AI37" i="1"/>
  <c r="AP18" i="1"/>
  <c r="P20" i="1"/>
  <c r="AL22" i="1"/>
  <c r="F22" i="1"/>
  <c r="AP22" i="1"/>
  <c r="AH22" i="1"/>
  <c r="AN22" i="1"/>
  <c r="M4" i="1"/>
  <c r="E12" i="1"/>
  <c r="AM37" i="1" s="1"/>
  <c r="F14" i="1"/>
  <c r="O4" i="1"/>
  <c r="AJ15" i="1"/>
  <c r="AH17" i="1"/>
  <c r="AF18" i="1"/>
  <c r="AN19" i="1"/>
  <c r="AL20" i="1"/>
  <c r="L23" i="1"/>
  <c r="AH24" i="1"/>
  <c r="AP24" i="1"/>
  <c r="AP28" i="1"/>
  <c r="AO40" i="1"/>
  <c r="AH20" i="1"/>
  <c r="AH28" i="1"/>
  <c r="AP34" i="1"/>
  <c r="AH34" i="1"/>
  <c r="AN34" i="1"/>
  <c r="AF34" i="1"/>
  <c r="P34" i="1"/>
  <c r="H34" i="1"/>
  <c r="AL34" i="1"/>
  <c r="F34" i="1"/>
  <c r="AL37" i="1"/>
  <c r="AI42" i="1"/>
  <c r="F4" i="1"/>
  <c r="I4" i="1" s="1"/>
  <c r="N4" i="1"/>
  <c r="Z12" i="1"/>
  <c r="AK23" i="1" s="1"/>
  <c r="H14" i="1"/>
  <c r="AL14" i="1"/>
  <c r="R16" i="1"/>
  <c r="AI17" i="1"/>
  <c r="P18" i="1"/>
  <c r="H22" i="1"/>
  <c r="AL24" i="1"/>
  <c r="AK26" i="1"/>
  <c r="AL29" i="1"/>
  <c r="R32" i="1"/>
  <c r="AN33" i="1"/>
  <c r="AG36" i="1"/>
  <c r="AO36" i="1"/>
  <c r="P14" i="1"/>
  <c r="M12" i="1"/>
  <c r="O40" i="1" s="1"/>
  <c r="K34" i="1"/>
  <c r="P4" i="1"/>
  <c r="AL16" i="1"/>
  <c r="AP23" i="1"/>
  <c r="AH23" i="1"/>
  <c r="AN23" i="1"/>
  <c r="AF23" i="1"/>
  <c r="P23" i="1"/>
  <c r="H23" i="1"/>
  <c r="AL23" i="1"/>
  <c r="F23" i="1"/>
  <c r="AP33" i="1"/>
  <c r="AH33" i="1"/>
  <c r="F33" i="1"/>
  <c r="AN28" i="1"/>
  <c r="AJ29" i="1"/>
  <c r="AJ32" i="1"/>
  <c r="AM32" i="1"/>
  <c r="L34" i="1"/>
  <c r="AJ34" i="1"/>
  <c r="AM42" i="1"/>
  <c r="AH16" i="1"/>
  <c r="P22" i="1"/>
  <c r="AB12" i="1"/>
  <c r="AM29" i="1" s="1"/>
  <c r="AP20" i="1"/>
  <c r="AL28" i="1"/>
  <c r="AK28" i="1"/>
  <c r="H4" i="1"/>
  <c r="K4" i="1" s="1"/>
  <c r="AJ18" i="1"/>
  <c r="AF19" i="1"/>
  <c r="R21" i="1"/>
  <c r="B12" i="1"/>
  <c r="G33" i="1" s="1"/>
  <c r="L14" i="1"/>
  <c r="V12" i="1"/>
  <c r="AG21" i="1" s="1"/>
  <c r="AD12" i="1"/>
  <c r="AO25" i="1" s="1"/>
  <c r="K16" i="1"/>
  <c r="AL18" i="1"/>
  <c r="P19" i="1"/>
  <c r="AN20" i="1"/>
  <c r="AJ20" i="1"/>
  <c r="Q20" i="1"/>
  <c r="L22" i="1"/>
  <c r="AF22" i="1"/>
  <c r="R24" i="1"/>
  <c r="AN25" i="1"/>
  <c r="AE30" i="1"/>
  <c r="AM30" i="1"/>
  <c r="R40" i="1"/>
  <c r="AN41" i="1"/>
  <c r="AJ14" i="1"/>
  <c r="G4" i="1"/>
  <c r="J4" i="1" s="1"/>
  <c r="AN14" i="1"/>
  <c r="AL19" i="1"/>
  <c r="AP42" i="1"/>
  <c r="AH42" i="1"/>
  <c r="AN42" i="1"/>
  <c r="AF42" i="1"/>
  <c r="AE42" i="1" s="1"/>
  <c r="P42" i="1"/>
  <c r="H42" i="1"/>
  <c r="AL42" i="1"/>
  <c r="F42" i="1"/>
  <c r="Q4" i="1"/>
  <c r="J12" i="1"/>
  <c r="K21" i="1" s="1"/>
  <c r="AM16" i="1"/>
  <c r="AK18" i="1"/>
  <c r="L20" i="1"/>
  <c r="AF14" i="1"/>
  <c r="AG16" i="1"/>
  <c r="AO16" i="1"/>
  <c r="K18" i="1"/>
  <c r="AN18" i="1"/>
  <c r="AJ21" i="1"/>
  <c r="AJ22" i="1"/>
  <c r="AJ24" i="1"/>
  <c r="AP25" i="1"/>
  <c r="AH25" i="1"/>
  <c r="F25" i="1"/>
  <c r="AP41" i="1"/>
  <c r="AH41" i="1"/>
  <c r="F41" i="1"/>
  <c r="AG42" i="1"/>
  <c r="AO42" i="1"/>
  <c r="AN17" i="1"/>
  <c r="T12" i="1"/>
  <c r="AE27" i="1" s="1"/>
  <c r="AP26" i="1"/>
  <c r="AH26" i="1"/>
  <c r="AN26" i="1"/>
  <c r="AF26" i="1"/>
  <c r="P26" i="1"/>
  <c r="H26" i="1"/>
  <c r="AL26" i="1"/>
  <c r="F26" i="1"/>
  <c r="AP14" i="1"/>
  <c r="H18" i="1"/>
  <c r="C12" i="1"/>
  <c r="G38" i="1" s="1"/>
  <c r="N12" i="1"/>
  <c r="O42" i="1" s="1"/>
  <c r="X12" i="1"/>
  <c r="AI40" i="1" s="1"/>
  <c r="AH14" i="1"/>
  <c r="AP15" i="1"/>
  <c r="AH15" i="1"/>
  <c r="AN15" i="1"/>
  <c r="AF15" i="1"/>
  <c r="P15" i="1"/>
  <c r="H15" i="1"/>
  <c r="AL15" i="1"/>
  <c r="F15" i="1"/>
  <c r="R15" i="1"/>
  <c r="Q16" i="1"/>
  <c r="F20" i="1"/>
  <c r="AI20" i="1"/>
  <c r="AF20" i="1"/>
  <c r="L26" i="1"/>
  <c r="AJ26" i="1"/>
  <c r="AG28" i="1"/>
  <c r="AO28" i="1"/>
  <c r="AJ37" i="1"/>
  <c r="AM40" i="1"/>
  <c r="L42" i="1"/>
  <c r="AJ42" i="1"/>
  <c r="L17" i="1"/>
  <c r="AJ17" i="1"/>
  <c r="AH19" i="1"/>
  <c r="AP19" i="1"/>
  <c r="H21" i="1"/>
  <c r="P21" i="1"/>
  <c r="AF21" i="1"/>
  <c r="AN21" i="1"/>
  <c r="L25" i="1"/>
  <c r="AJ25" i="1"/>
  <c r="AH27" i="1"/>
  <c r="AP27" i="1"/>
  <c r="H29" i="1"/>
  <c r="P29" i="1"/>
  <c r="AF29" i="1"/>
  <c r="AN29" i="1"/>
  <c r="F31" i="1"/>
  <c r="AL31" i="1"/>
  <c r="L33" i="1"/>
  <c r="AJ33" i="1"/>
  <c r="AI33" i="1" s="1"/>
  <c r="AH35" i="1"/>
  <c r="AP35" i="1"/>
  <c r="H37" i="1"/>
  <c r="P37" i="1"/>
  <c r="AF37" i="1"/>
  <c r="AN37" i="1"/>
  <c r="F39" i="1"/>
  <c r="AL39" i="1"/>
  <c r="AK39" i="1" s="1"/>
  <c r="L41" i="1"/>
  <c r="AJ41" i="1"/>
  <c r="F17" i="1"/>
  <c r="AL17" i="1"/>
  <c r="L19" i="1"/>
  <c r="AJ19" i="1"/>
  <c r="AH21" i="1"/>
  <c r="AP21" i="1"/>
  <c r="AL25" i="1"/>
  <c r="L27" i="1"/>
  <c r="AJ27" i="1"/>
  <c r="R29" i="1"/>
  <c r="AH29" i="1"/>
  <c r="AP29" i="1"/>
  <c r="H31" i="1"/>
  <c r="P31" i="1"/>
  <c r="AF31" i="1"/>
  <c r="AN31" i="1"/>
  <c r="AL33" i="1"/>
  <c r="L35" i="1"/>
  <c r="AJ35" i="1"/>
  <c r="R37" i="1"/>
  <c r="AH37" i="1"/>
  <c r="AP37" i="1"/>
  <c r="H39" i="1"/>
  <c r="P39" i="1"/>
  <c r="AF39" i="1"/>
  <c r="AN39" i="1"/>
  <c r="AL41" i="1"/>
  <c r="H24" i="1"/>
  <c r="P24" i="1"/>
  <c r="AF24" i="1"/>
  <c r="AN24" i="1"/>
  <c r="L28" i="1"/>
  <c r="AJ28" i="1"/>
  <c r="AH30" i="1"/>
  <c r="AP30" i="1"/>
  <c r="H32" i="1"/>
  <c r="P32" i="1"/>
  <c r="AF32" i="1"/>
  <c r="AE32" i="1" s="1"/>
  <c r="AN32" i="1"/>
  <c r="L36" i="1"/>
  <c r="AJ36" i="1"/>
  <c r="AH38" i="1"/>
  <c r="AP38" i="1"/>
  <c r="H40" i="1"/>
  <c r="P40" i="1"/>
  <c r="AF40" i="1"/>
  <c r="AE40" i="1" s="1"/>
  <c r="AN40" i="1"/>
  <c r="H17" i="1"/>
  <c r="P17" i="1"/>
  <c r="AF17" i="1"/>
  <c r="F19" i="1"/>
  <c r="L21" i="1"/>
  <c r="H25" i="1"/>
  <c r="P25" i="1"/>
  <c r="AF25" i="1"/>
  <c r="F27" i="1"/>
  <c r="L29" i="1"/>
  <c r="AH31" i="1"/>
  <c r="AP31" i="1"/>
  <c r="H33" i="1"/>
  <c r="P33" i="1"/>
  <c r="AF33" i="1"/>
  <c r="F35" i="1"/>
  <c r="L37" i="1"/>
  <c r="AH39" i="1"/>
  <c r="AP39" i="1"/>
  <c r="H41" i="1"/>
  <c r="P41" i="1"/>
  <c r="AF41" i="1"/>
  <c r="L30" i="1"/>
  <c r="AJ30" i="1"/>
  <c r="AH32" i="1"/>
  <c r="AP32" i="1"/>
  <c r="AL36" i="1"/>
  <c r="AK36" i="1" s="1"/>
  <c r="L38" i="1"/>
  <c r="AJ38" i="1"/>
  <c r="AH40" i="1"/>
  <c r="AG40" i="1" s="1"/>
  <c r="AP40" i="1"/>
  <c r="L31" i="1"/>
  <c r="AF35" i="1"/>
  <c r="L39" i="1"/>
  <c r="L24" i="1"/>
  <c r="H28" i="1"/>
  <c r="P28" i="1"/>
  <c r="AF28" i="1"/>
  <c r="F30" i="1"/>
  <c r="L32" i="1"/>
  <c r="H36" i="1"/>
  <c r="P36" i="1"/>
  <c r="AF36" i="1"/>
  <c r="F38" i="1"/>
  <c r="L40" i="1"/>
  <c r="G26" i="1" l="1"/>
  <c r="AO24" i="1"/>
  <c r="AI41" i="1"/>
  <c r="AK35" i="1"/>
  <c r="AG25" i="1"/>
  <c r="AM20" i="1"/>
  <c r="AM27" i="1"/>
  <c r="K19" i="1"/>
  <c r="K37" i="1"/>
  <c r="AE39" i="1"/>
  <c r="AO41" i="1"/>
  <c r="AE16" i="1"/>
  <c r="K42" i="1"/>
  <c r="AO32" i="1"/>
  <c r="AI22" i="1"/>
  <c r="G16" i="1"/>
  <c r="K14" i="1"/>
  <c r="AK40" i="1"/>
  <c r="AG20" i="1"/>
  <c r="AO14" i="1"/>
  <c r="K22" i="1"/>
  <c r="G41" i="1"/>
  <c r="G32" i="1"/>
  <c r="G18" i="1"/>
  <c r="AK16" i="1"/>
  <c r="AM38" i="1"/>
  <c r="AM34" i="1"/>
  <c r="O18" i="1"/>
  <c r="AI31" i="1"/>
  <c r="AM15" i="1"/>
  <c r="AK25" i="1"/>
  <c r="AK29" i="1"/>
  <c r="AG17" i="1"/>
  <c r="AG33" i="1"/>
  <c r="AM39" i="1"/>
  <c r="AM35" i="1"/>
  <c r="K24" i="1"/>
  <c r="K31" i="1"/>
  <c r="AE20" i="1"/>
  <c r="AE36" i="1"/>
  <c r="AO15" i="1"/>
  <c r="AO26" i="1"/>
  <c r="G25" i="1"/>
  <c r="G27" i="1"/>
  <c r="O38" i="1"/>
  <c r="AI23" i="1"/>
  <c r="AE28" i="1"/>
  <c r="AK34" i="1"/>
  <c r="AM24" i="1"/>
  <c r="M6" i="1"/>
  <c r="Q6" i="1"/>
  <c r="AG32" i="1"/>
  <c r="L6" i="1"/>
  <c r="AK24" i="1"/>
  <c r="AI38" i="1"/>
  <c r="G30" i="1"/>
  <c r="H6" i="1"/>
  <c r="K6" i="1" s="1"/>
  <c r="B8" i="1" s="1"/>
  <c r="AK32" i="1"/>
  <c r="AM22" i="1"/>
  <c r="AE34" i="1"/>
  <c r="AG24" i="1"/>
  <c r="K41" i="1"/>
  <c r="AI39" i="1"/>
  <c r="AE15" i="1"/>
  <c r="AK21" i="1"/>
  <c r="AK37" i="1"/>
  <c r="AG19" i="1"/>
  <c r="AG41" i="1"/>
  <c r="AM19" i="1"/>
  <c r="AM28" i="1"/>
  <c r="K35" i="1"/>
  <c r="K39" i="1"/>
  <c r="AE17" i="1"/>
  <c r="AE21" i="1"/>
  <c r="AO17" i="1"/>
  <c r="AO34" i="1"/>
  <c r="G35" i="1"/>
  <c r="AO20" i="1"/>
  <c r="AO22" i="1"/>
  <c r="O36" i="1"/>
  <c r="O28" i="1"/>
  <c r="O35" i="1"/>
  <c r="O27" i="1"/>
  <c r="O41" i="1"/>
  <c r="O33" i="1"/>
  <c r="O25" i="1"/>
  <c r="O23" i="1"/>
  <c r="O39" i="1"/>
  <c r="O31" i="1"/>
  <c r="O19" i="1"/>
  <c r="Q12" i="1"/>
  <c r="O17" i="1"/>
  <c r="O15" i="1"/>
  <c r="AK15" i="1"/>
  <c r="AG29" i="1"/>
  <c r="AO37" i="1"/>
  <c r="O30" i="1"/>
  <c r="G34" i="1"/>
  <c r="AE24" i="1"/>
  <c r="K36" i="1"/>
  <c r="K26" i="1"/>
  <c r="G14" i="1"/>
  <c r="K20" i="1"/>
  <c r="O24" i="1"/>
  <c r="AG14" i="1"/>
  <c r="O21" i="1"/>
  <c r="AM14" i="1"/>
  <c r="AI36" i="1"/>
  <c r="AK42" i="1"/>
  <c r="O32" i="1"/>
  <c r="AE22" i="1"/>
  <c r="O6" i="1"/>
  <c r="K30" i="1"/>
  <c r="AI16" i="1"/>
  <c r="AE38" i="1"/>
  <c r="AI24" i="1"/>
  <c r="AI19" i="1"/>
  <c r="AK33" i="1"/>
  <c r="AK30" i="1"/>
  <c r="AG37" i="1"/>
  <c r="AG26" i="1"/>
  <c r="AM23" i="1"/>
  <c r="AM36" i="1"/>
  <c r="K15" i="1"/>
  <c r="K32" i="1"/>
  <c r="AE25" i="1"/>
  <c r="AE29" i="1"/>
  <c r="AO23" i="1"/>
  <c r="AO27" i="1"/>
  <c r="N6" i="1"/>
  <c r="O34" i="1"/>
  <c r="O26" i="1"/>
  <c r="AO30" i="1"/>
  <c r="G22" i="1"/>
  <c r="AI14" i="1"/>
  <c r="AM18" i="1"/>
  <c r="AG22" i="1"/>
  <c r="O37" i="1"/>
  <c r="G6" i="1"/>
  <c r="J6" i="1" s="1"/>
  <c r="AI27" i="1"/>
  <c r="AM26" i="1"/>
  <c r="G42" i="1"/>
  <c r="F6" i="1"/>
  <c r="I6" i="1" s="1"/>
  <c r="AI30" i="1"/>
  <c r="K28" i="1"/>
  <c r="AI32" i="1"/>
  <c r="G19" i="1"/>
  <c r="AK17" i="1"/>
  <c r="AK38" i="1"/>
  <c r="AG15" i="1"/>
  <c r="AG34" i="1"/>
  <c r="AM17" i="1"/>
  <c r="AM21" i="1"/>
  <c r="K23" i="1"/>
  <c r="K40" i="1"/>
  <c r="AE33" i="1"/>
  <c r="AE37" i="1"/>
  <c r="AO31" i="1"/>
  <c r="AO35" i="1"/>
  <c r="O22" i="1"/>
  <c r="AI35" i="1"/>
  <c r="AG30" i="1"/>
  <c r="O14" i="1"/>
  <c r="AE14" i="1"/>
  <c r="G40" i="1"/>
  <c r="AE18" i="1"/>
  <c r="P6" i="1"/>
  <c r="AI34" i="1"/>
  <c r="G24" i="1"/>
  <c r="G37" i="1"/>
  <c r="G29" i="1"/>
  <c r="G21" i="1"/>
  <c r="G36" i="1"/>
  <c r="G28" i="1"/>
  <c r="G20" i="1"/>
  <c r="G31" i="1"/>
  <c r="G17" i="1"/>
  <c r="G39" i="1"/>
  <c r="G15" i="1"/>
  <c r="K38" i="1"/>
  <c r="K25" i="1"/>
  <c r="AO38" i="1"/>
  <c r="AG18" i="1"/>
  <c r="AK14" i="1"/>
  <c r="AI26" i="1"/>
  <c r="AI21" i="1"/>
  <c r="AO21" i="1"/>
  <c r="AK19" i="1"/>
  <c r="AG23" i="1"/>
  <c r="AG27" i="1"/>
  <c r="AM25" i="1"/>
  <c r="K27" i="1"/>
  <c r="AE31" i="1"/>
  <c r="AE41" i="1"/>
  <c r="AO39" i="1"/>
  <c r="G23" i="1"/>
  <c r="R12" i="1"/>
  <c r="K33" i="1"/>
  <c r="AE26" i="1"/>
  <c r="AI15" i="1"/>
  <c r="AG38" i="1"/>
  <c r="O29" i="1"/>
  <c r="AI18" i="1"/>
  <c r="O16" i="1"/>
  <c r="AI28" i="1"/>
  <c r="AK20" i="1"/>
  <c r="AI29" i="1"/>
  <c r="AI25" i="1"/>
  <c r="K17" i="1"/>
  <c r="AK22" i="1"/>
  <c r="AK31" i="1"/>
  <c r="AG31" i="1"/>
  <c r="AG35" i="1"/>
  <c r="AM33" i="1"/>
  <c r="AE23" i="1"/>
  <c r="AO29" i="1"/>
  <c r="O20" i="1"/>
  <c r="G5" i="1" l="1"/>
  <c r="J5" i="1" s="1"/>
  <c r="O5" i="1"/>
  <c r="N5" i="1"/>
  <c r="F5" i="1"/>
  <c r="I5" i="1" s="1"/>
  <c r="L5" i="1"/>
  <c r="Q5" i="1"/>
  <c r="H5" i="1"/>
  <c r="K5" i="1" s="1"/>
  <c r="P5" i="1"/>
  <c r="M5" i="1"/>
</calcChain>
</file>

<file path=xl/sharedStrings.xml><?xml version="1.0" encoding="utf-8"?>
<sst xmlns="http://schemas.openxmlformats.org/spreadsheetml/2006/main" count="114" uniqueCount="64">
  <si>
    <t>En €</t>
  </si>
  <si>
    <t>en %</t>
  </si>
  <si>
    <t>Total</t>
  </si>
  <si>
    <t>Traitement</t>
  </si>
  <si>
    <t>Primes</t>
  </si>
  <si>
    <t>autres</t>
  </si>
  <si>
    <t>IFSE</t>
  </si>
  <si>
    <t>CIA</t>
  </si>
  <si>
    <t>NBI</t>
  </si>
  <si>
    <t>CTI</t>
  </si>
  <si>
    <t>Heures sup</t>
  </si>
  <si>
    <t>Résultats en ETPR</t>
  </si>
  <si>
    <t xml:space="preserve">écart employeur F-H </t>
  </si>
  <si>
    <t>dont effet inter filière/catégorie hiérarchique</t>
  </si>
  <si>
    <t>dont effet intra filière/catégorie hiérarchique</t>
  </si>
  <si>
    <t>Taux utilisé pour l'indicateur 1</t>
  </si>
  <si>
    <t>il s'agit de l'écart en valeur absolu de prime par filière/catégorie</t>
  </si>
  <si>
    <t>autres primes et indemnités mensuelles moyennes</t>
  </si>
  <si>
    <t>heures supplémentaires ou complémentaires</t>
  </si>
  <si>
    <t>Rémunération totale (hors sur-rémunération outre-mer)</t>
  </si>
  <si>
    <t>dont partie traitement</t>
  </si>
  <si>
    <t>dont total indemnités et primes (hors sur-rémunération outre-mer)</t>
  </si>
  <si>
    <t>Décomposition primes et indemnités (hors sur-rémunération outre-mer)</t>
  </si>
  <si>
    <t>rémunération mensuelle moyenne</t>
  </si>
  <si>
    <t>effectifs (en ETPR)</t>
  </si>
  <si>
    <t>part des femmes (ETPR)</t>
  </si>
  <si>
    <t>Part dans l'effet inter filière/
catégorie hiérarchique</t>
  </si>
  <si>
    <t>Part dans l'effet intra filière/
catégorie hiérarchique</t>
  </si>
  <si>
    <t>Traitement mensuel moyen</t>
  </si>
  <si>
    <t>Primes et indemnités mensuelles moyennes</t>
  </si>
  <si>
    <t>part de primes</t>
  </si>
  <si>
    <t>Totaux en ligne -&gt;</t>
  </si>
  <si>
    <t>Filière/catégorie hiérarchique de l'employeur</t>
  </si>
  <si>
    <t>hommes</t>
  </si>
  <si>
    <t>femmes</t>
  </si>
  <si>
    <t>Filière administrative - catégorie A</t>
  </si>
  <si>
    <t>Filière administrative - catégorie B</t>
  </si>
  <si>
    <t>Filière administrative - catégorie C</t>
  </si>
  <si>
    <t>Filière technique - catégorie A</t>
  </si>
  <si>
    <t>Filière technique - catégorie B</t>
  </si>
  <si>
    <t>Filière technique - catégorie C</t>
  </si>
  <si>
    <t>Filière culturelle - catégorie A</t>
  </si>
  <si>
    <t>Filière culturelle - catégorie B</t>
  </si>
  <si>
    <t>Filière culturelle - catégorie C</t>
  </si>
  <si>
    <t>Filière sportive - catégorie A</t>
  </si>
  <si>
    <t>Filière sportive - catégorie B</t>
  </si>
  <si>
    <t>Filière sportive - catégorie C</t>
  </si>
  <si>
    <t>Filière sociale - catégorie A</t>
  </si>
  <si>
    <t>Filière sociale - catégorie B</t>
  </si>
  <si>
    <t>Filière sociale - catégorie C</t>
  </si>
  <si>
    <t>Filière médico-sociale - catégorie A</t>
  </si>
  <si>
    <t>Filière médico-sociale - catégorie B</t>
  </si>
  <si>
    <t>Filière médico-sociale - catégorie C</t>
  </si>
  <si>
    <t>Filière médico-technique - catégorie A</t>
  </si>
  <si>
    <t>Filière médico-technique - catégorie B</t>
  </si>
  <si>
    <t>Filière médico-technique - catégorie C</t>
  </si>
  <si>
    <t>Filière police municipale - catégorie A</t>
  </si>
  <si>
    <t>Filière police municipale - catégorie B</t>
  </si>
  <si>
    <t>Filière police municipale - catégorie C</t>
  </si>
  <si>
    <t>Filière incendie et secours- catégorie A</t>
  </si>
  <si>
    <t>Filière incendie et secours - catégorie B</t>
  </si>
  <si>
    <t>Filière incendie et secours - catégorie C</t>
  </si>
  <si>
    <t>Filière animation - catégorie B</t>
  </si>
  <si>
    <t>Filière animation - catégorie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</si>
</sst>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</cellStyleXfs>
  <cellXfs count="150">
    <xf numFmtId="0" fontId="0" fillId="0" borderId="0" xfId="0"/>
    <xf numFmtId="0" fontId="1" fillId="2" borderId="0" xfId="1" applyFill="1"/>
    <xf numFmtId="0" fontId="1" fillId="2" borderId="1" xfId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2" borderId="1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4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164" fontId="3" fillId="2" borderId="6" xfId="1" applyNumberFormat="1" applyFont="1" applyFill="1" applyBorder="1"/>
    <xf numFmtId="164" fontId="3" fillId="2" borderId="5" xfId="1" applyNumberFormat="1" applyFont="1" applyFill="1" applyBorder="1"/>
    <xf numFmtId="164" fontId="3" fillId="2" borderId="8" xfId="1" applyNumberFormat="1" applyFont="1" applyFill="1" applyBorder="1"/>
    <xf numFmtId="165" fontId="3" fillId="2" borderId="6" xfId="2" applyNumberFormat="1" applyFont="1" applyFill="1" applyBorder="1" applyAlignment="1" applyProtection="1"/>
    <xf numFmtId="165" fontId="3" fillId="2" borderId="5" xfId="2" applyNumberFormat="1" applyFont="1" applyFill="1" applyBorder="1" applyAlignment="1" applyProtection="1"/>
    <xf numFmtId="165" fontId="3" fillId="2" borderId="7" xfId="2" applyNumberFormat="1" applyFont="1" applyFill="1" applyBorder="1" applyAlignment="1" applyProtection="1"/>
    <xf numFmtId="164" fontId="1" fillId="2" borderId="6" xfId="1" applyNumberFormat="1" applyFill="1" applyBorder="1"/>
    <xf numFmtId="164" fontId="1" fillId="2" borderId="7" xfId="1" applyNumberFormat="1" applyFill="1" applyBorder="1"/>
    <xf numFmtId="164" fontId="1" fillId="2" borderId="8" xfId="1" applyNumberFormat="1" applyFill="1" applyBorder="1"/>
    <xf numFmtId="164" fontId="3" fillId="2" borderId="0" xfId="1" applyNumberFormat="1" applyFont="1" applyFill="1"/>
    <xf numFmtId="0" fontId="4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left" vertical="center" wrapText="1" indent="1"/>
    </xf>
    <xf numFmtId="0" fontId="5" fillId="2" borderId="0" xfId="1" applyFont="1" applyFill="1" applyAlignment="1">
      <alignment horizontal="left" vertical="center" wrapText="1" indent="1"/>
    </xf>
    <xf numFmtId="0" fontId="5" fillId="2" borderId="11" xfId="1" applyFont="1" applyFill="1" applyBorder="1" applyAlignment="1">
      <alignment horizontal="left" vertical="center" wrapText="1" indent="1"/>
    </xf>
    <xf numFmtId="164" fontId="3" fillId="2" borderId="10" xfId="1" applyNumberFormat="1" applyFont="1" applyFill="1" applyBorder="1"/>
    <xf numFmtId="164" fontId="1" fillId="2" borderId="9" xfId="1" applyNumberFormat="1" applyFill="1" applyBorder="1"/>
    <xf numFmtId="164" fontId="1" fillId="2" borderId="0" xfId="1" applyNumberFormat="1" applyFill="1"/>
    <xf numFmtId="165" fontId="3" fillId="2" borderId="10" xfId="2" applyNumberFormat="1" applyFont="1" applyFill="1" applyBorder="1" applyAlignment="1" applyProtection="1"/>
    <xf numFmtId="165" fontId="0" fillId="2" borderId="9" xfId="2" applyNumberFormat="1" applyFont="1" applyFill="1" applyBorder="1" applyAlignment="1" applyProtection="1"/>
    <xf numFmtId="165" fontId="0" fillId="2" borderId="0" xfId="2" applyNumberFormat="1" applyFont="1" applyFill="1" applyBorder="1" applyAlignment="1" applyProtection="1"/>
    <xf numFmtId="164" fontId="1" fillId="2" borderId="10" xfId="1" applyNumberFormat="1" applyFill="1" applyBorder="1"/>
    <xf numFmtId="164" fontId="1" fillId="2" borderId="11" xfId="1" applyNumberFormat="1" applyFill="1" applyBorder="1"/>
    <xf numFmtId="0" fontId="4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 wrapText="1" indent="1"/>
    </xf>
    <xf numFmtId="0" fontId="5" fillId="2" borderId="14" xfId="1" applyFont="1" applyFill="1" applyBorder="1" applyAlignment="1">
      <alignment horizontal="left" vertical="center" wrapText="1" indent="1"/>
    </xf>
    <xf numFmtId="0" fontId="5" fillId="2" borderId="15" xfId="1" applyFont="1" applyFill="1" applyBorder="1" applyAlignment="1">
      <alignment horizontal="left" vertical="center" wrapText="1" indent="1"/>
    </xf>
    <xf numFmtId="164" fontId="3" fillId="2" borderId="13" xfId="1" applyNumberFormat="1" applyFont="1" applyFill="1" applyBorder="1"/>
    <xf numFmtId="164" fontId="1" fillId="2" borderId="12" xfId="1" applyNumberFormat="1" applyFill="1" applyBorder="1"/>
    <xf numFmtId="164" fontId="1" fillId="2" borderId="14" xfId="1" applyNumberFormat="1" applyFill="1" applyBorder="1"/>
    <xf numFmtId="165" fontId="3" fillId="2" borderId="13" xfId="2" applyNumberFormat="1" applyFont="1" applyFill="1" applyBorder="1" applyAlignment="1" applyProtection="1"/>
    <xf numFmtId="165" fontId="0" fillId="2" borderId="12" xfId="2" applyNumberFormat="1" applyFont="1" applyFill="1" applyBorder="1" applyAlignment="1" applyProtection="1"/>
    <xf numFmtId="165" fontId="2" fillId="2" borderId="14" xfId="2" applyNumberFormat="1" applyFont="1" applyFill="1" applyBorder="1" applyAlignment="1" applyProtection="1"/>
    <xf numFmtId="164" fontId="1" fillId="2" borderId="13" xfId="1" applyNumberFormat="1" applyFill="1" applyBorder="1"/>
    <xf numFmtId="164" fontId="1" fillId="2" borderId="15" xfId="1" applyNumberFormat="1" applyFill="1" applyBorder="1"/>
    <xf numFmtId="0" fontId="1" fillId="2" borderId="4" xfId="1" applyFill="1" applyBorder="1"/>
    <xf numFmtId="165" fontId="0" fillId="2" borderId="4" xfId="2" applyNumberFormat="1" applyFont="1" applyFill="1" applyBorder="1" applyAlignment="1" applyProtection="1">
      <alignment horizontal="center"/>
    </xf>
    <xf numFmtId="0" fontId="1" fillId="2" borderId="0" xfId="1" applyFont="1" applyFill="1"/>
    <xf numFmtId="0" fontId="7" fillId="0" borderId="6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left"/>
    </xf>
    <xf numFmtId="0" fontId="3" fillId="2" borderId="8" xfId="1" applyFont="1" applyFill="1" applyBorder="1" applyAlignment="1">
      <alignment horizontal="left"/>
    </xf>
    <xf numFmtId="0" fontId="3" fillId="2" borderId="1" xfId="1" applyFont="1" applyFill="1" applyBorder="1"/>
    <xf numFmtId="0" fontId="3" fillId="2" borderId="2" xfId="1" applyFont="1" applyFill="1" applyBorder="1"/>
    <xf numFmtId="0" fontId="7" fillId="0" borderId="13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164" fontId="7" fillId="0" borderId="6" xfId="3" applyNumberFormat="1" applyFont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164" fontId="7" fillId="0" borderId="10" xfId="3" applyNumberFormat="1" applyFont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164" fontId="7" fillId="0" borderId="5" xfId="3" applyNumberFormat="1" applyFont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9" fillId="2" borderId="0" xfId="3" applyFont="1" applyFill="1"/>
    <xf numFmtId="0" fontId="9" fillId="0" borderId="0" xfId="3" applyFont="1"/>
    <xf numFmtId="0" fontId="1" fillId="2" borderId="28" xfId="1" applyFill="1" applyBorder="1" applyAlignment="1">
      <alignment horizontal="center" vertical="center"/>
    </xf>
    <xf numFmtId="164" fontId="9" fillId="2" borderId="29" xfId="3" applyNumberFormat="1" applyFont="1" applyFill="1" applyBorder="1" applyAlignment="1">
      <alignment horizontal="right"/>
    </xf>
    <xf numFmtId="164" fontId="9" fillId="2" borderId="28" xfId="3" applyNumberFormat="1" applyFont="1" applyFill="1" applyBorder="1" applyAlignment="1">
      <alignment horizontal="right"/>
    </xf>
    <xf numFmtId="3" fontId="9" fillId="0" borderId="29" xfId="3" applyNumberFormat="1" applyFont="1" applyBorder="1"/>
    <xf numFmtId="3" fontId="9" fillId="0" borderId="30" xfId="3" applyNumberFormat="1" applyFont="1" applyBorder="1"/>
    <xf numFmtId="9" fontId="9" fillId="0" borderId="5" xfId="2" applyFont="1" applyBorder="1" applyAlignment="1" applyProtection="1">
      <alignment horizontal="center" vertical="center" wrapText="1"/>
    </xf>
    <xf numFmtId="164" fontId="9" fillId="2" borderId="31" xfId="3" applyNumberFormat="1" applyFont="1" applyFill="1" applyBorder="1" applyAlignment="1">
      <alignment horizontal="right"/>
    </xf>
    <xf numFmtId="9" fontId="9" fillId="2" borderId="29" xfId="2" applyFont="1" applyFill="1" applyBorder="1" applyAlignment="1" applyProtection="1">
      <alignment horizontal="center"/>
    </xf>
    <xf numFmtId="9" fontId="9" fillId="2" borderId="30" xfId="2" applyFont="1" applyFill="1" applyBorder="1" applyAlignment="1" applyProtection="1">
      <alignment horizontal="center"/>
    </xf>
    <xf numFmtId="164" fontId="9" fillId="2" borderId="32" xfId="3" applyNumberFormat="1" applyFont="1" applyFill="1" applyBorder="1" applyAlignment="1">
      <alignment horizontal="right"/>
    </xf>
    <xf numFmtId="164" fontId="9" fillId="2" borderId="30" xfId="3" applyNumberFormat="1" applyFont="1" applyFill="1" applyBorder="1" applyAlignment="1">
      <alignment horizontal="right"/>
    </xf>
    <xf numFmtId="164" fontId="7" fillId="0" borderId="9" xfId="3" applyNumberFormat="1" applyFont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wrapText="1"/>
    </xf>
    <xf numFmtId="0" fontId="9" fillId="0" borderId="0" xfId="3" applyFont="1" applyAlignment="1">
      <alignment wrapText="1"/>
    </xf>
    <xf numFmtId="0" fontId="3" fillId="2" borderId="33" xfId="1" applyFont="1" applyFill="1" applyBorder="1" applyAlignment="1">
      <alignment horizontal="left" vertical="center"/>
    </xf>
    <xf numFmtId="0" fontId="9" fillId="0" borderId="34" xfId="3" applyFont="1" applyBorder="1" applyAlignment="1">
      <alignment horizontal="center" vertical="center" wrapText="1"/>
    </xf>
    <xf numFmtId="0" fontId="9" fillId="0" borderId="33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 wrapText="1"/>
    </xf>
    <xf numFmtId="9" fontId="9" fillId="0" borderId="9" xfId="2" applyFont="1" applyBorder="1" applyAlignment="1" applyProtection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9" fillId="0" borderId="36" xfId="3" applyFont="1" applyBorder="1" applyAlignment="1">
      <alignment horizontal="center" vertical="center" wrapText="1"/>
    </xf>
    <xf numFmtId="0" fontId="9" fillId="0" borderId="37" xfId="3" applyFont="1" applyBorder="1" applyAlignment="1">
      <alignment horizontal="center" vertical="center" wrapText="1"/>
    </xf>
    <xf numFmtId="0" fontId="9" fillId="0" borderId="38" xfId="3" applyFont="1" applyBorder="1" applyAlignment="1">
      <alignment horizontal="center" vertical="center" wrapText="1"/>
    </xf>
    <xf numFmtId="164" fontId="7" fillId="0" borderId="13" xfId="3" applyNumberFormat="1" applyFont="1" applyBorder="1" applyAlignment="1">
      <alignment horizontal="center" vertical="center" wrapText="1"/>
    </xf>
    <xf numFmtId="0" fontId="9" fillId="0" borderId="39" xfId="3" applyFont="1" applyBorder="1" applyAlignment="1">
      <alignment horizontal="center" vertical="center" wrapText="1"/>
    </xf>
    <xf numFmtId="0" fontId="9" fillId="0" borderId="40" xfId="3" applyFont="1" applyBorder="1" applyAlignment="1">
      <alignment horizontal="center" vertical="center" wrapText="1"/>
    </xf>
    <xf numFmtId="164" fontId="7" fillId="0" borderId="12" xfId="3" applyNumberFormat="1" applyFont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1" fillId="0" borderId="5" xfId="4" applyBorder="1"/>
    <xf numFmtId="164" fontId="9" fillId="3" borderId="6" xfId="3" applyNumberFormat="1" applyFont="1" applyFill="1" applyBorder="1" applyAlignment="1">
      <alignment horizontal="right"/>
    </xf>
    <xf numFmtId="164" fontId="9" fillId="3" borderId="8" xfId="3" applyNumberFormat="1" applyFont="1" applyFill="1" applyBorder="1" applyAlignment="1">
      <alignment horizontal="right"/>
    </xf>
    <xf numFmtId="3" fontId="9" fillId="3" borderId="0" xfId="3" applyNumberFormat="1" applyFont="1" applyFill="1" applyAlignment="1">
      <alignment horizontal="right"/>
    </xf>
    <xf numFmtId="9" fontId="9" fillId="2" borderId="5" xfId="2" applyFont="1" applyFill="1" applyBorder="1" applyAlignment="1" applyProtection="1">
      <alignment horizontal="center"/>
    </xf>
    <xf numFmtId="164" fontId="9" fillId="4" borderId="8" xfId="3" applyNumberFormat="1" applyFont="1" applyFill="1" applyBorder="1" applyAlignment="1">
      <alignment horizontal="right"/>
    </xf>
    <xf numFmtId="164" fontId="9" fillId="4" borderId="5" xfId="3" applyNumberFormat="1" applyFont="1" applyFill="1" applyBorder="1" applyAlignment="1">
      <alignment horizontal="right"/>
    </xf>
    <xf numFmtId="164" fontId="9" fillId="4" borderId="6" xfId="3" applyNumberFormat="1" applyFont="1" applyFill="1" applyBorder="1" applyAlignment="1">
      <alignment horizontal="right"/>
    </xf>
    <xf numFmtId="9" fontId="9" fillId="2" borderId="10" xfId="2" applyFont="1" applyFill="1" applyBorder="1" applyAlignment="1" applyProtection="1">
      <alignment horizontal="center"/>
    </xf>
    <xf numFmtId="9" fontId="9" fillId="2" borderId="11" xfId="2" applyFont="1" applyFill="1" applyBorder="1" applyAlignment="1" applyProtection="1">
      <alignment horizontal="center"/>
    </xf>
    <xf numFmtId="164" fontId="9" fillId="3" borderId="7" xfId="3" applyNumberFormat="1" applyFont="1" applyFill="1" applyBorder="1" applyAlignment="1">
      <alignment horizontal="right"/>
    </xf>
    <xf numFmtId="0" fontId="1" fillId="0" borderId="9" xfId="4" applyBorder="1"/>
    <xf numFmtId="164" fontId="9" fillId="3" borderId="10" xfId="3" applyNumberFormat="1" applyFont="1" applyFill="1" applyBorder="1" applyAlignment="1">
      <alignment horizontal="right"/>
    </xf>
    <xf numFmtId="164" fontId="9" fillId="3" borderId="11" xfId="3" applyNumberFormat="1" applyFont="1" applyFill="1" applyBorder="1" applyAlignment="1">
      <alignment horizontal="right"/>
    </xf>
    <xf numFmtId="9" fontId="9" fillId="2" borderId="9" xfId="2" applyFont="1" applyFill="1" applyBorder="1" applyAlignment="1" applyProtection="1">
      <alignment horizontal="center"/>
    </xf>
    <xf numFmtId="164" fontId="9" fillId="4" borderId="11" xfId="3" applyNumberFormat="1" applyFont="1" applyFill="1" applyBorder="1" applyAlignment="1">
      <alignment horizontal="right"/>
    </xf>
    <xf numFmtId="164" fontId="9" fillId="4" borderId="9" xfId="3" applyNumberFormat="1" applyFont="1" applyFill="1" applyBorder="1" applyAlignment="1">
      <alignment horizontal="right"/>
    </xf>
    <xf numFmtId="164" fontId="9" fillId="4" borderId="10" xfId="3" applyNumberFormat="1" applyFont="1" applyFill="1" applyBorder="1" applyAlignment="1">
      <alignment horizontal="right"/>
    </xf>
    <xf numFmtId="164" fontId="9" fillId="3" borderId="0" xfId="3" applyNumberFormat="1" applyFont="1" applyFill="1" applyAlignment="1">
      <alignment horizontal="right"/>
    </xf>
    <xf numFmtId="9" fontId="9" fillId="2" borderId="12" xfId="2" applyFont="1" applyFill="1" applyBorder="1" applyAlignment="1" applyProtection="1">
      <alignment horizontal="center"/>
    </xf>
    <xf numFmtId="0" fontId="9" fillId="2" borderId="12" xfId="3" applyFont="1" applyFill="1" applyBorder="1"/>
    <xf numFmtId="0" fontId="9" fillId="2" borderId="13" xfId="3" applyFont="1" applyFill="1" applyBorder="1"/>
    <xf numFmtId="0" fontId="9" fillId="2" borderId="14" xfId="3" applyFont="1" applyFill="1" applyBorder="1"/>
    <xf numFmtId="164" fontId="9" fillId="0" borderId="12" xfId="3" applyNumberFormat="1" applyFont="1" applyBorder="1" applyAlignment="1">
      <alignment horizontal="right"/>
    </xf>
    <xf numFmtId="0" fontId="9" fillId="2" borderId="15" xfId="3" applyFont="1" applyFill="1" applyBorder="1"/>
    <xf numFmtId="164" fontId="9" fillId="0" borderId="13" xfId="3" applyNumberFormat="1" applyFont="1" applyBorder="1" applyAlignment="1">
      <alignment horizontal="right"/>
    </xf>
    <xf numFmtId="0" fontId="1" fillId="0" borderId="0" xfId="1"/>
  </cellXfs>
  <cellStyles count="5">
    <cellStyle name="Normal" xfId="0" builtinId="0"/>
    <cellStyle name="Normal 12 2" xfId="1"/>
    <cellStyle name="Normal 13 2" xfId="4"/>
    <cellStyle name="Normal 3 2" xfId="3"/>
    <cellStyle name="Pourcentage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dgcl-index@dgcl.gouv.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0</xdr:row>
      <xdr:rowOff>123825</xdr:rowOff>
    </xdr:from>
    <xdr:to>
      <xdr:col>21</xdr:col>
      <xdr:colOff>818658</xdr:colOff>
      <xdr:row>6</xdr:row>
      <xdr:rowOff>95107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2050" y="123825"/>
          <a:ext cx="3933333" cy="1152382"/>
        </a:xfrm>
        <a:prstGeom prst="rect">
          <a:avLst/>
        </a:prstGeom>
      </xdr:spPr>
    </xdr:pic>
    <xdr:clientData/>
  </xdr:twoCellAnchor>
  <xdr:twoCellAnchor>
    <xdr:from>
      <xdr:col>19</xdr:col>
      <xdr:colOff>752475</xdr:colOff>
      <xdr:row>6</xdr:row>
      <xdr:rowOff>190500</xdr:rowOff>
    </xdr:from>
    <xdr:to>
      <xdr:col>21</xdr:col>
      <xdr:colOff>752475</xdr:colOff>
      <xdr:row>7</xdr:row>
      <xdr:rowOff>171450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 bwMode="auto">
        <a:xfrm>
          <a:off x="18573750" y="1371600"/>
          <a:ext cx="1695450" cy="180975"/>
        </a:xfrm>
        <a:prstGeom prst="roundRect">
          <a:avLst/>
        </a:prstGeom>
        <a:solidFill>
          <a:srgbClr val="484D7A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>
              <a:solidFill>
                <a:schemeClr val="bg1"/>
              </a:solidFill>
            </a:rPr>
            <a:t>Accès aux données ind1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1_colloc_ex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 1.1.4"/>
      <sheetName val="IND 3.1.1"/>
      <sheetName val="source_tot"/>
      <sheetName val="res_ind1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20728"/>
  <sheetViews>
    <sheetView tabSelected="1" workbookViewId="0">
      <selection activeCell="D16" sqref="D16"/>
    </sheetView>
  </sheetViews>
  <sheetFormatPr baseColWidth="10" defaultColWidth="11.42578125" defaultRowHeight="15" x14ac:dyDescent="0.25"/>
  <cols>
    <col min="1" max="1" width="38.42578125" style="149" customWidth="1" collapsed="1"/>
    <col min="2" max="7" width="12.7109375" style="149" customWidth="1" collapsed="1"/>
    <col min="8" max="8" width="12.7109375" style="1" customWidth="1" collapsed="1"/>
    <col min="9" max="10" width="12.7109375" style="149" customWidth="1" collapsed="1"/>
    <col min="11" max="12" width="12.7109375" style="1" customWidth="1" collapsed="1"/>
    <col min="13" max="14" width="12.7109375" style="149" customWidth="1" collapsed="1"/>
    <col min="15" max="42" width="12.7109375" style="1" customWidth="1" collapsed="1"/>
    <col min="43" max="170" width="11.42578125" style="1" collapsed="1"/>
    <col min="171" max="16384" width="11.42578125" style="149" collapsed="1"/>
  </cols>
  <sheetData>
    <row r="1" spans="1:170" s="1" customFormat="1" ht="15.75" thickBot="1" x14ac:dyDescent="0.3"/>
    <row r="2" spans="1:170" s="1" customFormat="1" ht="15.75" thickBot="1" x14ac:dyDescent="0.3">
      <c r="F2" s="2" t="s">
        <v>0</v>
      </c>
      <c r="G2" s="3"/>
      <c r="H2" s="4"/>
      <c r="I2" s="2" t="s">
        <v>1</v>
      </c>
      <c r="J2" s="3"/>
      <c r="K2" s="4"/>
      <c r="L2" s="2" t="s">
        <v>0</v>
      </c>
      <c r="M2" s="3"/>
      <c r="N2" s="3"/>
      <c r="O2" s="3"/>
      <c r="P2" s="3"/>
      <c r="Q2" s="4"/>
    </row>
    <row r="3" spans="1:170" s="1" customFormat="1" ht="15.75" thickBot="1" x14ac:dyDescent="0.3">
      <c r="F3" s="5" t="s">
        <v>2</v>
      </c>
      <c r="G3" s="6" t="s">
        <v>3</v>
      </c>
      <c r="H3" s="7" t="s">
        <v>4</v>
      </c>
      <c r="I3" s="5" t="s">
        <v>2</v>
      </c>
      <c r="J3" s="6" t="s">
        <v>3</v>
      </c>
      <c r="K3" s="7" t="s">
        <v>4</v>
      </c>
      <c r="L3" s="8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10" t="s">
        <v>10</v>
      </c>
    </row>
    <row r="4" spans="1:170" s="1" customFormat="1" ht="15" customHeight="1" x14ac:dyDescent="0.25">
      <c r="A4" s="11" t="s">
        <v>11</v>
      </c>
      <c r="B4" s="12" t="s">
        <v>12</v>
      </c>
      <c r="C4" s="13"/>
      <c r="D4" s="13"/>
      <c r="E4" s="14"/>
      <c r="F4" s="15">
        <f>SUMPRODUCT(C14:C42,E14:E42)/SUM(E14:E42)-SUMPRODUCT(B14:B42,D14:D42)/SUM(D14:D42)</f>
        <v>-14.333199456362308</v>
      </c>
      <c r="G4" s="16">
        <f>SUMPRODUCT(J14:J42,E14:E42)/SUM(E14:E42)-SUMPRODUCT(I14:I42,D14:D42)/SUM(D14:D42)</f>
        <v>56.778437374175155</v>
      </c>
      <c r="H4" s="17">
        <f>SUMPRODUCT(N14:N42,E14:E42)/SUM(E14:E42)-SUMPRODUCT(M14:M42,D14:D42)/SUM(D14:D42)</f>
        <v>-71.111636830538032</v>
      </c>
      <c r="I4" s="18">
        <f>F4/$B$12</f>
        <v>-5.2256039596825579E-3</v>
      </c>
      <c r="J4" s="19">
        <f t="shared" ref="J4:K6" si="0">G4/$B$12</f>
        <v>2.0700306869404241E-2</v>
      </c>
      <c r="K4" s="20">
        <f t="shared" si="0"/>
        <v>-2.5925910829087007E-2</v>
      </c>
      <c r="L4" s="21">
        <f>SUMPRODUCT(T14:T42,E14:E42)/SUM(E14:E42)-SUMPRODUCT(S14:S42,D14:D42)/SUM(D14:D42)</f>
        <v>-54.356173557258671</v>
      </c>
      <c r="M4" s="22">
        <f>SUMPRODUCT(V14:V42,E14:E42)/SUM(E14:E42)-SUMPRODUCT(U14:U42,D14:D42)/SUM(D14:D42)</f>
        <v>8.2109861200760292</v>
      </c>
      <c r="N4" s="22">
        <f>SUMPRODUCT(X14:X42,E14:E42)/SUM(E14:E42)-SUMPRODUCT(W14:W42,D14:D42)/SUM(D14:D42)</f>
        <v>0.88208672430272728</v>
      </c>
      <c r="O4" s="22">
        <f>SUMPRODUCT(Z14:Z42,E14:E42)/SUM(E14:E42)-SUMPRODUCT(Y14:Y42,D14:D42)/SUM(D14:D42)</f>
        <v>6.0132409552353892</v>
      </c>
      <c r="P4" s="22">
        <f>SUMPRODUCT(AB14:AB42,E14:E42)/SUM(E14:E42)-SUMPRODUCT(AA14:AA42,D14:D42)/SUM(D14:D42)</f>
        <v>0</v>
      </c>
      <c r="Q4" s="23">
        <f>SUMPRODUCT(AD14:AD42,E14:E42)/SUM(E14:E42)-SUMPRODUCT(AC14:AC42,D14:D42)/SUM(D14:D42)</f>
        <v>-31.861777072893336</v>
      </c>
      <c r="AB4" s="24"/>
      <c r="AD4" s="24"/>
      <c r="AF4" s="24"/>
      <c r="AH4" s="24"/>
      <c r="AJ4" s="24"/>
      <c r="AL4" s="24"/>
    </row>
    <row r="5" spans="1:170" s="1" customFormat="1" ht="15.75" customHeight="1" x14ac:dyDescent="0.25">
      <c r="A5" s="25"/>
      <c r="B5" s="26" t="s">
        <v>13</v>
      </c>
      <c r="C5" s="27"/>
      <c r="D5" s="27"/>
      <c r="E5" s="28"/>
      <c r="F5" s="29">
        <f>SUM(G14:G42)</f>
        <v>26.738111009596096</v>
      </c>
      <c r="G5" s="30">
        <f>SUM(K14:K42)</f>
        <v>65.868362586010804</v>
      </c>
      <c r="H5" s="31">
        <f>SUM(O14:O42)</f>
        <v>-39.130251576414679</v>
      </c>
      <c r="I5" s="32">
        <f t="shared" ref="I5:I6" si="1">F5/$B$12</f>
        <v>9.7481918947382087E-3</v>
      </c>
      <c r="J5" s="33">
        <f t="shared" si="0"/>
        <v>2.4014315672868002E-2</v>
      </c>
      <c r="K5" s="34">
        <f t="shared" si="0"/>
        <v>-1.4266123778129783E-2</v>
      </c>
      <c r="L5" s="35">
        <f>SUM(AE14:AE42)</f>
        <v>-56.305801657995829</v>
      </c>
      <c r="M5" s="31">
        <f>SUM(AG14:AG42)</f>
        <v>22.794765366812218</v>
      </c>
      <c r="N5" s="31">
        <f>SUM(AI14:AI42)</f>
        <v>1.2273859663625188</v>
      </c>
      <c r="O5" s="31">
        <f>SUM(AK14:AK42)</f>
        <v>7.0949714844620573</v>
      </c>
      <c r="P5" s="31">
        <f>SUM(AM14:AM42)</f>
        <v>0</v>
      </c>
      <c r="Q5" s="36">
        <f>SUM(AO14:AO42)</f>
        <v>-13.941572736055646</v>
      </c>
      <c r="AB5" s="31"/>
      <c r="AD5" s="31"/>
      <c r="AF5" s="31"/>
      <c r="AH5" s="31"/>
      <c r="AJ5" s="31"/>
      <c r="AL5" s="31"/>
    </row>
    <row r="6" spans="1:170" s="1" customFormat="1" ht="15" customHeight="1" thickBot="1" x14ac:dyDescent="0.3">
      <c r="A6" s="37"/>
      <c r="B6" s="38" t="s">
        <v>14</v>
      </c>
      <c r="C6" s="39"/>
      <c r="D6" s="39"/>
      <c r="E6" s="40"/>
      <c r="F6" s="41">
        <f>SUM(H14:H42)</f>
        <v>-41.071310465958064</v>
      </c>
      <c r="G6" s="42">
        <f>SUM(L14:L42)</f>
        <v>-9.0899252118348333</v>
      </c>
      <c r="H6" s="43">
        <f>SUM(P14:P42)</f>
        <v>-31.981385254123175</v>
      </c>
      <c r="I6" s="44">
        <f t="shared" si="1"/>
        <v>-1.4973795854420643E-2</v>
      </c>
      <c r="J6" s="45">
        <f t="shared" si="0"/>
        <v>-3.3140088034634635E-3</v>
      </c>
      <c r="K6" s="46">
        <f t="shared" si="0"/>
        <v>-1.165978705095716E-2</v>
      </c>
      <c r="L6" s="47">
        <f>SUM(AF14:AF42)</f>
        <v>1.9496281007370755</v>
      </c>
      <c r="M6" s="43">
        <f>SUM(AH14:AH42)</f>
        <v>-14.583779246736141</v>
      </c>
      <c r="N6" s="43">
        <f>SUM(AJ14:AJ42)</f>
        <v>-0.34529924205978102</v>
      </c>
      <c r="O6" s="43">
        <f>SUM(AL14:AL42)</f>
        <v>-1.0817305292266544</v>
      </c>
      <c r="P6" s="43">
        <f>SUM(AN14:AN42)</f>
        <v>0</v>
      </c>
      <c r="Q6" s="48">
        <f>SUM(AP14:AP42)</f>
        <v>-17.920204336837678</v>
      </c>
      <c r="AB6" s="31"/>
      <c r="AD6" s="31"/>
      <c r="AF6" s="31"/>
      <c r="AH6" s="31"/>
      <c r="AJ6" s="31"/>
      <c r="AL6" s="31"/>
    </row>
    <row r="7" spans="1:170" s="1" customFormat="1" ht="15.75" thickBot="1" x14ac:dyDescent="0.3">
      <c r="B7" s="31"/>
      <c r="I7" s="31"/>
      <c r="M7" s="31"/>
    </row>
    <row r="8" spans="1:170" s="1" customFormat="1" ht="15" customHeight="1" thickBot="1" x14ac:dyDescent="0.3">
      <c r="A8" s="49" t="s">
        <v>15</v>
      </c>
      <c r="B8" s="50">
        <f>ABS(K6)</f>
        <v>1.165978705095716E-2</v>
      </c>
      <c r="C8" s="1" t="s">
        <v>16</v>
      </c>
      <c r="I8" s="31"/>
      <c r="M8" s="31"/>
      <c r="S8" s="51"/>
      <c r="AE8" s="52" t="s">
        <v>17</v>
      </c>
      <c r="AF8" s="53"/>
      <c r="AO8" s="52" t="s">
        <v>18</v>
      </c>
      <c r="AP8" s="53"/>
    </row>
    <row r="9" spans="1:170" s="1" customFormat="1" ht="15" customHeight="1" thickBot="1" x14ac:dyDescent="0.3">
      <c r="B9" s="31"/>
      <c r="I9" s="31"/>
      <c r="M9" s="31"/>
      <c r="AE9" s="54"/>
      <c r="AF9" s="55"/>
      <c r="AO9" s="54"/>
      <c r="AP9" s="55"/>
    </row>
    <row r="10" spans="1:170" s="1" customFormat="1" ht="15.75" customHeight="1" thickBot="1" x14ac:dyDescent="0.3">
      <c r="B10" s="56" t="s">
        <v>19</v>
      </c>
      <c r="C10" s="57"/>
      <c r="D10" s="57"/>
      <c r="E10" s="57"/>
      <c r="F10" s="57"/>
      <c r="G10" s="57"/>
      <c r="H10" s="58"/>
      <c r="I10" s="59" t="s">
        <v>20</v>
      </c>
      <c r="J10" s="60"/>
      <c r="K10" s="60"/>
      <c r="L10" s="61"/>
      <c r="M10" s="62" t="s">
        <v>21</v>
      </c>
      <c r="N10" s="63"/>
      <c r="O10" s="63"/>
      <c r="P10" s="63"/>
      <c r="Q10" s="64"/>
      <c r="R10" s="65"/>
      <c r="S10" s="66" t="s">
        <v>22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8"/>
      <c r="AF10" s="69"/>
      <c r="AG10" s="70" t="s">
        <v>6</v>
      </c>
      <c r="AH10" s="71"/>
      <c r="AI10" s="70" t="s">
        <v>7</v>
      </c>
      <c r="AJ10" s="71"/>
      <c r="AK10" s="70" t="s">
        <v>8</v>
      </c>
      <c r="AL10" s="71"/>
      <c r="AM10" s="70" t="s">
        <v>9</v>
      </c>
      <c r="AN10" s="71"/>
      <c r="AO10" s="68"/>
      <c r="AP10" s="69"/>
    </row>
    <row r="11" spans="1:170" s="93" customFormat="1" ht="37.9" customHeight="1" thickBot="1" x14ac:dyDescent="0.25">
      <c r="A11" s="72"/>
      <c r="B11" s="73" t="s">
        <v>23</v>
      </c>
      <c r="C11" s="74"/>
      <c r="D11" s="75" t="s">
        <v>24</v>
      </c>
      <c r="E11" s="76"/>
      <c r="F11" s="77" t="s">
        <v>25</v>
      </c>
      <c r="G11" s="78" t="s">
        <v>26</v>
      </c>
      <c r="H11" s="79" t="s">
        <v>27</v>
      </c>
      <c r="I11" s="80" t="s">
        <v>28</v>
      </c>
      <c r="J11" s="81"/>
      <c r="K11" s="78" t="s">
        <v>26</v>
      </c>
      <c r="L11" s="79" t="s">
        <v>27</v>
      </c>
      <c r="M11" s="82" t="s">
        <v>29</v>
      </c>
      <c r="N11" s="83"/>
      <c r="O11" s="84" t="s">
        <v>26</v>
      </c>
      <c r="P11" s="85" t="s">
        <v>27</v>
      </c>
      <c r="Q11" s="75" t="s">
        <v>30</v>
      </c>
      <c r="R11" s="76"/>
      <c r="S11" s="86" t="s">
        <v>17</v>
      </c>
      <c r="T11" s="87"/>
      <c r="U11" s="88" t="s">
        <v>6</v>
      </c>
      <c r="V11" s="89"/>
      <c r="W11" s="86" t="s">
        <v>7</v>
      </c>
      <c r="X11" s="87"/>
      <c r="Y11" s="88" t="s">
        <v>8</v>
      </c>
      <c r="Z11" s="89"/>
      <c r="AA11" s="80" t="s">
        <v>9</v>
      </c>
      <c r="AB11" s="87"/>
      <c r="AC11" s="88" t="s">
        <v>18</v>
      </c>
      <c r="AD11" s="89"/>
      <c r="AE11" s="90" t="s">
        <v>26</v>
      </c>
      <c r="AF11" s="91" t="s">
        <v>27</v>
      </c>
      <c r="AG11" s="90" t="s">
        <v>26</v>
      </c>
      <c r="AH11" s="91" t="s">
        <v>27</v>
      </c>
      <c r="AI11" s="90" t="s">
        <v>26</v>
      </c>
      <c r="AJ11" s="91" t="s">
        <v>27</v>
      </c>
      <c r="AK11" s="90" t="s">
        <v>26</v>
      </c>
      <c r="AL11" s="91" t="s">
        <v>27</v>
      </c>
      <c r="AM11" s="90" t="s">
        <v>26</v>
      </c>
      <c r="AN11" s="91" t="s">
        <v>27</v>
      </c>
      <c r="AO11" s="90" t="s">
        <v>26</v>
      </c>
      <c r="AP11" s="91" t="s">
        <v>27</v>
      </c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</row>
    <row r="12" spans="1:170" s="108" customFormat="1" ht="15.75" customHeight="1" x14ac:dyDescent="0.2">
      <c r="A12" s="94" t="s">
        <v>31</v>
      </c>
      <c r="B12" s="95">
        <f>SUMPRODUCT(B14:B42,D14:D42)/SUM(D14:D42)</f>
        <v>2742.8790178031427</v>
      </c>
      <c r="C12" s="96">
        <f>SUMPRODUCT(C14:C42,E14:E42)/SUM(E14:E42)</f>
        <v>2728.5458183467804</v>
      </c>
      <c r="D12" s="97">
        <f>SUM(D14:D42)</f>
        <v>909.38999999999987</v>
      </c>
      <c r="E12" s="98">
        <f>SUM(E14:E42)</f>
        <v>1028.7000000000003</v>
      </c>
      <c r="F12" s="99">
        <f>SUM(E14:E42)/SUM(D14:E42)</f>
        <v>0.53078030432023282</v>
      </c>
      <c r="G12" s="84"/>
      <c r="H12" s="85"/>
      <c r="I12" s="95">
        <f>SUMPRODUCT(I14:I42,D14:D42)/SUM(D14:D42)</f>
        <v>2473.4384220924644</v>
      </c>
      <c r="J12" s="100">
        <f>SUMPRODUCT(J14:J42,E14:E42)/SUM(E14:E42)</f>
        <v>2530.2168594666396</v>
      </c>
      <c r="K12" s="84"/>
      <c r="L12" s="85"/>
      <c r="M12" s="95">
        <f>SUMPRODUCT(M14:M42,D14:D42)/SUM(D14:D42)</f>
        <v>269.44059571067794</v>
      </c>
      <c r="N12" s="100">
        <f>SUMPRODUCT(N14:N42,E14:E42)/SUM(E14:E42)</f>
        <v>198.32895888013991</v>
      </c>
      <c r="O12" s="84"/>
      <c r="P12" s="85"/>
      <c r="Q12" s="101">
        <f>M12/B12</f>
        <v>9.8232767089552975E-2</v>
      </c>
      <c r="R12" s="102">
        <f>N12/C12</f>
        <v>7.2686688105647046E-2</v>
      </c>
      <c r="S12" s="103">
        <f>SUMPRODUCT(S14:S42,D14:D42)/SUM(D14:D42)</f>
        <v>-162.53642551600527</v>
      </c>
      <c r="T12" s="100">
        <f>SUMPRODUCT(T14:T42,E14:E42)/SUM(E14:E42)</f>
        <v>-216.89259907326394</v>
      </c>
      <c r="U12" s="95">
        <f>SUMPRODUCT(U14:U42,D14:D42)/SUM(D14:D42)</f>
        <v>335.13976401763819</v>
      </c>
      <c r="V12" s="104">
        <f>SUMPRODUCT(V14:V42,E14:E42)/SUM(E14:E42)</f>
        <v>343.35075013771421</v>
      </c>
      <c r="W12" s="103">
        <f>SUMPRODUCT(W14:W42,D14:D42)/SUM(D14:D42)</f>
        <v>27.547403570891849</v>
      </c>
      <c r="X12" s="100">
        <f>SUMPRODUCT(X14:X42,E14:E42)/SUM(E14:E42)</f>
        <v>28.429490295194576</v>
      </c>
      <c r="Y12" s="95">
        <f>SUMPRODUCT(Y14:Y42,D14:D42)/SUM(D14:D42)</f>
        <v>28.406495929505859</v>
      </c>
      <c r="Z12" s="104">
        <f>SUMPRODUCT(Z14:Z42,E14:E42)/SUM(E14:E42)</f>
        <v>34.419736884741248</v>
      </c>
      <c r="AA12" s="103">
        <f>SUMPRODUCT(AA14:AA42,D14:D42)/SUM(D14:D42)</f>
        <v>0</v>
      </c>
      <c r="AB12" s="103">
        <f>SUMPRODUCT(AB14:AB42,E14:E42)/SUM(E14:E42)</f>
        <v>0</v>
      </c>
      <c r="AC12" s="95">
        <f>SUMPRODUCT(AC14:AC42,D14:D42)/SUM(D14:D42)</f>
        <v>40.883357708647196</v>
      </c>
      <c r="AD12" s="100">
        <f>SUMPRODUCT(AD14:AD42,E14:E42)/SUM(E14:E42)</f>
        <v>9.0215806357538604</v>
      </c>
      <c r="AE12" s="105"/>
      <c r="AF12" s="106"/>
      <c r="AG12" s="105"/>
      <c r="AH12" s="106"/>
      <c r="AI12" s="105"/>
      <c r="AJ12" s="106"/>
      <c r="AK12" s="105"/>
      <c r="AL12" s="106"/>
      <c r="AM12" s="105"/>
      <c r="AN12" s="106"/>
      <c r="AO12" s="105"/>
      <c r="AP12" s="106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</row>
    <row r="13" spans="1:170" s="108" customFormat="1" ht="15.75" thickBot="1" x14ac:dyDescent="0.25">
      <c r="A13" s="109" t="s">
        <v>32</v>
      </c>
      <c r="B13" s="110" t="s">
        <v>33</v>
      </c>
      <c r="C13" s="111" t="s">
        <v>34</v>
      </c>
      <c r="D13" s="110" t="s">
        <v>33</v>
      </c>
      <c r="E13" s="112" t="s">
        <v>34</v>
      </c>
      <c r="F13" s="113"/>
      <c r="G13" s="84"/>
      <c r="H13" s="114"/>
      <c r="I13" s="115" t="s">
        <v>33</v>
      </c>
      <c r="J13" s="116" t="s">
        <v>34</v>
      </c>
      <c r="K13" s="84"/>
      <c r="L13" s="114"/>
      <c r="M13" s="115" t="s">
        <v>33</v>
      </c>
      <c r="N13" s="117" t="s">
        <v>34</v>
      </c>
      <c r="O13" s="118"/>
      <c r="P13" s="114"/>
      <c r="Q13" s="110" t="s">
        <v>33</v>
      </c>
      <c r="R13" s="112" t="s">
        <v>34</v>
      </c>
      <c r="S13" s="119" t="s">
        <v>33</v>
      </c>
      <c r="T13" s="120" t="s">
        <v>34</v>
      </c>
      <c r="U13" s="115" t="s">
        <v>33</v>
      </c>
      <c r="V13" s="117" t="s">
        <v>34</v>
      </c>
      <c r="W13" s="119" t="s">
        <v>33</v>
      </c>
      <c r="X13" s="117" t="s">
        <v>34</v>
      </c>
      <c r="Y13" s="115" t="s">
        <v>33</v>
      </c>
      <c r="Z13" s="117" t="s">
        <v>34</v>
      </c>
      <c r="AA13" s="119" t="s">
        <v>33</v>
      </c>
      <c r="AB13" s="117" t="s">
        <v>34</v>
      </c>
      <c r="AC13" s="115" t="s">
        <v>33</v>
      </c>
      <c r="AD13" s="117" t="s">
        <v>34</v>
      </c>
      <c r="AE13" s="121"/>
      <c r="AF13" s="122"/>
      <c r="AG13" s="121"/>
      <c r="AH13" s="122"/>
      <c r="AI13" s="121"/>
      <c r="AJ13" s="122"/>
      <c r="AK13" s="121"/>
      <c r="AL13" s="122"/>
      <c r="AM13" s="121"/>
      <c r="AN13" s="122"/>
      <c r="AO13" s="121"/>
      <c r="AP13" s="122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</row>
    <row r="14" spans="1:170" s="93" customFormat="1" x14ac:dyDescent="0.25">
      <c r="A14" s="123" t="s">
        <v>35</v>
      </c>
      <c r="B14" s="124">
        <v>4495.9225854941751</v>
      </c>
      <c r="C14" s="125">
        <v>4295.4491409547591</v>
      </c>
      <c r="D14" s="126">
        <v>26.61</v>
      </c>
      <c r="E14" s="126">
        <v>56.07</v>
      </c>
      <c r="F14" s="127">
        <f>IF(D14+E14&lt;&gt;0,E14/(D14+E14),0)</f>
        <v>0.67815674891146582</v>
      </c>
      <c r="G14" s="128">
        <f t="shared" ref="G14:G42" si="2">(C14-($B$12*$D$12+$C$12*$E$12)/($D$12+$E$12))*E14/SUM($E$14:$E$42)-(B14-($B$12*$D$12+$C$12*$E$12)/($D$12+$E$12))*D14/SUM($D$14:$D$42)-H14</f>
        <v>42.071801221318161</v>
      </c>
      <c r="H14" s="129">
        <f t="shared" ref="H14:H42" si="3">IF(OR(D14=0,E14=0),0,(C14-B14)*(D14+E14)/SUM($D$14:$E$42))</f>
        <v>-8.5523089198741626</v>
      </c>
      <c r="I14" s="124">
        <v>4254.4406864587245</v>
      </c>
      <c r="J14" s="125">
        <v>4027.840199750312</v>
      </c>
      <c r="K14" s="128">
        <f>(J14-($I$12*$D$12+$J$12*$E$12)/($D$12+$E$12))*E14/SUM($E$14:$E$42)-(I14-($I$12*$D$12+$J$12*$E$12)/($D$12+$E$12))*D14/SUM($D$14:$D$42)-L14</f>
        <v>41.515283196591199</v>
      </c>
      <c r="L14" s="129">
        <f t="shared" ref="L14:L42" si="4">IF(OR(D14=0,E14=0),0,(J14-I14)*(D14+E14)/SUM($D$14:$E$42))</f>
        <v>-9.6669031061774966</v>
      </c>
      <c r="M14" s="124">
        <v>241.48189903545031</v>
      </c>
      <c r="N14" s="125">
        <v>267.60894120444681</v>
      </c>
      <c r="O14" s="128">
        <f>(N14-($M$12*$D$12+$N$12*$E$12)/($D$12+$E$12))*E14/SUM($E$14:$E$42)-(M14-($M$12*$D$12+$N$12*$E$12)/($D$12+$E$12))*D14/SUM($D$14:$D$42)-P14</f>
        <v>0.5565180247269581</v>
      </c>
      <c r="P14" s="130">
        <f t="shared" ref="P14:P42" si="5">IF(OR(D14=0,E14=0),0,(N14-M14)*(D14+E14)/SUM($D$14:$E$42))</f>
        <v>1.1145941863033348</v>
      </c>
      <c r="Q14" s="131">
        <f>IF(M14&lt;&gt;0,M14/B14,0)</f>
        <v>5.3711311625911265E-2</v>
      </c>
      <c r="R14" s="132">
        <f>IF(N14&lt;&gt;0,N14/C14,0)</f>
        <v>6.2300572634638333E-2</v>
      </c>
      <c r="S14" s="133">
        <v>-958.76550169109362</v>
      </c>
      <c r="T14" s="125">
        <v>-728.50008917424645</v>
      </c>
      <c r="U14" s="124">
        <v>1061.142427658775</v>
      </c>
      <c r="V14" s="125">
        <v>846.26805778491178</v>
      </c>
      <c r="W14" s="124">
        <v>27.110735312539148</v>
      </c>
      <c r="X14" s="125">
        <v>32.065572795909873</v>
      </c>
      <c r="Y14" s="124">
        <v>108.45233621445573</v>
      </c>
      <c r="Z14" s="125">
        <v>117.77539979787171</v>
      </c>
      <c r="AA14" s="124">
        <v>0</v>
      </c>
      <c r="AB14" s="125">
        <v>0</v>
      </c>
      <c r="AC14" s="124">
        <v>3.5419015407741452</v>
      </c>
      <c r="AD14" s="125">
        <v>0</v>
      </c>
      <c r="AE14" s="128">
        <f t="shared" ref="AE14:AE42" si="6">(T14-($S$12*$D$12+$T$12*$E$12)/($D$12+$E$12))*E14/SUM($E$14:$E$42)-(S14-($S$12*$D$12+$T$12*$E$12)/($D$12+$E$12))*D14/SUM($D$14:$D$42)-AF14</f>
        <v>-16.644404670999545</v>
      </c>
      <c r="AF14" s="129">
        <f t="shared" ref="AF14:AF42" si="7">IF(OR(D14=0,E14=0),0,(T14-S14)*(D14+E14)/SUM($D$14:$E$42))</f>
        <v>9.8232508845785915</v>
      </c>
      <c r="AG14" s="128">
        <f t="shared" ref="AG14:AG42" si="8">(V14-($U$12*$D$12+$V$12*$E$12)/($D$12+$E$12))*E14/SUM($E$14:$E$42)-(U14-($U$12*$D$12+$V$12*$E$12)/($D$12+$E$12))*D14/SUM($D$14:$D$42)-AH14</f>
        <v>15.672203848986438</v>
      </c>
      <c r="AH14" s="129">
        <f t="shared" ref="AH14:AH42" si="9">IF(OR(D14=0,E14=0),0,(V14-U14)*(D14+E14)/SUM($D$14:$E$42))</f>
        <v>-9.1666604240107574</v>
      </c>
      <c r="AI14" s="128">
        <f t="shared" ref="AI14:AI42" si="10">(X14-($W$12*$D$12+$X$12*$E$12)/($D$12+$E$12))*E14/SUM($E$14:$E$42)-(W14-($W$12*$D$12+$X$12*$E$12)/($D$12+$E$12))*D14/SUM($D$14:$D$42)-AJ14</f>
        <v>3.5848056962811348E-2</v>
      </c>
      <c r="AJ14" s="129">
        <f t="shared" ref="AJ14:AJ42" si="11">IF(OR(D14=0,E14=0),0,(X14-W14)*(D14+E14)/SUM($D$14:$E$42))</f>
        <v>0.21137612965604871</v>
      </c>
      <c r="AK14" s="128">
        <f t="shared" ref="AK14:AK42" si="12">(Z14-($Y$12*$D$12+$Z$12*$E$12)/($D$12+$E$12))*E14/SUM($E$14:$E$42)-(Y14-($Y$12*$D$12+$Z$12*$E$12)/($D$12+$E$12))*D14/SUM($D$14:$D$42)-AL14</f>
        <v>2.0505626766623202</v>
      </c>
      <c r="AL14" s="129">
        <f t="shared" ref="AL14:AL42" si="13">IF(OR(D14=0,E14=0),0,(Z14-Y14)*(D14+E14)/SUM($D$14:$E$42))</f>
        <v>0.39772709062883232</v>
      </c>
      <c r="AM14" s="128">
        <f t="shared" ref="AM14:AM42" si="14">(AB14-($AA$12*$D$12+$AB$12*$E$12)/($D$12+$E$12))*E14/SUM($E$14:$E$42)-(AA14-($AA$12*$D$12+$AB$12*$E$12)/($D$12+$E$12))*D14/SUM($D$14:$D$42)-AN14</f>
        <v>0</v>
      </c>
      <c r="AN14" s="129">
        <f t="shared" ref="AN14:AN42" si="15">IF(OR(D14=0,E14=0),0,(AB14-AA14)*(D14+E14)/SUM($D$14:$E$42))</f>
        <v>0</v>
      </c>
      <c r="AO14" s="128">
        <f t="shared" ref="AO14:AO42" si="16">(AD14-($AC$12*$D$12+$AD$12*$E$12)/($D$12+$E$12))*E14/SUM($E$14:$E$42)-(AC14-($AC$12*$D$12+$AD$12*$E$12)/($D$12+$E$12))*D14/SUM($D$14:$D$42)-AP14</f>
        <v>-0.55769188688505822</v>
      </c>
      <c r="AP14" s="129">
        <f t="shared" ref="AP14:AP42" si="17">IF(OR(D14=0,E14=0),0,(AD14-AC14)*(D14+E14)/SUM($D$14:$E$42))</f>
        <v>-0.15109949454937918</v>
      </c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</row>
    <row r="15" spans="1:170" s="93" customFormat="1" x14ac:dyDescent="0.25">
      <c r="A15" s="134" t="s">
        <v>36</v>
      </c>
      <c r="B15" s="135">
        <v>2897.796883396024</v>
      </c>
      <c r="C15" s="136">
        <v>2993.1613215432667</v>
      </c>
      <c r="D15" s="126">
        <v>18.61</v>
      </c>
      <c r="E15" s="126">
        <v>75.77</v>
      </c>
      <c r="F15" s="137">
        <f t="shared" ref="F15:F42" si="18">IF(D15+E15&lt;&gt;0,E15/(D15+E15),0)</f>
        <v>0.80281839372748465</v>
      </c>
      <c r="G15" s="138">
        <f t="shared" si="2"/>
        <v>11.02519906215313</v>
      </c>
      <c r="H15" s="139">
        <f t="shared" si="3"/>
        <v>4.6440029474053137</v>
      </c>
      <c r="I15" s="135">
        <v>2720.1146337094751</v>
      </c>
      <c r="J15" s="136">
        <v>2822.8586511812064</v>
      </c>
      <c r="K15" s="138">
        <f t="shared" ref="K15:K42" si="19">(J15-($I$12*$D$12+$J$12*$E$12)/($D$12+$E$12))*E15/SUM($E$14:$E$42)-(I15-($I$12*$D$12+$J$12*$E$12)/($D$12+$E$12))*D15/SUM($D$14:$D$42)-L15</f>
        <v>14.082468913696434</v>
      </c>
      <c r="L15" s="139">
        <f t="shared" si="4"/>
        <v>5.003369486959838</v>
      </c>
      <c r="M15" s="135">
        <v>177.68224968654843</v>
      </c>
      <c r="N15" s="136">
        <v>170.30267036206064</v>
      </c>
      <c r="O15" s="138">
        <f t="shared" ref="O15:O42" si="20">(N15-($M$12*$D$12+$N$12*$E$12)/($D$12+$E$12))*E15/SUM($E$14:$E$42)-(M15-($M$12*$D$12+$N$12*$E$12)/($D$12+$E$12))*D15/SUM($D$14:$D$42)-P15</f>
        <v>-3.057269851543305</v>
      </c>
      <c r="P15" s="140">
        <f t="shared" si="5"/>
        <v>-0.35936653955448805</v>
      </c>
      <c r="Q15" s="131">
        <f t="shared" ref="Q15:R42" si="21">IF(M15&lt;&gt;0,M15/B15,0)</f>
        <v>6.1316322998565972E-2</v>
      </c>
      <c r="R15" s="132">
        <f t="shared" si="21"/>
        <v>5.6897257470323384E-2</v>
      </c>
      <c r="S15" s="141">
        <v>-403.22407307898976</v>
      </c>
      <c r="T15" s="136">
        <v>-424.64145880075671</v>
      </c>
      <c r="U15" s="135">
        <v>506.45262403725593</v>
      </c>
      <c r="V15" s="136">
        <v>535.03805375918353</v>
      </c>
      <c r="W15" s="135">
        <v>27.556869066809963</v>
      </c>
      <c r="X15" s="136">
        <v>31.452641766750258</v>
      </c>
      <c r="Y15" s="135">
        <v>9.7662547017732404</v>
      </c>
      <c r="Z15" s="136">
        <v>7.7658264044696672</v>
      </c>
      <c r="AA15" s="135">
        <v>0</v>
      </c>
      <c r="AB15" s="136">
        <v>0</v>
      </c>
      <c r="AC15" s="135">
        <v>37.130574959699089</v>
      </c>
      <c r="AD15" s="136">
        <v>20.687607232413885</v>
      </c>
      <c r="AE15" s="138">
        <f t="shared" si="6"/>
        <v>-11.80251228184639</v>
      </c>
      <c r="AF15" s="139">
        <f t="shared" si="7"/>
        <v>-1.0429716186659876</v>
      </c>
      <c r="AG15" s="138">
        <f t="shared" si="8"/>
        <v>9.5940713936639082</v>
      </c>
      <c r="AH15" s="139">
        <f t="shared" si="9"/>
        <v>1.3920369318016841</v>
      </c>
      <c r="AI15" s="138">
        <f t="shared" si="10"/>
        <v>7.2832585291206564E-2</v>
      </c>
      <c r="AJ15" s="139">
        <f t="shared" si="11"/>
        <v>0.18971411411253603</v>
      </c>
      <c r="AK15" s="138">
        <f t="shared" si="12"/>
        <v>-1.211208826215799</v>
      </c>
      <c r="AL15" s="139">
        <f t="shared" si="13"/>
        <v>-9.7415714801433975E-2</v>
      </c>
      <c r="AM15" s="138">
        <f t="shared" si="14"/>
        <v>0</v>
      </c>
      <c r="AN15" s="139">
        <f t="shared" si="15"/>
        <v>0</v>
      </c>
      <c r="AO15" s="138">
        <f t="shared" si="16"/>
        <v>0.28954727756377518</v>
      </c>
      <c r="AP15" s="139">
        <f t="shared" si="17"/>
        <v>-0.80073025200128856</v>
      </c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</row>
    <row r="16" spans="1:170" s="93" customFormat="1" x14ac:dyDescent="0.25">
      <c r="A16" s="134" t="s">
        <v>37</v>
      </c>
      <c r="B16" s="135">
        <v>2295.760006901311</v>
      </c>
      <c r="C16" s="136">
        <v>2429.8076586509851</v>
      </c>
      <c r="D16" s="126">
        <v>38.64</v>
      </c>
      <c r="E16" s="126">
        <v>190.46</v>
      </c>
      <c r="F16" s="137">
        <f t="shared" si="18"/>
        <v>0.83134002618943692</v>
      </c>
      <c r="G16" s="138">
        <f t="shared" si="2"/>
        <v>-53.726271429459459</v>
      </c>
      <c r="H16" s="139">
        <f t="shared" si="3"/>
        <v>15.845660942397064</v>
      </c>
      <c r="I16" s="135">
        <v>2100.8346273291922</v>
      </c>
      <c r="J16" s="136">
        <v>2236.5409184780706</v>
      </c>
      <c r="K16" s="138">
        <f t="shared" si="19"/>
        <v>-48.369695554927191</v>
      </c>
      <c r="L16" s="139">
        <f t="shared" si="4"/>
        <v>16.041727320304023</v>
      </c>
      <c r="M16" s="135">
        <v>194.92537957211869</v>
      </c>
      <c r="N16" s="136">
        <v>193.26674017291467</v>
      </c>
      <c r="O16" s="138">
        <f t="shared" si="20"/>
        <v>-5.356575874532246</v>
      </c>
      <c r="P16" s="140">
        <f t="shared" si="5"/>
        <v>-0.19606637790692949</v>
      </c>
      <c r="Q16" s="131">
        <f t="shared" si="21"/>
        <v>8.4906688410875356E-2</v>
      </c>
      <c r="R16" s="132">
        <f t="shared" si="21"/>
        <v>7.9539933741181484E-2</v>
      </c>
      <c r="S16" s="141">
        <v>-118.51923740510698</v>
      </c>
      <c r="T16" s="136">
        <v>-139.68199796982742</v>
      </c>
      <c r="U16" s="135">
        <v>235.13198757763973</v>
      </c>
      <c r="V16" s="136">
        <v>251.87922223388986</v>
      </c>
      <c r="W16" s="135">
        <v>29.097653554175295</v>
      </c>
      <c r="X16" s="136">
        <v>29.177605096433197</v>
      </c>
      <c r="Y16" s="135">
        <v>43.532177363699105</v>
      </c>
      <c r="Z16" s="136">
        <v>46.085792292344848</v>
      </c>
      <c r="AA16" s="135">
        <v>0</v>
      </c>
      <c r="AB16" s="136">
        <v>0</v>
      </c>
      <c r="AC16" s="135">
        <v>5.6827984817115249</v>
      </c>
      <c r="AD16" s="136">
        <v>5.8061185200742065</v>
      </c>
      <c r="AE16" s="138">
        <f t="shared" si="6"/>
        <v>8.978556664511812</v>
      </c>
      <c r="AF16" s="139">
        <f t="shared" si="7"/>
        <v>-2.5016322489551328</v>
      </c>
      <c r="AG16" s="138">
        <f t="shared" si="8"/>
        <v>-13.767454303461342</v>
      </c>
      <c r="AH16" s="139">
        <f t="shared" si="9"/>
        <v>1.9796766196342297</v>
      </c>
      <c r="AI16" s="138">
        <f t="shared" si="10"/>
        <v>0.15971377194061182</v>
      </c>
      <c r="AJ16" s="139">
        <f t="shared" si="11"/>
        <v>9.4510050262296141E-3</v>
      </c>
      <c r="AK16" s="138">
        <f t="shared" si="12"/>
        <v>1.8733876652187189</v>
      </c>
      <c r="AL16" s="139">
        <f t="shared" si="13"/>
        <v>0.3018606876629773</v>
      </c>
      <c r="AM16" s="138">
        <f t="shared" si="14"/>
        <v>0</v>
      </c>
      <c r="AN16" s="139">
        <f t="shared" si="15"/>
        <v>0</v>
      </c>
      <c r="AO16" s="138">
        <f t="shared" si="16"/>
        <v>-2.6007796727420338</v>
      </c>
      <c r="AP16" s="139">
        <f t="shared" si="17"/>
        <v>1.4577558724770442E-2</v>
      </c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</row>
    <row r="17" spans="1:170" s="93" customFormat="1" x14ac:dyDescent="0.25">
      <c r="A17" s="134" t="s">
        <v>38</v>
      </c>
      <c r="B17" s="135">
        <v>4960.7444528492179</v>
      </c>
      <c r="C17" s="136">
        <v>4844.1840277777783</v>
      </c>
      <c r="D17" s="126">
        <v>26.44</v>
      </c>
      <c r="E17" s="126">
        <v>9.6</v>
      </c>
      <c r="F17" s="137">
        <f t="shared" si="18"/>
        <v>0.26637069922308548</v>
      </c>
      <c r="G17" s="138">
        <f t="shared" si="2"/>
        <v>-42.856135033494688</v>
      </c>
      <c r="H17" s="139">
        <f t="shared" si="3"/>
        <v>-2.1675142638240126</v>
      </c>
      <c r="I17" s="135">
        <v>4819.667170953101</v>
      </c>
      <c r="J17" s="136">
        <v>4696.197916666667</v>
      </c>
      <c r="K17" s="138">
        <f t="shared" si="19"/>
        <v>-44.581153160969066</v>
      </c>
      <c r="L17" s="139">
        <f t="shared" si="4"/>
        <v>-2.2959882794313389</v>
      </c>
      <c r="M17" s="135">
        <v>141.077281896117</v>
      </c>
      <c r="N17" s="136">
        <v>147.98611111111111</v>
      </c>
      <c r="O17" s="138">
        <f t="shared" si="20"/>
        <v>1.7250181274743797</v>
      </c>
      <c r="P17" s="140">
        <f t="shared" si="5"/>
        <v>0.12847401560731844</v>
      </c>
      <c r="Q17" s="131">
        <f t="shared" si="21"/>
        <v>2.8438731976022039E-2</v>
      </c>
      <c r="R17" s="132">
        <f t="shared" si="21"/>
        <v>3.0549233939611144E-2</v>
      </c>
      <c r="S17" s="141">
        <v>-1301.3395108421582</v>
      </c>
      <c r="T17" s="136">
        <v>-1444.2361111111113</v>
      </c>
      <c r="U17" s="135">
        <v>1396.1800302571862</v>
      </c>
      <c r="V17" s="136">
        <v>1557.3871527777781</v>
      </c>
      <c r="W17" s="135">
        <v>33.005547150781645</v>
      </c>
      <c r="X17" s="136">
        <v>31.006944444444446</v>
      </c>
      <c r="Y17" s="135">
        <v>13.231215330307613</v>
      </c>
      <c r="Z17" s="136">
        <v>3.828125</v>
      </c>
      <c r="AA17" s="135">
        <v>0</v>
      </c>
      <c r="AB17" s="136">
        <v>0</v>
      </c>
      <c r="AC17" s="135">
        <v>0</v>
      </c>
      <c r="AD17" s="136">
        <v>0</v>
      </c>
      <c r="AE17" s="138">
        <f t="shared" si="6"/>
        <v>23.236684583248621</v>
      </c>
      <c r="AF17" s="139">
        <f t="shared" si="7"/>
        <v>-2.6572519716282876</v>
      </c>
      <c r="AG17" s="138">
        <f t="shared" si="8"/>
        <v>-22.354635504247227</v>
      </c>
      <c r="AH17" s="139">
        <f t="shared" si="9"/>
        <v>2.9977476255706024</v>
      </c>
      <c r="AI17" s="138">
        <f t="shared" si="10"/>
        <v>-7.9998937368309736E-2</v>
      </c>
      <c r="AJ17" s="139">
        <f t="shared" si="11"/>
        <v>-3.7165271755384227E-2</v>
      </c>
      <c r="AK17" s="138">
        <f t="shared" si="12"/>
        <v>0.44971120160915434</v>
      </c>
      <c r="AL17" s="139">
        <f t="shared" si="13"/>
        <v>-0.17485636657961512</v>
      </c>
      <c r="AM17" s="138">
        <f t="shared" si="14"/>
        <v>0</v>
      </c>
      <c r="AN17" s="139">
        <f t="shared" si="15"/>
        <v>0</v>
      </c>
      <c r="AO17" s="138">
        <f t="shared" si="16"/>
        <v>0.47325678423213779</v>
      </c>
      <c r="AP17" s="139">
        <f t="shared" si="17"/>
        <v>0</v>
      </c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</row>
    <row r="18" spans="1:170" s="93" customFormat="1" x14ac:dyDescent="0.25">
      <c r="A18" s="134" t="s">
        <v>39</v>
      </c>
      <c r="B18" s="135">
        <v>3145.5222692325192</v>
      </c>
      <c r="C18" s="136">
        <v>3070.4021655065735</v>
      </c>
      <c r="D18" s="126">
        <v>73.27</v>
      </c>
      <c r="E18" s="126">
        <v>21.55</v>
      </c>
      <c r="F18" s="137">
        <f t="shared" si="18"/>
        <v>0.22727272727272729</v>
      </c>
      <c r="G18" s="138">
        <f t="shared" si="2"/>
        <v>-22.358336496942059</v>
      </c>
      <c r="H18" s="139">
        <f t="shared" si="3"/>
        <v>-3.6752102509657281</v>
      </c>
      <c r="I18" s="135">
        <v>2955.8038760747918</v>
      </c>
      <c r="J18" s="136">
        <v>2895.5452436194896</v>
      </c>
      <c r="K18" s="138">
        <f t="shared" si="19"/>
        <v>-25.276869951873579</v>
      </c>
      <c r="L18" s="139">
        <f t="shared" si="4"/>
        <v>-2.9481208454776358</v>
      </c>
      <c r="M18" s="135">
        <v>189.71839315772715</v>
      </c>
      <c r="N18" s="136">
        <v>174.85692188708427</v>
      </c>
      <c r="O18" s="138">
        <f t="shared" si="20"/>
        <v>2.9185334549315067</v>
      </c>
      <c r="P18" s="140">
        <f t="shared" si="5"/>
        <v>-0.72708940548806167</v>
      </c>
      <c r="Q18" s="131">
        <f t="shared" si="21"/>
        <v>6.0313797493481688E-2</v>
      </c>
      <c r="R18" s="132">
        <f t="shared" si="21"/>
        <v>5.6949191819709165E-2</v>
      </c>
      <c r="S18" s="141">
        <v>-557.33246895045727</v>
      </c>
      <c r="T18" s="136">
        <v>-500.46790409899455</v>
      </c>
      <c r="U18" s="135">
        <v>674.05941494927436</v>
      </c>
      <c r="V18" s="136">
        <v>622.79582366589318</v>
      </c>
      <c r="W18" s="135">
        <v>28.762340202902507</v>
      </c>
      <c r="X18" s="136">
        <v>30.158546017014697</v>
      </c>
      <c r="Y18" s="135">
        <v>25.709703835130341</v>
      </c>
      <c r="Z18" s="136">
        <v>16.156225831399844</v>
      </c>
      <c r="AA18" s="135">
        <v>0</v>
      </c>
      <c r="AB18" s="136">
        <v>0</v>
      </c>
      <c r="AC18" s="135">
        <v>18.519403120877122</v>
      </c>
      <c r="AD18" s="136">
        <v>6.2142304717710743</v>
      </c>
      <c r="AE18" s="138">
        <f t="shared" si="6"/>
        <v>20.227437316922696</v>
      </c>
      <c r="AF18" s="139">
        <f t="shared" si="7"/>
        <v>2.7820679324570547</v>
      </c>
      <c r="AG18" s="138">
        <f t="shared" si="8"/>
        <v>-18.512993906764766</v>
      </c>
      <c r="AH18" s="139">
        <f t="shared" si="9"/>
        <v>-2.5080433444732706</v>
      </c>
      <c r="AI18" s="138">
        <f t="shared" si="10"/>
        <v>-8.3581881933379149E-2</v>
      </c>
      <c r="AJ18" s="139">
        <f t="shared" si="11"/>
        <v>6.8308610690998736E-2</v>
      </c>
      <c r="AK18" s="138">
        <f t="shared" si="12"/>
        <v>0.61834773018376221</v>
      </c>
      <c r="AL18" s="139">
        <f t="shared" si="13"/>
        <v>-0.46739871951959167</v>
      </c>
      <c r="AM18" s="138">
        <f t="shared" si="14"/>
        <v>0</v>
      </c>
      <c r="AN18" s="139">
        <f t="shared" si="15"/>
        <v>0</v>
      </c>
      <c r="AO18" s="138">
        <f t="shared" si="16"/>
        <v>0.66932419652319253</v>
      </c>
      <c r="AP18" s="139">
        <f t="shared" si="17"/>
        <v>-0.6020238846432493</v>
      </c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</row>
    <row r="19" spans="1:170" s="93" customFormat="1" x14ac:dyDescent="0.25">
      <c r="A19" s="134" t="s">
        <v>40</v>
      </c>
      <c r="B19" s="135">
        <v>2459.9604044300281</v>
      </c>
      <c r="C19" s="136">
        <v>2357.663646396004</v>
      </c>
      <c r="D19" s="126">
        <v>570.35</v>
      </c>
      <c r="E19" s="126">
        <v>286.95</v>
      </c>
      <c r="F19" s="137">
        <f t="shared" si="18"/>
        <v>0.33471363583343056</v>
      </c>
      <c r="G19" s="138">
        <f t="shared" si="2"/>
        <v>112.58782041685782</v>
      </c>
      <c r="H19" s="139">
        <f t="shared" si="3"/>
        <v>-45.250226079577764</v>
      </c>
      <c r="I19" s="135">
        <v>2218.2859939803043</v>
      </c>
      <c r="J19" s="136">
        <v>2174.3605157692978</v>
      </c>
      <c r="K19" s="138">
        <f t="shared" si="19"/>
        <v>106.52489195706423</v>
      </c>
      <c r="L19" s="139">
        <f t="shared" si="4"/>
        <v>-19.430115459187075</v>
      </c>
      <c r="M19" s="135">
        <v>241.67441044972384</v>
      </c>
      <c r="N19" s="136">
        <v>183.30313062670618</v>
      </c>
      <c r="O19" s="138">
        <f t="shared" si="20"/>
        <v>6.0629284597935502</v>
      </c>
      <c r="P19" s="140">
        <f t="shared" si="5"/>
        <v>-25.820110620390707</v>
      </c>
      <c r="Q19" s="131">
        <f t="shared" si="21"/>
        <v>9.8243211563285179E-2</v>
      </c>
      <c r="R19" s="132">
        <f t="shared" si="21"/>
        <v>7.7747786842668962E-2</v>
      </c>
      <c r="S19" s="141">
        <v>-111.68317699658104</v>
      </c>
      <c r="T19" s="136">
        <v>-113.85549166521461</v>
      </c>
      <c r="U19" s="135">
        <v>245.1126501271149</v>
      </c>
      <c r="V19" s="136">
        <v>222.76412847766744</v>
      </c>
      <c r="W19" s="135">
        <v>30.461704801145498</v>
      </c>
      <c r="X19" s="136">
        <v>28.536039960504155</v>
      </c>
      <c r="Y19" s="135">
        <v>21.505508313608601</v>
      </c>
      <c r="Z19" s="136">
        <v>26.336469768252311</v>
      </c>
      <c r="AA19" s="135">
        <v>0</v>
      </c>
      <c r="AB19" s="136">
        <v>0</v>
      </c>
      <c r="AC19" s="135">
        <v>56.277724204435877</v>
      </c>
      <c r="AD19" s="136">
        <v>19.521984085496893</v>
      </c>
      <c r="AE19" s="138">
        <f t="shared" si="6"/>
        <v>-27.400870045656188</v>
      </c>
      <c r="AF19" s="139">
        <f t="shared" si="7"/>
        <v>-0.96090757674801663</v>
      </c>
      <c r="AG19" s="138">
        <f t="shared" si="8"/>
        <v>36.519932816224298</v>
      </c>
      <c r="AH19" s="139">
        <f t="shared" si="9"/>
        <v>-9.8857058289714654</v>
      </c>
      <c r="AI19" s="138">
        <f t="shared" si="10"/>
        <v>-0.53716790143410109</v>
      </c>
      <c r="AJ19" s="139">
        <f t="shared" si="11"/>
        <v>-0.85180382122699294</v>
      </c>
      <c r="AK19" s="138">
        <f t="shared" si="12"/>
        <v>2.7252525736328246</v>
      </c>
      <c r="AL19" s="139">
        <f t="shared" si="13"/>
        <v>2.1369406245664808</v>
      </c>
      <c r="AM19" s="138">
        <f t="shared" si="14"/>
        <v>0</v>
      </c>
      <c r="AN19" s="139">
        <f t="shared" si="15"/>
        <v>0</v>
      </c>
      <c r="AO19" s="138">
        <f t="shared" si="16"/>
        <v>-5.2442189829733046</v>
      </c>
      <c r="AP19" s="139">
        <f t="shared" si="17"/>
        <v>-16.258634018010717</v>
      </c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</row>
    <row r="20" spans="1:170" s="93" customFormat="1" x14ac:dyDescent="0.25">
      <c r="A20" s="134" t="s">
        <v>41</v>
      </c>
      <c r="B20" s="135">
        <v>3847.5267907501407</v>
      </c>
      <c r="C20" s="136">
        <v>3661.2259205071932</v>
      </c>
      <c r="D20" s="126">
        <v>29.55</v>
      </c>
      <c r="E20" s="126">
        <v>27.34</v>
      </c>
      <c r="F20" s="137">
        <f t="shared" si="18"/>
        <v>0.4805765512392336</v>
      </c>
      <c r="G20" s="138">
        <f t="shared" si="2"/>
        <v>-6.0640532698033489</v>
      </c>
      <c r="H20" s="139">
        <f t="shared" si="3"/>
        <v>-5.4686090471140538</v>
      </c>
      <c r="I20" s="135">
        <v>3559.6221094190637</v>
      </c>
      <c r="J20" s="136">
        <v>3400.7802974884175</v>
      </c>
      <c r="K20" s="138">
        <f t="shared" si="19"/>
        <v>-5.8076994392756651</v>
      </c>
      <c r="L20" s="139">
        <f t="shared" si="4"/>
        <v>-4.6625856800945558</v>
      </c>
      <c r="M20" s="135">
        <v>287.90468133107726</v>
      </c>
      <c r="N20" s="136">
        <v>260.4456230187759</v>
      </c>
      <c r="O20" s="138">
        <f t="shared" si="20"/>
        <v>-0.25635383052768279</v>
      </c>
      <c r="P20" s="140">
        <f t="shared" si="5"/>
        <v>-0.80602336701950039</v>
      </c>
      <c r="Q20" s="131">
        <f t="shared" si="21"/>
        <v>7.4828505943930118E-2</v>
      </c>
      <c r="R20" s="132">
        <f t="shared" si="21"/>
        <v>7.1136179157907889E-2</v>
      </c>
      <c r="S20" s="141">
        <v>128.46869712351946</v>
      </c>
      <c r="T20" s="136">
        <v>-3.4534259936600828</v>
      </c>
      <c r="U20" s="135">
        <v>144.41624365482232</v>
      </c>
      <c r="V20" s="136">
        <v>242.11168007802974</v>
      </c>
      <c r="W20" s="135">
        <v>5.1043429216018046</v>
      </c>
      <c r="X20" s="136">
        <v>9.8360156059497683</v>
      </c>
      <c r="Y20" s="135">
        <v>9.915397631133672</v>
      </c>
      <c r="Z20" s="136">
        <v>9.7323823457693255</v>
      </c>
      <c r="AA20" s="135">
        <v>0</v>
      </c>
      <c r="AB20" s="136">
        <v>0</v>
      </c>
      <c r="AC20" s="135">
        <v>0</v>
      </c>
      <c r="AD20" s="136">
        <v>2.2189709826871495</v>
      </c>
      <c r="AE20" s="138">
        <f t="shared" si="6"/>
        <v>-1.5263443646452943</v>
      </c>
      <c r="AF20" s="139">
        <f t="shared" si="7"/>
        <v>-3.8723947722429521</v>
      </c>
      <c r="AG20" s="138">
        <f t="shared" si="8"/>
        <v>0.88307108718130856</v>
      </c>
      <c r="AH20" s="139">
        <f t="shared" si="9"/>
        <v>2.8677168646018858</v>
      </c>
      <c r="AI20" s="138">
        <f t="shared" si="10"/>
        <v>0.12243057921661832</v>
      </c>
      <c r="AJ20" s="139">
        <f t="shared" si="11"/>
        <v>0.13889182597947236</v>
      </c>
      <c r="AK20" s="138">
        <f t="shared" si="12"/>
        <v>0.12880694836855169</v>
      </c>
      <c r="AL20" s="139">
        <f t="shared" si="13"/>
        <v>-5.3721651648673038E-3</v>
      </c>
      <c r="AM20" s="138">
        <f t="shared" si="14"/>
        <v>0</v>
      </c>
      <c r="AN20" s="139">
        <f t="shared" si="15"/>
        <v>0</v>
      </c>
      <c r="AO20" s="138">
        <f t="shared" si="16"/>
        <v>0.13568191935113105</v>
      </c>
      <c r="AP20" s="139">
        <f t="shared" si="17"/>
        <v>6.5134879806960422E-2</v>
      </c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</row>
    <row r="21" spans="1:170" s="93" customFormat="1" x14ac:dyDescent="0.25">
      <c r="A21" s="134" t="s">
        <v>42</v>
      </c>
      <c r="B21" s="135">
        <v>2915.511415525114</v>
      </c>
      <c r="C21" s="136">
        <v>2923.2899077627412</v>
      </c>
      <c r="D21" s="126">
        <v>18.25</v>
      </c>
      <c r="E21" s="126">
        <v>49.51</v>
      </c>
      <c r="F21" s="137">
        <f t="shared" si="18"/>
        <v>0.73066706021251482</v>
      </c>
      <c r="G21" s="138">
        <f t="shared" si="2"/>
        <v>5.1600101398284908</v>
      </c>
      <c r="H21" s="139">
        <f t="shared" si="3"/>
        <v>0.27195364199888611</v>
      </c>
      <c r="I21" s="135">
        <v>2698.1187214611873</v>
      </c>
      <c r="J21" s="136">
        <v>2691.3148858816403</v>
      </c>
      <c r="K21" s="138">
        <f t="shared" si="19"/>
        <v>5.3693661380214861</v>
      </c>
      <c r="L21" s="139">
        <f t="shared" si="4"/>
        <v>-0.23787744576882675</v>
      </c>
      <c r="M21" s="135">
        <v>217.39269406392694</v>
      </c>
      <c r="N21" s="136">
        <v>231.97502188110147</v>
      </c>
      <c r="O21" s="138">
        <f t="shared" si="20"/>
        <v>-0.20935599819298228</v>
      </c>
      <c r="P21" s="140">
        <f t="shared" si="5"/>
        <v>0.50983108776772279</v>
      </c>
      <c r="Q21" s="131">
        <f t="shared" si="21"/>
        <v>7.4564171797205009E-2</v>
      </c>
      <c r="R21" s="132">
        <f t="shared" si="21"/>
        <v>7.9354093914905999E-2</v>
      </c>
      <c r="S21" s="141">
        <v>-187.80821917808217</v>
      </c>
      <c r="T21" s="136">
        <v>-121.89961623914361</v>
      </c>
      <c r="U21" s="135">
        <v>341.23744292237444</v>
      </c>
      <c r="V21" s="136">
        <v>315.72241298054263</v>
      </c>
      <c r="W21" s="135">
        <v>23.141552511415526</v>
      </c>
      <c r="X21" s="136">
        <v>20.369622298525552</v>
      </c>
      <c r="Y21" s="135">
        <v>40.356164383561641</v>
      </c>
      <c r="Z21" s="136">
        <v>16.59934020063287</v>
      </c>
      <c r="AA21" s="135">
        <v>0</v>
      </c>
      <c r="AB21" s="136">
        <v>0</v>
      </c>
      <c r="AC21" s="135">
        <v>0.46575342465753428</v>
      </c>
      <c r="AD21" s="136">
        <v>1.1832626405439979</v>
      </c>
      <c r="AE21" s="138">
        <f t="shared" si="6"/>
        <v>0.96822115418276899</v>
      </c>
      <c r="AF21" s="139">
        <f t="shared" si="7"/>
        <v>2.3043134917070289</v>
      </c>
      <c r="AG21" s="138">
        <f t="shared" si="8"/>
        <v>-0.28713287147181066</v>
      </c>
      <c r="AH21" s="139">
        <f t="shared" si="9"/>
        <v>-0.89206302537989624</v>
      </c>
      <c r="AI21" s="138">
        <f t="shared" si="10"/>
        <v>-0.17326369508077069</v>
      </c>
      <c r="AJ21" s="139">
        <f t="shared" si="11"/>
        <v>-9.6912935532108696E-2</v>
      </c>
      <c r="AK21" s="138">
        <f t="shared" si="12"/>
        <v>-6.7042004331059557E-2</v>
      </c>
      <c r="AL21" s="139">
        <f t="shared" si="13"/>
        <v>-0.8305921843852726</v>
      </c>
      <c r="AM21" s="138">
        <f t="shared" si="14"/>
        <v>0</v>
      </c>
      <c r="AN21" s="139">
        <f t="shared" si="15"/>
        <v>0</v>
      </c>
      <c r="AO21" s="138">
        <f t="shared" si="16"/>
        <v>-0.65013858149210813</v>
      </c>
      <c r="AP21" s="139">
        <f t="shared" si="17"/>
        <v>2.5085741357969316E-2</v>
      </c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</row>
    <row r="22" spans="1:170" s="93" customFormat="1" x14ac:dyDescent="0.25">
      <c r="A22" s="134" t="s">
        <v>43</v>
      </c>
      <c r="B22" s="135">
        <v>2394.9217140502678</v>
      </c>
      <c r="C22" s="136">
        <v>2380.2490852800452</v>
      </c>
      <c r="D22" s="126">
        <v>16.18</v>
      </c>
      <c r="E22" s="126">
        <v>35.53</v>
      </c>
      <c r="F22" s="137">
        <f t="shared" si="18"/>
        <v>0.68710114097853414</v>
      </c>
      <c r="G22" s="138">
        <f t="shared" si="2"/>
        <v>-5.8149895872684478</v>
      </c>
      <c r="H22" s="139">
        <f t="shared" si="3"/>
        <v>-0.391479050873909</v>
      </c>
      <c r="I22" s="135">
        <v>2176.9777503090236</v>
      </c>
      <c r="J22" s="136">
        <v>2193.9792663476874</v>
      </c>
      <c r="K22" s="138">
        <f t="shared" si="19"/>
        <v>-5.3358007946708259</v>
      </c>
      <c r="L22" s="139">
        <f t="shared" si="4"/>
        <v>0.45361587664107683</v>
      </c>
      <c r="M22" s="135">
        <v>217.94396374124435</v>
      </c>
      <c r="N22" s="136">
        <v>186.26981893235765</v>
      </c>
      <c r="O22" s="138">
        <f t="shared" si="20"/>
        <v>-0.47918879259761971</v>
      </c>
      <c r="P22" s="140">
        <f t="shared" si="5"/>
        <v>-0.84509492751499193</v>
      </c>
      <c r="Q22" s="131">
        <f t="shared" si="21"/>
        <v>9.1002541946416979E-2</v>
      </c>
      <c r="R22" s="132">
        <f t="shared" si="21"/>
        <v>7.8256439666037014E-2</v>
      </c>
      <c r="S22" s="141">
        <v>-108.50844664194479</v>
      </c>
      <c r="T22" s="136">
        <v>-116.65024861619288</v>
      </c>
      <c r="U22" s="135">
        <v>256.61310259579727</v>
      </c>
      <c r="V22" s="136">
        <v>249.01257153579135</v>
      </c>
      <c r="W22" s="135">
        <v>29.599299546765554</v>
      </c>
      <c r="X22" s="136">
        <v>28.783187916314848</v>
      </c>
      <c r="Y22" s="135">
        <v>40.240008240626288</v>
      </c>
      <c r="Z22" s="136">
        <v>25.12430809644432</v>
      </c>
      <c r="AA22" s="135">
        <v>0</v>
      </c>
      <c r="AB22" s="136">
        <v>0</v>
      </c>
      <c r="AC22" s="135">
        <v>0</v>
      </c>
      <c r="AD22" s="136">
        <v>0</v>
      </c>
      <c r="AE22" s="138">
        <f t="shared" si="6"/>
        <v>1.3239666493600704</v>
      </c>
      <c r="AF22" s="139">
        <f t="shared" si="7"/>
        <v>-0.21723066528818011</v>
      </c>
      <c r="AG22" s="138">
        <f t="shared" si="8"/>
        <v>-1.447763127104893</v>
      </c>
      <c r="AH22" s="139">
        <f t="shared" si="9"/>
        <v>-0.20278906609750119</v>
      </c>
      <c r="AI22" s="138">
        <f t="shared" si="10"/>
        <v>2.0108739173710397E-2</v>
      </c>
      <c r="AJ22" s="139">
        <f t="shared" si="11"/>
        <v>-2.1774598914707781E-2</v>
      </c>
      <c r="AK22" s="138">
        <f t="shared" si="12"/>
        <v>2.5944125273995144E-2</v>
      </c>
      <c r="AL22" s="139">
        <f t="shared" si="13"/>
        <v>-0.40330059721460276</v>
      </c>
      <c r="AM22" s="138">
        <f t="shared" si="14"/>
        <v>0</v>
      </c>
      <c r="AN22" s="139">
        <f t="shared" si="15"/>
        <v>0</v>
      </c>
      <c r="AO22" s="138">
        <f t="shared" si="16"/>
        <v>-0.40144517930050189</v>
      </c>
      <c r="AP22" s="139">
        <f t="shared" si="17"/>
        <v>0</v>
      </c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</row>
    <row r="23" spans="1:170" s="93" customFormat="1" x14ac:dyDescent="0.25">
      <c r="A23" s="134" t="s">
        <v>44</v>
      </c>
      <c r="B23" s="135">
        <v>3697.1666666666665</v>
      </c>
      <c r="C23" s="136">
        <v>4420.333333333333</v>
      </c>
      <c r="D23" s="126">
        <v>1</v>
      </c>
      <c r="E23" s="126">
        <v>1</v>
      </c>
      <c r="F23" s="137">
        <f t="shared" si="18"/>
        <v>0.5</v>
      </c>
      <c r="G23" s="138">
        <f t="shared" si="2"/>
        <v>-0.16595429064352918</v>
      </c>
      <c r="H23" s="139">
        <f t="shared" si="3"/>
        <v>0.74626737320420244</v>
      </c>
      <c r="I23" s="135">
        <v>3464.4166666666665</v>
      </c>
      <c r="J23" s="136">
        <v>4184.416666666667</v>
      </c>
      <c r="K23" s="138">
        <f t="shared" si="19"/>
        <v>-0.1656303552032482</v>
      </c>
      <c r="L23" s="139">
        <f t="shared" si="4"/>
        <v>0.74299955110443816</v>
      </c>
      <c r="M23" s="135">
        <v>232.75</v>
      </c>
      <c r="N23" s="136">
        <v>235.91666666666666</v>
      </c>
      <c r="O23" s="138">
        <f t="shared" si="20"/>
        <v>-3.2393544028083308E-4</v>
      </c>
      <c r="P23" s="140">
        <f t="shared" si="5"/>
        <v>3.2678220997648783E-3</v>
      </c>
      <c r="Q23" s="131">
        <f t="shared" si="21"/>
        <v>6.2953613127169461E-2</v>
      </c>
      <c r="R23" s="132">
        <f t="shared" si="21"/>
        <v>5.3370786516853931E-2</v>
      </c>
      <c r="S23" s="141">
        <v>-596.5</v>
      </c>
      <c r="T23" s="136">
        <v>-583.58333333333337</v>
      </c>
      <c r="U23" s="135">
        <v>676.91666666666663</v>
      </c>
      <c r="V23" s="136">
        <v>667.16666666666663</v>
      </c>
      <c r="W23" s="135">
        <v>30.166666666666668</v>
      </c>
      <c r="X23" s="136">
        <v>30.166666666666668</v>
      </c>
      <c r="Y23" s="135">
        <v>122.16666666666667</v>
      </c>
      <c r="Z23" s="136">
        <v>122.16666666666667</v>
      </c>
      <c r="AA23" s="135">
        <v>0</v>
      </c>
      <c r="AB23" s="136">
        <v>0</v>
      </c>
      <c r="AC23" s="135">
        <v>0</v>
      </c>
      <c r="AD23" s="136">
        <v>0</v>
      </c>
      <c r="AE23" s="138">
        <f t="shared" si="6"/>
        <v>5.0894051486056947E-2</v>
      </c>
      <c r="AF23" s="139">
        <f t="shared" si="7"/>
        <v>1.3329274354304111E-2</v>
      </c>
      <c r="AG23" s="138">
        <f t="shared" si="8"/>
        <v>-4.2450066833325792E-2</v>
      </c>
      <c r="AH23" s="139">
        <f t="shared" si="9"/>
        <v>-1.0061452254539261E-2</v>
      </c>
      <c r="AI23" s="138">
        <f t="shared" si="10"/>
        <v>-2.7434196185119504E-4</v>
      </c>
      <c r="AJ23" s="139">
        <f t="shared" si="11"/>
        <v>0</v>
      </c>
      <c r="AK23" s="138">
        <f t="shared" si="12"/>
        <v>-1.1550875929246252E-2</v>
      </c>
      <c r="AL23" s="139">
        <f t="shared" si="13"/>
        <v>0</v>
      </c>
      <c r="AM23" s="138">
        <f t="shared" si="14"/>
        <v>0</v>
      </c>
      <c r="AN23" s="139">
        <f t="shared" si="15"/>
        <v>0</v>
      </c>
      <c r="AO23" s="138">
        <f t="shared" si="16"/>
        <v>3.0572977980854767E-3</v>
      </c>
      <c r="AP23" s="139">
        <f t="shared" si="17"/>
        <v>0</v>
      </c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</row>
    <row r="24" spans="1:170" s="93" customFormat="1" x14ac:dyDescent="0.25">
      <c r="A24" s="134" t="s">
        <v>45</v>
      </c>
      <c r="B24" s="135">
        <v>2989.1846921797005</v>
      </c>
      <c r="C24" s="136">
        <v>2904.1804635761587</v>
      </c>
      <c r="D24" s="126">
        <v>12.02</v>
      </c>
      <c r="E24" s="126">
        <v>6.04</v>
      </c>
      <c r="F24" s="137">
        <f t="shared" si="18"/>
        <v>0.33444075304540422</v>
      </c>
      <c r="G24" s="138">
        <f t="shared" si="2"/>
        <v>-1.5722830992490442</v>
      </c>
      <c r="H24" s="139">
        <f t="shared" si="3"/>
        <v>-0.79210788383406605</v>
      </c>
      <c r="I24" s="135">
        <v>2817.2143649473105</v>
      </c>
      <c r="J24" s="136">
        <v>2693.1153421633553</v>
      </c>
      <c r="K24" s="138">
        <f t="shared" si="19"/>
        <v>-1.8762788239653303</v>
      </c>
      <c r="L24" s="139">
        <f t="shared" si="4"/>
        <v>-1.156410874354767</v>
      </c>
      <c r="M24" s="135">
        <v>171.97032723239047</v>
      </c>
      <c r="N24" s="136">
        <v>211.06512141280351</v>
      </c>
      <c r="O24" s="138">
        <f t="shared" si="20"/>
        <v>0.30399572471628267</v>
      </c>
      <c r="P24" s="140">
        <f t="shared" si="5"/>
        <v>0.36430299052069781</v>
      </c>
      <c r="Q24" s="131">
        <f t="shared" si="21"/>
        <v>5.7530847017348549E-2</v>
      </c>
      <c r="R24" s="132">
        <f t="shared" si="21"/>
        <v>7.2676310601201929E-2</v>
      </c>
      <c r="S24" s="141">
        <v>-431.8496949528564</v>
      </c>
      <c r="T24" s="136">
        <v>-398.82726269315668</v>
      </c>
      <c r="U24" s="135">
        <v>529.33998890737655</v>
      </c>
      <c r="V24" s="136">
        <v>525.44150110375278</v>
      </c>
      <c r="W24" s="135">
        <v>32.62617859123683</v>
      </c>
      <c r="X24" s="136">
        <v>29.966887417218544</v>
      </c>
      <c r="Y24" s="135">
        <v>9.6089850249584021</v>
      </c>
      <c r="Z24" s="136">
        <v>24.254966887417215</v>
      </c>
      <c r="AA24" s="135">
        <v>0</v>
      </c>
      <c r="AB24" s="136">
        <v>0</v>
      </c>
      <c r="AC24" s="135">
        <v>32.24486966167499</v>
      </c>
      <c r="AD24" s="136">
        <v>30.229028697571746</v>
      </c>
      <c r="AE24" s="138">
        <f t="shared" si="6"/>
        <v>1.6526465343716654</v>
      </c>
      <c r="AF24" s="139">
        <f t="shared" si="7"/>
        <v>0.30771797316439203</v>
      </c>
      <c r="AG24" s="138">
        <f t="shared" si="8"/>
        <v>-1.3811723123029642</v>
      </c>
      <c r="AH24" s="139">
        <f t="shared" si="9"/>
        <v>-3.6327874212985563E-2</v>
      </c>
      <c r="AI24" s="138">
        <f t="shared" si="10"/>
        <v>-2.4703596229543434E-2</v>
      </c>
      <c r="AJ24" s="139">
        <f t="shared" si="11"/>
        <v>-2.4780479029751057E-2</v>
      </c>
      <c r="AK24" s="138">
        <f t="shared" si="12"/>
        <v>0.11105222401639828</v>
      </c>
      <c r="AL24" s="139">
        <f t="shared" si="13"/>
        <v>0.13647788928068671</v>
      </c>
      <c r="AM24" s="138">
        <f t="shared" si="14"/>
        <v>0</v>
      </c>
      <c r="AN24" s="139">
        <f t="shared" si="15"/>
        <v>0</v>
      </c>
      <c r="AO24" s="138">
        <f t="shared" si="16"/>
        <v>-5.3827125139273527E-2</v>
      </c>
      <c r="AP24" s="139">
        <f t="shared" si="17"/>
        <v>-1.8784518681642534E-2</v>
      </c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</row>
    <row r="25" spans="1:170" s="93" customFormat="1" x14ac:dyDescent="0.25">
      <c r="A25" s="134" t="s">
        <v>46</v>
      </c>
      <c r="B25" s="135">
        <v>0</v>
      </c>
      <c r="C25" s="136">
        <v>3564.855072463768</v>
      </c>
      <c r="D25" s="126">
        <v>0</v>
      </c>
      <c r="E25" s="126">
        <v>1.61</v>
      </c>
      <c r="F25" s="137">
        <f t="shared" si="18"/>
        <v>1</v>
      </c>
      <c r="G25" s="138">
        <f t="shared" si="2"/>
        <v>1.2983668452942831</v>
      </c>
      <c r="H25" s="139">
        <f t="shared" si="3"/>
        <v>0</v>
      </c>
      <c r="I25" s="135">
        <v>0</v>
      </c>
      <c r="J25" s="136">
        <v>3300.7763975155281</v>
      </c>
      <c r="K25" s="138">
        <f t="shared" si="19"/>
        <v>1.2476852042764475</v>
      </c>
      <c r="L25" s="139">
        <f t="shared" si="4"/>
        <v>0</v>
      </c>
      <c r="M25" s="135">
        <v>0</v>
      </c>
      <c r="N25" s="136">
        <v>264.07867494824012</v>
      </c>
      <c r="O25" s="138">
        <f t="shared" si="20"/>
        <v>5.0681641017835996E-2</v>
      </c>
      <c r="P25" s="140">
        <f t="shared" si="5"/>
        <v>0</v>
      </c>
      <c r="Q25" s="131">
        <f t="shared" si="21"/>
        <v>0</v>
      </c>
      <c r="R25" s="132">
        <f t="shared" si="21"/>
        <v>7.4078376141593932E-2</v>
      </c>
      <c r="S25" s="141">
        <v>0</v>
      </c>
      <c r="T25" s="136">
        <v>-276.75983436852999</v>
      </c>
      <c r="U25" s="135">
        <v>0</v>
      </c>
      <c r="V25" s="136">
        <v>409.57556935817803</v>
      </c>
      <c r="W25" s="135">
        <v>0</v>
      </c>
      <c r="X25" s="136">
        <v>37.47412008281573</v>
      </c>
      <c r="Y25" s="135">
        <v>0</v>
      </c>
      <c r="Z25" s="136">
        <v>30.331262939958592</v>
      </c>
      <c r="AA25" s="135">
        <v>0</v>
      </c>
      <c r="AB25" s="136">
        <v>0</v>
      </c>
      <c r="AC25" s="135">
        <v>0</v>
      </c>
      <c r="AD25" s="136">
        <v>63.457556935817799</v>
      </c>
      <c r="AE25" s="138">
        <f t="shared" si="6"/>
        <v>-0.13361454091697528</v>
      </c>
      <c r="AF25" s="139">
        <f t="shared" si="7"/>
        <v>0</v>
      </c>
      <c r="AG25" s="138">
        <f t="shared" si="8"/>
        <v>0.10967716220727158</v>
      </c>
      <c r="AH25" s="139">
        <f t="shared" si="9"/>
        <v>0</v>
      </c>
      <c r="AI25" s="138">
        <f t="shared" si="10"/>
        <v>1.4803364271078295E-2</v>
      </c>
      <c r="AJ25" s="139">
        <f t="shared" si="11"/>
        <v>0</v>
      </c>
      <c r="AK25" s="138">
        <f t="shared" si="12"/>
        <v>-1.9828696359346434E-3</v>
      </c>
      <c r="AL25" s="139">
        <f t="shared" si="13"/>
        <v>0</v>
      </c>
      <c r="AM25" s="138">
        <f t="shared" si="14"/>
        <v>0</v>
      </c>
      <c r="AN25" s="139">
        <f t="shared" si="15"/>
        <v>0</v>
      </c>
      <c r="AO25" s="138">
        <f t="shared" si="16"/>
        <v>6.1798525092396209E-2</v>
      </c>
      <c r="AP25" s="139">
        <f t="shared" si="17"/>
        <v>0</v>
      </c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</row>
    <row r="26" spans="1:170" s="93" customFormat="1" x14ac:dyDescent="0.25">
      <c r="A26" s="134" t="s">
        <v>47</v>
      </c>
      <c r="B26" s="135">
        <v>3023.5833333333335</v>
      </c>
      <c r="C26" s="136">
        <v>3073.4300629510212</v>
      </c>
      <c r="D26" s="126">
        <v>1</v>
      </c>
      <c r="E26" s="126">
        <v>21.71</v>
      </c>
      <c r="F26" s="137">
        <f t="shared" si="18"/>
        <v>0.95596653456627034</v>
      </c>
      <c r="G26" s="138">
        <f t="shared" si="2"/>
        <v>6.2354783353800638</v>
      </c>
      <c r="H26" s="139">
        <f t="shared" si="3"/>
        <v>0.58409012461634313</v>
      </c>
      <c r="I26" s="135">
        <v>2776.75</v>
      </c>
      <c r="J26" s="136">
        <v>2921.0847535697835</v>
      </c>
      <c r="K26" s="138">
        <f t="shared" si="19"/>
        <v>6.8195795979432958</v>
      </c>
      <c r="L26" s="139">
        <f t="shared" si="4"/>
        <v>1.6912745298566028</v>
      </c>
      <c r="M26" s="135">
        <v>246.83333333333334</v>
      </c>
      <c r="N26" s="136">
        <v>152.34530938123751</v>
      </c>
      <c r="O26" s="138">
        <f t="shared" si="20"/>
        <v>-0.58410126256323291</v>
      </c>
      <c r="P26" s="140">
        <f t="shared" si="5"/>
        <v>-1.1071844052402602</v>
      </c>
      <c r="Q26" s="131">
        <f t="shared" si="21"/>
        <v>8.1636027891850177E-2</v>
      </c>
      <c r="R26" s="132">
        <f t="shared" si="21"/>
        <v>4.9568497171189843E-2</v>
      </c>
      <c r="S26" s="141">
        <v>-327.58333333333331</v>
      </c>
      <c r="T26" s="136">
        <v>-392.68002456625209</v>
      </c>
      <c r="U26" s="135">
        <v>481.33333333333331</v>
      </c>
      <c r="V26" s="136">
        <v>476.65822201750342</v>
      </c>
      <c r="W26" s="135">
        <v>19.75</v>
      </c>
      <c r="X26" s="136">
        <v>29.456471672040532</v>
      </c>
      <c r="Y26" s="135">
        <v>73.333333333333329</v>
      </c>
      <c r="Z26" s="136">
        <v>38.910640257945644</v>
      </c>
      <c r="AA26" s="135">
        <v>0</v>
      </c>
      <c r="AB26" s="136">
        <v>0</v>
      </c>
      <c r="AC26" s="135">
        <v>0</v>
      </c>
      <c r="AD26" s="136">
        <v>0</v>
      </c>
      <c r="AE26" s="138">
        <f t="shared" si="6"/>
        <v>-3.3355857977523478</v>
      </c>
      <c r="AF26" s="139">
        <f t="shared" si="7"/>
        <v>-0.76278493666423386</v>
      </c>
      <c r="AG26" s="138">
        <f t="shared" si="8"/>
        <v>2.7934855794209783</v>
      </c>
      <c r="AH26" s="139">
        <f t="shared" si="9"/>
        <v>-5.478165512566336E-2</v>
      </c>
      <c r="AI26" s="138">
        <f t="shared" si="10"/>
        <v>-7.4239927185442367E-2</v>
      </c>
      <c r="AJ26" s="139">
        <f t="shared" si="11"/>
        <v>0.11373773750034336</v>
      </c>
      <c r="AK26" s="138">
        <f t="shared" si="12"/>
        <v>0.51178586714095686</v>
      </c>
      <c r="AL26" s="139">
        <f t="shared" si="13"/>
        <v>-0.40335555095070624</v>
      </c>
      <c r="AM26" s="138">
        <f t="shared" si="14"/>
        <v>0</v>
      </c>
      <c r="AN26" s="139">
        <f t="shared" si="15"/>
        <v>0</v>
      </c>
      <c r="AO26" s="138">
        <f t="shared" si="16"/>
        <v>-0.47954698418737723</v>
      </c>
      <c r="AP26" s="139">
        <f t="shared" si="17"/>
        <v>0</v>
      </c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</row>
    <row r="27" spans="1:170" s="93" customFormat="1" x14ac:dyDescent="0.25">
      <c r="A27" s="134" t="s">
        <v>48</v>
      </c>
      <c r="B27" s="135">
        <v>0</v>
      </c>
      <c r="C27" s="136">
        <v>0</v>
      </c>
      <c r="D27" s="126">
        <v>0</v>
      </c>
      <c r="E27" s="126">
        <v>0</v>
      </c>
      <c r="F27" s="137">
        <f t="shared" si="18"/>
        <v>0</v>
      </c>
      <c r="G27" s="138">
        <f t="shared" si="2"/>
        <v>0</v>
      </c>
      <c r="H27" s="139">
        <f t="shared" si="3"/>
        <v>0</v>
      </c>
      <c r="I27" s="135">
        <v>0</v>
      </c>
      <c r="J27" s="136">
        <v>0</v>
      </c>
      <c r="K27" s="138">
        <f t="shared" si="19"/>
        <v>0</v>
      </c>
      <c r="L27" s="139">
        <f t="shared" si="4"/>
        <v>0</v>
      </c>
      <c r="M27" s="135">
        <v>0</v>
      </c>
      <c r="N27" s="136">
        <v>0</v>
      </c>
      <c r="O27" s="138">
        <f t="shared" si="20"/>
        <v>0</v>
      </c>
      <c r="P27" s="140">
        <f t="shared" si="5"/>
        <v>0</v>
      </c>
      <c r="Q27" s="131">
        <f t="shared" si="21"/>
        <v>0</v>
      </c>
      <c r="R27" s="132">
        <f t="shared" si="21"/>
        <v>0</v>
      </c>
      <c r="S27" s="141">
        <v>0</v>
      </c>
      <c r="T27" s="136">
        <v>0</v>
      </c>
      <c r="U27" s="135">
        <v>0</v>
      </c>
      <c r="V27" s="136">
        <v>0</v>
      </c>
      <c r="W27" s="135">
        <v>0</v>
      </c>
      <c r="X27" s="136">
        <v>0</v>
      </c>
      <c r="Y27" s="135">
        <v>0</v>
      </c>
      <c r="Z27" s="136">
        <v>0</v>
      </c>
      <c r="AA27" s="135">
        <v>0</v>
      </c>
      <c r="AB27" s="136">
        <v>0</v>
      </c>
      <c r="AC27" s="135">
        <v>0</v>
      </c>
      <c r="AD27" s="136">
        <v>0</v>
      </c>
      <c r="AE27" s="138">
        <f t="shared" si="6"/>
        <v>0</v>
      </c>
      <c r="AF27" s="139">
        <f t="shared" si="7"/>
        <v>0</v>
      </c>
      <c r="AG27" s="138">
        <f t="shared" si="8"/>
        <v>0</v>
      </c>
      <c r="AH27" s="139">
        <f t="shared" si="9"/>
        <v>0</v>
      </c>
      <c r="AI27" s="138">
        <f t="shared" si="10"/>
        <v>0</v>
      </c>
      <c r="AJ27" s="139">
        <f t="shared" si="11"/>
        <v>0</v>
      </c>
      <c r="AK27" s="138">
        <f t="shared" si="12"/>
        <v>0</v>
      </c>
      <c r="AL27" s="139">
        <f t="shared" si="13"/>
        <v>0</v>
      </c>
      <c r="AM27" s="138">
        <f t="shared" si="14"/>
        <v>0</v>
      </c>
      <c r="AN27" s="139">
        <f t="shared" si="15"/>
        <v>0</v>
      </c>
      <c r="AO27" s="138">
        <f t="shared" si="16"/>
        <v>0</v>
      </c>
      <c r="AP27" s="139">
        <f t="shared" si="17"/>
        <v>0</v>
      </c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</row>
    <row r="28" spans="1:170" s="93" customFormat="1" x14ac:dyDescent="0.25">
      <c r="A28" s="134" t="s">
        <v>49</v>
      </c>
      <c r="B28" s="135">
        <v>2331.3131313131312</v>
      </c>
      <c r="C28" s="136">
        <v>2413.1587651598675</v>
      </c>
      <c r="D28" s="126">
        <v>1.98</v>
      </c>
      <c r="E28" s="126">
        <v>90.7</v>
      </c>
      <c r="F28" s="137">
        <f t="shared" si="18"/>
        <v>0.9786361674579197</v>
      </c>
      <c r="G28" s="138">
        <f t="shared" si="2"/>
        <v>-31.434856192549095</v>
      </c>
      <c r="H28" s="139">
        <f t="shared" si="3"/>
        <v>3.9138808543026991</v>
      </c>
      <c r="I28" s="135">
        <v>2138.0050505050508</v>
      </c>
      <c r="J28" s="136">
        <v>2242.4117971334067</v>
      </c>
      <c r="K28" s="138">
        <f t="shared" si="19"/>
        <v>-27.223473673159088</v>
      </c>
      <c r="L28" s="139">
        <f t="shared" si="4"/>
        <v>4.9927595093705781</v>
      </c>
      <c r="M28" s="135">
        <v>193.3080808080808</v>
      </c>
      <c r="N28" s="136">
        <v>170.74696802646085</v>
      </c>
      <c r="O28" s="138">
        <f t="shared" si="20"/>
        <v>-4.2113825193899741</v>
      </c>
      <c r="P28" s="140">
        <f t="shared" si="5"/>
        <v>-1.0788786550678953</v>
      </c>
      <c r="Q28" s="131">
        <f t="shared" si="21"/>
        <v>8.2918110918544202E-2</v>
      </c>
      <c r="R28" s="132">
        <f t="shared" si="21"/>
        <v>7.0756624260131989E-2</v>
      </c>
      <c r="S28" s="141">
        <v>-141.91919191919192</v>
      </c>
      <c r="T28" s="136">
        <v>-97.313487688349866</v>
      </c>
      <c r="U28" s="135">
        <v>231.73400673400673</v>
      </c>
      <c r="V28" s="136">
        <v>205.23980154355016</v>
      </c>
      <c r="W28" s="135">
        <v>30.471380471380471</v>
      </c>
      <c r="X28" s="136">
        <v>29.310915104740904</v>
      </c>
      <c r="Y28" s="135">
        <v>73.021885521885523</v>
      </c>
      <c r="Z28" s="136">
        <v>33.509739066519664</v>
      </c>
      <c r="AA28" s="135">
        <v>0</v>
      </c>
      <c r="AB28" s="136">
        <v>0</v>
      </c>
      <c r="AC28" s="135">
        <v>0</v>
      </c>
      <c r="AD28" s="136">
        <v>0</v>
      </c>
      <c r="AE28" s="138">
        <f t="shared" si="6"/>
        <v>6.0537078235392103</v>
      </c>
      <c r="AF28" s="139">
        <f t="shared" si="7"/>
        <v>2.1330571171175956</v>
      </c>
      <c r="AG28" s="138">
        <f t="shared" si="8"/>
        <v>-10.335889297832338</v>
      </c>
      <c r="AH28" s="139">
        <f t="shared" si="9"/>
        <v>-1.2669602222040846</v>
      </c>
      <c r="AI28" s="138">
        <f t="shared" si="10"/>
        <v>0.16435436033448692</v>
      </c>
      <c r="AJ28" s="139">
        <f t="shared" si="11"/>
        <v>-5.5493774891854898E-2</v>
      </c>
      <c r="AK28" s="138">
        <f t="shared" si="12"/>
        <v>1.9678296721013386</v>
      </c>
      <c r="AL28" s="139">
        <f t="shared" si="13"/>
        <v>-1.8894817750895507</v>
      </c>
      <c r="AM28" s="138">
        <f t="shared" si="14"/>
        <v>0</v>
      </c>
      <c r="AN28" s="139">
        <f t="shared" si="15"/>
        <v>0</v>
      </c>
      <c r="AO28" s="138">
        <f t="shared" si="16"/>
        <v>-2.0613850775326665</v>
      </c>
      <c r="AP28" s="139">
        <f t="shared" si="17"/>
        <v>0</v>
      </c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</row>
    <row r="29" spans="1:170" s="93" customFormat="1" x14ac:dyDescent="0.25">
      <c r="A29" s="134" t="s">
        <v>50</v>
      </c>
      <c r="B29" s="135">
        <v>4033.3611111111113</v>
      </c>
      <c r="C29" s="136">
        <v>4011.9460736396218</v>
      </c>
      <c r="D29" s="126">
        <v>3</v>
      </c>
      <c r="E29" s="126">
        <v>20.46</v>
      </c>
      <c r="F29" s="137">
        <f t="shared" si="18"/>
        <v>0.87212276214833762</v>
      </c>
      <c r="G29" s="138">
        <f t="shared" si="2"/>
        <v>21.368951190303708</v>
      </c>
      <c r="H29" s="139">
        <f t="shared" si="3"/>
        <v>-0.25922262592611517</v>
      </c>
      <c r="I29" s="135">
        <v>3858.8888888888887</v>
      </c>
      <c r="J29" s="136">
        <v>3799.6741609644832</v>
      </c>
      <c r="K29" s="138">
        <f t="shared" si="19"/>
        <v>22.02405695770808</v>
      </c>
      <c r="L29" s="139">
        <f t="shared" si="4"/>
        <v>-0.71677657751010104</v>
      </c>
      <c r="M29" s="135">
        <v>174.4722222222222</v>
      </c>
      <c r="N29" s="136">
        <v>212.27191267513845</v>
      </c>
      <c r="O29" s="138">
        <f t="shared" si="20"/>
        <v>-0.65510576740437476</v>
      </c>
      <c r="P29" s="140">
        <f t="shared" si="5"/>
        <v>0.45755395158398998</v>
      </c>
      <c r="Q29" s="131">
        <f t="shared" si="21"/>
        <v>4.3257277842439094E-2</v>
      </c>
      <c r="R29" s="132">
        <f t="shared" si="21"/>
        <v>5.2909961594415501E-2</v>
      </c>
      <c r="S29" s="141">
        <v>-689.75</v>
      </c>
      <c r="T29" s="136">
        <v>-587.78510915607683</v>
      </c>
      <c r="U29" s="135">
        <v>777.27777777777783</v>
      </c>
      <c r="V29" s="136">
        <v>696.0777126099706</v>
      </c>
      <c r="W29" s="135">
        <v>30.166666666666668</v>
      </c>
      <c r="X29" s="136">
        <v>32.111436950146626</v>
      </c>
      <c r="Y29" s="135">
        <v>56.777777777777779</v>
      </c>
      <c r="Z29" s="136">
        <v>71.867872271098079</v>
      </c>
      <c r="AA29" s="135">
        <v>0</v>
      </c>
      <c r="AB29" s="136">
        <v>0</v>
      </c>
      <c r="AC29" s="135">
        <v>0</v>
      </c>
      <c r="AD29" s="136">
        <v>0</v>
      </c>
      <c r="AE29" s="138">
        <f t="shared" si="6"/>
        <v>-7.4742209125072714</v>
      </c>
      <c r="AF29" s="139">
        <f t="shared" si="7"/>
        <v>1.2342545182104223</v>
      </c>
      <c r="AG29" s="138">
        <f t="shared" si="8"/>
        <v>6.6307827637666712</v>
      </c>
      <c r="AH29" s="139">
        <f t="shared" si="9"/>
        <v>-0.98290251166703158</v>
      </c>
      <c r="AI29" s="138">
        <f t="shared" si="10"/>
        <v>5.0825828275708418E-2</v>
      </c>
      <c r="AJ29" s="139">
        <f t="shared" si="11"/>
        <v>2.3540862834254241E-2</v>
      </c>
      <c r="AK29" s="138">
        <f t="shared" si="12"/>
        <v>0.53520432472981527</v>
      </c>
      <c r="AL29" s="139">
        <f t="shared" si="13"/>
        <v>0.1826610822063445</v>
      </c>
      <c r="AM29" s="138">
        <f t="shared" si="14"/>
        <v>0</v>
      </c>
      <c r="AN29" s="139">
        <f t="shared" si="15"/>
        <v>0</v>
      </c>
      <c r="AO29" s="138">
        <f t="shared" si="16"/>
        <v>-0.39769777166929643</v>
      </c>
      <c r="AP29" s="139">
        <f t="shared" si="17"/>
        <v>0</v>
      </c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</row>
    <row r="30" spans="1:170" s="93" customFormat="1" x14ac:dyDescent="0.25">
      <c r="A30" s="134" t="s">
        <v>51</v>
      </c>
      <c r="B30" s="135">
        <v>0</v>
      </c>
      <c r="C30" s="136">
        <v>2648.1083073623536</v>
      </c>
      <c r="D30" s="126">
        <v>0</v>
      </c>
      <c r="E30" s="126">
        <v>99.47</v>
      </c>
      <c r="F30" s="137">
        <f t="shared" si="18"/>
        <v>1</v>
      </c>
      <c r="G30" s="138">
        <f t="shared" si="2"/>
        <v>-8.4282071488246917</v>
      </c>
      <c r="H30" s="139">
        <f t="shared" si="3"/>
        <v>0</v>
      </c>
      <c r="I30" s="135">
        <v>0</v>
      </c>
      <c r="J30" s="136">
        <v>2495.2129620321034</v>
      </c>
      <c r="K30" s="138">
        <f t="shared" si="19"/>
        <v>-0.80859492039578718</v>
      </c>
      <c r="L30" s="139">
        <f t="shared" si="4"/>
        <v>0</v>
      </c>
      <c r="M30" s="135">
        <v>0</v>
      </c>
      <c r="N30" s="136">
        <v>152.89534533025034</v>
      </c>
      <c r="O30" s="138">
        <f t="shared" si="20"/>
        <v>-7.6196122284288776</v>
      </c>
      <c r="P30" s="140">
        <f t="shared" si="5"/>
        <v>0</v>
      </c>
      <c r="Q30" s="131">
        <f t="shared" si="21"/>
        <v>0</v>
      </c>
      <c r="R30" s="132">
        <f t="shared" si="21"/>
        <v>5.7737572479632314E-2</v>
      </c>
      <c r="S30" s="141">
        <v>0</v>
      </c>
      <c r="T30" s="136">
        <v>-275.0209443383265</v>
      </c>
      <c r="U30" s="135">
        <v>0</v>
      </c>
      <c r="V30" s="136">
        <v>373.53473409068062</v>
      </c>
      <c r="W30" s="135">
        <v>0</v>
      </c>
      <c r="X30" s="136">
        <v>32.038135451224825</v>
      </c>
      <c r="Y30" s="135">
        <v>0</v>
      </c>
      <c r="Z30" s="136">
        <v>22.343420126671358</v>
      </c>
      <c r="AA30" s="135">
        <v>0</v>
      </c>
      <c r="AB30" s="136">
        <v>0</v>
      </c>
      <c r="AC30" s="135">
        <v>0</v>
      </c>
      <c r="AD30" s="136">
        <v>0</v>
      </c>
      <c r="AE30" s="138">
        <f t="shared" si="6"/>
        <v>-8.086913173692281</v>
      </c>
      <c r="AF30" s="139">
        <f t="shared" si="7"/>
        <v>0</v>
      </c>
      <c r="AG30" s="138">
        <f t="shared" si="8"/>
        <v>3.2911777619853746</v>
      </c>
      <c r="AH30" s="139">
        <f t="shared" si="9"/>
        <v>0</v>
      </c>
      <c r="AI30" s="138">
        <f t="shared" si="10"/>
        <v>0.38895870234108798</v>
      </c>
      <c r="AJ30" s="139">
        <f t="shared" si="11"/>
        <v>0</v>
      </c>
      <c r="AK30" s="138">
        <f t="shared" si="12"/>
        <v>-0.89489018207155591</v>
      </c>
      <c r="AL30" s="139">
        <f t="shared" si="13"/>
        <v>0</v>
      </c>
      <c r="AM30" s="138">
        <f t="shared" si="14"/>
        <v>0</v>
      </c>
      <c r="AN30" s="139">
        <f t="shared" si="15"/>
        <v>0</v>
      </c>
      <c r="AO30" s="138">
        <f t="shared" si="16"/>
        <v>-2.3179453369915004</v>
      </c>
      <c r="AP30" s="139">
        <f t="shared" si="17"/>
        <v>0</v>
      </c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</row>
    <row r="31" spans="1:170" s="93" customFormat="1" x14ac:dyDescent="0.25">
      <c r="A31" s="134" t="s">
        <v>52</v>
      </c>
      <c r="B31" s="135">
        <v>0</v>
      </c>
      <c r="C31" s="136">
        <v>0</v>
      </c>
      <c r="D31" s="126">
        <v>0</v>
      </c>
      <c r="E31" s="126">
        <v>0</v>
      </c>
      <c r="F31" s="137">
        <f t="shared" si="18"/>
        <v>0</v>
      </c>
      <c r="G31" s="138">
        <f t="shared" si="2"/>
        <v>0</v>
      </c>
      <c r="H31" s="139">
        <f t="shared" si="3"/>
        <v>0</v>
      </c>
      <c r="I31" s="135">
        <v>0</v>
      </c>
      <c r="J31" s="136">
        <v>0</v>
      </c>
      <c r="K31" s="138">
        <f t="shared" si="19"/>
        <v>0</v>
      </c>
      <c r="L31" s="139">
        <f t="shared" si="4"/>
        <v>0</v>
      </c>
      <c r="M31" s="135">
        <v>0</v>
      </c>
      <c r="N31" s="136">
        <v>0</v>
      </c>
      <c r="O31" s="138">
        <f t="shared" si="20"/>
        <v>0</v>
      </c>
      <c r="P31" s="140">
        <f t="shared" si="5"/>
        <v>0</v>
      </c>
      <c r="Q31" s="131">
        <f t="shared" si="21"/>
        <v>0</v>
      </c>
      <c r="R31" s="132">
        <f t="shared" si="21"/>
        <v>0</v>
      </c>
      <c r="S31" s="141">
        <v>0</v>
      </c>
      <c r="T31" s="136">
        <v>0</v>
      </c>
      <c r="U31" s="135">
        <v>0</v>
      </c>
      <c r="V31" s="136">
        <v>0</v>
      </c>
      <c r="W31" s="135">
        <v>0</v>
      </c>
      <c r="X31" s="136">
        <v>0</v>
      </c>
      <c r="Y31" s="135">
        <v>0</v>
      </c>
      <c r="Z31" s="136">
        <v>0</v>
      </c>
      <c r="AA31" s="135">
        <v>0</v>
      </c>
      <c r="AB31" s="136">
        <v>0</v>
      </c>
      <c r="AC31" s="135">
        <v>0</v>
      </c>
      <c r="AD31" s="136">
        <v>0</v>
      </c>
      <c r="AE31" s="138">
        <f t="shared" si="6"/>
        <v>0</v>
      </c>
      <c r="AF31" s="139">
        <f t="shared" si="7"/>
        <v>0</v>
      </c>
      <c r="AG31" s="138">
        <f t="shared" si="8"/>
        <v>0</v>
      </c>
      <c r="AH31" s="139">
        <f t="shared" si="9"/>
        <v>0</v>
      </c>
      <c r="AI31" s="138">
        <f t="shared" si="10"/>
        <v>0</v>
      </c>
      <c r="AJ31" s="139">
        <f t="shared" si="11"/>
        <v>0</v>
      </c>
      <c r="AK31" s="138">
        <f t="shared" si="12"/>
        <v>0</v>
      </c>
      <c r="AL31" s="139">
        <f t="shared" si="13"/>
        <v>0</v>
      </c>
      <c r="AM31" s="138">
        <f t="shared" si="14"/>
        <v>0</v>
      </c>
      <c r="AN31" s="139">
        <f t="shared" si="15"/>
        <v>0</v>
      </c>
      <c r="AO31" s="138">
        <f t="shared" si="16"/>
        <v>0</v>
      </c>
      <c r="AP31" s="139">
        <f t="shared" si="17"/>
        <v>0</v>
      </c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</row>
    <row r="32" spans="1:170" s="93" customFormat="1" x14ac:dyDescent="0.25">
      <c r="A32" s="134" t="s">
        <v>53</v>
      </c>
      <c r="B32" s="135">
        <v>4549.0842490842488</v>
      </c>
      <c r="C32" s="136">
        <v>3440.9207161125319</v>
      </c>
      <c r="D32" s="126">
        <v>0.91</v>
      </c>
      <c r="E32" s="126">
        <v>3.91</v>
      </c>
      <c r="F32" s="137">
        <f t="shared" si="18"/>
        <v>0.81120331950207469</v>
      </c>
      <c r="G32" s="138">
        <f t="shared" si="2"/>
        <v>3.6230687928448893</v>
      </c>
      <c r="H32" s="139">
        <f t="shared" si="3"/>
        <v>-2.7559856502658153</v>
      </c>
      <c r="I32" s="135">
        <v>3019.6886446886442</v>
      </c>
      <c r="J32" s="136">
        <v>3216.7306052855924</v>
      </c>
      <c r="K32" s="138">
        <f t="shared" si="19"/>
        <v>1.7041419618387548</v>
      </c>
      <c r="L32" s="139">
        <f t="shared" si="4"/>
        <v>0.49004032324468433</v>
      </c>
      <c r="M32" s="135">
        <v>1529.3956043956043</v>
      </c>
      <c r="N32" s="136">
        <v>224.19011082693945</v>
      </c>
      <c r="O32" s="138">
        <f t="shared" si="20"/>
        <v>1.9189268310061351</v>
      </c>
      <c r="P32" s="140">
        <f t="shared" si="5"/>
        <v>-3.2460259735104997</v>
      </c>
      <c r="Q32" s="131">
        <f t="shared" si="21"/>
        <v>0.3361985667122957</v>
      </c>
      <c r="R32" s="132">
        <f t="shared" si="21"/>
        <v>6.5154105346613145E-2</v>
      </c>
      <c r="S32" s="141">
        <v>1387.4542124542124</v>
      </c>
      <c r="T32" s="136">
        <v>-389.57800511508952</v>
      </c>
      <c r="U32" s="135">
        <v>97.252747252747255</v>
      </c>
      <c r="V32" s="136">
        <v>520.14066496163684</v>
      </c>
      <c r="W32" s="135">
        <v>33.150183150183146</v>
      </c>
      <c r="X32" s="136">
        <v>30.200341005967601</v>
      </c>
      <c r="Y32" s="135">
        <v>11.538461538461538</v>
      </c>
      <c r="Z32" s="136">
        <v>63.427109974424553</v>
      </c>
      <c r="AA32" s="135">
        <v>0</v>
      </c>
      <c r="AB32" s="136">
        <v>0</v>
      </c>
      <c r="AC32" s="135">
        <v>0</v>
      </c>
      <c r="AD32" s="136">
        <v>0</v>
      </c>
      <c r="AE32" s="138">
        <f t="shared" si="6"/>
        <v>2.086246299522565</v>
      </c>
      <c r="AF32" s="139">
        <f t="shared" si="7"/>
        <v>-4.4194517740063848</v>
      </c>
      <c r="AG32" s="138">
        <f t="shared" si="8"/>
        <v>-0.12270078553054231</v>
      </c>
      <c r="AH32" s="139">
        <f t="shared" si="9"/>
        <v>1.0517157424871124</v>
      </c>
      <c r="AI32" s="138">
        <f t="shared" si="10"/>
        <v>1.0502202945793106E-2</v>
      </c>
      <c r="AJ32" s="139">
        <f t="shared" si="11"/>
        <v>-7.3362120103395217E-3</v>
      </c>
      <c r="AK32" s="138">
        <f t="shared" si="12"/>
        <v>1.2005850230747961E-2</v>
      </c>
      <c r="AL32" s="139">
        <f t="shared" si="13"/>
        <v>0.12904627001911245</v>
      </c>
      <c r="AM32" s="138">
        <f t="shared" si="14"/>
        <v>0</v>
      </c>
      <c r="AN32" s="139">
        <f t="shared" si="15"/>
        <v>0</v>
      </c>
      <c r="AO32" s="138">
        <f t="shared" si="16"/>
        <v>-6.7126736162428272E-2</v>
      </c>
      <c r="AP32" s="139">
        <f t="shared" si="17"/>
        <v>0</v>
      </c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</row>
    <row r="33" spans="1:170" s="93" customFormat="1" x14ac:dyDescent="0.25">
      <c r="A33" s="134" t="s">
        <v>54</v>
      </c>
      <c r="B33" s="135">
        <v>0</v>
      </c>
      <c r="C33" s="136">
        <v>0</v>
      </c>
      <c r="D33" s="126">
        <v>0</v>
      </c>
      <c r="E33" s="126">
        <v>0</v>
      </c>
      <c r="F33" s="137">
        <f t="shared" si="18"/>
        <v>0</v>
      </c>
      <c r="G33" s="138">
        <f t="shared" si="2"/>
        <v>0</v>
      </c>
      <c r="H33" s="139">
        <f t="shared" si="3"/>
        <v>0</v>
      </c>
      <c r="I33" s="135">
        <v>0</v>
      </c>
      <c r="J33" s="136">
        <v>0</v>
      </c>
      <c r="K33" s="138">
        <f t="shared" si="19"/>
        <v>0</v>
      </c>
      <c r="L33" s="139">
        <f t="shared" si="4"/>
        <v>0</v>
      </c>
      <c r="M33" s="135">
        <v>0</v>
      </c>
      <c r="N33" s="136">
        <v>0</v>
      </c>
      <c r="O33" s="138">
        <f t="shared" si="20"/>
        <v>0</v>
      </c>
      <c r="P33" s="140">
        <f t="shared" si="5"/>
        <v>0</v>
      </c>
      <c r="Q33" s="131">
        <f t="shared" si="21"/>
        <v>0</v>
      </c>
      <c r="R33" s="132">
        <f t="shared" si="21"/>
        <v>0</v>
      </c>
      <c r="S33" s="141">
        <v>0</v>
      </c>
      <c r="T33" s="136">
        <v>0</v>
      </c>
      <c r="U33" s="135">
        <v>0</v>
      </c>
      <c r="V33" s="136">
        <v>0</v>
      </c>
      <c r="W33" s="135">
        <v>0</v>
      </c>
      <c r="X33" s="136">
        <v>0</v>
      </c>
      <c r="Y33" s="135">
        <v>0</v>
      </c>
      <c r="Z33" s="136">
        <v>0</v>
      </c>
      <c r="AA33" s="135">
        <v>0</v>
      </c>
      <c r="AB33" s="136">
        <v>0</v>
      </c>
      <c r="AC33" s="135">
        <v>0</v>
      </c>
      <c r="AD33" s="136">
        <v>0</v>
      </c>
      <c r="AE33" s="138">
        <f t="shared" si="6"/>
        <v>0</v>
      </c>
      <c r="AF33" s="139">
        <f t="shared" si="7"/>
        <v>0</v>
      </c>
      <c r="AG33" s="138">
        <f t="shared" si="8"/>
        <v>0</v>
      </c>
      <c r="AH33" s="139">
        <f t="shared" si="9"/>
        <v>0</v>
      </c>
      <c r="AI33" s="138">
        <f t="shared" si="10"/>
        <v>0</v>
      </c>
      <c r="AJ33" s="139">
        <f t="shared" si="11"/>
        <v>0</v>
      </c>
      <c r="AK33" s="138">
        <f t="shared" si="12"/>
        <v>0</v>
      </c>
      <c r="AL33" s="139">
        <f t="shared" si="13"/>
        <v>0</v>
      </c>
      <c r="AM33" s="138">
        <f t="shared" si="14"/>
        <v>0</v>
      </c>
      <c r="AN33" s="139">
        <f t="shared" si="15"/>
        <v>0</v>
      </c>
      <c r="AO33" s="138">
        <f t="shared" si="16"/>
        <v>0</v>
      </c>
      <c r="AP33" s="139">
        <f t="shared" si="17"/>
        <v>0</v>
      </c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</row>
    <row r="34" spans="1:170" s="93" customFormat="1" x14ac:dyDescent="0.25">
      <c r="A34" s="134" t="s">
        <v>55</v>
      </c>
      <c r="B34" s="135">
        <v>0</v>
      </c>
      <c r="C34" s="136">
        <v>0</v>
      </c>
      <c r="D34" s="126">
        <v>0</v>
      </c>
      <c r="E34" s="126">
        <v>0</v>
      </c>
      <c r="F34" s="137">
        <f t="shared" si="18"/>
        <v>0</v>
      </c>
      <c r="G34" s="138">
        <f t="shared" si="2"/>
        <v>0</v>
      </c>
      <c r="H34" s="139">
        <f t="shared" si="3"/>
        <v>0</v>
      </c>
      <c r="I34" s="135">
        <v>0</v>
      </c>
      <c r="J34" s="136">
        <v>0</v>
      </c>
      <c r="K34" s="138">
        <f t="shared" si="19"/>
        <v>0</v>
      </c>
      <c r="L34" s="139">
        <f t="shared" si="4"/>
        <v>0</v>
      </c>
      <c r="M34" s="135">
        <v>0</v>
      </c>
      <c r="N34" s="136">
        <v>0</v>
      </c>
      <c r="O34" s="138">
        <f t="shared" si="20"/>
        <v>0</v>
      </c>
      <c r="P34" s="140">
        <f t="shared" si="5"/>
        <v>0</v>
      </c>
      <c r="Q34" s="131">
        <f t="shared" si="21"/>
        <v>0</v>
      </c>
      <c r="R34" s="132">
        <f t="shared" si="21"/>
        <v>0</v>
      </c>
      <c r="S34" s="141">
        <v>0</v>
      </c>
      <c r="T34" s="136">
        <v>0</v>
      </c>
      <c r="U34" s="135">
        <v>0</v>
      </c>
      <c r="V34" s="136">
        <v>0</v>
      </c>
      <c r="W34" s="135">
        <v>0</v>
      </c>
      <c r="X34" s="136">
        <v>0</v>
      </c>
      <c r="Y34" s="135">
        <v>0</v>
      </c>
      <c r="Z34" s="136">
        <v>0</v>
      </c>
      <c r="AA34" s="135">
        <v>0</v>
      </c>
      <c r="AB34" s="136">
        <v>0</v>
      </c>
      <c r="AC34" s="135">
        <v>0</v>
      </c>
      <c r="AD34" s="136">
        <v>0</v>
      </c>
      <c r="AE34" s="138">
        <f t="shared" si="6"/>
        <v>0</v>
      </c>
      <c r="AF34" s="139">
        <f t="shared" si="7"/>
        <v>0</v>
      </c>
      <c r="AG34" s="138">
        <f t="shared" si="8"/>
        <v>0</v>
      </c>
      <c r="AH34" s="139">
        <f t="shared" si="9"/>
        <v>0</v>
      </c>
      <c r="AI34" s="138">
        <f t="shared" si="10"/>
        <v>0</v>
      </c>
      <c r="AJ34" s="139">
        <f t="shared" si="11"/>
        <v>0</v>
      </c>
      <c r="AK34" s="138">
        <f t="shared" si="12"/>
        <v>0</v>
      </c>
      <c r="AL34" s="139">
        <f t="shared" si="13"/>
        <v>0</v>
      </c>
      <c r="AM34" s="138">
        <f t="shared" si="14"/>
        <v>0</v>
      </c>
      <c r="AN34" s="139">
        <f t="shared" si="15"/>
        <v>0</v>
      </c>
      <c r="AO34" s="138">
        <f t="shared" si="16"/>
        <v>0</v>
      </c>
      <c r="AP34" s="139">
        <f t="shared" si="17"/>
        <v>0</v>
      </c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</row>
    <row r="35" spans="1:170" s="93" customFormat="1" x14ac:dyDescent="0.25">
      <c r="A35" s="134" t="s">
        <v>56</v>
      </c>
      <c r="B35" s="135">
        <v>5203.9215686274511</v>
      </c>
      <c r="C35" s="136">
        <v>0</v>
      </c>
      <c r="D35" s="126">
        <v>1.02</v>
      </c>
      <c r="E35" s="126">
        <v>0</v>
      </c>
      <c r="F35" s="137">
        <f t="shared" si="18"/>
        <v>0</v>
      </c>
      <c r="G35" s="138">
        <f t="shared" si="2"/>
        <v>-2.768914698214751</v>
      </c>
      <c r="H35" s="139">
        <f t="shared" si="3"/>
        <v>0</v>
      </c>
      <c r="I35" s="135">
        <v>3180.5555555555552</v>
      </c>
      <c r="J35" s="136">
        <v>0</v>
      </c>
      <c r="K35" s="138">
        <f t="shared" si="19"/>
        <v>-0.75932203162415968</v>
      </c>
      <c r="L35" s="139">
        <f t="shared" si="4"/>
        <v>0</v>
      </c>
      <c r="M35" s="135">
        <v>2023.3660130718954</v>
      </c>
      <c r="N35" s="136">
        <v>0</v>
      </c>
      <c r="O35" s="138">
        <f t="shared" si="20"/>
        <v>-2.0095926665905908</v>
      </c>
      <c r="P35" s="140">
        <f t="shared" si="5"/>
        <v>0</v>
      </c>
      <c r="Q35" s="131">
        <f t="shared" si="21"/>
        <v>0.38881562421502136</v>
      </c>
      <c r="R35" s="132">
        <f t="shared" si="21"/>
        <v>0</v>
      </c>
      <c r="S35" s="141">
        <v>1783.8235294117646</v>
      </c>
      <c r="T35" s="136">
        <v>0</v>
      </c>
      <c r="U35" s="135">
        <v>0</v>
      </c>
      <c r="V35" s="136">
        <v>0</v>
      </c>
      <c r="W35" s="135">
        <v>0</v>
      </c>
      <c r="X35" s="136">
        <v>0</v>
      </c>
      <c r="Y35" s="135">
        <v>239.54248366013073</v>
      </c>
      <c r="Z35" s="136">
        <v>0</v>
      </c>
      <c r="AA35" s="135">
        <v>0</v>
      </c>
      <c r="AB35" s="136">
        <v>0</v>
      </c>
      <c r="AC35" s="135">
        <v>0</v>
      </c>
      <c r="AD35" s="136">
        <v>0</v>
      </c>
      <c r="AE35" s="138">
        <f t="shared" si="6"/>
        <v>-2.2154580148182617</v>
      </c>
      <c r="AF35" s="139">
        <f t="shared" si="7"/>
        <v>0</v>
      </c>
      <c r="AG35" s="138">
        <f t="shared" si="8"/>
        <v>0.38079146857102653</v>
      </c>
      <c r="AH35" s="139">
        <f t="shared" si="9"/>
        <v>0</v>
      </c>
      <c r="AI35" s="138">
        <f t="shared" si="10"/>
        <v>3.1423162545740742E-2</v>
      </c>
      <c r="AJ35" s="139">
        <f t="shared" si="11"/>
        <v>0</v>
      </c>
      <c r="AK35" s="138">
        <f t="shared" si="12"/>
        <v>-0.23323674487709703</v>
      </c>
      <c r="AL35" s="139">
        <f t="shared" si="13"/>
        <v>0</v>
      </c>
      <c r="AM35" s="138">
        <f t="shared" si="14"/>
        <v>0</v>
      </c>
      <c r="AN35" s="139">
        <f t="shared" si="15"/>
        <v>0</v>
      </c>
      <c r="AO35" s="138">
        <f t="shared" si="16"/>
        <v>2.688746198800045E-2</v>
      </c>
      <c r="AP35" s="139">
        <f t="shared" si="17"/>
        <v>0</v>
      </c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</row>
    <row r="36" spans="1:170" s="93" customFormat="1" x14ac:dyDescent="0.25">
      <c r="A36" s="134" t="s">
        <v>57</v>
      </c>
      <c r="B36" s="135">
        <v>3584.9574014909481</v>
      </c>
      <c r="C36" s="136">
        <v>0</v>
      </c>
      <c r="D36" s="126">
        <v>3.13</v>
      </c>
      <c r="E36" s="126">
        <v>0</v>
      </c>
      <c r="F36" s="137">
        <f t="shared" si="18"/>
        <v>0</v>
      </c>
      <c r="G36" s="138">
        <f t="shared" si="2"/>
        <v>-2.92450729857029</v>
      </c>
      <c r="H36" s="139">
        <f t="shared" si="3"/>
        <v>0</v>
      </c>
      <c r="I36" s="135">
        <v>2412.779552715655</v>
      </c>
      <c r="J36" s="136">
        <v>0</v>
      </c>
      <c r="K36" s="138">
        <f t="shared" si="19"/>
        <v>0.31250693747365654</v>
      </c>
      <c r="L36" s="139">
        <f t="shared" si="4"/>
        <v>0</v>
      </c>
      <c r="M36" s="135">
        <v>1172.1778487752929</v>
      </c>
      <c r="N36" s="136">
        <v>0</v>
      </c>
      <c r="O36" s="138">
        <f t="shared" si="20"/>
        <v>-3.2370142360439469</v>
      </c>
      <c r="P36" s="140">
        <f t="shared" si="5"/>
        <v>0</v>
      </c>
      <c r="Q36" s="131">
        <f t="shared" si="21"/>
        <v>0.32697120704636429</v>
      </c>
      <c r="R36" s="132">
        <f t="shared" si="21"/>
        <v>0</v>
      </c>
      <c r="S36" s="141">
        <v>982.66773162939307</v>
      </c>
      <c r="T36" s="136">
        <v>0</v>
      </c>
      <c r="U36" s="135">
        <v>0</v>
      </c>
      <c r="V36" s="136">
        <v>0</v>
      </c>
      <c r="W36" s="135">
        <v>0</v>
      </c>
      <c r="X36" s="136">
        <v>0</v>
      </c>
      <c r="Y36" s="135">
        <v>46.83173588924388</v>
      </c>
      <c r="Z36" s="136">
        <v>0</v>
      </c>
      <c r="AA36" s="135">
        <v>0</v>
      </c>
      <c r="AB36" s="136">
        <v>0</v>
      </c>
      <c r="AC36" s="135">
        <v>142.67838125665602</v>
      </c>
      <c r="AD36" s="136">
        <v>0</v>
      </c>
      <c r="AE36" s="138">
        <f t="shared" si="6"/>
        <v>-4.0409430773560571</v>
      </c>
      <c r="AF36" s="139">
        <f t="shared" si="7"/>
        <v>0</v>
      </c>
      <c r="AG36" s="138">
        <f t="shared" si="8"/>
        <v>1.1685071535561893</v>
      </c>
      <c r="AH36" s="139">
        <f t="shared" si="9"/>
        <v>0</v>
      </c>
      <c r="AI36" s="138">
        <f t="shared" si="10"/>
        <v>9.6425979184478941E-2</v>
      </c>
      <c r="AJ36" s="139">
        <f t="shared" si="11"/>
        <v>0</v>
      </c>
      <c r="AK36" s="138">
        <f t="shared" si="12"/>
        <v>-5.2431794058792863E-2</v>
      </c>
      <c r="AL36" s="139">
        <f t="shared" si="13"/>
        <v>0</v>
      </c>
      <c r="AM36" s="138">
        <f t="shared" si="14"/>
        <v>0</v>
      </c>
      <c r="AN36" s="139">
        <f t="shared" si="15"/>
        <v>0</v>
      </c>
      <c r="AO36" s="138">
        <f t="shared" si="16"/>
        <v>-0.40857249736976459</v>
      </c>
      <c r="AP36" s="139">
        <f t="shared" si="17"/>
        <v>0</v>
      </c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</row>
    <row r="37" spans="1:170" s="93" customFormat="1" x14ac:dyDescent="0.25">
      <c r="A37" s="134" t="s">
        <v>58</v>
      </c>
      <c r="B37" s="135">
        <v>2799.3978494623657</v>
      </c>
      <c r="C37" s="136">
        <v>2813.0673499267937</v>
      </c>
      <c r="D37" s="126">
        <v>46.5</v>
      </c>
      <c r="E37" s="126">
        <v>13.66</v>
      </c>
      <c r="F37" s="137">
        <f t="shared" si="18"/>
        <v>0.22706117021276598</v>
      </c>
      <c r="G37" s="138">
        <f t="shared" si="2"/>
        <v>-2.6702641255348816</v>
      </c>
      <c r="H37" s="139">
        <f t="shared" si="3"/>
        <v>0.4243131887270391</v>
      </c>
      <c r="I37" s="135">
        <v>1890.1003584229391</v>
      </c>
      <c r="J37" s="136">
        <v>1913.6713030746705</v>
      </c>
      <c r="K37" s="138">
        <f t="shared" si="19"/>
        <v>22.803986547684858</v>
      </c>
      <c r="L37" s="139">
        <f t="shared" si="4"/>
        <v>0.7316626318943722</v>
      </c>
      <c r="M37" s="135">
        <v>909.29749103942652</v>
      </c>
      <c r="N37" s="136">
        <v>899.39604685212305</v>
      </c>
      <c r="O37" s="138">
        <f t="shared" si="20"/>
        <v>-25.474250673219736</v>
      </c>
      <c r="P37" s="140">
        <f t="shared" si="5"/>
        <v>-0.30734944316733304</v>
      </c>
      <c r="Q37" s="131">
        <f t="shared" si="21"/>
        <v>0.32481895748189571</v>
      </c>
      <c r="R37" s="132">
        <f t="shared" si="21"/>
        <v>0.31972076561747753</v>
      </c>
      <c r="S37" s="141">
        <v>801.04301075268813</v>
      </c>
      <c r="T37" s="136">
        <v>795.81503172279156</v>
      </c>
      <c r="U37" s="135">
        <v>0</v>
      </c>
      <c r="V37" s="136">
        <v>0</v>
      </c>
      <c r="W37" s="135">
        <v>0</v>
      </c>
      <c r="X37" s="136">
        <v>0</v>
      </c>
      <c r="Y37" s="135">
        <v>68.412186379928315</v>
      </c>
      <c r="Z37" s="136">
        <v>69.363103953147871</v>
      </c>
      <c r="AA37" s="135">
        <v>0</v>
      </c>
      <c r="AB37" s="136">
        <v>0</v>
      </c>
      <c r="AC37" s="135">
        <v>39.842293906810035</v>
      </c>
      <c r="AD37" s="136">
        <v>34.217911176183506</v>
      </c>
      <c r="AE37" s="138">
        <f t="shared" si="6"/>
        <v>-37.474888918811068</v>
      </c>
      <c r="AF37" s="139">
        <f t="shared" si="7"/>
        <v>-0.16228101813567883</v>
      </c>
      <c r="AG37" s="138">
        <f t="shared" si="8"/>
        <v>12.851452620293852</v>
      </c>
      <c r="AH37" s="139">
        <f t="shared" si="9"/>
        <v>0</v>
      </c>
      <c r="AI37" s="138">
        <f t="shared" si="10"/>
        <v>1.0605103264309481</v>
      </c>
      <c r="AJ37" s="139">
        <f t="shared" si="11"/>
        <v>0</v>
      </c>
      <c r="AK37" s="138">
        <f t="shared" si="12"/>
        <v>-1.4104569575517578</v>
      </c>
      <c r="AL37" s="139">
        <f t="shared" si="13"/>
        <v>2.9517308899425963E-2</v>
      </c>
      <c r="AM37" s="138">
        <f t="shared" si="14"/>
        <v>0</v>
      </c>
      <c r="AN37" s="139">
        <f t="shared" si="15"/>
        <v>0</v>
      </c>
      <c r="AO37" s="138">
        <f t="shared" si="16"/>
        <v>-0.50086774358171837</v>
      </c>
      <c r="AP37" s="139">
        <f t="shared" si="17"/>
        <v>-0.17458573393108259</v>
      </c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</row>
    <row r="38" spans="1:170" s="93" customFormat="1" x14ac:dyDescent="0.25">
      <c r="A38" s="134" t="s">
        <v>59</v>
      </c>
      <c r="B38" s="135">
        <v>0</v>
      </c>
      <c r="C38" s="136">
        <v>0</v>
      </c>
      <c r="D38" s="126">
        <v>0</v>
      </c>
      <c r="E38" s="126">
        <v>0</v>
      </c>
      <c r="F38" s="137">
        <f t="shared" si="18"/>
        <v>0</v>
      </c>
      <c r="G38" s="138">
        <f t="shared" si="2"/>
        <v>0</v>
      </c>
      <c r="H38" s="139">
        <f t="shared" si="3"/>
        <v>0</v>
      </c>
      <c r="I38" s="135">
        <v>0</v>
      </c>
      <c r="J38" s="136">
        <v>0</v>
      </c>
      <c r="K38" s="138">
        <f t="shared" si="19"/>
        <v>0</v>
      </c>
      <c r="L38" s="139">
        <f t="shared" si="4"/>
        <v>0</v>
      </c>
      <c r="M38" s="135">
        <v>0</v>
      </c>
      <c r="N38" s="136">
        <v>0</v>
      </c>
      <c r="O38" s="138">
        <f t="shared" si="20"/>
        <v>0</v>
      </c>
      <c r="P38" s="140">
        <f t="shared" si="5"/>
        <v>0</v>
      </c>
      <c r="Q38" s="131">
        <f t="shared" si="21"/>
        <v>0</v>
      </c>
      <c r="R38" s="132">
        <f t="shared" si="21"/>
        <v>0</v>
      </c>
      <c r="S38" s="141">
        <v>0</v>
      </c>
      <c r="T38" s="136">
        <v>0</v>
      </c>
      <c r="U38" s="135">
        <v>0</v>
      </c>
      <c r="V38" s="136">
        <v>0</v>
      </c>
      <c r="W38" s="135">
        <v>0</v>
      </c>
      <c r="X38" s="136">
        <v>0</v>
      </c>
      <c r="Y38" s="135">
        <v>0</v>
      </c>
      <c r="Z38" s="136">
        <v>0</v>
      </c>
      <c r="AA38" s="135">
        <v>0</v>
      </c>
      <c r="AB38" s="136">
        <v>0</v>
      </c>
      <c r="AC38" s="135">
        <v>0</v>
      </c>
      <c r="AD38" s="136">
        <v>0</v>
      </c>
      <c r="AE38" s="138">
        <f t="shared" si="6"/>
        <v>0</v>
      </c>
      <c r="AF38" s="139">
        <f t="shared" si="7"/>
        <v>0</v>
      </c>
      <c r="AG38" s="138">
        <f t="shared" si="8"/>
        <v>0</v>
      </c>
      <c r="AH38" s="139">
        <f t="shared" si="9"/>
        <v>0</v>
      </c>
      <c r="AI38" s="138">
        <f t="shared" si="10"/>
        <v>0</v>
      </c>
      <c r="AJ38" s="139">
        <f t="shared" si="11"/>
        <v>0</v>
      </c>
      <c r="AK38" s="138">
        <f t="shared" si="12"/>
        <v>0</v>
      </c>
      <c r="AL38" s="139">
        <f t="shared" si="13"/>
        <v>0</v>
      </c>
      <c r="AM38" s="138">
        <f t="shared" si="14"/>
        <v>0</v>
      </c>
      <c r="AN38" s="139">
        <f t="shared" si="15"/>
        <v>0</v>
      </c>
      <c r="AO38" s="138">
        <f t="shared" si="16"/>
        <v>0</v>
      </c>
      <c r="AP38" s="139">
        <f t="shared" si="17"/>
        <v>0</v>
      </c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</row>
    <row r="39" spans="1:170" s="93" customFormat="1" x14ac:dyDescent="0.25">
      <c r="A39" s="134" t="s">
        <v>60</v>
      </c>
      <c r="B39" s="135">
        <v>0</v>
      </c>
      <c r="C39" s="136">
        <v>0</v>
      </c>
      <c r="D39" s="126">
        <v>0</v>
      </c>
      <c r="E39" s="126">
        <v>0</v>
      </c>
      <c r="F39" s="137">
        <f t="shared" si="18"/>
        <v>0</v>
      </c>
      <c r="G39" s="138">
        <f t="shared" si="2"/>
        <v>0</v>
      </c>
      <c r="H39" s="139">
        <f t="shared" si="3"/>
        <v>0</v>
      </c>
      <c r="I39" s="135">
        <v>0</v>
      </c>
      <c r="J39" s="136">
        <v>0</v>
      </c>
      <c r="K39" s="138">
        <f t="shared" si="19"/>
        <v>0</v>
      </c>
      <c r="L39" s="139">
        <f t="shared" si="4"/>
        <v>0</v>
      </c>
      <c r="M39" s="135">
        <v>0</v>
      </c>
      <c r="N39" s="136">
        <v>0</v>
      </c>
      <c r="O39" s="138">
        <f t="shared" si="20"/>
        <v>0</v>
      </c>
      <c r="P39" s="140">
        <f t="shared" si="5"/>
        <v>0</v>
      </c>
      <c r="Q39" s="131">
        <f t="shared" si="21"/>
        <v>0</v>
      </c>
      <c r="R39" s="132">
        <f t="shared" si="21"/>
        <v>0</v>
      </c>
      <c r="S39" s="141">
        <v>0</v>
      </c>
      <c r="T39" s="136">
        <v>0</v>
      </c>
      <c r="U39" s="135">
        <v>0</v>
      </c>
      <c r="V39" s="136">
        <v>0</v>
      </c>
      <c r="W39" s="135">
        <v>0</v>
      </c>
      <c r="X39" s="136">
        <v>0</v>
      </c>
      <c r="Y39" s="135">
        <v>0</v>
      </c>
      <c r="Z39" s="136">
        <v>0</v>
      </c>
      <c r="AA39" s="135">
        <v>0</v>
      </c>
      <c r="AB39" s="136">
        <v>0</v>
      </c>
      <c r="AC39" s="135">
        <v>0</v>
      </c>
      <c r="AD39" s="136">
        <v>0</v>
      </c>
      <c r="AE39" s="138">
        <f t="shared" si="6"/>
        <v>0</v>
      </c>
      <c r="AF39" s="139">
        <f t="shared" si="7"/>
        <v>0</v>
      </c>
      <c r="AG39" s="138">
        <f t="shared" si="8"/>
        <v>0</v>
      </c>
      <c r="AH39" s="139">
        <f t="shared" si="9"/>
        <v>0</v>
      </c>
      <c r="AI39" s="138">
        <f t="shared" si="10"/>
        <v>0</v>
      </c>
      <c r="AJ39" s="139">
        <f t="shared" si="11"/>
        <v>0</v>
      </c>
      <c r="AK39" s="138">
        <f t="shared" si="12"/>
        <v>0</v>
      </c>
      <c r="AL39" s="139">
        <f t="shared" si="13"/>
        <v>0</v>
      </c>
      <c r="AM39" s="138">
        <f t="shared" si="14"/>
        <v>0</v>
      </c>
      <c r="AN39" s="139">
        <f t="shared" si="15"/>
        <v>0</v>
      </c>
      <c r="AO39" s="138">
        <f t="shared" si="16"/>
        <v>0</v>
      </c>
      <c r="AP39" s="139">
        <f t="shared" si="17"/>
        <v>0</v>
      </c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</row>
    <row r="40" spans="1:170" s="93" customFormat="1" x14ac:dyDescent="0.25">
      <c r="A40" s="134" t="s">
        <v>61</v>
      </c>
      <c r="B40" s="135">
        <v>0</v>
      </c>
      <c r="C40" s="136">
        <v>0</v>
      </c>
      <c r="D40" s="126">
        <v>0</v>
      </c>
      <c r="E40" s="126">
        <v>0</v>
      </c>
      <c r="F40" s="137">
        <f t="shared" si="18"/>
        <v>0</v>
      </c>
      <c r="G40" s="138">
        <f t="shared" si="2"/>
        <v>0</v>
      </c>
      <c r="H40" s="139">
        <f t="shared" si="3"/>
        <v>0</v>
      </c>
      <c r="I40" s="135">
        <v>0</v>
      </c>
      <c r="J40" s="136">
        <v>0</v>
      </c>
      <c r="K40" s="138">
        <f t="shared" si="19"/>
        <v>0</v>
      </c>
      <c r="L40" s="139">
        <f t="shared" si="4"/>
        <v>0</v>
      </c>
      <c r="M40" s="135">
        <v>0</v>
      </c>
      <c r="N40" s="136">
        <v>0</v>
      </c>
      <c r="O40" s="138">
        <f t="shared" si="20"/>
        <v>0</v>
      </c>
      <c r="P40" s="140">
        <f t="shared" si="5"/>
        <v>0</v>
      </c>
      <c r="Q40" s="131">
        <f t="shared" si="21"/>
        <v>0</v>
      </c>
      <c r="R40" s="132">
        <f t="shared" si="21"/>
        <v>0</v>
      </c>
      <c r="S40" s="141">
        <v>0</v>
      </c>
      <c r="T40" s="136">
        <v>0</v>
      </c>
      <c r="U40" s="135">
        <v>0</v>
      </c>
      <c r="V40" s="136">
        <v>0</v>
      </c>
      <c r="W40" s="135">
        <v>0</v>
      </c>
      <c r="X40" s="136">
        <v>0</v>
      </c>
      <c r="Y40" s="135">
        <v>0</v>
      </c>
      <c r="Z40" s="136">
        <v>0</v>
      </c>
      <c r="AA40" s="135">
        <v>0</v>
      </c>
      <c r="AB40" s="136">
        <v>0</v>
      </c>
      <c r="AC40" s="135">
        <v>0</v>
      </c>
      <c r="AD40" s="136">
        <v>0</v>
      </c>
      <c r="AE40" s="138">
        <f t="shared" si="6"/>
        <v>0</v>
      </c>
      <c r="AF40" s="139">
        <f t="shared" si="7"/>
        <v>0</v>
      </c>
      <c r="AG40" s="138">
        <f t="shared" si="8"/>
        <v>0</v>
      </c>
      <c r="AH40" s="139">
        <f t="shared" si="9"/>
        <v>0</v>
      </c>
      <c r="AI40" s="138">
        <f t="shared" si="10"/>
        <v>0</v>
      </c>
      <c r="AJ40" s="139">
        <f t="shared" si="11"/>
        <v>0</v>
      </c>
      <c r="AK40" s="138">
        <f t="shared" si="12"/>
        <v>0</v>
      </c>
      <c r="AL40" s="139">
        <f t="shared" si="13"/>
        <v>0</v>
      </c>
      <c r="AM40" s="138">
        <f t="shared" si="14"/>
        <v>0</v>
      </c>
      <c r="AN40" s="139">
        <f t="shared" si="15"/>
        <v>0</v>
      </c>
      <c r="AO40" s="138">
        <f t="shared" si="16"/>
        <v>0</v>
      </c>
      <c r="AP40" s="139">
        <f t="shared" si="17"/>
        <v>0</v>
      </c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</row>
    <row r="41" spans="1:170" s="93" customFormat="1" x14ac:dyDescent="0.25">
      <c r="A41" s="134" t="s">
        <v>62</v>
      </c>
      <c r="B41" s="135">
        <v>2780.0028344671205</v>
      </c>
      <c r="C41" s="136">
        <v>3147.0582776540455</v>
      </c>
      <c r="D41" s="126">
        <v>5.88</v>
      </c>
      <c r="E41" s="126">
        <v>8.98</v>
      </c>
      <c r="F41" s="137">
        <f t="shared" si="18"/>
        <v>0.60430686406460299</v>
      </c>
      <c r="G41" s="138">
        <f t="shared" si="2"/>
        <v>0.49111165003566537</v>
      </c>
      <c r="H41" s="139">
        <f t="shared" si="3"/>
        <v>2.8143398323905</v>
      </c>
      <c r="I41" s="135">
        <v>2621.1451247165533</v>
      </c>
      <c r="J41" s="136">
        <v>2967.4461766889381</v>
      </c>
      <c r="K41" s="138">
        <f t="shared" si="19"/>
        <v>0.63394396725121371</v>
      </c>
      <c r="L41" s="139">
        <f t="shared" si="4"/>
        <v>2.6552088047044444</v>
      </c>
      <c r="M41" s="135">
        <v>158.8577097505669</v>
      </c>
      <c r="N41" s="136">
        <v>179.61210096510763</v>
      </c>
      <c r="O41" s="138">
        <f t="shared" si="20"/>
        <v>-0.14283231721554795</v>
      </c>
      <c r="P41" s="140">
        <f t="shared" si="5"/>
        <v>0.15913102768605958</v>
      </c>
      <c r="Q41" s="131">
        <f t="shared" si="21"/>
        <v>5.7143002798778528E-2</v>
      </c>
      <c r="R41" s="132">
        <f t="shared" si="21"/>
        <v>5.7073013944628416E-2</v>
      </c>
      <c r="S41" s="141">
        <v>-397.9591836734694</v>
      </c>
      <c r="T41" s="136">
        <v>-419.56198960653302</v>
      </c>
      <c r="U41" s="135">
        <v>513.74716553287988</v>
      </c>
      <c r="V41" s="136">
        <v>541.77802524127685</v>
      </c>
      <c r="W41" s="135">
        <v>30.782312925170071</v>
      </c>
      <c r="X41" s="136">
        <v>30.233853006681514</v>
      </c>
      <c r="Y41" s="135">
        <v>12.287414965986395</v>
      </c>
      <c r="Z41" s="136">
        <v>27.162212323682255</v>
      </c>
      <c r="AA41" s="135">
        <v>0</v>
      </c>
      <c r="AB41" s="136">
        <v>0</v>
      </c>
      <c r="AC41" s="135">
        <v>0</v>
      </c>
      <c r="AD41" s="136">
        <v>0</v>
      </c>
      <c r="AE41" s="138">
        <f t="shared" si="6"/>
        <v>-0.49053849472763023</v>
      </c>
      <c r="AF41" s="139">
        <f t="shared" si="7"/>
        <v>-0.16563611399126218</v>
      </c>
      <c r="AG41" s="138">
        <f t="shared" si="8"/>
        <v>0.42420115606198699</v>
      </c>
      <c r="AH41" s="139">
        <f t="shared" si="9"/>
        <v>0.21492220447284643</v>
      </c>
      <c r="AI41" s="138">
        <f t="shared" si="10"/>
        <v>5.680181944251809E-3</v>
      </c>
      <c r="AJ41" s="139">
        <f t="shared" si="11"/>
        <v>-4.205230091863619E-3</v>
      </c>
      <c r="AK41" s="138">
        <f t="shared" si="12"/>
        <v>-2.7912898482923387E-2</v>
      </c>
      <c r="AL41" s="139">
        <f t="shared" si="13"/>
        <v>0.11405016729633836</v>
      </c>
      <c r="AM41" s="138">
        <f t="shared" si="14"/>
        <v>0</v>
      </c>
      <c r="AN41" s="139">
        <f t="shared" si="15"/>
        <v>0</v>
      </c>
      <c r="AO41" s="138">
        <f t="shared" si="16"/>
        <v>-5.426226201123302E-2</v>
      </c>
      <c r="AP41" s="139">
        <f t="shared" si="17"/>
        <v>0</v>
      </c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</row>
    <row r="42" spans="1:170" s="93" customFormat="1" ht="15.75" thickBot="1" x14ac:dyDescent="0.3">
      <c r="A42" s="134" t="s">
        <v>63</v>
      </c>
      <c r="B42" s="135">
        <v>2338.5382059800663</v>
      </c>
      <c r="C42" s="136">
        <v>2255.5588703261733</v>
      </c>
      <c r="D42" s="126">
        <v>15.05</v>
      </c>
      <c r="E42" s="126">
        <v>8.3800000000000008</v>
      </c>
      <c r="F42" s="142">
        <f t="shared" si="18"/>
        <v>0.35766111822449853</v>
      </c>
      <c r="G42" s="138">
        <f t="shared" si="2"/>
        <v>3.6610760261341522</v>
      </c>
      <c r="H42" s="139">
        <f t="shared" si="3"/>
        <v>-1.0031555987444924</v>
      </c>
      <c r="I42" s="135">
        <v>2172.6024363233664</v>
      </c>
      <c r="J42" s="141">
        <v>2108.2637231503577</v>
      </c>
      <c r="K42" s="138">
        <f t="shared" si="19"/>
        <v>3.0349699125250824</v>
      </c>
      <c r="L42" s="139">
        <f t="shared" si="4"/>
        <v>-0.777804977913097</v>
      </c>
      <c r="M42" s="135">
        <v>165.93576965669988</v>
      </c>
      <c r="N42" s="141">
        <v>147.2951471758154</v>
      </c>
      <c r="O42" s="138">
        <f t="shared" si="20"/>
        <v>0.6261061136090682</v>
      </c>
      <c r="P42" s="140">
        <f t="shared" si="5"/>
        <v>-0.22535062083139745</v>
      </c>
      <c r="Q42" s="131">
        <f t="shared" si="21"/>
        <v>7.0957048823222998E-2</v>
      </c>
      <c r="R42" s="132">
        <f t="shared" si="21"/>
        <v>6.5303171251085659E-2</v>
      </c>
      <c r="S42" s="141">
        <v>-165.1328903654485</v>
      </c>
      <c r="T42" s="141">
        <v>-155.68814638027047</v>
      </c>
      <c r="U42" s="135">
        <v>256.06866002214838</v>
      </c>
      <c r="V42" s="141">
        <v>249.34367541766107</v>
      </c>
      <c r="W42" s="135">
        <v>32.070874861572534</v>
      </c>
      <c r="X42" s="141">
        <v>32.000795544948282</v>
      </c>
      <c r="Y42" s="135">
        <v>41.345514950166113</v>
      </c>
      <c r="Z42" s="141">
        <v>21.638822593476529</v>
      </c>
      <c r="AA42" s="135">
        <v>0</v>
      </c>
      <c r="AB42" s="141">
        <v>0</v>
      </c>
      <c r="AC42" s="135">
        <v>1.5836101882613509</v>
      </c>
      <c r="AD42" s="141">
        <v>0</v>
      </c>
      <c r="AE42" s="138">
        <f t="shared" si="6"/>
        <v>-0.25786844141198528</v>
      </c>
      <c r="AF42" s="139">
        <f t="shared" si="7"/>
        <v>0.11417960547380222</v>
      </c>
      <c r="AG42" s="138">
        <f t="shared" si="8"/>
        <v>0.72760273044212753</v>
      </c>
      <c r="AH42" s="139">
        <f t="shared" si="9"/>
        <v>-8.129983090730436E-2</v>
      </c>
      <c r="AI42" s="138">
        <f t="shared" si="10"/>
        <v>-3.3801593302616013E-2</v>
      </c>
      <c r="AJ42" s="139">
        <f t="shared" si="11"/>
        <v>-8.472044066613121E-4</v>
      </c>
      <c r="AK42" s="138">
        <f t="shared" si="12"/>
        <v>-4.2062215523603341E-3</v>
      </c>
      <c r="AL42" s="139">
        <f t="shared" si="13"/>
        <v>-0.23823857608121235</v>
      </c>
      <c r="AM42" s="138">
        <f t="shared" si="14"/>
        <v>0</v>
      </c>
      <c r="AN42" s="139">
        <f t="shared" si="15"/>
        <v>0</v>
      </c>
      <c r="AO42" s="138">
        <f t="shared" si="16"/>
        <v>0.19437963943390163</v>
      </c>
      <c r="AP42" s="139">
        <f t="shared" si="17"/>
        <v>-1.9144614910021437E-2</v>
      </c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</row>
    <row r="43" spans="1:170" s="92" customFormat="1" ht="8.25" customHeight="1" thickBot="1" x14ac:dyDescent="0.25">
      <c r="A43" s="143"/>
      <c r="B43" s="144"/>
      <c r="C43" s="145"/>
      <c r="D43" s="145"/>
      <c r="E43" s="145"/>
      <c r="F43" s="145"/>
      <c r="G43" s="143"/>
      <c r="H43" s="146"/>
      <c r="I43" s="144"/>
      <c r="J43" s="145"/>
      <c r="K43" s="143"/>
      <c r="L43" s="146"/>
      <c r="M43" s="144"/>
      <c r="N43" s="147"/>
      <c r="O43" s="143"/>
      <c r="P43" s="148"/>
      <c r="Q43" s="144"/>
      <c r="R43" s="147"/>
      <c r="S43" s="145"/>
      <c r="T43" s="147"/>
      <c r="U43" s="144"/>
      <c r="V43" s="147"/>
      <c r="W43" s="144"/>
      <c r="X43" s="147"/>
      <c r="Y43" s="144"/>
      <c r="Z43" s="147"/>
      <c r="AA43" s="144"/>
      <c r="AB43" s="147"/>
      <c r="AC43" s="143"/>
      <c r="AD43" s="146"/>
      <c r="AE43" s="143"/>
      <c r="AF43" s="146"/>
      <c r="AG43" s="143"/>
      <c r="AH43" s="146"/>
      <c r="AI43" s="143"/>
      <c r="AJ43" s="146"/>
      <c r="AK43" s="143"/>
      <c r="AL43" s="146"/>
      <c r="AM43" s="143"/>
      <c r="AN43" s="146"/>
    </row>
    <row r="44" spans="1:170" s="1" customFormat="1" x14ac:dyDescent="0.25"/>
    <row r="45" spans="1:170" s="1" customFormat="1" x14ac:dyDescent="0.25"/>
    <row r="46" spans="1:170" s="1" customFormat="1" x14ac:dyDescent="0.25"/>
    <row r="47" spans="1:170" s="1" customFormat="1" x14ac:dyDescent="0.25"/>
    <row r="48" spans="1:170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</sheetData>
  <mergeCells count="46">
    <mergeCell ref="AL11:AL13"/>
    <mergeCell ref="AM11:AM13"/>
    <mergeCell ref="AN11:AN13"/>
    <mergeCell ref="AO11:AO13"/>
    <mergeCell ref="AP11:AP13"/>
    <mergeCell ref="F12:F13"/>
    <mergeCell ref="AF11:AF13"/>
    <mergeCell ref="AG11:AG13"/>
    <mergeCell ref="AH11:AH13"/>
    <mergeCell ref="AI11:AI13"/>
    <mergeCell ref="AJ11:AJ13"/>
    <mergeCell ref="AK11:AK13"/>
    <mergeCell ref="U11:V11"/>
    <mergeCell ref="W11:X11"/>
    <mergeCell ref="Y11:Z11"/>
    <mergeCell ref="AA11:AB11"/>
    <mergeCell ref="AC11:AD11"/>
    <mergeCell ref="AE11:AE13"/>
    <mergeCell ref="L11:L13"/>
    <mergeCell ref="M11:N11"/>
    <mergeCell ref="O11:O13"/>
    <mergeCell ref="P11:P13"/>
    <mergeCell ref="Q11:R11"/>
    <mergeCell ref="S11:T11"/>
    <mergeCell ref="B11:C11"/>
    <mergeCell ref="D11:E11"/>
    <mergeCell ref="G11:G13"/>
    <mergeCell ref="H11:H13"/>
    <mergeCell ref="I11:J11"/>
    <mergeCell ref="K11:K13"/>
    <mergeCell ref="AE8:AF10"/>
    <mergeCell ref="AO8:AP10"/>
    <mergeCell ref="B10:H10"/>
    <mergeCell ref="I10:L10"/>
    <mergeCell ref="M10:R10"/>
    <mergeCell ref="AG10:AH10"/>
    <mergeCell ref="AI10:AJ10"/>
    <mergeCell ref="AK10:AL10"/>
    <mergeCell ref="AM10:AN10"/>
    <mergeCell ref="F2:H2"/>
    <mergeCell ref="I2:K2"/>
    <mergeCell ref="L2:Q2"/>
    <mergeCell ref="A4:A6"/>
    <mergeCell ref="B4:E4"/>
    <mergeCell ref="B5:E5"/>
    <mergeCell ref="B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res_ind1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VASLIN Yohann</dc:creator>
  <cp:lastModifiedBy>VASLIN Yohann</cp:lastModifiedBy>
  <dcterms:created xsi:type="dcterms:W3CDTF">2024-09-02T13:44:25Z</dcterms:created>
  <dcterms:modified xsi:type="dcterms:W3CDTF">2024-09-02T13:45:12Z</dcterms:modified>
</cp:coreProperties>
</file>