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76" windowWidth="19320" windowHeight="4575" tabRatio="814" firstSheet="1" activeTab="1"/>
  </bookViews>
  <sheets>
    <sheet name="#BusinessQuery#" sheetId="1" state="hidden" r:id="rId1"/>
    <sheet name="Index" sheetId="2" r:id="rId2"/>
    <sheet name="t1" sheetId="3" r:id="rId3"/>
    <sheet name="t2" sheetId="4" r:id="rId4"/>
    <sheet name="t3" sheetId="5" r:id="rId5"/>
    <sheet name="t3 bis" sheetId="6" r:id="rId6"/>
    <sheet name="t4" sheetId="7" r:id="rId7"/>
    <sheet name="t4 bis" sheetId="8" r:id="rId8"/>
    <sheet name="t5" sheetId="9" r:id="rId9"/>
    <sheet name="t6" sheetId="10" r:id="rId10"/>
    <sheet name="t7" sheetId="11" r:id="rId11"/>
    <sheet name="t8" sheetId="12" r:id="rId12"/>
    <sheet name="t9" sheetId="13" r:id="rId13"/>
    <sheet name="t10" sheetId="14" r:id="rId14"/>
    <sheet name="t11" sheetId="15" r:id="rId15"/>
    <sheet name="t12" sheetId="16" r:id="rId16"/>
    <sheet name="t13" sheetId="17" r:id="rId17"/>
    <sheet name="t14" sheetId="18" r:id="rId18"/>
    <sheet name="t14 bis" sheetId="19" r:id="rId19"/>
    <sheet name="t15" sheetId="20" r:id="rId20"/>
  </sheets>
  <definedNames>
    <definedName name="_xlnm.Print_Titles" localSheetId="2">'t1'!$1:$6</definedName>
    <definedName name="_xlnm.Print_Titles" localSheetId="13">'t10'!$1:$6</definedName>
    <definedName name="_xlnm.Print_Titles" localSheetId="14">'t11'!$1:$6</definedName>
    <definedName name="_xlnm.Print_Titles" localSheetId="15">'t12'!$1:$6</definedName>
    <definedName name="_xlnm.Print_Titles" localSheetId="16">'t13'!$1:$6</definedName>
    <definedName name="_xlnm.Print_Titles" localSheetId="17">'t14'!$1:$7</definedName>
    <definedName name="_xlnm.Print_Titles" localSheetId="18">'t14 bis'!$1:$7</definedName>
    <definedName name="_xlnm.Print_Titles" localSheetId="19">'t15'!$1:$6</definedName>
    <definedName name="_xlnm.Print_Titles" localSheetId="3">'t2'!$1:$6</definedName>
    <definedName name="_xlnm.Print_Titles" localSheetId="4">'t3'!$1:$6</definedName>
    <definedName name="_xlnm.Print_Titles" localSheetId="5">'t3 bis'!$1:$6</definedName>
    <definedName name="_xlnm.Print_Titles" localSheetId="6">'t4'!$1:$6</definedName>
    <definedName name="_xlnm.Print_Titles" localSheetId="7">'t4 bis'!$1:$6</definedName>
    <definedName name="_xlnm.Print_Titles" localSheetId="8">'t5'!$1:$6</definedName>
    <definedName name="_xlnm.Print_Titles" localSheetId="9">'t6'!$1:$6</definedName>
    <definedName name="_xlnm.Print_Titles" localSheetId="10">'t7'!$1:$6</definedName>
    <definedName name="_xlnm.Print_Titles" localSheetId="11">'t8'!$1:$6</definedName>
    <definedName name="_xlnm.Print_Titles" localSheetId="12">'t9'!$1:$6</definedName>
    <definedName name="_xlnm.Print_Area" localSheetId="1">'Index'!$A$1:$H$35</definedName>
    <definedName name="_xlnm.Print_Area" localSheetId="2">'t1'!$A$1:$L$114</definedName>
    <definedName name="_xlnm.Print_Area" localSheetId="13">'t10'!$A$1:$J$115</definedName>
    <definedName name="_xlnm.Print_Area" localSheetId="14">'t11'!$A$1:$L$114</definedName>
    <definedName name="_xlnm.Print_Area" localSheetId="15">'t12'!$A$1:$K$114</definedName>
    <definedName name="_xlnm.Print_Area" localSheetId="16">'t13'!$A$1:$I$114</definedName>
    <definedName name="_xlnm.Print_Area" localSheetId="17">'t14'!$A$1:$H$114</definedName>
    <definedName name="_xlnm.Print_Area" localSheetId="18">'t14 bis'!$A$1:$G$114</definedName>
    <definedName name="_xlnm.Print_Area" localSheetId="19">'t15'!$A$1:$G$114</definedName>
    <definedName name="_xlnm.Print_Area" localSheetId="3">'t2'!$A$1:$L$114</definedName>
    <definedName name="_xlnm.Print_Area" localSheetId="4">'t3'!$A$1:$J$114</definedName>
    <definedName name="_xlnm.Print_Area" localSheetId="5">'t3 bis'!$A$1:$K$114</definedName>
    <definedName name="_xlnm.Print_Area" localSheetId="6">'t4'!$A$1:$H$114</definedName>
    <definedName name="_xlnm.Print_Area" localSheetId="7">'t4 bis'!$A$1:$I$114</definedName>
    <definedName name="_xlnm.Print_Area" localSheetId="8">'t5'!$A$1:$H$115</definedName>
    <definedName name="_xlnm.Print_Area" localSheetId="9">'t6'!$A$1:$K$114</definedName>
    <definedName name="_xlnm.Print_Area" localSheetId="10">'t7'!$A$1:$K$114</definedName>
    <definedName name="_xlnm.Print_Area" localSheetId="11">'t8'!$A$1:$I$115</definedName>
    <definedName name="_xlnm.Print_Area" localSheetId="12">'t9'!$A$1:$J$115</definedName>
  </definedNames>
  <calcPr fullCalcOnLoad="1"/>
</workbook>
</file>

<file path=xl/sharedStrings.xml><?xml version="1.0" encoding="utf-8"?>
<sst xmlns="http://schemas.openxmlformats.org/spreadsheetml/2006/main" count="4173" uniqueCount="440">
  <si>
    <t>% du
total</t>
  </si>
  <si>
    <t>Ain</t>
  </si>
  <si>
    <t>Aisne</t>
  </si>
  <si>
    <t>Allier</t>
  </si>
  <si>
    <t>Hautes-Alpes</t>
  </si>
  <si>
    <t>Alpes-Maritimes</t>
  </si>
  <si>
    <t>Ardèche</t>
  </si>
  <si>
    <t>Ariège</t>
  </si>
  <si>
    <t>Aude</t>
  </si>
  <si>
    <t>Aveyron</t>
  </si>
  <si>
    <t>Bouches-du-Rhône</t>
  </si>
  <si>
    <t>Calvados</t>
  </si>
  <si>
    <t>Cantal</t>
  </si>
  <si>
    <t>Charente</t>
  </si>
  <si>
    <t>Corse-du-Sud</t>
  </si>
  <si>
    <t>Haute-Corse</t>
  </si>
  <si>
    <t>Côte-d'Or</t>
  </si>
  <si>
    <t>Creuse</t>
  </si>
  <si>
    <t>Doubs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</si>
  <si>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</si>
  <si>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</si>
  <si>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</si>
  <si>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</si>
  <si>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</si>
  <si>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</si>
  <si>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</si>
  <si>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</si>
  <si>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</si>
  <si>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</si>
  <si>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</si>
  <si>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</si>
  <si>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Landes</t>
  </si>
  <si>
    <t>Loir-et-Cher</t>
  </si>
  <si>
    <t>Loire</t>
  </si>
  <si>
    <t>Haute-Loire</t>
  </si>
  <si>
    <t>Loire-Atlantique</t>
  </si>
  <si>
    <t>Lot</t>
  </si>
  <si>
    <t>Lot-et-Garonne</t>
  </si>
  <si>
    <t>Lozère</t>
  </si>
  <si>
    <t>Maine-et-Loire</t>
  </si>
  <si>
    <t>Manche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</si>
  <si>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</si>
  <si>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</si>
  <si>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</si>
  <si>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</si>
  <si>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</si>
  <si>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</si>
  <si>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</si>
  <si>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</si>
  <si>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</si>
  <si>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</si>
  <si>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</si>
  <si>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</si>
  <si>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</si>
  <si>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</si>
  <si>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</si>
  <si>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</si>
  <si>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</si>
  <si>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</si>
  <si>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</si>
  <si>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</si>
  <si>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</si>
  <si>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</si>
  <si>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</si>
  <si>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</si>
  <si>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</si>
  <si>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</si>
  <si>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</si>
  <si>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</si>
  <si>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</si>
  <si>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</si>
  <si>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</si>
  <si>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</si>
  <si>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</si>
  <si>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</si>
  <si>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</si>
  <si>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</si>
  <si>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</si>
  <si>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</si>
  <si>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Seine-Saint-Denis</t>
  </si>
  <si>
    <t>Val-de-Marne</t>
  </si>
  <si>
    <t>Val-d'Oise</t>
  </si>
  <si>
    <t>Guadeloupe</t>
  </si>
  <si>
    <t>Martinique</t>
  </si>
  <si>
    <t>Guyane</t>
  </si>
  <si>
    <t>Alpes-de-Haute-Pce</t>
  </si>
  <si>
    <t>Ardennes</t>
  </si>
  <si>
    <t>Aube</t>
  </si>
  <si>
    <t>Charente-Maritime</t>
  </si>
  <si>
    <t>Cher</t>
  </si>
  <si>
    <t>Corrèze</t>
  </si>
  <si>
    <t>Côtes-d'Armor</t>
  </si>
  <si>
    <t>Dordogne</t>
  </si>
  <si>
    <t>Drôme</t>
  </si>
  <si>
    <t>Jura</t>
  </si>
  <si>
    <t>Loiret</t>
  </si>
  <si>
    <t>Marne</t>
  </si>
  <si>
    <t>Hautes-Pyrénées</t>
  </si>
  <si>
    <t>Haute-Vienne</t>
  </si>
  <si>
    <t>Hauts-de-Seine</t>
  </si>
  <si>
    <t>La Réunion</t>
  </si>
  <si>
    <t>Ratio 8</t>
  </si>
  <si>
    <t>Ratio 10</t>
  </si>
  <si>
    <t>DRF</t>
  </si>
  <si>
    <t>RRF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</si>
  <si>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</si>
  <si>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</si>
  <si>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</si>
  <si>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</si>
  <si>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</si>
  <si>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</si>
  <si>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</si>
  <si>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</si>
  <si>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</si>
  <si>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</si>
  <si>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</si>
  <si>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</si>
  <si>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</si>
  <si>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</si>
  <si>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</si>
  <si>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</si>
  <si>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</si>
  <si>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</si>
  <si>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</si>
  <si>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</si>
  <si>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</si>
  <si>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</si>
  <si>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</si>
  <si>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</si>
  <si>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</si>
  <si>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</si>
  <si>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</si>
  <si>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</si>
  <si>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</si>
  <si>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</si>
  <si>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</si>
  <si>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</si>
  <si>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</si>
  <si>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</si>
  <si>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</si>
  <si>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</si>
  <si>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</si>
  <si>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</si>
  <si>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</si>
  <si>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</si>
  <si>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</si>
  <si>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</si>
  <si>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</si>
  <si>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</si>
  <si>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</si>
  <si>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</si>
  <si>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</si>
  <si>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</si>
  <si>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</si>
  <si>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</si>
  <si>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</si>
  <si>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</si>
  <si>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</si>
  <si>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</si>
  <si>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</si>
  <si>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</si>
  <si>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</si>
  <si>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</si>
  <si>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</si>
  <si>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</si>
  <si>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</si>
  <si>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</si>
  <si>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</si>
  <si>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</si>
  <si>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</si>
  <si>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</si>
  <si>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</si>
  <si>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</si>
  <si>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</si>
  <si>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</si>
  <si>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</si>
  <si>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</si>
  <si>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</si>
  <si>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</si>
  <si>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</si>
  <si>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</si>
  <si>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</si>
  <si>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</si>
  <si>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</si>
  <si>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</si>
  <si>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</si>
  <si>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</si>
  <si>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</si>
  <si>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</si>
  <si>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</si>
  <si>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</si>
  <si>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</si>
  <si>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</si>
  <si>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</si>
  <si>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</si>
  <si>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</si>
  <si>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</si>
  <si>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</si>
  <si>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</si>
  <si>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</si>
  <si>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</si>
  <si>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</si>
  <si>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</si>
  <si>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Les dépenses pour les collèges</t>
  </si>
  <si>
    <t>Métropole (Hors Paris)</t>
  </si>
  <si>
    <t>en %</t>
  </si>
  <si>
    <t>QueryRef</t>
  </si>
  <si>
    <t>Domain</t>
  </si>
  <si>
    <t>Universe</t>
  </si>
  <si>
    <t>QueryName</t>
  </si>
  <si>
    <t>Header</t>
  </si>
  <si>
    <t>RowStrategy</t>
  </si>
  <si>
    <t>ColumnStrategy</t>
  </si>
  <si>
    <t>CreationDate</t>
  </si>
  <si>
    <t>RefreshDate</t>
  </si>
  <si>
    <t>RefreshOrder</t>
  </si>
  <si>
    <t>Created By</t>
  </si>
  <si>
    <t>Refreshed By</t>
  </si>
  <si>
    <t>Action</t>
  </si>
  <si>
    <t>AutoFit</t>
  </si>
  <si>
    <t>AutoFormat</t>
  </si>
  <si>
    <t>Description</t>
  </si>
  <si>
    <t>User Strategy</t>
  </si>
  <si>
    <t>Univers</t>
  </si>
  <si>
    <t>UTILDE_e</t>
  </si>
  <si>
    <t>Requête1</t>
  </si>
  <si>
    <t>SCE</t>
  </si>
  <si>
    <t>1.Requête1.UTILDE_e.Univers</t>
  </si>
  <si>
    <t>2A</t>
  </si>
  <si>
    <t>2B</t>
  </si>
  <si>
    <t>Epargne de gestion courante, brute et nette</t>
  </si>
  <si>
    <t>TIPP</t>
  </si>
  <si>
    <t>Départements</t>
  </si>
  <si>
    <t>Outre-mer</t>
  </si>
  <si>
    <t>DGF</t>
  </si>
  <si>
    <t>Les dépenses de voirie</t>
  </si>
  <si>
    <t>TSCA</t>
  </si>
  <si>
    <t>Dépenses totales</t>
  </si>
  <si>
    <t>Dépenses de fonctionnement</t>
  </si>
  <si>
    <t>Dépenses d'investissement</t>
  </si>
  <si>
    <t>en M€</t>
  </si>
  <si>
    <t>en € / hab.</t>
  </si>
  <si>
    <r>
      <t xml:space="preserve">Les dépenses départementales </t>
    </r>
    <r>
      <rPr>
        <sz val="9"/>
        <rFont val="Calibri"/>
        <family val="2"/>
      </rPr>
      <t>(hors gestion active de la dette)</t>
    </r>
  </si>
  <si>
    <t>DRT_gad</t>
  </si>
  <si>
    <t>DRI_GAD</t>
  </si>
  <si>
    <r>
      <t xml:space="preserve">Les recettes départementales </t>
    </r>
    <r>
      <rPr>
        <sz val="9"/>
        <rFont val="Calibri"/>
        <family val="2"/>
      </rPr>
      <t>(hors gestion active de la dette)</t>
    </r>
  </si>
  <si>
    <t>Recettes totales</t>
  </si>
  <si>
    <t>Recettes de fonctionnement</t>
  </si>
  <si>
    <t>Recettes d'investissement</t>
  </si>
  <si>
    <t>RRI_GAD</t>
  </si>
  <si>
    <r>
      <t xml:space="preserve">Charges de personnel
</t>
    </r>
    <r>
      <rPr>
        <sz val="8"/>
        <rFont val="Calibri"/>
        <family val="2"/>
      </rPr>
      <t>(chap. 012)</t>
    </r>
  </si>
  <si>
    <r>
      <t xml:space="preserve">Charges à caractère général
</t>
    </r>
    <r>
      <rPr>
        <sz val="8"/>
        <rFont val="Calibri"/>
        <family val="2"/>
      </rPr>
      <t>(chap. 011)</t>
    </r>
  </si>
  <si>
    <t>% des
DRF</t>
  </si>
  <si>
    <t>CHAP012</t>
  </si>
  <si>
    <t>CHAP011</t>
  </si>
  <si>
    <t>CHAP65</t>
  </si>
  <si>
    <t>interets</t>
  </si>
  <si>
    <r>
      <t xml:space="preserve">Les dépenses de fonctionnement par poste </t>
    </r>
    <r>
      <rPr>
        <sz val="9"/>
        <rFont val="Calibri"/>
        <family val="2"/>
      </rPr>
      <t>(1/2)</t>
    </r>
  </si>
  <si>
    <r>
      <t xml:space="preserve">Les dépenses de fonctionnement par poste </t>
    </r>
    <r>
      <rPr>
        <sz val="9"/>
        <rFont val="Calibri"/>
        <family val="2"/>
      </rPr>
      <t>(2/2)</t>
    </r>
  </si>
  <si>
    <t>dont intérêts de la dette (en M€)</t>
  </si>
  <si>
    <t>DRF_66</t>
  </si>
  <si>
    <r>
      <t xml:space="preserve">Charges financières
</t>
    </r>
    <r>
      <rPr>
        <sz val="8"/>
        <rFont val="Calibri"/>
        <family val="2"/>
      </rPr>
      <t>(chap. 66)</t>
    </r>
  </si>
  <si>
    <r>
      <t xml:space="preserve">Autres charges d'activité
</t>
    </r>
    <r>
      <rPr>
        <sz val="8"/>
        <rFont val="Calibri"/>
        <family val="2"/>
      </rPr>
      <t>(chap. 65)</t>
    </r>
  </si>
  <si>
    <t>% des
RRF</t>
  </si>
  <si>
    <t>dont DGF*
 (en M€)</t>
  </si>
  <si>
    <r>
      <t xml:space="preserve">Impôts et taxes*
</t>
    </r>
    <r>
      <rPr>
        <sz val="8"/>
        <rFont val="Calibri"/>
        <family val="2"/>
      </rPr>
      <t>(chap. 73)</t>
    </r>
  </si>
  <si>
    <t>dont DMTO
 (en M€)</t>
  </si>
  <si>
    <t>dont TSCA
 (en M€)</t>
  </si>
  <si>
    <t>dont TIPP
 (en M€)</t>
  </si>
  <si>
    <t>DMTO</t>
  </si>
  <si>
    <r>
      <t xml:space="preserve">Immobilisations
</t>
    </r>
    <r>
      <rPr>
        <sz val="8"/>
        <rFont val="Calibri"/>
        <family val="2"/>
      </rPr>
      <t>(chap. 20, 21 et 23)</t>
    </r>
  </si>
  <si>
    <r>
      <t xml:space="preserve">Subventions d'équipement
</t>
    </r>
    <r>
      <rPr>
        <sz val="8"/>
        <rFont val="Calibri"/>
        <family val="2"/>
      </rPr>
      <t>(chap. 204)</t>
    </r>
  </si>
  <si>
    <t>% des
DRI</t>
  </si>
  <si>
    <t>CHAP20_21_23</t>
  </si>
  <si>
    <t>CHAP204</t>
  </si>
  <si>
    <t>RBT_EMPRUNT</t>
  </si>
  <si>
    <r>
      <t xml:space="preserve">Les recettes d'investissement par poste </t>
    </r>
    <r>
      <rPr>
        <sz val="9"/>
        <rFont val="Calibri"/>
        <family val="2"/>
      </rPr>
      <t>(hors réaménagements de dette)</t>
    </r>
  </si>
  <si>
    <r>
      <t xml:space="preserve">Les dépenses d'investissement par poste </t>
    </r>
    <r>
      <rPr>
        <sz val="9"/>
        <rFont val="Calibri"/>
        <family val="2"/>
      </rPr>
      <t>(hors réaménagements de dette)</t>
    </r>
  </si>
  <si>
    <t>% des
RRI</t>
  </si>
  <si>
    <r>
      <t xml:space="preserve">Subventions, dotations et fonds divers
</t>
    </r>
    <r>
      <rPr>
        <sz val="8"/>
        <rFont val="Calibri"/>
        <family val="2"/>
      </rPr>
      <t>(chap. 10 et 13)</t>
    </r>
  </si>
  <si>
    <t>dont FCTVA
 (en M€)</t>
  </si>
  <si>
    <t>dont DGE
 (en M€)</t>
  </si>
  <si>
    <t xml:space="preserve">
% des RRI</t>
  </si>
  <si>
    <t>CHAP10_13</t>
  </si>
  <si>
    <t>FCTVA</t>
  </si>
  <si>
    <t>DGE</t>
  </si>
  <si>
    <t>PROD_EMPRUNT</t>
  </si>
  <si>
    <t>Dépenses totales d'aide sociale*</t>
  </si>
  <si>
    <t>Les dépenses d'aides sociales</t>
  </si>
  <si>
    <t>DEPF_AS</t>
  </si>
  <si>
    <t>DEPN_AS</t>
  </si>
  <si>
    <t>Dépenses nettes d'aide sociale**</t>
  </si>
  <si>
    <t>APA</t>
  </si>
  <si>
    <t>Dépenses nettes obligatoires**</t>
  </si>
  <si>
    <t>DEPO_AS</t>
  </si>
  <si>
    <t>FONC_FONC_54</t>
  </si>
  <si>
    <t>FONC_FONC_55</t>
  </si>
  <si>
    <t>DEPON_AS</t>
  </si>
  <si>
    <t>% des dépenses totales</t>
  </si>
  <si>
    <t>DEPF_COLL</t>
  </si>
  <si>
    <t>DEPI_COLL</t>
  </si>
  <si>
    <t>--</t>
  </si>
  <si>
    <t>DEPF_VOIRIE</t>
  </si>
  <si>
    <r>
      <t>DEP</t>
    </r>
    <r>
      <rPr>
        <i/>
        <sz val="10"/>
        <rFont val="Calibri"/>
        <family val="2"/>
      </rPr>
      <t>I</t>
    </r>
    <r>
      <rPr>
        <sz val="10"/>
        <rFont val="Calibri"/>
        <family val="2"/>
      </rPr>
      <t>_VOIRIE</t>
    </r>
  </si>
  <si>
    <t>Annuité de la dette pour emprunt</t>
  </si>
  <si>
    <r>
      <t>L'endettement départemental</t>
    </r>
    <r>
      <rPr>
        <sz val="9"/>
        <rFont val="Calibri"/>
        <family val="2"/>
      </rPr>
      <t xml:space="preserve"> (hors gestion active de la dette)</t>
    </r>
  </si>
  <si>
    <t>% de l'épargne de gestion</t>
  </si>
  <si>
    <t>STOCK_DETTE</t>
  </si>
  <si>
    <t>ANNUITE</t>
  </si>
  <si>
    <t>EPARGNE_BRUTE</t>
  </si>
  <si>
    <t>EPARGNE_NETTE</t>
  </si>
  <si>
    <t>Caractéristiques démographiques et sociales</t>
  </si>
  <si>
    <t>Superficie</t>
  </si>
  <si>
    <r>
      <t>en km</t>
    </r>
    <r>
      <rPr>
        <vertAlign val="superscript"/>
        <sz val="9"/>
        <rFont val="Calibri"/>
        <family val="2"/>
      </rPr>
      <t>2</t>
    </r>
  </si>
  <si>
    <t>Ratio 1</t>
  </si>
  <si>
    <t>DRF/pop</t>
  </si>
  <si>
    <t>Ratio 2</t>
  </si>
  <si>
    <t>Ratio 3</t>
  </si>
  <si>
    <t>Ratio 4</t>
  </si>
  <si>
    <t>Ratio 5</t>
  </si>
  <si>
    <t>Ratio 6</t>
  </si>
  <si>
    <t>RRF/pop</t>
  </si>
  <si>
    <t>Immobilisat°/
pop</t>
  </si>
  <si>
    <t>Dette p. emprunt/
pop</t>
  </si>
  <si>
    <t>DGF/pop</t>
  </si>
  <si>
    <r>
      <t>Les ratios financiers</t>
    </r>
    <r>
      <rPr>
        <sz val="9"/>
        <rFont val="Calibri"/>
        <family val="2"/>
      </rPr>
      <t xml:space="preserve"> (1/2)</t>
    </r>
  </si>
  <si>
    <r>
      <t>Les ratios financiers</t>
    </r>
    <r>
      <rPr>
        <sz val="9"/>
        <rFont val="Calibri"/>
        <family val="2"/>
      </rPr>
      <t xml:space="preserve"> (2/2)</t>
    </r>
  </si>
  <si>
    <t>Ratio 7</t>
  </si>
  <si>
    <t>Ratio 9</t>
  </si>
  <si>
    <t>Ratio 11</t>
  </si>
  <si>
    <t>drf</t>
  </si>
  <si>
    <t>chap731</t>
  </si>
  <si>
    <t>dgf</t>
  </si>
  <si>
    <t>stock_dette</t>
  </si>
  <si>
    <t>Ch. de personnel/DRF</t>
  </si>
  <si>
    <t>(DRF + Rbmt. dette)/
RRF</t>
  </si>
  <si>
    <t>Dette/
RRF</t>
  </si>
  <si>
    <t>Immobilisat°/
RRF</t>
  </si>
  <si>
    <t>prod_tfb</t>
  </si>
  <si>
    <t>tx_tfb</t>
  </si>
  <si>
    <t>France</t>
  </si>
  <si>
    <r>
      <t>La fiscalité départementale</t>
    </r>
    <r>
      <rPr>
        <sz val="9"/>
        <rFont val="Calibri"/>
        <family val="2"/>
      </rPr>
      <t xml:space="preserve"> (1/2)</t>
    </r>
  </si>
  <si>
    <r>
      <t xml:space="preserve">Remboursements de dette
</t>
    </r>
    <r>
      <rPr>
        <sz val="8"/>
        <rFont val="Calibri"/>
        <family val="2"/>
      </rPr>
      <t>(chap. 16 hors 166 et 16449)</t>
    </r>
  </si>
  <si>
    <t>Dépenses brutes obligatoires</t>
  </si>
  <si>
    <t>Contr. directes/
pop</t>
  </si>
  <si>
    <t>Index</t>
  </si>
  <si>
    <t>Tableau 1</t>
  </si>
  <si>
    <t>Tableau 2</t>
  </si>
  <si>
    <t>Tableau 3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</si>
  <si>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</si>
  <si>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</si>
  <si>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</si>
  <si>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</si>
  <si>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</si>
  <si>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</si>
  <si>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</si>
  <si>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</si>
  <si>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</si>
  <si>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</si>
  <si>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</si>
  <si>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</si>
  <si>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3 bis</t>
  </si>
  <si>
    <t>Tableau 4 bis</t>
  </si>
  <si>
    <t>Tableau 14 bis</t>
  </si>
  <si>
    <t>►</t>
  </si>
  <si>
    <t>:</t>
  </si>
  <si>
    <t xml:space="preserve">Budgets Primitifs </t>
  </si>
  <si>
    <t>des départements</t>
  </si>
  <si>
    <r>
      <t xml:space="preserve">Les dépenses départementales </t>
    </r>
    <r>
      <rPr>
        <sz val="12"/>
        <rFont val="Calibri"/>
        <family val="2"/>
      </rPr>
      <t>(hors gestion active de la dette)</t>
    </r>
  </si>
  <si>
    <r>
      <t xml:space="preserve">Les recettes départementales </t>
    </r>
    <r>
      <rPr>
        <sz val="12"/>
        <rFont val="Calibri"/>
        <family val="2"/>
      </rPr>
      <t>(hors gestion active de la dette)</t>
    </r>
  </si>
  <si>
    <r>
      <t xml:space="preserve">Les dépenses de fonctionnement par poste </t>
    </r>
    <r>
      <rPr>
        <sz val="12"/>
        <rFont val="Calibri"/>
        <family val="2"/>
      </rPr>
      <t>(1/2)</t>
    </r>
  </si>
  <si>
    <r>
      <t xml:space="preserve">Les dépenses de fonctionnement par poste </t>
    </r>
    <r>
      <rPr>
        <sz val="12"/>
        <rFont val="Calibri"/>
        <family val="2"/>
      </rPr>
      <t>(2/2)</t>
    </r>
  </si>
  <si>
    <r>
      <t xml:space="preserve">Les recettes de fonctionnement par poste </t>
    </r>
    <r>
      <rPr>
        <sz val="12"/>
        <rFont val="Calibri"/>
        <family val="2"/>
      </rPr>
      <t>(1/2)</t>
    </r>
  </si>
  <si>
    <r>
      <t xml:space="preserve">Les dépenses d'investissement par poste </t>
    </r>
    <r>
      <rPr>
        <sz val="12"/>
        <rFont val="Calibri"/>
        <family val="2"/>
      </rPr>
      <t>(hors réaménagements de dette)</t>
    </r>
  </si>
  <si>
    <r>
      <t xml:space="preserve">Les recettes d'investissement par poste </t>
    </r>
    <r>
      <rPr>
        <sz val="12"/>
        <rFont val="Calibri"/>
        <family val="2"/>
      </rPr>
      <t>(hors réaménagements de dette)</t>
    </r>
  </si>
  <si>
    <r>
      <t>L'endettement départemental</t>
    </r>
    <r>
      <rPr>
        <sz val="12"/>
        <rFont val="Calibri"/>
        <family val="2"/>
      </rPr>
      <t xml:space="preserve"> (hors gestion active de la dette)</t>
    </r>
  </si>
  <si>
    <r>
      <t>Les ratios financiers</t>
    </r>
    <r>
      <rPr>
        <sz val="12"/>
        <rFont val="Calibri"/>
        <family val="2"/>
      </rPr>
      <t xml:space="preserve"> (1/2)</t>
    </r>
  </si>
  <si>
    <r>
      <t>Les ratios financiers</t>
    </r>
    <r>
      <rPr>
        <sz val="12"/>
        <rFont val="Calibri"/>
        <family val="2"/>
      </rPr>
      <t xml:space="preserve"> (2/2)</t>
    </r>
  </si>
  <si>
    <t>Abréviations :</t>
  </si>
  <si>
    <t>- M€ : millions d'€</t>
  </si>
  <si>
    <t>- n.s. : non-significatif</t>
  </si>
  <si>
    <t>- n.d. : non-disponible</t>
  </si>
  <si>
    <t>Les dépenses obligatoires d'aides sociales</t>
  </si>
  <si>
    <t>Bénéficiaires du RMI et du RSA ***</t>
  </si>
  <si>
    <t>RMI - RSA</t>
  </si>
  <si>
    <t>FONC_FONC_56</t>
  </si>
  <si>
    <t>Les recettes de fonctionnement par poste (1/2)</t>
  </si>
  <si>
    <t>Recettes fiscales totales*</t>
  </si>
  <si>
    <t>(en €/hab.)</t>
  </si>
  <si>
    <t>(en %)</t>
  </si>
  <si>
    <t>Population des 60 ans et plus**</t>
  </si>
  <si>
    <r>
      <t xml:space="preserve">Produit des emprunts
</t>
    </r>
    <r>
      <rPr>
        <sz val="8"/>
        <rFont val="Calibri"/>
        <family val="2"/>
      </rPr>
      <t>(chap. 16 hors 166 et 16449)</t>
    </r>
  </si>
  <si>
    <t>TABLEAU 1</t>
  </si>
  <si>
    <t>CHAP731</t>
  </si>
  <si>
    <t>CHAP74</t>
  </si>
  <si>
    <t>CHAP73</t>
  </si>
  <si>
    <t xml:space="preserve"> </t>
  </si>
  <si>
    <t>n.s.</t>
  </si>
  <si>
    <t xml:space="preserve">Produit voté foncier bâti
</t>
  </si>
  <si>
    <t xml:space="preserve">Taux foncier bâti
</t>
  </si>
  <si>
    <t>La fiscalité départementale</t>
  </si>
  <si>
    <r>
      <t xml:space="preserve">Les recettes de fonctionnement par poste </t>
    </r>
    <r>
      <rPr>
        <sz val="12"/>
        <rFont val="Calibri"/>
        <family val="2"/>
      </rPr>
      <t>(2/2)</t>
    </r>
  </si>
  <si>
    <r>
      <t xml:space="preserve">Les recettes de fonctionnement par poste </t>
    </r>
    <r>
      <rPr>
        <sz val="9"/>
        <rFont val="Calibri"/>
        <family val="2"/>
      </rPr>
      <t>(2/2)</t>
    </r>
  </si>
  <si>
    <t>* Dépenses des fonctions 5 (action sociale), 5.4 (RMI), 5.5 (APA) et 5.6 (RSA).</t>
  </si>
  <si>
    <t>* Dépenses des fonctions 4 (prévention médico-sociale), 5 (action sociale), 5.4 (RMI), 5.5 (APA) et 5.6 (RSA).</t>
  </si>
  <si>
    <t>** L'épargne brute est l'épargne de gestion courante augmentée de la charge d'intérêts.</t>
  </si>
  <si>
    <t>* L'épargne de gestion courante est le solde entre les recettes de fonctionnement courant et les dépenses de gestion courante.</t>
  </si>
  <si>
    <t>Epargne de gestion courante*</t>
  </si>
  <si>
    <t>Epargne brute **</t>
  </si>
  <si>
    <t>Epargne nette ***</t>
  </si>
  <si>
    <t>*** L'épargne nette est l'épargne brute diminuée des remboursements d'emprunts.</t>
  </si>
  <si>
    <t>Outre-mer*</t>
  </si>
  <si>
    <t>France*</t>
  </si>
  <si>
    <t>France***</t>
  </si>
  <si>
    <t>Outre-mer***</t>
  </si>
  <si>
    <t>Impôts locaux /
Potentiel fiscal</t>
  </si>
  <si>
    <t>* Les recettes fiscales totales sont la somme des recettes de fiscalité directe et indirecte, publiées dans les tableaux 4 et 4 bis.</t>
  </si>
  <si>
    <t>** Dépenses  brutes desquelles sont enlevées une estimation des recouvrements et participations.</t>
  </si>
  <si>
    <t>Population*</t>
  </si>
  <si>
    <t>Mayotte</t>
  </si>
  <si>
    <t>976</t>
  </si>
  <si>
    <t>France*, **</t>
  </si>
  <si>
    <t>Outre-mer*, **</t>
  </si>
  <si>
    <t>** Les agrégats Métropole (Hors Paris), Outre-mer, France sont consolidés, ils sont calculés hors redistribution fiscale.</t>
  </si>
  <si>
    <t>** Dans la nomenclature budgétaire et comptable M52, les impôts et taxes s'entendent hors fiscalité directe.</t>
  </si>
  <si>
    <t>Métropole (Hors Paris)**</t>
  </si>
  <si>
    <t>Métropole (Hors Paris) **</t>
  </si>
  <si>
    <t>Outre-mer**, ***</t>
  </si>
  <si>
    <t>France**, ***</t>
  </si>
  <si>
    <t>France * , **</t>
  </si>
  <si>
    <t>Outre-mer *, **</t>
  </si>
  <si>
    <t>* Les évolutions sont calculées à périmètre constant pour la France et l'Outre-Mer.</t>
  </si>
  <si>
    <t>*** Les évolutions sont calculées à périmètre constant pour la France et l'Outre-Mer.</t>
  </si>
  <si>
    <r>
      <t xml:space="preserve">Dotations et participations
</t>
    </r>
    <r>
      <rPr>
        <sz val="8"/>
        <rFont val="Calibri"/>
        <family val="2"/>
      </rPr>
      <t>(chap. 74)</t>
    </r>
  </si>
  <si>
    <r>
      <t xml:space="preserve">Impôts locaux* 
</t>
    </r>
    <r>
      <rPr>
        <sz val="8"/>
        <rFont val="Calibri"/>
        <family val="2"/>
      </rPr>
      <t>(chap. 731)</t>
    </r>
  </si>
  <si>
    <t>en millions d'€</t>
  </si>
  <si>
    <t>Les dépenses d'aide sociale</t>
  </si>
  <si>
    <t>Les dépenses obligatoires* d'aide sociale</t>
  </si>
  <si>
    <t>*** Bénéficiaires du RSA socle et du RMI. Au 1er septembre 2010, les jeunes de moins de 25 ans entrent dans le dispositifi RSA. En 2011, l'Outre-mer entre dans le dispositif du RSA.</t>
  </si>
  <si>
    <t>Mise en ligne : août 2012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</si>
</sst>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#,###,\ \ "/>
    <numFmt numFmtId="169" formatCode="#,##0\ \ "/>
    <numFmt numFmtId="170" formatCode="\+\ 0.0%\ \ ;\-\ 0.0%\ \ "/>
    <numFmt numFmtId="171" formatCode="0%\ "/>
    <numFmt numFmtId="172" formatCode="\+\ 0.0%\ ;\-\ 0.0%\ "/>
    <numFmt numFmtId="173" formatCode="\+\ 0.0%;\-\ 0.0%"/>
    <numFmt numFmtId="174" formatCode="#,##0.0"/>
    <numFmt numFmtId="175" formatCode="_-* #,##0.0\ _F_-;\-* #,##0.0\ _F_-;_-* &quot;-&quot;??\ _F_-;_-@_-"/>
    <numFmt numFmtId="176" formatCode="#,##0.0&quot; &quot;"/>
    <numFmt numFmtId="177" formatCode="#,##0.0&quot;   &quot;"/>
    <numFmt numFmtId="178" formatCode="#,##0.0&quot;  &quot;"/>
    <numFmt numFmtId="179" formatCode="#,##0.00&quot; &quot;"/>
    <numFmt numFmtId="180" formatCode="#,##0.0&quot;&quot;"/>
    <numFmt numFmtId="181" formatCode="#,##0.0&quot;    &quot;"/>
    <numFmt numFmtId="182" formatCode="#,##0.0&quot;      &quot;"/>
    <numFmt numFmtId="183" formatCode="#,##0&quot;  &quot;"/>
    <numFmt numFmtId="184" formatCode="#,##0&quot;   &quot;"/>
    <numFmt numFmtId="185" formatCode="\+\ 0.0;\-\ 0.0"/>
    <numFmt numFmtId="186" formatCode="[$-40C]d\ mmmm\ yyyy;@"/>
    <numFmt numFmtId="187" formatCode="#,##0_ ;[Red]\-#,##0\ "/>
    <numFmt numFmtId="188" formatCode="0.0"/>
    <numFmt numFmtId="189" formatCode="#,##0.00&quot;   &quot;"/>
    <numFmt numFmtId="190" formatCode="#,##0.000&quot;   &quot;"/>
    <numFmt numFmtId="191" formatCode="#,##0.0000&quot;   &quot;"/>
    <numFmt numFmtId="192" formatCode="0.0%"/>
    <numFmt numFmtId="193" formatCode="#,##0.000&quot; &quot;"/>
    <numFmt numFmtId="194" formatCode="[$-40C]dddd\ d\ mmmm\ yyyy"/>
    <numFmt numFmtId="195" formatCode="#,##0&quot; &quot;"/>
    <numFmt numFmtId="196" formatCode="0.00_ ;[Red]\-0.00\ "/>
    <numFmt numFmtId="197" formatCode="_-* #,##0\ _F_-;\-* #,##0\ _F_-;_-* &quot;-&quot;??\ _F_-;_-@_-"/>
    <numFmt numFmtId="198" formatCode="#,##0.00_ ;[Red]\-#,##0.00\ "/>
    <numFmt numFmtId="199" formatCode="0.000"/>
    <numFmt numFmtId="200" formatCode="_-* #,##0\ _€_-;\-* #,##0\ _€_-;_-* &quot;-&quot;??\ _€_-;_-@_-"/>
  </numFmts>
  <fonts count="36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b/>
      <sz val="8.5"/>
      <name val="Calibri"/>
      <family val="2"/>
    </font>
    <font>
      <i/>
      <sz val="10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i/>
      <sz val="13"/>
      <color indexed="48"/>
      <name val="Calibri"/>
      <family val="2"/>
    </font>
    <font>
      <b/>
      <i/>
      <sz val="10"/>
      <color indexed="48"/>
      <name val="Calibri"/>
      <family val="2"/>
    </font>
    <font>
      <b/>
      <sz val="12"/>
      <color indexed="48"/>
      <name val="Calibri"/>
      <family val="2"/>
    </font>
    <font>
      <sz val="10"/>
      <color indexed="4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4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48"/>
      <name val="Calibri"/>
      <family val="2"/>
    </font>
    <font>
      <u val="single"/>
      <sz val="11"/>
      <color indexed="48"/>
      <name val="Calibri"/>
      <family val="2"/>
    </font>
    <font>
      <sz val="14"/>
      <color indexed="48"/>
      <name val="Calibri"/>
      <family val="2"/>
    </font>
    <font>
      <u val="single"/>
      <sz val="14"/>
      <color indexed="48"/>
      <name val="Calibri"/>
      <family val="2"/>
    </font>
    <font>
      <sz val="10"/>
      <color indexed="48"/>
      <name val="Arial"/>
      <family val="0"/>
    </font>
    <font>
      <sz val="14"/>
      <color indexed="48"/>
      <name val="Arial"/>
      <family val="0"/>
    </font>
    <font>
      <b/>
      <sz val="14"/>
      <color indexed="12"/>
      <name val="Calibri"/>
      <family val="2"/>
    </font>
    <font>
      <i/>
      <sz val="10"/>
      <color indexed="12"/>
      <name val="Calibri"/>
      <family val="2"/>
    </font>
    <font>
      <sz val="12"/>
      <color indexed="4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color indexed="48"/>
      <name val="Calibri"/>
      <family val="2"/>
    </font>
    <font>
      <sz val="12"/>
      <name val="Arial"/>
      <family val="0"/>
    </font>
    <font>
      <b/>
      <u val="single"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48"/>
      </left>
      <right style="dotted"/>
      <top>
        <color indexed="63"/>
      </top>
      <bottom style="thin"/>
    </border>
    <border>
      <left style="dotted">
        <color indexed="48"/>
      </left>
      <right style="dotted"/>
      <top style="thin"/>
      <bottom>
        <color indexed="63"/>
      </bottom>
    </border>
    <border>
      <left style="dotted">
        <color indexed="48"/>
      </left>
      <right style="dotted"/>
      <top>
        <color indexed="63"/>
      </top>
      <bottom>
        <color indexed="63"/>
      </bottom>
    </border>
    <border>
      <left style="dotted">
        <color indexed="48"/>
      </left>
      <right style="medium"/>
      <top>
        <color indexed="63"/>
      </top>
      <bottom style="thin"/>
    </border>
    <border>
      <left style="dotted">
        <color indexed="48"/>
      </left>
      <right style="medium"/>
      <top style="thin"/>
      <bottom>
        <color indexed="63"/>
      </bottom>
    </border>
    <border>
      <left style="dotted">
        <color indexed="48"/>
      </left>
      <right style="medium"/>
      <top>
        <color indexed="63"/>
      </top>
      <bottom>
        <color indexed="63"/>
      </bottom>
    </border>
    <border>
      <left style="dotted">
        <color indexed="48"/>
      </left>
      <right>
        <color indexed="63"/>
      </right>
      <top>
        <color indexed="63"/>
      </top>
      <bottom style="thin"/>
    </border>
    <border>
      <left style="dotted">
        <color indexed="48"/>
      </left>
      <right>
        <color indexed="63"/>
      </right>
      <top style="thin"/>
      <bottom>
        <color indexed="63"/>
      </bottom>
    </border>
    <border>
      <left style="dotted">
        <color indexed="48"/>
      </left>
      <right>
        <color indexed="63"/>
      </right>
      <top>
        <color indexed="63"/>
      </top>
      <bottom>
        <color indexed="63"/>
      </bottom>
    </border>
    <border>
      <left style="dotted">
        <color indexed="48"/>
      </left>
      <right>
        <color indexed="63"/>
      </right>
      <top style="medium"/>
      <bottom>
        <color indexed="63"/>
      </bottom>
    </border>
    <border>
      <left style="dotted">
        <color indexed="48"/>
      </left>
      <right style="medium"/>
      <top style="medium"/>
      <bottom>
        <color indexed="63"/>
      </bottom>
    </border>
    <border>
      <left style="dotted">
        <color indexed="48"/>
      </left>
      <right>
        <color indexed="63"/>
      </right>
      <top>
        <color indexed="63"/>
      </top>
      <bottom style="medium"/>
    </border>
    <border>
      <left style="dotted">
        <color indexed="4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tted">
        <color indexed="48"/>
      </left>
      <right style="dotted"/>
      <top style="medium"/>
      <bottom>
        <color indexed="63"/>
      </bottom>
    </border>
    <border>
      <left style="dotted">
        <color indexed="48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ashed"/>
      <top>
        <color indexed="63"/>
      </top>
      <bottom style="thin"/>
    </border>
    <border>
      <left style="dott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dotted"/>
      <right style="dashed"/>
      <top>
        <color indexed="63"/>
      </top>
      <bottom>
        <color indexed="63"/>
      </bottom>
    </border>
    <border>
      <left style="dotted"/>
      <right style="dash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5" fontId="9" fillId="0" borderId="0" xfId="17" applyNumberFormat="1" applyFont="1" applyFill="1" applyBorder="1" applyAlignment="1" quotePrefix="1">
      <alignment horizontal="right"/>
    </xf>
    <xf numFmtId="169" fontId="8" fillId="0" borderId="1" xfId="21" applyNumberFormat="1" applyFont="1" applyFill="1" applyBorder="1" applyAlignment="1">
      <alignment horizontal="center" vertical="center"/>
      <protection/>
    </xf>
    <xf numFmtId="172" fontId="8" fillId="0" borderId="2" xfId="21" applyNumberFormat="1" applyFont="1" applyFill="1" applyBorder="1" applyAlignment="1">
      <alignment horizontal="center" vertical="center" wrapText="1"/>
      <protection/>
    </xf>
    <xf numFmtId="171" fontId="8" fillId="0" borderId="1" xfId="21" applyNumberFormat="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vertical="top"/>
      <protection/>
    </xf>
    <xf numFmtId="0" fontId="14" fillId="0" borderId="0" xfId="21" applyFont="1" applyFill="1" applyBorder="1" applyAlignment="1">
      <alignment horizontal="left" vertical="top"/>
      <protection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0" xfId="21" applyFont="1" applyFill="1" applyBorder="1" applyAlignment="1">
      <alignment horizontal="centerContinuous" vertical="top" wrapText="1"/>
      <protection/>
    </xf>
    <xf numFmtId="0" fontId="8" fillId="0" borderId="0" xfId="21" applyFont="1" applyFill="1" applyBorder="1" applyAlignment="1">
      <alignment horizontal="centerContinuous" vertical="top"/>
      <protection/>
    </xf>
    <xf numFmtId="168" fontId="8" fillId="0" borderId="0" xfId="21" applyNumberFormat="1" applyFont="1" applyFill="1" applyBorder="1" applyAlignment="1">
      <alignment horizontal="centerContinuous" vertical="top"/>
      <protection/>
    </xf>
    <xf numFmtId="169" fontId="8" fillId="0" borderId="0" xfId="21" applyNumberFormat="1" applyFont="1" applyFill="1" applyBorder="1" applyAlignment="1">
      <alignment horizontal="centerContinuous" vertical="top"/>
      <protection/>
    </xf>
    <xf numFmtId="170" fontId="8" fillId="0" borderId="0" xfId="21" applyNumberFormat="1" applyFont="1" applyFill="1" applyBorder="1" applyAlignment="1">
      <alignment horizontal="centerContinuous" vertical="top"/>
      <protection/>
    </xf>
    <xf numFmtId="171" fontId="8" fillId="0" borderId="0" xfId="21" applyNumberFormat="1" applyFont="1" applyFill="1" applyBorder="1" applyAlignment="1">
      <alignment horizontal="centerContinuous" vertical="top"/>
      <protection/>
    </xf>
    <xf numFmtId="172" fontId="8" fillId="0" borderId="0" xfId="21" applyNumberFormat="1" applyFont="1" applyFill="1" applyBorder="1" applyAlignment="1">
      <alignment horizontal="centerContinuous" vertical="top"/>
      <protection/>
    </xf>
    <xf numFmtId="172" fontId="8" fillId="0" borderId="3" xfId="21" applyNumberFormat="1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/>
    </xf>
    <xf numFmtId="177" fontId="8" fillId="0" borderId="4" xfId="17" applyNumberFormat="1" applyFont="1" applyFill="1" applyBorder="1" applyAlignment="1" quotePrefix="1">
      <alignment horizontal="right"/>
    </xf>
    <xf numFmtId="177" fontId="8" fillId="3" borderId="4" xfId="17" applyNumberFormat="1" applyFont="1" applyFill="1" applyBorder="1" applyAlignment="1">
      <alignment horizontal="right"/>
    </xf>
    <xf numFmtId="177" fontId="8" fillId="3" borderId="4" xfId="17" applyNumberFormat="1" applyFont="1" applyFill="1" applyBorder="1" applyAlignment="1" quotePrefix="1">
      <alignment horizontal="right"/>
    </xf>
    <xf numFmtId="179" fontId="17" fillId="0" borderId="0" xfId="17" applyNumberFormat="1" applyFont="1" applyFill="1" applyBorder="1" applyAlignment="1" quotePrefix="1">
      <alignment/>
    </xf>
    <xf numFmtId="0" fontId="17" fillId="0" borderId="5" xfId="21" applyFont="1" applyFill="1" applyBorder="1">
      <alignment/>
      <protection/>
    </xf>
    <xf numFmtId="0" fontId="8" fillId="0" borderId="0" xfId="22" applyFont="1" applyFill="1" applyBorder="1" applyAlignment="1">
      <alignment/>
      <protection/>
    </xf>
    <xf numFmtId="0" fontId="17" fillId="3" borderId="5" xfId="21" applyFont="1" applyFill="1" applyBorder="1">
      <alignment/>
      <protection/>
    </xf>
    <xf numFmtId="0" fontId="8" fillId="3" borderId="0" xfId="22" applyFont="1" applyFill="1" applyBorder="1" applyAlignment="1">
      <alignment/>
      <protection/>
    </xf>
    <xf numFmtId="176" fontId="8" fillId="0" borderId="0" xfId="0" applyNumberFormat="1" applyFont="1" applyFill="1" applyBorder="1" applyAlignment="1" quotePrefix="1">
      <alignment horizontal="right" indent="1"/>
    </xf>
    <xf numFmtId="176" fontId="8" fillId="3" borderId="0" xfId="0" applyNumberFormat="1" applyFont="1" applyFill="1" applyBorder="1" applyAlignment="1" quotePrefix="1">
      <alignment horizontal="right" indent="1"/>
    </xf>
    <xf numFmtId="180" fontId="17" fillId="0" borderId="6" xfId="17" applyNumberFormat="1" applyFont="1" applyFill="1" applyBorder="1" applyAlignment="1" quotePrefix="1">
      <alignment horizontal="right" indent="1"/>
    </xf>
    <xf numFmtId="180" fontId="17" fillId="0" borderId="0" xfId="17" applyNumberFormat="1" applyFont="1" applyFill="1" applyBorder="1" applyAlignment="1" quotePrefix="1">
      <alignment horizontal="right" indent="1"/>
    </xf>
    <xf numFmtId="180" fontId="17" fillId="0" borderId="7" xfId="17" applyNumberFormat="1" applyFont="1" applyFill="1" applyBorder="1" applyAlignment="1" quotePrefix="1">
      <alignment horizontal="right" indent="1"/>
    </xf>
    <xf numFmtId="173" fontId="8" fillId="0" borderId="8" xfId="0" applyNumberFormat="1" applyFont="1" applyFill="1" applyBorder="1" applyAlignment="1" quotePrefix="1">
      <alignment horizontal="center"/>
    </xf>
    <xf numFmtId="173" fontId="8" fillId="3" borderId="8" xfId="0" applyNumberFormat="1" applyFont="1" applyFill="1" applyBorder="1" applyAlignment="1" quotePrefix="1">
      <alignment horizontal="center"/>
    </xf>
    <xf numFmtId="173" fontId="17" fillId="0" borderId="9" xfId="0" applyNumberFormat="1" applyFont="1" applyFill="1" applyBorder="1" applyAlignment="1" quotePrefix="1">
      <alignment horizontal="center"/>
    </xf>
    <xf numFmtId="173" fontId="17" fillId="0" borderId="8" xfId="0" applyNumberFormat="1" applyFont="1" applyFill="1" applyBorder="1" applyAlignment="1" quotePrefix="1">
      <alignment horizontal="center"/>
    </xf>
    <xf numFmtId="173" fontId="17" fillId="0" borderId="10" xfId="0" applyNumberFormat="1" applyFont="1" applyFill="1" applyBorder="1" applyAlignment="1" quotePrefix="1">
      <alignment horizontal="center"/>
    </xf>
    <xf numFmtId="168" fontId="8" fillId="0" borderId="11" xfId="21" applyNumberFormat="1" applyFont="1" applyFill="1" applyBorder="1" applyAlignment="1">
      <alignment horizontal="right" vertical="center" wrapText="1" indent="1"/>
      <protection/>
    </xf>
    <xf numFmtId="172" fontId="8" fillId="0" borderId="1" xfId="21" applyNumberFormat="1" applyFont="1" applyFill="1" applyBorder="1" applyAlignment="1">
      <alignment horizontal="center" vertical="center" wrapText="1"/>
      <protection/>
    </xf>
    <xf numFmtId="173" fontId="8" fillId="0" borderId="0" xfId="0" applyNumberFormat="1" applyFont="1" applyFill="1" applyBorder="1" applyAlignment="1" quotePrefix="1">
      <alignment horizontal="center"/>
    </xf>
    <xf numFmtId="173" fontId="8" fillId="3" borderId="0" xfId="0" applyNumberFormat="1" applyFont="1" applyFill="1" applyBorder="1" applyAlignment="1" quotePrefix="1">
      <alignment horizontal="center"/>
    </xf>
    <xf numFmtId="173" fontId="17" fillId="0" borderId="6" xfId="0" applyNumberFormat="1" applyFont="1" applyFill="1" applyBorder="1" applyAlignment="1" quotePrefix="1">
      <alignment horizontal="center"/>
    </xf>
    <xf numFmtId="173" fontId="17" fillId="0" borderId="0" xfId="0" applyNumberFormat="1" applyFont="1" applyFill="1" applyBorder="1" applyAlignment="1" quotePrefix="1">
      <alignment horizontal="center"/>
    </xf>
    <xf numFmtId="173" fontId="17" fillId="0" borderId="7" xfId="0" applyNumberFormat="1" applyFont="1" applyFill="1" applyBorder="1" applyAlignment="1" quotePrefix="1">
      <alignment horizontal="center"/>
    </xf>
    <xf numFmtId="173" fontId="8" fillId="0" borderId="12" xfId="0" applyNumberFormat="1" applyFont="1" applyFill="1" applyBorder="1" applyAlignment="1" quotePrefix="1">
      <alignment horizontal="center"/>
    </xf>
    <xf numFmtId="173" fontId="8" fillId="3" borderId="12" xfId="0" applyNumberFormat="1" applyFont="1" applyFill="1" applyBorder="1" applyAlignment="1" quotePrefix="1">
      <alignment horizontal="center"/>
    </xf>
    <xf numFmtId="173" fontId="17" fillId="0" borderId="13" xfId="0" applyNumberFormat="1" applyFont="1" applyFill="1" applyBorder="1" applyAlignment="1" quotePrefix="1">
      <alignment horizontal="center"/>
    </xf>
    <xf numFmtId="173" fontId="17" fillId="0" borderId="12" xfId="0" applyNumberFormat="1" applyFont="1" applyFill="1" applyBorder="1" applyAlignment="1" quotePrefix="1">
      <alignment horizontal="center"/>
    </xf>
    <xf numFmtId="173" fontId="17" fillId="0" borderId="14" xfId="0" applyNumberFormat="1" applyFont="1" applyFill="1" applyBorder="1" applyAlignment="1" quotePrefix="1">
      <alignment horizontal="center"/>
    </xf>
    <xf numFmtId="172" fontId="19" fillId="0" borderId="15" xfId="21" applyNumberFormat="1" applyFont="1" applyFill="1" applyBorder="1" applyAlignment="1">
      <alignment horizontal="center" vertical="center" wrapText="1"/>
      <protection/>
    </xf>
    <xf numFmtId="177" fontId="8" fillId="0" borderId="16" xfId="17" applyNumberFormat="1" applyFont="1" applyFill="1" applyBorder="1" applyAlignment="1" quotePrefix="1">
      <alignment horizontal="right" indent="1"/>
    </xf>
    <xf numFmtId="177" fontId="8" fillId="3" borderId="17" xfId="17" applyNumberFormat="1" applyFont="1" applyFill="1" applyBorder="1" applyAlignment="1">
      <alignment horizontal="right" indent="1"/>
    </xf>
    <xf numFmtId="177" fontId="8" fillId="0" borderId="17" xfId="17" applyNumberFormat="1" applyFont="1" applyFill="1" applyBorder="1" applyAlignment="1" quotePrefix="1">
      <alignment horizontal="right" indent="1"/>
    </xf>
    <xf numFmtId="177" fontId="8" fillId="3" borderId="17" xfId="17" applyNumberFormat="1" applyFont="1" applyFill="1" applyBorder="1" applyAlignment="1" quotePrefix="1">
      <alignment horizontal="right" indent="1"/>
    </xf>
    <xf numFmtId="172" fontId="19" fillId="0" borderId="18" xfId="21" applyNumberFormat="1" applyFont="1" applyFill="1" applyBorder="1" applyAlignment="1">
      <alignment horizontal="center" vertical="center" wrapText="1"/>
      <protection/>
    </xf>
    <xf numFmtId="177" fontId="8" fillId="0" borderId="19" xfId="17" applyNumberFormat="1" applyFont="1" applyFill="1" applyBorder="1" applyAlignment="1" quotePrefix="1">
      <alignment horizontal="right" indent="1"/>
    </xf>
    <xf numFmtId="177" fontId="8" fillId="3" borderId="20" xfId="17" applyNumberFormat="1" applyFont="1" applyFill="1" applyBorder="1" applyAlignment="1">
      <alignment horizontal="right" indent="1"/>
    </xf>
    <xf numFmtId="177" fontId="8" fillId="0" borderId="20" xfId="17" applyNumberFormat="1" applyFont="1" applyFill="1" applyBorder="1" applyAlignment="1" quotePrefix="1">
      <alignment horizontal="right" indent="1"/>
    </xf>
    <xf numFmtId="177" fontId="8" fillId="3" borderId="20" xfId="17" applyNumberFormat="1" applyFont="1" applyFill="1" applyBorder="1" applyAlignment="1" quotePrefix="1">
      <alignment horizontal="right" indent="1"/>
    </xf>
    <xf numFmtId="0" fontId="17" fillId="0" borderId="0" xfId="0" applyFont="1" applyFill="1" applyBorder="1" applyAlignment="1">
      <alignment horizontal="left"/>
    </xf>
    <xf numFmtId="179" fontId="17" fillId="0" borderId="0" xfId="17" applyNumberFormat="1" applyFont="1" applyFill="1" applyBorder="1" applyAlignment="1" quotePrefix="1">
      <alignment horizontal="right"/>
    </xf>
    <xf numFmtId="179" fontId="17" fillId="0" borderId="0" xfId="17" applyNumberFormat="1" applyFont="1" applyFill="1" applyBorder="1" applyAlignment="1" quotePrefix="1">
      <alignment horizontal="right" indent="1"/>
    </xf>
    <xf numFmtId="177" fontId="8" fillId="0" borderId="0" xfId="17" applyNumberFormat="1" applyFont="1" applyFill="1" applyBorder="1" applyAlignment="1" quotePrefix="1">
      <alignment horizontal="right" indent="1"/>
    </xf>
    <xf numFmtId="177" fontId="8" fillId="3" borderId="0" xfId="17" applyNumberFormat="1" applyFont="1" applyFill="1" applyBorder="1" applyAlignment="1">
      <alignment horizontal="right" indent="1"/>
    </xf>
    <xf numFmtId="177" fontId="8" fillId="3" borderId="0" xfId="17" applyNumberFormat="1" applyFont="1" applyFill="1" applyBorder="1" applyAlignment="1" quotePrefix="1">
      <alignment horizontal="right" indent="1"/>
    </xf>
    <xf numFmtId="172" fontId="19" fillId="0" borderId="21" xfId="21" applyNumberFormat="1" applyFont="1" applyFill="1" applyBorder="1" applyAlignment="1">
      <alignment horizontal="center" vertical="center" wrapText="1"/>
      <protection/>
    </xf>
    <xf numFmtId="177" fontId="8" fillId="0" borderId="22" xfId="17" applyNumberFormat="1" applyFont="1" applyFill="1" applyBorder="1" applyAlignment="1" quotePrefix="1">
      <alignment horizontal="center"/>
    </xf>
    <xf numFmtId="177" fontId="8" fillId="0" borderId="19" xfId="17" applyNumberFormat="1" applyFont="1" applyFill="1" applyBorder="1" applyAlignment="1" quotePrefix="1">
      <alignment horizontal="center"/>
    </xf>
    <xf numFmtId="177" fontId="8" fillId="3" borderId="23" xfId="17" applyNumberFormat="1" applyFont="1" applyFill="1" applyBorder="1" applyAlignment="1">
      <alignment horizontal="center"/>
    </xf>
    <xf numFmtId="177" fontId="8" fillId="3" borderId="20" xfId="17" applyNumberFormat="1" applyFont="1" applyFill="1" applyBorder="1" applyAlignment="1">
      <alignment horizontal="center"/>
    </xf>
    <xf numFmtId="177" fontId="8" fillId="0" borderId="23" xfId="17" applyNumberFormat="1" applyFont="1" applyFill="1" applyBorder="1" applyAlignment="1" quotePrefix="1">
      <alignment horizontal="center"/>
    </xf>
    <xf numFmtId="177" fontId="8" fillId="0" borderId="20" xfId="17" applyNumberFormat="1" applyFont="1" applyFill="1" applyBorder="1" applyAlignment="1" quotePrefix="1">
      <alignment horizontal="center"/>
    </xf>
    <xf numFmtId="177" fontId="8" fillId="3" borderId="23" xfId="17" applyNumberFormat="1" applyFont="1" applyFill="1" applyBorder="1" applyAlignment="1" quotePrefix="1">
      <alignment horizontal="center"/>
    </xf>
    <xf numFmtId="177" fontId="8" fillId="3" borderId="20" xfId="17" applyNumberFormat="1" applyFont="1" applyFill="1" applyBorder="1" applyAlignment="1" quotePrefix="1">
      <alignment horizontal="center"/>
    </xf>
    <xf numFmtId="182" fontId="17" fillId="0" borderId="24" xfId="17" applyNumberFormat="1" applyFont="1" applyFill="1" applyBorder="1" applyAlignment="1" quotePrefix="1">
      <alignment horizontal="right" indent="1"/>
    </xf>
    <xf numFmtId="182" fontId="17" fillId="0" borderId="25" xfId="17" applyNumberFormat="1" applyFont="1" applyFill="1" applyBorder="1" applyAlignment="1" quotePrefix="1">
      <alignment horizontal="right" indent="1"/>
    </xf>
    <xf numFmtId="182" fontId="17" fillId="0" borderId="23" xfId="17" applyNumberFormat="1" applyFont="1" applyFill="1" applyBorder="1" applyAlignment="1" quotePrefix="1">
      <alignment horizontal="right" indent="1"/>
    </xf>
    <xf numFmtId="182" fontId="17" fillId="0" borderId="20" xfId="17" applyNumberFormat="1" applyFont="1" applyFill="1" applyBorder="1" applyAlignment="1" quotePrefix="1">
      <alignment horizontal="right" indent="1"/>
    </xf>
    <xf numFmtId="182" fontId="17" fillId="0" borderId="26" xfId="17" applyNumberFormat="1" applyFont="1" applyFill="1" applyBorder="1" applyAlignment="1" quotePrefix="1">
      <alignment horizontal="right" indent="1"/>
    </xf>
    <xf numFmtId="182" fontId="17" fillId="0" borderId="27" xfId="17" applyNumberFormat="1" applyFont="1" applyFill="1" applyBorder="1" applyAlignment="1" quotePrefix="1">
      <alignment horizontal="right" indent="1"/>
    </xf>
    <xf numFmtId="172" fontId="19" fillId="0" borderId="1" xfId="21" applyNumberFormat="1" applyFont="1" applyFill="1" applyBorder="1" applyAlignment="1">
      <alignment horizontal="center" vertical="center" wrapText="1"/>
      <protection/>
    </xf>
    <xf numFmtId="177" fontId="8" fillId="0" borderId="28" xfId="17" applyNumberFormat="1" applyFont="1" applyFill="1" applyBorder="1" applyAlignment="1" quotePrefix="1">
      <alignment horizontal="right" indent="1"/>
    </xf>
    <xf numFmtId="171" fontId="8" fillId="0" borderId="3" xfId="21" applyNumberFormat="1" applyFont="1" applyFill="1" applyBorder="1" applyAlignment="1">
      <alignment horizontal="center" vertical="center" wrapText="1"/>
      <protection/>
    </xf>
    <xf numFmtId="176" fontId="8" fillId="0" borderId="12" xfId="0" applyNumberFormat="1" applyFont="1" applyFill="1" applyBorder="1" applyAlignment="1" quotePrefix="1">
      <alignment horizontal="right" indent="1"/>
    </xf>
    <xf numFmtId="176" fontId="8" fillId="3" borderId="12" xfId="0" applyNumberFormat="1" applyFont="1" applyFill="1" applyBorder="1" applyAlignment="1" quotePrefix="1">
      <alignment horizontal="right" indent="1"/>
    </xf>
    <xf numFmtId="180" fontId="17" fillId="0" borderId="13" xfId="17" applyNumberFormat="1" applyFont="1" applyFill="1" applyBorder="1" applyAlignment="1" quotePrefix="1">
      <alignment horizontal="right" indent="1"/>
    </xf>
    <xf numFmtId="180" fontId="17" fillId="0" borderId="12" xfId="17" applyNumberFormat="1" applyFont="1" applyFill="1" applyBorder="1" applyAlignment="1" quotePrefix="1">
      <alignment horizontal="right" indent="1"/>
    </xf>
    <xf numFmtId="180" fontId="17" fillId="0" borderId="14" xfId="17" applyNumberFormat="1" applyFont="1" applyFill="1" applyBorder="1" applyAlignment="1" quotePrefix="1">
      <alignment horizontal="right" indent="1"/>
    </xf>
    <xf numFmtId="0" fontId="6" fillId="0" borderId="0" xfId="0" applyFont="1" applyFill="1" applyAlignment="1">
      <alignment horizontal="left"/>
    </xf>
    <xf numFmtId="177" fontId="6" fillId="0" borderId="0" xfId="0" applyNumberFormat="1" applyFont="1" applyFill="1" applyAlignment="1">
      <alignment horizontal="left"/>
    </xf>
    <xf numFmtId="175" fontId="9" fillId="0" borderId="0" xfId="17" applyNumberFormat="1" applyFont="1" applyFill="1" applyBorder="1" applyAlignment="1" quotePrefix="1">
      <alignment horizontal="left"/>
    </xf>
    <xf numFmtId="168" fontId="11" fillId="0" borderId="29" xfId="21" applyNumberFormat="1" applyFont="1" applyFill="1" applyBorder="1" applyAlignment="1">
      <alignment horizontal="center" vertical="center" wrapText="1"/>
      <protection/>
    </xf>
    <xf numFmtId="169" fontId="8" fillId="0" borderId="3" xfId="21" applyNumberFormat="1" applyFont="1" applyFill="1" applyBorder="1" applyAlignment="1">
      <alignment horizontal="center" vertical="center"/>
      <protection/>
    </xf>
    <xf numFmtId="168" fontId="8" fillId="0" borderId="11" xfId="21" applyNumberFormat="1" applyFont="1" applyFill="1" applyBorder="1" applyAlignment="1">
      <alignment horizontal="center" vertical="center" wrapText="1"/>
      <protection/>
    </xf>
    <xf numFmtId="168" fontId="11" fillId="0" borderId="30" xfId="21" applyNumberFormat="1" applyFont="1" applyFill="1" applyBorder="1" applyAlignment="1">
      <alignment horizontal="center" vertical="center" wrapText="1"/>
      <protection/>
    </xf>
    <xf numFmtId="168" fontId="8" fillId="0" borderId="31" xfId="21" applyNumberFormat="1" applyFont="1" applyFill="1" applyBorder="1" applyAlignment="1">
      <alignment horizontal="center" vertical="center" wrapText="1"/>
      <protection/>
    </xf>
    <xf numFmtId="183" fontId="8" fillId="0" borderId="4" xfId="17" applyNumberFormat="1" applyFont="1" applyFill="1" applyBorder="1" applyAlignment="1" quotePrefix="1">
      <alignment horizontal="right" indent="1"/>
    </xf>
    <xf numFmtId="183" fontId="8" fillId="3" borderId="4" xfId="17" applyNumberFormat="1" applyFont="1" applyFill="1" applyBorder="1" applyAlignment="1">
      <alignment horizontal="right" indent="1"/>
    </xf>
    <xf numFmtId="183" fontId="8" fillId="3" borderId="4" xfId="17" applyNumberFormat="1" applyFont="1" applyFill="1" applyBorder="1" applyAlignment="1" quotePrefix="1">
      <alignment horizontal="right" indent="1"/>
    </xf>
    <xf numFmtId="183" fontId="17" fillId="0" borderId="29" xfId="17" applyNumberFormat="1" applyFont="1" applyFill="1" applyBorder="1" applyAlignment="1" quotePrefix="1">
      <alignment horizontal="right" indent="1"/>
    </xf>
    <xf numFmtId="183" fontId="17" fillId="0" borderId="4" xfId="17" applyNumberFormat="1" applyFont="1" applyFill="1" applyBorder="1" applyAlignment="1" quotePrefix="1">
      <alignment horizontal="right" indent="1"/>
    </xf>
    <xf numFmtId="183" fontId="17" fillId="0" borderId="32" xfId="17" applyNumberFormat="1" applyFont="1" applyFill="1" applyBorder="1" applyAlignment="1" quotePrefix="1">
      <alignment horizontal="right" indent="1"/>
    </xf>
    <xf numFmtId="183" fontId="8" fillId="0" borderId="4" xfId="17" applyNumberFormat="1" applyFont="1" applyFill="1" applyBorder="1" applyAlignment="1" quotePrefix="1">
      <alignment horizontal="right" indent="2"/>
    </xf>
    <xf numFmtId="183" fontId="8" fillId="3" borderId="4" xfId="17" applyNumberFormat="1" applyFont="1" applyFill="1" applyBorder="1" applyAlignment="1">
      <alignment horizontal="right" indent="2"/>
    </xf>
    <xf numFmtId="183" fontId="8" fillId="3" borderId="4" xfId="17" applyNumberFormat="1" applyFont="1" applyFill="1" applyBorder="1" applyAlignment="1" quotePrefix="1">
      <alignment horizontal="right" indent="2"/>
    </xf>
    <xf numFmtId="183" fontId="17" fillId="0" borderId="29" xfId="17" applyNumberFormat="1" applyFont="1" applyFill="1" applyBorder="1" applyAlignment="1" quotePrefix="1">
      <alignment horizontal="right" indent="2"/>
    </xf>
    <xf numFmtId="183" fontId="17" fillId="0" borderId="4" xfId="17" applyNumberFormat="1" applyFont="1" applyFill="1" applyBorder="1" applyAlignment="1" quotePrefix="1">
      <alignment horizontal="right" indent="2"/>
    </xf>
    <xf numFmtId="183" fontId="17" fillId="0" borderId="32" xfId="17" applyNumberFormat="1" applyFont="1" applyFill="1" applyBorder="1" applyAlignment="1" quotePrefix="1">
      <alignment horizontal="right" indent="2"/>
    </xf>
    <xf numFmtId="174" fontId="8" fillId="0" borderId="4" xfId="17" applyNumberFormat="1" applyFont="1" applyFill="1" applyBorder="1" applyAlignment="1" quotePrefix="1">
      <alignment horizontal="right" indent="3"/>
    </xf>
    <xf numFmtId="174" fontId="8" fillId="3" borderId="4" xfId="17" applyNumberFormat="1" applyFont="1" applyFill="1" applyBorder="1" applyAlignment="1">
      <alignment horizontal="right" indent="3"/>
    </xf>
    <xf numFmtId="174" fontId="8" fillId="3" borderId="4" xfId="17" applyNumberFormat="1" applyFont="1" applyFill="1" applyBorder="1" applyAlignment="1" quotePrefix="1">
      <alignment horizontal="right" indent="3"/>
    </xf>
    <xf numFmtId="174" fontId="17" fillId="0" borderId="29" xfId="17" applyNumberFormat="1" applyFont="1" applyFill="1" applyBorder="1" applyAlignment="1" quotePrefix="1">
      <alignment horizontal="right" indent="3"/>
    </xf>
    <xf numFmtId="174" fontId="17" fillId="0" borderId="4" xfId="17" applyNumberFormat="1" applyFont="1" applyFill="1" applyBorder="1" applyAlignment="1" quotePrefix="1">
      <alignment horizontal="right" indent="3"/>
    </xf>
    <xf numFmtId="174" fontId="17" fillId="0" borderId="32" xfId="17" applyNumberFormat="1" applyFont="1" applyFill="1" applyBorder="1" applyAlignment="1" quotePrefix="1">
      <alignment horizontal="right" indent="3"/>
    </xf>
    <xf numFmtId="173" fontId="8" fillId="3" borderId="0" xfId="17" applyNumberFormat="1" applyFont="1" applyFill="1" applyBorder="1" applyAlignment="1" quotePrefix="1">
      <alignment horizontal="center"/>
    </xf>
    <xf numFmtId="173" fontId="8" fillId="0" borderId="0" xfId="17" applyNumberFormat="1" applyFont="1" applyFill="1" applyBorder="1" applyAlignment="1" quotePrefix="1">
      <alignment horizontal="center"/>
    </xf>
    <xf numFmtId="173" fontId="17" fillId="0" borderId="6" xfId="17" applyNumberFormat="1" applyFont="1" applyFill="1" applyBorder="1" applyAlignment="1" quotePrefix="1">
      <alignment horizontal="center"/>
    </xf>
    <xf numFmtId="173" fontId="17" fillId="0" borderId="0" xfId="17" applyNumberFormat="1" applyFont="1" applyFill="1" applyBorder="1" applyAlignment="1" quotePrefix="1">
      <alignment horizontal="center"/>
    </xf>
    <xf numFmtId="173" fontId="17" fillId="0" borderId="7" xfId="17" applyNumberFormat="1" applyFont="1" applyFill="1" applyBorder="1" applyAlignment="1" quotePrefix="1">
      <alignment horizontal="center"/>
    </xf>
    <xf numFmtId="177" fontId="8" fillId="0" borderId="4" xfId="17" applyNumberFormat="1" applyFont="1" applyFill="1" applyBorder="1" applyAlignment="1" quotePrefix="1">
      <alignment horizontal="right" indent="2"/>
    </xf>
    <xf numFmtId="177" fontId="8" fillId="0" borderId="33" xfId="17" applyNumberFormat="1" applyFont="1" applyFill="1" applyBorder="1" applyAlignment="1" quotePrefix="1">
      <alignment horizontal="right" indent="2"/>
    </xf>
    <xf numFmtId="177" fontId="8" fillId="3" borderId="4" xfId="17" applyNumberFormat="1" applyFont="1" applyFill="1" applyBorder="1" applyAlignment="1">
      <alignment horizontal="right" indent="2"/>
    </xf>
    <xf numFmtId="177" fontId="8" fillId="3" borderId="33" xfId="17" applyNumberFormat="1" applyFont="1" applyFill="1" applyBorder="1" applyAlignment="1">
      <alignment horizontal="right" indent="2"/>
    </xf>
    <xf numFmtId="177" fontId="8" fillId="3" borderId="4" xfId="17" applyNumberFormat="1" applyFont="1" applyFill="1" applyBorder="1" applyAlignment="1" quotePrefix="1">
      <alignment horizontal="right" indent="2"/>
    </xf>
    <xf numFmtId="177" fontId="8" fillId="3" borderId="33" xfId="17" applyNumberFormat="1" applyFont="1" applyFill="1" applyBorder="1" applyAlignment="1" quotePrefix="1">
      <alignment horizontal="right" indent="2"/>
    </xf>
    <xf numFmtId="177" fontId="17" fillId="0" borderId="29" xfId="17" applyNumberFormat="1" applyFont="1" applyFill="1" applyBorder="1" applyAlignment="1" quotePrefix="1">
      <alignment horizontal="right" indent="2"/>
    </xf>
    <xf numFmtId="177" fontId="17" fillId="0" borderId="4" xfId="17" applyNumberFormat="1" applyFont="1" applyFill="1" applyBorder="1" applyAlignment="1" quotePrefix="1">
      <alignment horizontal="right" indent="2"/>
    </xf>
    <xf numFmtId="177" fontId="17" fillId="0" borderId="32" xfId="17" applyNumberFormat="1" applyFont="1" applyFill="1" applyBorder="1" applyAlignment="1" quotePrefix="1">
      <alignment horizontal="right" indent="2"/>
    </xf>
    <xf numFmtId="177" fontId="8" fillId="0" borderId="4" xfId="17" applyNumberFormat="1" applyFont="1" applyFill="1" applyBorder="1" applyAlignment="1" quotePrefix="1">
      <alignment horizontal="right" indent="3"/>
    </xf>
    <xf numFmtId="177" fontId="8" fillId="3" borderId="4" xfId="17" applyNumberFormat="1" applyFont="1" applyFill="1" applyBorder="1" applyAlignment="1">
      <alignment horizontal="right" indent="3"/>
    </xf>
    <xf numFmtId="177" fontId="8" fillId="3" borderId="4" xfId="17" applyNumberFormat="1" applyFont="1" applyFill="1" applyBorder="1" applyAlignment="1" quotePrefix="1">
      <alignment horizontal="right" indent="3"/>
    </xf>
    <xf numFmtId="177" fontId="17" fillId="0" borderId="29" xfId="17" applyNumberFormat="1" applyFont="1" applyFill="1" applyBorder="1" applyAlignment="1" quotePrefix="1">
      <alignment horizontal="right" indent="3"/>
    </xf>
    <xf numFmtId="177" fontId="17" fillId="0" borderId="4" xfId="17" applyNumberFormat="1" applyFont="1" applyFill="1" applyBorder="1" applyAlignment="1" quotePrefix="1">
      <alignment horizontal="right" indent="3"/>
    </xf>
    <xf numFmtId="177" fontId="17" fillId="0" borderId="32" xfId="17" applyNumberFormat="1" applyFont="1" applyFill="1" applyBorder="1" applyAlignment="1" quotePrefix="1">
      <alignment horizontal="right" indent="3"/>
    </xf>
    <xf numFmtId="177" fontId="8" fillId="0" borderId="4" xfId="17" applyNumberFormat="1" applyFont="1" applyFill="1" applyBorder="1" applyAlignment="1" quotePrefix="1">
      <alignment horizontal="right" indent="4"/>
    </xf>
    <xf numFmtId="177" fontId="8" fillId="3" borderId="4" xfId="17" applyNumberFormat="1" applyFont="1" applyFill="1" applyBorder="1" applyAlignment="1">
      <alignment horizontal="right" indent="4"/>
    </xf>
    <xf numFmtId="177" fontId="8" fillId="3" borderId="4" xfId="17" applyNumberFormat="1" applyFont="1" applyFill="1" applyBorder="1" applyAlignment="1" quotePrefix="1">
      <alignment horizontal="right" indent="4"/>
    </xf>
    <xf numFmtId="177" fontId="17" fillId="0" borderId="29" xfId="17" applyNumberFormat="1" applyFont="1" applyFill="1" applyBorder="1" applyAlignment="1" quotePrefix="1">
      <alignment horizontal="right" indent="4"/>
    </xf>
    <xf numFmtId="177" fontId="17" fillId="0" borderId="4" xfId="17" applyNumberFormat="1" applyFont="1" applyFill="1" applyBorder="1" applyAlignment="1" quotePrefix="1">
      <alignment horizontal="right" indent="4"/>
    </xf>
    <xf numFmtId="177" fontId="17" fillId="0" borderId="32" xfId="17" applyNumberFormat="1" applyFont="1" applyFill="1" applyBorder="1" applyAlignment="1" quotePrefix="1">
      <alignment horizontal="right" indent="4"/>
    </xf>
    <xf numFmtId="177" fontId="17" fillId="0" borderId="30" xfId="17" applyNumberFormat="1" applyFont="1" applyFill="1" applyBorder="1" applyAlignment="1" quotePrefix="1">
      <alignment horizontal="right" indent="2"/>
    </xf>
    <xf numFmtId="177" fontId="17" fillId="0" borderId="33" xfId="17" applyNumberFormat="1" applyFont="1" applyFill="1" applyBorder="1" applyAlignment="1" quotePrefix="1">
      <alignment horizontal="right" indent="2"/>
    </xf>
    <xf numFmtId="177" fontId="17" fillId="0" borderId="34" xfId="17" applyNumberFormat="1" applyFont="1" applyFill="1" applyBorder="1" applyAlignment="1" quotePrefix="1">
      <alignment horizontal="right" indent="2"/>
    </xf>
    <xf numFmtId="178" fontId="8" fillId="0" borderId="0" xfId="21" applyNumberFormat="1" applyFont="1" applyFill="1" applyBorder="1" applyAlignment="1">
      <alignment horizontal="right" vertical="top" indent="1"/>
      <protection/>
    </xf>
    <xf numFmtId="178" fontId="17" fillId="0" borderId="0" xfId="17" applyNumberFormat="1" applyFont="1" applyFill="1" applyBorder="1" applyAlignment="1" quotePrefix="1">
      <alignment horizontal="right" indent="1"/>
    </xf>
    <xf numFmtId="178" fontId="6" fillId="0" borderId="0" xfId="0" applyNumberFormat="1" applyFont="1" applyFill="1" applyAlignment="1">
      <alignment horizontal="right" indent="1"/>
    </xf>
    <xf numFmtId="169" fontId="8" fillId="0" borderId="1" xfId="21" applyNumberFormat="1" applyFont="1" applyFill="1" applyBorder="1" applyAlignment="1">
      <alignment horizontal="center" vertical="center" wrapText="1"/>
      <protection/>
    </xf>
    <xf numFmtId="177" fontId="8" fillId="0" borderId="22" xfId="17" applyNumberFormat="1" applyFont="1" applyFill="1" applyBorder="1" applyAlignment="1" quotePrefix="1">
      <alignment horizontal="right" indent="1"/>
    </xf>
    <xf numFmtId="177" fontId="8" fillId="3" borderId="23" xfId="17" applyNumberFormat="1" applyFont="1" applyFill="1" applyBorder="1" applyAlignment="1">
      <alignment horizontal="right" indent="1"/>
    </xf>
    <xf numFmtId="177" fontId="8" fillId="0" borderId="23" xfId="17" applyNumberFormat="1" applyFont="1" applyFill="1" applyBorder="1" applyAlignment="1" quotePrefix="1">
      <alignment horizontal="right" indent="1"/>
    </xf>
    <xf numFmtId="177" fontId="8" fillId="3" borderId="23" xfId="17" applyNumberFormat="1" applyFont="1" applyFill="1" applyBorder="1" applyAlignment="1" quotePrefix="1">
      <alignment horizontal="right" indent="1"/>
    </xf>
    <xf numFmtId="173" fontId="8" fillId="0" borderId="8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 quotePrefix="1">
      <alignment horizontal="right" indent="1"/>
    </xf>
    <xf numFmtId="181" fontId="8" fillId="3" borderId="12" xfId="0" applyNumberFormat="1" applyFont="1" applyFill="1" applyBorder="1" applyAlignment="1" quotePrefix="1">
      <alignment horizontal="right" indent="1"/>
    </xf>
    <xf numFmtId="178" fontId="17" fillId="0" borderId="13" xfId="17" applyNumberFormat="1" applyFont="1" applyFill="1" applyBorder="1" applyAlignment="1" quotePrefix="1">
      <alignment horizontal="right" indent="1"/>
    </xf>
    <xf numFmtId="178" fontId="17" fillId="0" borderId="12" xfId="17" applyNumberFormat="1" applyFont="1" applyFill="1" applyBorder="1" applyAlignment="1" quotePrefix="1">
      <alignment horizontal="right" indent="1"/>
    </xf>
    <xf numFmtId="178" fontId="17" fillId="0" borderId="14" xfId="17" applyNumberFormat="1" applyFont="1" applyFill="1" applyBorder="1" applyAlignment="1" quotePrefix="1">
      <alignment horizontal="right" indent="1"/>
    </xf>
    <xf numFmtId="0" fontId="23" fillId="0" borderId="35" xfId="15" applyFont="1" applyBorder="1" applyAlignment="1">
      <alignment horizontal="center" vertical="center"/>
    </xf>
    <xf numFmtId="0" fontId="0" fillId="4" borderId="0" xfId="0" applyFill="1" applyAlignment="1">
      <alignment/>
    </xf>
    <xf numFmtId="0" fontId="21" fillId="4" borderId="0" xfId="15" applyFont="1" applyFill="1" applyAlignment="1">
      <alignment/>
    </xf>
    <xf numFmtId="0" fontId="24" fillId="4" borderId="0" xfId="0" applyFont="1" applyFill="1" applyAlignment="1">
      <alignment/>
    </xf>
    <xf numFmtId="0" fontId="25" fillId="4" borderId="0" xfId="15" applyFont="1" applyFill="1" applyAlignment="1">
      <alignment/>
    </xf>
    <xf numFmtId="0" fontId="26" fillId="4" borderId="0" xfId="0" applyFont="1" applyFill="1" applyAlignment="1">
      <alignment/>
    </xf>
    <xf numFmtId="0" fontId="27" fillId="4" borderId="0" xfId="0" applyFont="1" applyFill="1" applyAlignment="1">
      <alignment horizontal="center"/>
    </xf>
    <xf numFmtId="0" fontId="0" fillId="4" borderId="0" xfId="0" applyFill="1" applyBorder="1" applyAlignment="1">
      <alignment/>
    </xf>
    <xf numFmtId="0" fontId="26" fillId="4" borderId="36" xfId="0" applyFont="1" applyFill="1" applyBorder="1" applyAlignment="1">
      <alignment/>
    </xf>
    <xf numFmtId="0" fontId="26" fillId="4" borderId="37" xfId="0" applyFont="1" applyFill="1" applyBorder="1" applyAlignment="1">
      <alignment/>
    </xf>
    <xf numFmtId="0" fontId="26" fillId="4" borderId="38" xfId="0" applyFont="1" applyFill="1" applyBorder="1" applyAlignment="1">
      <alignment/>
    </xf>
    <xf numFmtId="0" fontId="28" fillId="4" borderId="0" xfId="0" applyFont="1" applyFill="1" applyAlignment="1">
      <alignment horizontal="center"/>
    </xf>
    <xf numFmtId="0" fontId="28" fillId="4" borderId="0" xfId="0" applyFont="1" applyFill="1" applyAlignment="1">
      <alignment horizontal="left"/>
    </xf>
    <xf numFmtId="0" fontId="29" fillId="4" borderId="0" xfId="21" applyFont="1" applyFill="1" applyBorder="1" applyAlignment="1">
      <alignment horizontal="right" vertical="top"/>
      <protection/>
    </xf>
    <xf numFmtId="0" fontId="22" fillId="4" borderId="39" xfId="15" applyFont="1" applyFill="1" applyBorder="1" applyAlignment="1">
      <alignment/>
    </xf>
    <xf numFmtId="0" fontId="30" fillId="4" borderId="39" xfId="0" applyFont="1" applyFill="1" applyBorder="1" applyAlignment="1">
      <alignment horizontal="center"/>
    </xf>
    <xf numFmtId="0" fontId="22" fillId="4" borderId="0" xfId="15" applyFont="1" applyFill="1" applyBorder="1" applyAlignment="1">
      <alignment/>
    </xf>
    <xf numFmtId="0" fontId="30" fillId="4" borderId="0" xfId="0" applyFont="1" applyFill="1" applyBorder="1" applyAlignment="1">
      <alignment horizontal="center"/>
    </xf>
    <xf numFmtId="0" fontId="22" fillId="4" borderId="40" xfId="15" applyFont="1" applyFill="1" applyBorder="1" applyAlignment="1">
      <alignment/>
    </xf>
    <xf numFmtId="0" fontId="30" fillId="4" borderId="40" xfId="0" applyFont="1" applyFill="1" applyBorder="1" applyAlignment="1">
      <alignment horizontal="center"/>
    </xf>
    <xf numFmtId="0" fontId="16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173" fontId="8" fillId="0" borderId="28" xfId="0" applyNumberFormat="1" applyFont="1" applyFill="1" applyBorder="1" applyAlignment="1" quotePrefix="1">
      <alignment horizontal="center"/>
    </xf>
    <xf numFmtId="181" fontId="8" fillId="3" borderId="12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6" fontId="17" fillId="0" borderId="29" xfId="17" applyNumberFormat="1" applyFont="1" applyFill="1" applyBorder="1" applyAlignment="1" quotePrefix="1">
      <alignment horizontal="right"/>
    </xf>
    <xf numFmtId="176" fontId="17" fillId="0" borderId="4" xfId="17" applyNumberFormat="1" applyFont="1" applyFill="1" applyBorder="1" applyAlignment="1" quotePrefix="1">
      <alignment horizontal="right"/>
    </xf>
    <xf numFmtId="176" fontId="17" fillId="0" borderId="32" xfId="17" applyNumberFormat="1" applyFont="1" applyFill="1" applyBorder="1" applyAlignment="1" quotePrefix="1">
      <alignment horizontal="right"/>
    </xf>
    <xf numFmtId="178" fontId="17" fillId="0" borderId="29" xfId="17" applyNumberFormat="1" applyFont="1" applyFill="1" applyBorder="1" applyAlignment="1" quotePrefix="1">
      <alignment horizontal="right"/>
    </xf>
    <xf numFmtId="178" fontId="17" fillId="0" borderId="4" xfId="17" applyNumberFormat="1" applyFont="1" applyFill="1" applyBorder="1" applyAlignment="1" quotePrefix="1">
      <alignment horizontal="right"/>
    </xf>
    <xf numFmtId="178" fontId="17" fillId="0" borderId="32" xfId="17" applyNumberFormat="1" applyFont="1" applyFill="1" applyBorder="1" applyAlignment="1" quotePrefix="1">
      <alignment horizontal="right"/>
    </xf>
    <xf numFmtId="178" fontId="17" fillId="0" borderId="41" xfId="17" applyNumberFormat="1" applyFont="1" applyFill="1" applyBorder="1" applyAlignment="1" quotePrefix="1">
      <alignment horizontal="right" indent="1"/>
    </xf>
    <xf numFmtId="178" fontId="17" fillId="0" borderId="17" xfId="17" applyNumberFormat="1" applyFont="1" applyFill="1" applyBorder="1" applyAlignment="1" quotePrefix="1">
      <alignment horizontal="right" indent="1"/>
    </xf>
    <xf numFmtId="178" fontId="17" fillId="0" borderId="42" xfId="17" applyNumberFormat="1" applyFont="1" applyFill="1" applyBorder="1" applyAlignment="1" quotePrefix="1">
      <alignment horizontal="right" indent="1"/>
    </xf>
    <xf numFmtId="178" fontId="6" fillId="0" borderId="0" xfId="0" applyNumberFormat="1" applyFont="1" applyFill="1" applyAlignment="1">
      <alignment horizontal="left"/>
    </xf>
    <xf numFmtId="176" fontId="8" fillId="0" borderId="0" xfId="17" applyNumberFormat="1" applyFont="1" applyFill="1" applyBorder="1" applyAlignment="1" quotePrefix="1">
      <alignment horizontal="right" indent="1"/>
    </xf>
    <xf numFmtId="176" fontId="8" fillId="3" borderId="0" xfId="17" applyNumberFormat="1" applyFont="1" applyFill="1" applyBorder="1" applyAlignment="1" quotePrefix="1">
      <alignment horizontal="right" indent="1"/>
    </xf>
    <xf numFmtId="176" fontId="8" fillId="0" borderId="0" xfId="17" applyNumberFormat="1" applyFont="1" applyFill="1" applyBorder="1" applyAlignment="1" quotePrefix="1">
      <alignment horizontal="right" indent="2"/>
    </xf>
    <xf numFmtId="176" fontId="8" fillId="3" borderId="0" xfId="17" applyNumberFormat="1" applyFont="1" applyFill="1" applyBorder="1" applyAlignment="1" quotePrefix="1">
      <alignment horizontal="right" indent="2"/>
    </xf>
    <xf numFmtId="176" fontId="17" fillId="0" borderId="6" xfId="17" applyNumberFormat="1" applyFont="1" applyFill="1" applyBorder="1" applyAlignment="1" quotePrefix="1">
      <alignment horizontal="right" indent="2"/>
    </xf>
    <xf numFmtId="176" fontId="17" fillId="0" borderId="0" xfId="17" applyNumberFormat="1" applyFont="1" applyFill="1" applyBorder="1" applyAlignment="1" quotePrefix="1">
      <alignment horizontal="right" indent="2"/>
    </xf>
    <xf numFmtId="176" fontId="17" fillId="0" borderId="7" xfId="17" applyNumberFormat="1" applyFont="1" applyFill="1" applyBorder="1" applyAlignment="1" quotePrefix="1">
      <alignment horizontal="right" indent="2"/>
    </xf>
    <xf numFmtId="168" fontId="6" fillId="0" borderId="4" xfId="21" applyNumberFormat="1" applyFont="1" applyFill="1" applyBorder="1" applyAlignment="1">
      <alignment horizontal="center" vertical="center" wrapText="1"/>
      <protection/>
    </xf>
    <xf numFmtId="168" fontId="6" fillId="0" borderId="33" xfId="21" applyNumberFormat="1" applyFont="1" applyFill="1" applyBorder="1" applyAlignment="1">
      <alignment horizontal="center" vertical="center" wrapText="1"/>
      <protection/>
    </xf>
    <xf numFmtId="168" fontId="8" fillId="0" borderId="0" xfId="21" applyNumberFormat="1" applyFont="1" applyFill="1" applyBorder="1" applyAlignment="1">
      <alignment horizontal="center" vertical="center" wrapText="1"/>
      <protection/>
    </xf>
    <xf numFmtId="181" fontId="8" fillId="0" borderId="4" xfId="17" applyNumberFormat="1" applyFont="1" applyFill="1" applyBorder="1" applyAlignment="1" quotePrefix="1">
      <alignment horizontal="right"/>
    </xf>
    <xf numFmtId="174" fontId="8" fillId="0" borderId="0" xfId="0" applyNumberFormat="1" applyFont="1" applyFill="1" applyBorder="1" applyAlignment="1" quotePrefix="1">
      <alignment horizontal="center"/>
    </xf>
    <xf numFmtId="181" fontId="8" fillId="3" borderId="4" xfId="17" applyNumberFormat="1" applyFont="1" applyFill="1" applyBorder="1" applyAlignment="1">
      <alignment horizontal="right"/>
    </xf>
    <xf numFmtId="174" fontId="8" fillId="3" borderId="0" xfId="0" applyNumberFormat="1" applyFont="1" applyFill="1" applyBorder="1" applyAlignment="1" quotePrefix="1">
      <alignment horizontal="center"/>
    </xf>
    <xf numFmtId="181" fontId="8" fillId="3" borderId="4" xfId="17" applyNumberFormat="1" applyFont="1" applyFill="1" applyBorder="1" applyAlignment="1" quotePrefix="1">
      <alignment horizontal="right"/>
    </xf>
    <xf numFmtId="174" fontId="17" fillId="0" borderId="6" xfId="17" applyNumberFormat="1" applyFont="1" applyFill="1" applyBorder="1" applyAlignment="1" quotePrefix="1">
      <alignment horizontal="center"/>
    </xf>
    <xf numFmtId="174" fontId="17" fillId="0" borderId="0" xfId="17" applyNumberFormat="1" applyFont="1" applyFill="1" applyBorder="1" applyAlignment="1" quotePrefix="1">
      <alignment horizontal="center"/>
    </xf>
    <xf numFmtId="174" fontId="17" fillId="0" borderId="7" xfId="17" applyNumberFormat="1" applyFont="1" applyFill="1" applyBorder="1" applyAlignment="1" quotePrefix="1">
      <alignment horizontal="center"/>
    </xf>
    <xf numFmtId="173" fontId="17" fillId="0" borderId="8" xfId="0" applyNumberFormat="1" applyFont="1" applyFill="1" applyBorder="1" applyAlignment="1">
      <alignment horizontal="center"/>
    </xf>
    <xf numFmtId="173" fontId="8" fillId="0" borderId="43" xfId="0" applyNumberFormat="1" applyFont="1" applyFill="1" applyBorder="1" applyAlignment="1" quotePrefix="1">
      <alignment horizontal="center"/>
    </xf>
    <xf numFmtId="173" fontId="8" fillId="3" borderId="8" xfId="0" applyNumberFormat="1" applyFont="1" applyFill="1" applyBorder="1" applyAlignment="1">
      <alignment horizontal="center"/>
    </xf>
    <xf numFmtId="173" fontId="8" fillId="3" borderId="12" xfId="0" applyNumberFormat="1" applyFont="1" applyFill="1" applyBorder="1" applyAlignment="1">
      <alignment horizontal="center"/>
    </xf>
    <xf numFmtId="173" fontId="8" fillId="3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76" fontId="6" fillId="0" borderId="0" xfId="0" applyNumberFormat="1" applyFont="1" applyFill="1" applyAlignment="1">
      <alignment/>
    </xf>
    <xf numFmtId="0" fontId="33" fillId="4" borderId="0" xfId="0" applyFont="1" applyFill="1" applyAlignment="1">
      <alignment/>
    </xf>
    <xf numFmtId="0" fontId="30" fillId="4" borderId="0" xfId="0" applyFont="1" applyFill="1" applyAlignment="1">
      <alignment horizontal="center"/>
    </xf>
    <xf numFmtId="0" fontId="34" fillId="4" borderId="0" xfId="0" applyFont="1" applyFill="1" applyBorder="1" applyAlignment="1">
      <alignment/>
    </xf>
    <xf numFmtId="0" fontId="34" fillId="4" borderId="0" xfId="0" applyFont="1" applyFill="1" applyAlignment="1">
      <alignment/>
    </xf>
    <xf numFmtId="0" fontId="35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184" fontId="8" fillId="0" borderId="33" xfId="17" applyNumberFormat="1" applyFont="1" applyFill="1" applyBorder="1" applyAlignment="1" quotePrefix="1">
      <alignment horizontal="right" indent="2"/>
    </xf>
    <xf numFmtId="184" fontId="8" fillId="3" borderId="33" xfId="17" applyNumberFormat="1" applyFont="1" applyFill="1" applyBorder="1" applyAlignment="1">
      <alignment horizontal="right" indent="2"/>
    </xf>
    <xf numFmtId="184" fontId="8" fillId="3" borderId="33" xfId="17" applyNumberFormat="1" applyFont="1" applyFill="1" applyBorder="1" applyAlignment="1" quotePrefix="1">
      <alignment horizontal="right" indent="2"/>
    </xf>
    <xf numFmtId="184" fontId="17" fillId="0" borderId="30" xfId="17" applyNumberFormat="1" applyFont="1" applyFill="1" applyBorder="1" applyAlignment="1" quotePrefix="1">
      <alignment horizontal="right" indent="2"/>
    </xf>
    <xf numFmtId="184" fontId="17" fillId="0" borderId="33" xfId="17" applyNumberFormat="1" applyFont="1" applyFill="1" applyBorder="1" applyAlignment="1" quotePrefix="1">
      <alignment horizontal="right" indent="2"/>
    </xf>
    <xf numFmtId="184" fontId="17" fillId="0" borderId="34" xfId="17" applyNumberFormat="1" applyFont="1" applyFill="1" applyBorder="1" applyAlignment="1" quotePrefix="1">
      <alignment horizontal="right" indent="2"/>
    </xf>
    <xf numFmtId="187" fontId="0" fillId="2" borderId="0" xfId="0" applyNumberFormat="1" applyFill="1" applyAlignment="1">
      <alignment/>
    </xf>
    <xf numFmtId="177" fontId="8" fillId="0" borderId="0" xfId="17" applyNumberFormat="1" applyFont="1" applyFill="1" applyBorder="1" applyAlignment="1" quotePrefix="1">
      <alignment horizontal="right"/>
    </xf>
    <xf numFmtId="177" fontId="8" fillId="3" borderId="0" xfId="17" applyNumberFormat="1" applyFont="1" applyFill="1" applyBorder="1" applyAlignment="1" quotePrefix="1">
      <alignment horizontal="right"/>
    </xf>
    <xf numFmtId="172" fontId="8" fillId="0" borderId="44" xfId="21" applyNumberFormat="1" applyFont="1" applyFill="1" applyBorder="1" applyAlignment="1">
      <alignment horizontal="center" vertical="center" wrapText="1"/>
      <protection/>
    </xf>
    <xf numFmtId="185" fontId="17" fillId="0" borderId="0" xfId="17" applyNumberFormat="1" applyFont="1" applyFill="1" applyBorder="1" applyAlignment="1" quotePrefix="1">
      <alignment horizontal="right" indent="1"/>
    </xf>
    <xf numFmtId="2" fontId="11" fillId="0" borderId="45" xfId="21" applyNumberFormat="1" applyFont="1" applyFill="1" applyBorder="1" applyAlignment="1">
      <alignment horizontal="center" vertical="center" wrapText="1"/>
      <protection/>
    </xf>
    <xf numFmtId="2" fontId="11" fillId="0" borderId="46" xfId="21" applyNumberFormat="1" applyFont="1" applyFill="1" applyBorder="1" applyAlignment="1">
      <alignment horizontal="center" vertical="center" wrapText="1"/>
      <protection/>
    </xf>
    <xf numFmtId="185" fontId="17" fillId="0" borderId="0" xfId="0" applyNumberFormat="1" applyFont="1" applyFill="1" applyBorder="1" applyAlignment="1" quotePrefix="1">
      <alignment horizontal="right" indent="3"/>
    </xf>
    <xf numFmtId="0" fontId="10" fillId="0" borderId="0" xfId="0" applyFont="1" applyFill="1" applyBorder="1" applyAlignment="1">
      <alignment/>
    </xf>
    <xf numFmtId="182" fontId="8" fillId="0" borderId="0" xfId="0" applyNumberFormat="1" applyFont="1" applyFill="1" applyBorder="1" applyAlignment="1" quotePrefix="1">
      <alignment horizontal="right"/>
    </xf>
    <xf numFmtId="182" fontId="8" fillId="3" borderId="0" xfId="0" applyNumberFormat="1" applyFont="1" applyFill="1" applyBorder="1" applyAlignment="1" quotePrefix="1">
      <alignment horizontal="right"/>
    </xf>
    <xf numFmtId="181" fontId="17" fillId="0" borderId="6" xfId="17" applyNumberFormat="1" applyFont="1" applyFill="1" applyBorder="1" applyAlignment="1" quotePrefix="1">
      <alignment horizontal="right"/>
    </xf>
    <xf numFmtId="181" fontId="17" fillId="0" borderId="0" xfId="17" applyNumberFormat="1" applyFont="1" applyFill="1" applyBorder="1" applyAlignment="1" quotePrefix="1">
      <alignment horizontal="right"/>
    </xf>
    <xf numFmtId="181" fontId="17" fillId="0" borderId="7" xfId="17" applyNumberFormat="1" applyFont="1" applyFill="1" applyBorder="1" applyAlignment="1" quotePrefix="1">
      <alignment horizontal="right"/>
    </xf>
    <xf numFmtId="180" fontId="17" fillId="0" borderId="6" xfId="17" applyNumberFormat="1" applyFont="1" applyFill="1" applyBorder="1" applyAlignment="1" quotePrefix="1">
      <alignment horizontal="right" indent="2"/>
    </xf>
    <xf numFmtId="180" fontId="17" fillId="0" borderId="0" xfId="17" applyNumberFormat="1" applyFont="1" applyFill="1" applyBorder="1" applyAlignment="1" quotePrefix="1">
      <alignment horizontal="right" indent="2"/>
    </xf>
    <xf numFmtId="180" fontId="17" fillId="0" borderId="7" xfId="17" applyNumberFormat="1" applyFont="1" applyFill="1" applyBorder="1" applyAlignment="1" quotePrefix="1">
      <alignment horizontal="right" indent="2"/>
    </xf>
    <xf numFmtId="185" fontId="8" fillId="0" borderId="12" xfId="0" applyNumberFormat="1" applyFont="1" applyFill="1" applyBorder="1" applyAlignment="1" quotePrefix="1">
      <alignment horizontal="right" indent="1"/>
    </xf>
    <xf numFmtId="185" fontId="8" fillId="3" borderId="12" xfId="0" applyNumberFormat="1" applyFont="1" applyFill="1" applyBorder="1" applyAlignment="1" quotePrefix="1">
      <alignment horizontal="right" indent="1"/>
    </xf>
    <xf numFmtId="174" fontId="17" fillId="0" borderId="29" xfId="17" applyNumberFormat="1" applyFont="1" applyFill="1" applyBorder="1" applyAlignment="1" quotePrefix="1">
      <alignment horizontal="right" indent="1"/>
    </xf>
    <xf numFmtId="174" fontId="17" fillId="0" borderId="13" xfId="0" applyNumberFormat="1" applyFont="1" applyFill="1" applyBorder="1" applyAlignment="1" quotePrefix="1">
      <alignment horizontal="right" indent="1"/>
    </xf>
    <xf numFmtId="174" fontId="17" fillId="0" borderId="4" xfId="17" applyNumberFormat="1" applyFont="1" applyFill="1" applyBorder="1" applyAlignment="1" quotePrefix="1">
      <alignment horizontal="right" indent="1"/>
    </xf>
    <xf numFmtId="174" fontId="17" fillId="0" borderId="12" xfId="0" applyNumberFormat="1" applyFont="1" applyFill="1" applyBorder="1" applyAlignment="1" quotePrefix="1">
      <alignment horizontal="right" indent="1"/>
    </xf>
    <xf numFmtId="174" fontId="17" fillId="0" borderId="32" xfId="17" applyNumberFormat="1" applyFont="1" applyFill="1" applyBorder="1" applyAlignment="1" quotePrefix="1">
      <alignment horizontal="right" indent="1"/>
    </xf>
    <xf numFmtId="174" fontId="17" fillId="0" borderId="14" xfId="0" applyNumberFormat="1" applyFont="1" applyFill="1" applyBorder="1" applyAlignment="1" quotePrefix="1">
      <alignment horizontal="right" indent="1"/>
    </xf>
    <xf numFmtId="195" fontId="8" fillId="0" borderId="12" xfId="17" applyNumberFormat="1" applyFont="1" applyFill="1" applyBorder="1" applyAlignment="1" quotePrefix="1">
      <alignment horizontal="right" indent="1"/>
    </xf>
    <xf numFmtId="195" fontId="8" fillId="3" borderId="12" xfId="17" applyNumberFormat="1" applyFont="1" applyFill="1" applyBorder="1" applyAlignment="1" quotePrefix="1">
      <alignment horizontal="right" indent="1"/>
    </xf>
    <xf numFmtId="195" fontId="17" fillId="0" borderId="13" xfId="17" applyNumberFormat="1" applyFont="1" applyFill="1" applyBorder="1" applyAlignment="1" quotePrefix="1">
      <alignment horizontal="right" indent="1"/>
    </xf>
    <xf numFmtId="195" fontId="17" fillId="0" borderId="12" xfId="17" applyNumberFormat="1" applyFont="1" applyFill="1" applyBorder="1" applyAlignment="1" quotePrefix="1">
      <alignment horizontal="right" indent="1"/>
    </xf>
    <xf numFmtId="195" fontId="17" fillId="0" borderId="14" xfId="17" applyNumberFormat="1" applyFont="1" applyFill="1" applyBorder="1" applyAlignment="1" quotePrefix="1">
      <alignment horizontal="right" indent="1"/>
    </xf>
    <xf numFmtId="195" fontId="8" fillId="0" borderId="0" xfId="17" applyNumberFormat="1" applyFont="1" applyFill="1" applyBorder="1" applyAlignment="1" quotePrefix="1">
      <alignment horizontal="right" indent="1"/>
    </xf>
    <xf numFmtId="195" fontId="8" fillId="3" borderId="0" xfId="17" applyNumberFormat="1" applyFont="1" applyFill="1" applyBorder="1" applyAlignment="1" quotePrefix="1">
      <alignment horizontal="right" indent="1"/>
    </xf>
    <xf numFmtId="195" fontId="17" fillId="0" borderId="6" xfId="17" applyNumberFormat="1" applyFont="1" applyFill="1" applyBorder="1" applyAlignment="1" quotePrefix="1">
      <alignment horizontal="right" indent="1"/>
    </xf>
    <xf numFmtId="195" fontId="17" fillId="0" borderId="0" xfId="17" applyNumberFormat="1" applyFont="1" applyFill="1" applyBorder="1" applyAlignment="1" quotePrefix="1">
      <alignment horizontal="right" indent="1"/>
    </xf>
    <xf numFmtId="195" fontId="17" fillId="0" borderId="7" xfId="17" applyNumberFormat="1" applyFont="1" applyFill="1" applyBorder="1" applyAlignment="1" quotePrefix="1">
      <alignment horizontal="right" indent="1"/>
    </xf>
    <xf numFmtId="195" fontId="8" fillId="0" borderId="0" xfId="17" applyNumberFormat="1" applyFont="1" applyFill="1" applyBorder="1" applyAlignment="1" quotePrefix="1">
      <alignment horizontal="right" indent="2"/>
    </xf>
    <xf numFmtId="195" fontId="8" fillId="3" borderId="0" xfId="17" applyNumberFormat="1" applyFont="1" applyFill="1" applyBorder="1" applyAlignment="1" quotePrefix="1">
      <alignment horizontal="right" indent="2"/>
    </xf>
    <xf numFmtId="195" fontId="17" fillId="0" borderId="6" xfId="17" applyNumberFormat="1" applyFont="1" applyFill="1" applyBorder="1" applyAlignment="1" quotePrefix="1">
      <alignment horizontal="right" indent="2"/>
    </xf>
    <xf numFmtId="195" fontId="17" fillId="0" borderId="0" xfId="17" applyNumberFormat="1" applyFont="1" applyFill="1" applyBorder="1" applyAlignment="1" quotePrefix="1">
      <alignment horizontal="right" indent="2"/>
    </xf>
    <xf numFmtId="195" fontId="17" fillId="0" borderId="7" xfId="17" applyNumberFormat="1" applyFont="1" applyFill="1" applyBorder="1" applyAlignment="1" quotePrefix="1">
      <alignment horizontal="right" indent="2"/>
    </xf>
    <xf numFmtId="195" fontId="8" fillId="0" borderId="43" xfId="17" applyNumberFormat="1" applyFont="1" applyFill="1" applyBorder="1" applyAlignment="1" quotePrefix="1">
      <alignment horizontal="right" indent="1"/>
    </xf>
    <xf numFmtId="184" fontId="8" fillId="0" borderId="4" xfId="17" applyNumberFormat="1" applyFont="1" applyFill="1" applyBorder="1" applyAlignment="1" quotePrefix="1">
      <alignment horizontal="right" indent="2"/>
    </xf>
    <xf numFmtId="184" fontId="8" fillId="3" borderId="4" xfId="17" applyNumberFormat="1" applyFont="1" applyFill="1" applyBorder="1" applyAlignment="1">
      <alignment horizontal="right" indent="2"/>
    </xf>
    <xf numFmtId="184" fontId="8" fillId="3" borderId="4" xfId="17" applyNumberFormat="1" applyFont="1" applyFill="1" applyBorder="1" applyAlignment="1" quotePrefix="1">
      <alignment horizontal="right" indent="2"/>
    </xf>
    <xf numFmtId="184" fontId="17" fillId="0" borderId="29" xfId="17" applyNumberFormat="1" applyFont="1" applyFill="1" applyBorder="1" applyAlignment="1" quotePrefix="1">
      <alignment horizontal="right" indent="2"/>
    </xf>
    <xf numFmtId="184" fontId="17" fillId="0" borderId="4" xfId="17" applyNumberFormat="1" applyFont="1" applyFill="1" applyBorder="1" applyAlignment="1" quotePrefix="1">
      <alignment horizontal="right" indent="2"/>
    </xf>
    <xf numFmtId="184" fontId="17" fillId="0" borderId="32" xfId="17" applyNumberFormat="1" applyFont="1" applyFill="1" applyBorder="1" applyAlignment="1" quotePrefix="1">
      <alignment horizontal="right" indent="2"/>
    </xf>
    <xf numFmtId="0" fontId="8" fillId="0" borderId="10" xfId="22" applyFont="1" applyFill="1" applyBorder="1" applyAlignment="1">
      <alignment/>
      <protection/>
    </xf>
    <xf numFmtId="177" fontId="8" fillId="0" borderId="4" xfId="17" applyNumberFormat="1" applyFont="1" applyFill="1" applyBorder="1" applyAlignment="1">
      <alignment horizontal="right"/>
    </xf>
    <xf numFmtId="177" fontId="8" fillId="0" borderId="17" xfId="17" applyNumberFormat="1" applyFont="1" applyFill="1" applyBorder="1" applyAlignment="1">
      <alignment horizontal="right" indent="1"/>
    </xf>
    <xf numFmtId="177" fontId="8" fillId="0" borderId="32" xfId="17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 quotePrefix="1">
      <alignment horizontal="right" indent="1"/>
    </xf>
    <xf numFmtId="173" fontId="8" fillId="0" borderId="7" xfId="0" applyNumberFormat="1" applyFont="1" applyFill="1" applyBorder="1" applyAlignment="1" quotePrefix="1">
      <alignment horizontal="center"/>
    </xf>
    <xf numFmtId="177" fontId="8" fillId="0" borderId="26" xfId="17" applyNumberFormat="1" applyFont="1" applyFill="1" applyBorder="1" applyAlignment="1">
      <alignment horizontal="right" indent="1"/>
    </xf>
    <xf numFmtId="177" fontId="8" fillId="0" borderId="7" xfId="17" applyNumberFormat="1" applyFont="1" applyFill="1" applyBorder="1" applyAlignment="1">
      <alignment horizontal="right" indent="1"/>
    </xf>
    <xf numFmtId="176" fontId="8" fillId="0" borderId="14" xfId="0" applyNumberFormat="1" applyFont="1" applyFill="1" applyBorder="1" applyAlignment="1" quotePrefix="1">
      <alignment horizontal="right" indent="1"/>
    </xf>
    <xf numFmtId="184" fontId="8" fillId="0" borderId="4" xfId="17" applyNumberFormat="1" applyFont="1" applyFill="1" applyBorder="1" applyAlignment="1">
      <alignment horizontal="right" indent="2"/>
    </xf>
    <xf numFmtId="184" fontId="8" fillId="0" borderId="33" xfId="17" applyNumberFormat="1" applyFont="1" applyFill="1" applyBorder="1" applyAlignment="1">
      <alignment horizontal="right" indent="2"/>
    </xf>
    <xf numFmtId="177" fontId="8" fillId="0" borderId="4" xfId="17" applyNumberFormat="1" applyFont="1" applyFill="1" applyBorder="1" applyAlignment="1">
      <alignment horizontal="right" indent="2"/>
    </xf>
    <xf numFmtId="177" fontId="8" fillId="0" borderId="4" xfId="17" applyNumberFormat="1" applyFont="1" applyFill="1" applyBorder="1" applyAlignment="1">
      <alignment horizontal="right" indent="4"/>
    </xf>
    <xf numFmtId="177" fontId="8" fillId="0" borderId="4" xfId="17" applyNumberFormat="1" applyFont="1" applyFill="1" applyBorder="1" applyAlignment="1">
      <alignment horizontal="right" indent="3"/>
    </xf>
    <xf numFmtId="177" fontId="8" fillId="0" borderId="33" xfId="17" applyNumberFormat="1" applyFont="1" applyFill="1" applyBorder="1" applyAlignment="1">
      <alignment horizontal="right" indent="2"/>
    </xf>
    <xf numFmtId="183" fontId="8" fillId="0" borderId="4" xfId="17" applyNumberFormat="1" applyFont="1" applyFill="1" applyBorder="1" applyAlignment="1">
      <alignment horizontal="right" indent="2"/>
    </xf>
    <xf numFmtId="183" fontId="8" fillId="0" borderId="4" xfId="17" applyNumberFormat="1" applyFont="1" applyFill="1" applyBorder="1" applyAlignment="1">
      <alignment horizontal="right" indent="1"/>
    </xf>
    <xf numFmtId="174" fontId="8" fillId="0" borderId="4" xfId="17" applyNumberFormat="1" applyFont="1" applyFill="1" applyBorder="1" applyAlignment="1">
      <alignment horizontal="right" indent="3"/>
    </xf>
    <xf numFmtId="0" fontId="17" fillId="0" borderId="5" xfId="21" applyFont="1" applyFill="1" applyBorder="1" quotePrefix="1">
      <alignment/>
      <protection/>
    </xf>
    <xf numFmtId="0" fontId="17" fillId="0" borderId="47" xfId="21" applyFont="1" applyFill="1" applyBorder="1" quotePrefix="1">
      <alignment/>
      <protection/>
    </xf>
    <xf numFmtId="0" fontId="17" fillId="0" borderId="47" xfId="21" applyFont="1" applyFill="1" applyBorder="1" applyAlignment="1" quotePrefix="1">
      <alignment horizontal="left"/>
      <protection/>
    </xf>
    <xf numFmtId="178" fontId="17" fillId="0" borderId="4" xfId="17" applyNumberFormat="1" applyFont="1" applyFill="1" applyBorder="1" applyAlignment="1">
      <alignment horizontal="right"/>
    </xf>
    <xf numFmtId="180" fontId="17" fillId="0" borderId="29" xfId="17" applyNumberFormat="1" applyFont="1" applyFill="1" applyBorder="1" applyAlignment="1" quotePrefix="1">
      <alignment horizontal="right" indent="2"/>
    </xf>
    <xf numFmtId="180" fontId="17" fillId="0" borderId="4" xfId="17" applyNumberFormat="1" applyFont="1" applyFill="1" applyBorder="1" applyAlignment="1" quotePrefix="1">
      <alignment horizontal="right" indent="2"/>
    </xf>
    <xf numFmtId="180" fontId="17" fillId="0" borderId="32" xfId="17" applyNumberFormat="1" applyFont="1" applyFill="1" applyBorder="1" applyAlignment="1" quotePrefix="1">
      <alignment horizontal="right" indent="2"/>
    </xf>
    <xf numFmtId="180" fontId="17" fillId="0" borderId="9" xfId="17" applyNumberFormat="1" applyFont="1" applyFill="1" applyBorder="1" applyAlignment="1" quotePrefix="1">
      <alignment horizontal="right" indent="2"/>
    </xf>
    <xf numFmtId="180" fontId="17" fillId="0" borderId="8" xfId="17" applyNumberFormat="1" applyFont="1" applyFill="1" applyBorder="1" applyAlignment="1" quotePrefix="1">
      <alignment horizontal="right" indent="2"/>
    </xf>
    <xf numFmtId="180" fontId="17" fillId="0" borderId="10" xfId="17" applyNumberFormat="1" applyFont="1" applyFill="1" applyBorder="1" applyAlignment="1" quotePrefix="1">
      <alignment horizontal="right" indent="2"/>
    </xf>
    <xf numFmtId="0" fontId="0" fillId="0" borderId="0" xfId="0" applyBorder="1" applyAlignment="1">
      <alignment/>
    </xf>
    <xf numFmtId="173" fontId="8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176" fontId="17" fillId="0" borderId="30" xfId="17" applyNumberFormat="1" applyFont="1" applyFill="1" applyBorder="1" applyAlignment="1" quotePrefix="1">
      <alignment horizontal="right"/>
    </xf>
    <xf numFmtId="176" fontId="17" fillId="0" borderId="33" xfId="17" applyNumberFormat="1" applyFont="1" applyFill="1" applyBorder="1" applyAlignment="1" quotePrefix="1">
      <alignment horizontal="right"/>
    </xf>
    <xf numFmtId="176" fontId="17" fillId="0" borderId="34" xfId="17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8" fillId="0" borderId="48" xfId="21" applyNumberFormat="1" applyFont="1" applyFill="1" applyBorder="1" applyAlignment="1">
      <alignment horizontal="center" vertical="center" wrapText="1"/>
      <protection/>
    </xf>
    <xf numFmtId="2" fontId="8" fillId="0" borderId="49" xfId="0" applyNumberFormat="1" applyFont="1" applyFill="1" applyBorder="1" applyAlignment="1" quotePrefix="1">
      <alignment horizontal="center"/>
    </xf>
    <xf numFmtId="2" fontId="8" fillId="3" borderId="49" xfId="0" applyNumberFormat="1" applyFont="1" applyFill="1" applyBorder="1" applyAlignment="1" quotePrefix="1">
      <alignment horizontal="center"/>
    </xf>
    <xf numFmtId="2" fontId="8" fillId="0" borderId="46" xfId="0" applyNumberFormat="1" applyFont="1" applyFill="1" applyBorder="1" applyAlignment="1" quotePrefix="1">
      <alignment horizontal="center"/>
    </xf>
    <xf numFmtId="2" fontId="8" fillId="0" borderId="50" xfId="0" applyNumberFormat="1" applyFont="1" applyFill="1" applyBorder="1" applyAlignment="1" quotePrefix="1">
      <alignment horizontal="center"/>
    </xf>
    <xf numFmtId="0" fontId="5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top"/>
      <protection/>
    </xf>
    <xf numFmtId="177" fontId="8" fillId="0" borderId="54" xfId="17" applyNumberFormat="1" applyFont="1" applyFill="1" applyBorder="1" applyAlignment="1" quotePrefix="1">
      <alignment horizontal="right" indent="1"/>
    </xf>
    <xf numFmtId="177" fontId="8" fillId="3" borderId="54" xfId="17" applyNumberFormat="1" applyFont="1" applyFill="1" applyBorder="1" applyAlignment="1">
      <alignment horizontal="right" indent="1"/>
    </xf>
    <xf numFmtId="177" fontId="8" fillId="3" borderId="54" xfId="17" applyNumberFormat="1" applyFont="1" applyFill="1" applyBorder="1" applyAlignment="1" quotePrefix="1">
      <alignment horizontal="right" indent="1"/>
    </xf>
    <xf numFmtId="178" fontId="17" fillId="0" borderId="45" xfId="17" applyNumberFormat="1" applyFont="1" applyFill="1" applyBorder="1" applyAlignment="1" quotePrefix="1">
      <alignment horizontal="right" indent="1"/>
    </xf>
    <xf numFmtId="178" fontId="17" fillId="0" borderId="54" xfId="17" applyNumberFormat="1" applyFont="1" applyFill="1" applyBorder="1" applyAlignment="1" quotePrefix="1">
      <alignment horizontal="right" indent="1"/>
    </xf>
    <xf numFmtId="178" fontId="17" fillId="0" borderId="55" xfId="17" applyNumberFormat="1" applyFont="1" applyFill="1" applyBorder="1" applyAlignment="1" quotePrefix="1">
      <alignment horizontal="right" indent="1"/>
    </xf>
    <xf numFmtId="177" fontId="8" fillId="0" borderId="4" xfId="17" applyNumberFormat="1" applyFont="1" applyFill="1" applyBorder="1" applyAlignment="1">
      <alignment horizontal="left" indent="6"/>
    </xf>
    <xf numFmtId="176" fontId="17" fillId="0" borderId="6" xfId="17" applyNumberFormat="1" applyFont="1" applyFill="1" applyBorder="1" applyAlignment="1" quotePrefix="1">
      <alignment horizontal="right" indent="1"/>
    </xf>
    <xf numFmtId="176" fontId="17" fillId="0" borderId="0" xfId="17" applyNumberFormat="1" applyFont="1" applyFill="1" applyBorder="1" applyAlignment="1" quotePrefix="1">
      <alignment horizontal="right" indent="1"/>
    </xf>
    <xf numFmtId="176" fontId="17" fillId="0" borderId="7" xfId="17" applyNumberFormat="1" applyFont="1" applyFill="1" applyBorder="1" applyAlignment="1" quotePrefix="1">
      <alignment horizontal="right" indent="1"/>
    </xf>
    <xf numFmtId="181" fontId="8" fillId="0" borderId="12" xfId="0" applyNumberFormat="1" applyFont="1" applyFill="1" applyBorder="1" applyAlignment="1">
      <alignment horizontal="center"/>
    </xf>
    <xf numFmtId="182" fontId="6" fillId="0" borderId="0" xfId="0" applyNumberFormat="1" applyFont="1" applyFill="1" applyAlignment="1">
      <alignment/>
    </xf>
    <xf numFmtId="173" fontId="8" fillId="0" borderId="12" xfId="0" applyNumberFormat="1" applyFont="1" applyFill="1" applyBorder="1" applyAlignment="1" quotePrefix="1">
      <alignment horizontal="left" indent="1"/>
    </xf>
    <xf numFmtId="173" fontId="8" fillId="3" borderId="12" xfId="0" applyNumberFormat="1" applyFont="1" applyFill="1" applyBorder="1" applyAlignment="1" quotePrefix="1">
      <alignment horizontal="left" indent="1"/>
    </xf>
    <xf numFmtId="173" fontId="17" fillId="0" borderId="13" xfId="0" applyNumberFormat="1" applyFont="1" applyFill="1" applyBorder="1" applyAlignment="1" quotePrefix="1">
      <alignment horizontal="left" indent="1"/>
    </xf>
    <xf numFmtId="173" fontId="17" fillId="0" borderId="12" xfId="0" applyNumberFormat="1" applyFont="1" applyFill="1" applyBorder="1" applyAlignment="1" quotePrefix="1">
      <alignment horizontal="left" indent="1"/>
    </xf>
    <xf numFmtId="173" fontId="17" fillId="0" borderId="14" xfId="0" applyNumberFormat="1" applyFont="1" applyFill="1" applyBorder="1" applyAlignment="1" quotePrefix="1">
      <alignment horizontal="left" indent="1"/>
    </xf>
    <xf numFmtId="173" fontId="8" fillId="0" borderId="12" xfId="0" applyNumberFormat="1" applyFont="1" applyFill="1" applyBorder="1" applyAlignment="1" quotePrefix="1">
      <alignment horizontal="left" indent="2"/>
    </xf>
    <xf numFmtId="173" fontId="8" fillId="3" borderId="12" xfId="0" applyNumberFormat="1" applyFont="1" applyFill="1" applyBorder="1" applyAlignment="1">
      <alignment horizontal="left" indent="2"/>
    </xf>
    <xf numFmtId="173" fontId="8" fillId="0" borderId="12" xfId="0" applyNumberFormat="1" applyFont="1" applyFill="1" applyBorder="1" applyAlignment="1" quotePrefix="1">
      <alignment horizontal="right" indent="2"/>
    </xf>
    <xf numFmtId="173" fontId="8" fillId="3" borderId="12" xfId="0" applyNumberFormat="1" applyFont="1" applyFill="1" applyBorder="1" applyAlignment="1" quotePrefix="1">
      <alignment horizontal="right" indent="2"/>
    </xf>
    <xf numFmtId="0" fontId="10" fillId="0" borderId="0" xfId="0" applyFont="1" applyFill="1" applyAlignment="1">
      <alignment/>
    </xf>
    <xf numFmtId="177" fontId="17" fillId="0" borderId="56" xfId="17" applyNumberFormat="1" applyFont="1" applyFill="1" applyBorder="1" applyAlignment="1" quotePrefix="1">
      <alignment horizontal="right" indent="2"/>
    </xf>
    <xf numFmtId="0" fontId="28" fillId="4" borderId="0" xfId="21" applyFont="1" applyFill="1" applyBorder="1" applyAlignment="1">
      <alignment horizontal="right" vertical="top"/>
      <protection/>
    </xf>
    <xf numFmtId="0" fontId="31" fillId="4" borderId="40" xfId="21" applyFont="1" applyFill="1" applyBorder="1" applyAlignment="1">
      <alignment horizontal="left" vertical="center"/>
      <protection/>
    </xf>
    <xf numFmtId="0" fontId="31" fillId="4" borderId="57" xfId="21" applyFont="1" applyFill="1" applyBorder="1" applyAlignment="1">
      <alignment horizontal="left" vertical="center"/>
      <protection/>
    </xf>
    <xf numFmtId="0" fontId="31" fillId="4" borderId="58" xfId="21" applyFont="1" applyFill="1" applyBorder="1" applyAlignment="1">
      <alignment horizontal="left" vertical="center"/>
      <protection/>
    </xf>
    <xf numFmtId="0" fontId="29" fillId="4" borderId="0" xfId="21" applyNumberFormat="1" applyFont="1" applyFill="1" applyBorder="1" applyAlignment="1" quotePrefix="1">
      <alignment horizontal="left" vertical="top"/>
      <protection/>
    </xf>
    <xf numFmtId="0" fontId="29" fillId="4" borderId="0" xfId="21" applyNumberFormat="1" applyFont="1" applyFill="1" applyBorder="1" applyAlignment="1">
      <alignment horizontal="left" vertical="top"/>
      <protection/>
    </xf>
    <xf numFmtId="0" fontId="31" fillId="4" borderId="39" xfId="21" applyFont="1" applyFill="1" applyBorder="1" applyAlignment="1">
      <alignment horizontal="left" vertical="center"/>
      <protection/>
    </xf>
    <xf numFmtId="0" fontId="31" fillId="4" borderId="59" xfId="21" applyFont="1" applyFill="1" applyBorder="1" applyAlignment="1">
      <alignment horizontal="left" vertical="center"/>
      <protection/>
    </xf>
    <xf numFmtId="0" fontId="32" fillId="4" borderId="0" xfId="0" applyFont="1" applyFill="1" applyAlignment="1" quotePrefix="1">
      <alignment horizontal="left"/>
    </xf>
    <xf numFmtId="0" fontId="32" fillId="4" borderId="0" xfId="0" applyFont="1" applyFill="1" applyBorder="1" applyAlignment="1" quotePrefix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6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5" fillId="0" borderId="0" xfId="21" applyFont="1" applyFill="1" applyBorder="1" applyAlignment="1">
      <alignment horizontal="left" vertical="center"/>
      <protection/>
    </xf>
    <xf numFmtId="0" fontId="7" fillId="5" borderId="0" xfId="0" applyFont="1" applyFill="1" applyAlignment="1">
      <alignment horizontal="center" vertical="center"/>
    </xf>
    <xf numFmtId="0" fontId="11" fillId="0" borderId="60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11" fillId="0" borderId="61" xfId="2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168" fontId="11" fillId="0" borderId="29" xfId="21" applyNumberFormat="1" applyFont="1" applyFill="1" applyBorder="1" applyAlignment="1">
      <alignment horizontal="center"/>
      <protection/>
    </xf>
    <xf numFmtId="168" fontId="11" fillId="0" borderId="6" xfId="21" applyNumberFormat="1" applyFont="1" applyFill="1" applyBorder="1" applyAlignment="1">
      <alignment horizontal="center"/>
      <protection/>
    </xf>
    <xf numFmtId="168" fontId="11" fillId="0" borderId="9" xfId="21" applyNumberFormat="1" applyFont="1" applyFill="1" applyBorder="1" applyAlignment="1">
      <alignment horizontal="center"/>
      <protection/>
    </xf>
    <xf numFmtId="0" fontId="12" fillId="0" borderId="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52" xfId="21" applyFont="1" applyFill="1" applyBorder="1" applyAlignment="1">
      <alignment horizontal="left"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15" fillId="0" borderId="0" xfId="21" applyFont="1" applyFill="1" applyBorder="1" applyAlignment="1">
      <alignment horizontal="left" vertical="top"/>
      <protection/>
    </xf>
    <xf numFmtId="168" fontId="11" fillId="0" borderId="29" xfId="21" applyNumberFormat="1" applyFont="1" applyFill="1" applyBorder="1" applyAlignment="1">
      <alignment horizontal="center" vertical="center" wrapText="1"/>
      <protection/>
    </xf>
    <xf numFmtId="168" fontId="11" fillId="0" borderId="6" xfId="21" applyNumberFormat="1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8" fontId="11" fillId="0" borderId="6" xfId="21" applyNumberFormat="1" applyFont="1" applyFill="1" applyBorder="1" applyAlignment="1">
      <alignment horizontal="center" vertical="center"/>
      <protection/>
    </xf>
    <xf numFmtId="168" fontId="11" fillId="0" borderId="9" xfId="21" applyNumberFormat="1" applyFont="1" applyFill="1" applyBorder="1" applyAlignment="1">
      <alignment horizontal="center" vertical="center"/>
      <protection/>
    </xf>
    <xf numFmtId="2" fontId="11" fillId="0" borderId="29" xfId="21" applyNumberFormat="1" applyFont="1" applyFill="1" applyBorder="1" applyAlignment="1">
      <alignment horizontal="center" vertical="center" wrapText="1"/>
      <protection/>
    </xf>
    <xf numFmtId="2" fontId="11" fillId="0" borderId="6" xfId="21" applyNumberFormat="1" applyFont="1" applyFill="1" applyBorder="1" applyAlignment="1">
      <alignment horizontal="center" vertical="center"/>
      <protection/>
    </xf>
    <xf numFmtId="2" fontId="11" fillId="0" borderId="13" xfId="21" applyNumberFormat="1" applyFont="1" applyFill="1" applyBorder="1" applyAlignment="1">
      <alignment horizontal="center" vertical="center"/>
      <protection/>
    </xf>
    <xf numFmtId="2" fontId="12" fillId="0" borderId="6" xfId="0" applyNumberFormat="1" applyFont="1" applyFill="1" applyBorder="1" applyAlignment="1">
      <alignment horizontal="center" vertical="center"/>
    </xf>
    <xf numFmtId="2" fontId="11" fillId="0" borderId="6" xfId="21" applyNumberFormat="1" applyFont="1" applyFill="1" applyBorder="1" applyAlignment="1">
      <alignment horizontal="center" vertical="center" wrapText="1"/>
      <protection/>
    </xf>
    <xf numFmtId="2" fontId="11" fillId="0" borderId="13" xfId="21" applyNumberFormat="1" applyFont="1" applyFill="1" applyBorder="1" applyAlignment="1">
      <alignment horizontal="center" vertical="center" wrapText="1"/>
      <protection/>
    </xf>
    <xf numFmtId="2" fontId="12" fillId="0" borderId="9" xfId="0" applyNumberFormat="1" applyFont="1" applyFill="1" applyBorder="1" applyAlignment="1">
      <alignment horizontal="center" vertical="center"/>
    </xf>
    <xf numFmtId="168" fontId="11" fillId="0" borderId="13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/>
    </xf>
    <xf numFmtId="0" fontId="11" fillId="0" borderId="5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PD961" xfId="21"/>
    <cellStyle name="Normal_BPD96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2"/>
  <sheetViews>
    <sheetView workbookViewId="0" topLeftCell="A1">
      <selection activeCell="Q2" sqref="Q2"/>
    </sheetView>
  </sheetViews>
  <sheetFormatPr defaultColWidth="11.421875" defaultRowHeight="12.75"/>
  <sheetData>
    <row r="1" spans="1:17" ht="12.75">
      <c r="A1" t="s">
        <v>206</v>
      </c>
      <c r="B1" t="s">
        <v>207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t="s">
        <v>215</v>
      </c>
      <c r="K1" t="s">
        <v>216</v>
      </c>
      <c r="L1" t="s">
        <v>217</v>
      </c>
      <c r="M1" t="s">
        <v>218</v>
      </c>
      <c r="N1" t="s">
        <v>219</v>
      </c>
      <c r="O1" t="s">
        <v>220</v>
      </c>
      <c r="P1" t="s">
        <v>221</v>
      </c>
      <c r="Q1" t="s">
        <v>222</v>
      </c>
    </row>
    <row r="2" spans="1:17" ht="12.75">
      <c r="A2">
        <v>1</v>
      </c>
      <c r="B2" t="s">
        <v>223</v>
      </c>
      <c r="C2" t="s">
        <v>224</v>
      </c>
      <c r="D2" t="s">
        <v>225</v>
      </c>
      <c r="E2" t="b">
        <v>1</v>
      </c>
      <c r="F2">
        <v>1</v>
      </c>
      <c r="G2">
        <v>1</v>
      </c>
      <c r="H2" s="1">
        <v>37806.5778125</v>
      </c>
      <c r="I2" s="1">
        <v>37806.5778125</v>
      </c>
      <c r="J2">
        <v>1</v>
      </c>
      <c r="K2" t="s">
        <v>226</v>
      </c>
      <c r="L2" t="s">
        <v>226</v>
      </c>
      <c r="M2">
        <v>3</v>
      </c>
      <c r="N2" t="b">
        <v>1</v>
      </c>
      <c r="O2" t="b">
        <v>1</v>
      </c>
      <c r="P2" t="s">
        <v>227</v>
      </c>
      <c r="Q2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L115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11" width="9.7109375" style="2" customWidth="1"/>
    <col min="12" max="16384" width="11.421875" style="2" customWidth="1"/>
  </cols>
  <sheetData>
    <row r="1" spans="1:12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  <c r="K1" s="383"/>
      <c r="L1" s="9"/>
    </row>
    <row r="2" spans="1:11" s="11" customFormat="1" ht="15" customHeight="1" thickBot="1">
      <c r="A2" s="12"/>
      <c r="B2" s="12"/>
      <c r="C2" s="10"/>
      <c r="D2" s="10"/>
      <c r="E2" s="10"/>
      <c r="F2" s="10"/>
      <c r="G2" s="10"/>
      <c r="H2" s="10"/>
      <c r="K2" s="160" t="s">
        <v>345</v>
      </c>
    </row>
    <row r="3" spans="1:11" ht="22.5" customHeight="1" thickBot="1">
      <c r="A3" s="380" t="s">
        <v>277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9" customHeight="1" thickBot="1">
      <c r="A4" s="13"/>
      <c r="B4" s="14"/>
      <c r="C4" s="14"/>
      <c r="D4" s="15"/>
      <c r="E4" s="16"/>
      <c r="F4" s="14"/>
      <c r="G4" s="15"/>
      <c r="H4" s="16"/>
      <c r="I4" s="17"/>
      <c r="J4" s="15"/>
      <c r="K4" s="16"/>
    </row>
    <row r="5" spans="1:11" ht="30" customHeight="1">
      <c r="A5" s="370" t="s">
        <v>232</v>
      </c>
      <c r="B5" s="371"/>
      <c r="C5" s="384" t="s">
        <v>270</v>
      </c>
      <c r="D5" s="386"/>
      <c r="E5" s="388"/>
      <c r="F5" s="384" t="s">
        <v>271</v>
      </c>
      <c r="G5" s="386"/>
      <c r="H5" s="388"/>
      <c r="I5" s="384" t="s">
        <v>342</v>
      </c>
      <c r="J5" s="386"/>
      <c r="K5" s="387"/>
    </row>
    <row r="6" spans="1:11" ht="29.25" customHeight="1">
      <c r="A6" s="372"/>
      <c r="B6" s="373"/>
      <c r="C6" s="40" t="s">
        <v>240</v>
      </c>
      <c r="D6" s="8" t="s">
        <v>272</v>
      </c>
      <c r="E6" s="7" t="str">
        <f>CONCATENATE(Index!$E$2," / ",Index!$E$2-1)</f>
        <v>2012 / 2011</v>
      </c>
      <c r="F6" s="40" t="s">
        <v>240</v>
      </c>
      <c r="G6" s="8" t="s">
        <v>272</v>
      </c>
      <c r="H6" s="7" t="str">
        <f>CONCATENATE(Index!$E$2," / ",Index!$E$2-1)</f>
        <v>2012 / 2011</v>
      </c>
      <c r="I6" s="40" t="s">
        <v>240</v>
      </c>
      <c r="J6" s="8" t="s">
        <v>272</v>
      </c>
      <c r="K6" s="20" t="str">
        <f>CONCATENATE(Index!$E$2," / ",Index!$E$2-1)</f>
        <v>2012 / 2011</v>
      </c>
    </row>
    <row r="7" spans="1:11" ht="12.75" customHeight="1">
      <c r="A7" s="26" t="s">
        <v>105</v>
      </c>
      <c r="B7" s="27" t="s">
        <v>1</v>
      </c>
      <c r="C7" s="22">
        <v>68.903649</v>
      </c>
      <c r="D7" s="30">
        <f>C7/'t1'!$J7*100</f>
        <v>43.28286104988195</v>
      </c>
      <c r="E7" s="35">
        <v>-0.05777736857609972</v>
      </c>
      <c r="F7" s="22">
        <v>59.115192</v>
      </c>
      <c r="G7" s="30">
        <f>F7/'t1'!$J7*100</f>
        <v>37.13409490509121</v>
      </c>
      <c r="H7" s="35">
        <v>-0.01540491976154934</v>
      </c>
      <c r="I7" s="22">
        <v>28.2</v>
      </c>
      <c r="J7" s="30">
        <f>I7/'t1'!$J7*100</f>
        <v>17.714253153801344</v>
      </c>
      <c r="K7" s="215">
        <v>0.03856692495801539</v>
      </c>
    </row>
    <row r="8" spans="1:11" ht="12.75" customHeight="1">
      <c r="A8" s="28" t="s">
        <v>106</v>
      </c>
      <c r="B8" s="29" t="s">
        <v>2</v>
      </c>
      <c r="C8" s="23">
        <v>59.607072</v>
      </c>
      <c r="D8" s="31">
        <f>C8/'t1'!$J8*100</f>
        <v>48.031491253560375</v>
      </c>
      <c r="E8" s="36">
        <v>0.18450328899126878</v>
      </c>
      <c r="F8" s="23">
        <v>42.715788</v>
      </c>
      <c r="G8" s="31">
        <f>F8/'t1'!$J8*100</f>
        <v>34.42046268789951</v>
      </c>
      <c r="H8" s="36">
        <v>0.23864346699175387</v>
      </c>
      <c r="I8" s="23">
        <v>20.5</v>
      </c>
      <c r="J8" s="31">
        <f>I8/'t1'!$J8*100</f>
        <v>16.518938737638173</v>
      </c>
      <c r="K8" s="48">
        <v>-0.07456772155413038</v>
      </c>
    </row>
    <row r="9" spans="1:11" ht="12.75" customHeight="1">
      <c r="A9" s="26" t="s">
        <v>107</v>
      </c>
      <c r="B9" s="27" t="s">
        <v>3</v>
      </c>
      <c r="C9" s="22">
        <v>38.440094</v>
      </c>
      <c r="D9" s="30">
        <f>C9/'t1'!$J9*100</f>
        <v>37.80897152373717</v>
      </c>
      <c r="E9" s="35">
        <v>0.5415994006545686</v>
      </c>
      <c r="F9" s="22">
        <v>30.462626</v>
      </c>
      <c r="G9" s="30">
        <f>F9/'t1'!$J9*100</f>
        <v>29.96248029394141</v>
      </c>
      <c r="H9" s="35">
        <v>-0.06930768632421247</v>
      </c>
      <c r="I9" s="22">
        <v>21</v>
      </c>
      <c r="J9" s="30">
        <f>I9/'t1'!$J9*100</f>
        <v>20.655214890954234</v>
      </c>
      <c r="K9" s="47">
        <v>0.024390243902439046</v>
      </c>
    </row>
    <row r="10" spans="1:11" ht="12.75" customHeight="1">
      <c r="A10" s="28" t="s">
        <v>108</v>
      </c>
      <c r="B10" s="29" t="s">
        <v>85</v>
      </c>
      <c r="C10" s="24">
        <v>36.773575</v>
      </c>
      <c r="D10" s="31">
        <f>C10/'t1'!$J10*100</f>
        <v>53.39854970743795</v>
      </c>
      <c r="E10" s="36">
        <v>-0.06832834349251593</v>
      </c>
      <c r="F10" s="24">
        <v>17.683673</v>
      </c>
      <c r="G10" s="31">
        <f>F10/'t1'!$J10*100</f>
        <v>25.678289143782678</v>
      </c>
      <c r="H10" s="36">
        <v>0.05244441042829573</v>
      </c>
      <c r="I10" s="24">
        <v>11.915516</v>
      </c>
      <c r="J10" s="31">
        <f>I10/'t1'!$J10*100</f>
        <v>17.302404604822133</v>
      </c>
      <c r="K10" s="48">
        <v>0.22669645338961253</v>
      </c>
    </row>
    <row r="11" spans="1:11" ht="12.75" customHeight="1">
      <c r="A11" s="26" t="s">
        <v>109</v>
      </c>
      <c r="B11" s="27" t="s">
        <v>4</v>
      </c>
      <c r="C11" s="22">
        <v>25.3453</v>
      </c>
      <c r="D11" s="30">
        <f>C11/'t1'!$J11*100</f>
        <v>47.89126006658781</v>
      </c>
      <c r="E11" s="35">
        <v>-0.032578344958668626</v>
      </c>
      <c r="F11" s="22">
        <v>17.8273</v>
      </c>
      <c r="G11" s="30">
        <f>F11/'t1'!$J11*100</f>
        <v>33.68560879473042</v>
      </c>
      <c r="H11" s="35">
        <v>-0.22909593029867947</v>
      </c>
      <c r="I11" s="22">
        <v>9.5</v>
      </c>
      <c r="J11" s="30">
        <f>I11/'t1'!$J11*100</f>
        <v>17.950743160766855</v>
      </c>
      <c r="K11" s="47">
        <v>0.13095238095238093</v>
      </c>
    </row>
    <row r="12" spans="1:11" ht="12.75" customHeight="1">
      <c r="A12" s="28" t="s">
        <v>110</v>
      </c>
      <c r="B12" s="29" t="s">
        <v>5</v>
      </c>
      <c r="C12" s="24">
        <v>113.424457</v>
      </c>
      <c r="D12" s="31">
        <f>C12/'t1'!$J12*100</f>
        <v>39.513832781745336</v>
      </c>
      <c r="E12" s="36">
        <v>-0.0931617883307716</v>
      </c>
      <c r="F12" s="24">
        <v>88.831043</v>
      </c>
      <c r="G12" s="31">
        <f>F12/'t1'!$J12*100</f>
        <v>30.946191604250128</v>
      </c>
      <c r="H12" s="36">
        <v>-0.11695924814282055</v>
      </c>
      <c r="I12" s="24">
        <v>59.65</v>
      </c>
      <c r="J12" s="31">
        <f>I12/'t1'!$J12*100</f>
        <v>20.780351855077512</v>
      </c>
      <c r="K12" s="48">
        <v>0.06708407871198574</v>
      </c>
    </row>
    <row r="13" spans="1:11" ht="12.75" customHeight="1">
      <c r="A13" s="26" t="s">
        <v>111</v>
      </c>
      <c r="B13" s="27" t="s">
        <v>6</v>
      </c>
      <c r="C13" s="22">
        <v>46.646854</v>
      </c>
      <c r="D13" s="30">
        <f>C13/'t1'!$J13*100</f>
        <v>50.17139769861131</v>
      </c>
      <c r="E13" s="35">
        <v>-0.04980647438517982</v>
      </c>
      <c r="F13" s="22">
        <v>29.530939</v>
      </c>
      <c r="G13" s="30">
        <f>F13/'t1'!$J13*100</f>
        <v>31.762238134696734</v>
      </c>
      <c r="H13" s="35">
        <v>-0.07135315580673396</v>
      </c>
      <c r="I13" s="22">
        <v>15.6</v>
      </c>
      <c r="J13" s="30">
        <f>I13/'t1'!$J13*100</f>
        <v>16.778705035463624</v>
      </c>
      <c r="K13" s="47">
        <v>0.07405595129238884</v>
      </c>
    </row>
    <row r="14" spans="1:11" ht="12.75" customHeight="1">
      <c r="A14" s="28" t="s">
        <v>112</v>
      </c>
      <c r="B14" s="29" t="s">
        <v>86</v>
      </c>
      <c r="C14" s="24">
        <v>24.778177</v>
      </c>
      <c r="D14" s="31">
        <f>C14/'t1'!$J14*100</f>
        <v>30.549046453180935</v>
      </c>
      <c r="E14" s="36">
        <v>-0.16915119801083256</v>
      </c>
      <c r="F14" s="24">
        <v>31.105627</v>
      </c>
      <c r="G14" s="31">
        <f>F14/'t1'!$J14*100</f>
        <v>38.350167737453766</v>
      </c>
      <c r="H14" s="36">
        <v>-0.09714930457806747</v>
      </c>
      <c r="I14" s="24">
        <v>19.61</v>
      </c>
      <c r="J14" s="31">
        <f>I14/'t1'!$J14*100</f>
        <v>24.177194349159667</v>
      </c>
      <c r="K14" s="48">
        <v>0.13352601156069355</v>
      </c>
    </row>
    <row r="15" spans="1:11" ht="12.75" customHeight="1">
      <c r="A15" s="26" t="s">
        <v>113</v>
      </c>
      <c r="B15" s="27" t="s">
        <v>7</v>
      </c>
      <c r="C15" s="22">
        <v>22.380843</v>
      </c>
      <c r="D15" s="30">
        <f>C15/'t1'!$J15*100</f>
        <v>42.32938213458693</v>
      </c>
      <c r="E15" s="35">
        <v>-0.028370681117321217</v>
      </c>
      <c r="F15" s="22">
        <v>16.946257</v>
      </c>
      <c r="G15" s="30">
        <f>F15/'t1'!$J15*100</f>
        <v>32.05082973433658</v>
      </c>
      <c r="H15" s="35">
        <v>-0.009613835320085529</v>
      </c>
      <c r="I15" s="22">
        <v>13.545968</v>
      </c>
      <c r="J15" s="30">
        <f>I15/'t1'!$J15*100</f>
        <v>25.619788131076486</v>
      </c>
      <c r="K15" s="47">
        <v>0.16383294240963653</v>
      </c>
    </row>
    <row r="16" spans="1:11" ht="12.75" customHeight="1">
      <c r="A16" s="28" t="s">
        <v>114</v>
      </c>
      <c r="B16" s="29" t="s">
        <v>87</v>
      </c>
      <c r="C16" s="24">
        <v>54.195417</v>
      </c>
      <c r="D16" s="31">
        <f>C16/'t1'!$J16*100</f>
        <v>44.18677669984904</v>
      </c>
      <c r="E16" s="36">
        <v>0.11632618447898535</v>
      </c>
      <c r="F16" s="24">
        <v>16.063295</v>
      </c>
      <c r="G16" s="31">
        <f>F16/'t1'!$J16*100</f>
        <v>13.096775862593727</v>
      </c>
      <c r="H16" s="36">
        <v>-0.10529582956206918</v>
      </c>
      <c r="I16" s="24">
        <v>21.342396</v>
      </c>
      <c r="J16" s="31">
        <f>I16/'t1'!$J16*100</f>
        <v>17.400948982305117</v>
      </c>
      <c r="K16" s="48">
        <v>-0.49175115910710754</v>
      </c>
    </row>
    <row r="17" spans="1:11" ht="12.75" customHeight="1">
      <c r="A17" s="26" t="s">
        <v>115</v>
      </c>
      <c r="B17" s="27" t="s">
        <v>8</v>
      </c>
      <c r="C17" s="22">
        <v>43.091425</v>
      </c>
      <c r="D17" s="30">
        <f>C17/'t1'!$J17*100</f>
        <v>42.47671556489384</v>
      </c>
      <c r="E17" s="35">
        <v>0.05101036585365848</v>
      </c>
      <c r="F17" s="22">
        <v>37.943743</v>
      </c>
      <c r="G17" s="30">
        <f>F17/'t1'!$J17*100</f>
        <v>37.40246647397786</v>
      </c>
      <c r="H17" s="35">
        <v>0.06452231748392401</v>
      </c>
      <c r="I17" s="22">
        <v>19.95</v>
      </c>
      <c r="J17" s="30">
        <f>I17/'t1'!$J17*100</f>
        <v>19.66540850110276</v>
      </c>
      <c r="K17" s="47">
        <v>-0.004595972490525346</v>
      </c>
    </row>
    <row r="18" spans="1:11" ht="12.75" customHeight="1">
      <c r="A18" s="28" t="s">
        <v>116</v>
      </c>
      <c r="B18" s="29" t="s">
        <v>9</v>
      </c>
      <c r="C18" s="24">
        <v>34.22744</v>
      </c>
      <c r="D18" s="31">
        <f>C18/'t1'!$J18*100</f>
        <v>46.41527405909488</v>
      </c>
      <c r="E18" s="36">
        <v>-0.36521068402690904</v>
      </c>
      <c r="F18" s="24">
        <v>25.185247</v>
      </c>
      <c r="G18" s="31">
        <f>F18/'t1'!$J18*100</f>
        <v>34.1533033656913</v>
      </c>
      <c r="H18" s="36">
        <v>-0.006598041283779055</v>
      </c>
      <c r="I18" s="24">
        <v>11.653998</v>
      </c>
      <c r="J18" s="31">
        <f>I18/'t1'!$J18*100</f>
        <v>15.803796925920944</v>
      </c>
      <c r="K18" s="48">
        <v>0.03743250100146889</v>
      </c>
    </row>
    <row r="19" spans="1:11" ht="12.75" customHeight="1">
      <c r="A19" s="26" t="s">
        <v>117</v>
      </c>
      <c r="B19" s="27" t="s">
        <v>10</v>
      </c>
      <c r="C19" s="22">
        <v>270.816749</v>
      </c>
      <c r="D19" s="30">
        <f>C19/'t1'!$J19*100</f>
        <v>44.00173345059211</v>
      </c>
      <c r="E19" s="35">
        <v>-0.06564346762398843</v>
      </c>
      <c r="F19" s="22">
        <v>275.992851</v>
      </c>
      <c r="G19" s="30">
        <f>F19/'t1'!$J19*100</f>
        <v>44.842735572351856</v>
      </c>
      <c r="H19" s="35">
        <v>0.2607193428829022</v>
      </c>
      <c r="I19" s="22">
        <v>14.276497</v>
      </c>
      <c r="J19" s="30">
        <f>I19/'t1'!$J19*100</f>
        <v>2.319615082603986</v>
      </c>
      <c r="K19" s="47">
        <v>-0.7603669735550092</v>
      </c>
    </row>
    <row r="20" spans="1:11" ht="12.75" customHeight="1">
      <c r="A20" s="28" t="s">
        <v>118</v>
      </c>
      <c r="B20" s="29" t="s">
        <v>11</v>
      </c>
      <c r="C20" s="24">
        <v>80.032281</v>
      </c>
      <c r="D20" s="31">
        <f>C20/'t1'!$J20*100</f>
        <v>52.03827556741122</v>
      </c>
      <c r="E20" s="36">
        <v>0.23289003293276922</v>
      </c>
      <c r="F20" s="24">
        <v>33.233699</v>
      </c>
      <c r="G20" s="31">
        <f>F20/'t1'!$J20*100</f>
        <v>21.60908529754886</v>
      </c>
      <c r="H20" s="36">
        <v>-0.08654522304506151</v>
      </c>
      <c r="I20" s="24">
        <v>31.259782</v>
      </c>
      <c r="J20" s="31">
        <f>I20/'t1'!$J20*100</f>
        <v>20.325612734856342</v>
      </c>
      <c r="K20" s="48">
        <v>0.018979090572747825</v>
      </c>
    </row>
    <row r="21" spans="1:11" ht="12.75" customHeight="1">
      <c r="A21" s="26" t="s">
        <v>119</v>
      </c>
      <c r="B21" s="27" t="s">
        <v>12</v>
      </c>
      <c r="C21" s="22">
        <v>21.895</v>
      </c>
      <c r="D21" s="30">
        <f>C21/'t1'!$J21*100</f>
        <v>44.5618105588798</v>
      </c>
      <c r="E21" s="35">
        <v>0.17849376708937048</v>
      </c>
      <c r="F21" s="22">
        <v>12.664</v>
      </c>
      <c r="G21" s="30">
        <f>F21/'t1'!$J21*100</f>
        <v>25.7744128302194</v>
      </c>
      <c r="H21" s="35">
        <v>-0.13621171816383604</v>
      </c>
      <c r="I21" s="22">
        <v>13.71</v>
      </c>
      <c r="J21" s="30">
        <f>I21/'t1'!$J21*100</f>
        <v>27.9032848943705</v>
      </c>
      <c r="K21" s="47">
        <v>0.050599910940392734</v>
      </c>
    </row>
    <row r="22" spans="1:11" ht="12.75" customHeight="1">
      <c r="A22" s="28" t="s">
        <v>120</v>
      </c>
      <c r="B22" s="29" t="s">
        <v>13</v>
      </c>
      <c r="C22" s="24">
        <v>29.559453</v>
      </c>
      <c r="D22" s="31">
        <f>C22/'t1'!$J22*100</f>
        <v>37.30331397491922</v>
      </c>
      <c r="E22" s="36">
        <v>0.03994215197143047</v>
      </c>
      <c r="F22" s="24">
        <v>18.540938</v>
      </c>
      <c r="G22" s="31">
        <f>F22/'t1'!$J22*100</f>
        <v>23.3982148317667</v>
      </c>
      <c r="H22" s="36">
        <v>-0.21239652342056636</v>
      </c>
      <c r="I22" s="24">
        <v>21.51</v>
      </c>
      <c r="J22" s="31">
        <f>I22/'t1'!$J22*100</f>
        <v>27.14509918706927</v>
      </c>
      <c r="K22" s="48">
        <v>0.0386286817962338</v>
      </c>
    </row>
    <row r="23" spans="1:11" ht="12.75" customHeight="1">
      <c r="A23" s="26" t="s">
        <v>121</v>
      </c>
      <c r="B23" s="27" t="s">
        <v>88</v>
      </c>
      <c r="C23" s="22">
        <v>54.796519</v>
      </c>
      <c r="D23" s="30">
        <f>C23/'t1'!$J23*100</f>
        <v>37.771947033197314</v>
      </c>
      <c r="E23" s="35">
        <v>-0.19381211195053638</v>
      </c>
      <c r="F23" s="22">
        <v>41.282981</v>
      </c>
      <c r="G23" s="30">
        <f>F23/'t1'!$J23*100</f>
        <v>28.4568910609904</v>
      </c>
      <c r="H23" s="35">
        <v>-0.32440921290699587</v>
      </c>
      <c r="I23" s="22">
        <v>37.317</v>
      </c>
      <c r="J23" s="30">
        <f>I23/'t1'!$J23*100</f>
        <v>25.723089224660857</v>
      </c>
      <c r="K23" s="47">
        <v>-0.062386934673366756</v>
      </c>
    </row>
    <row r="24" spans="1:11" ht="12.75" customHeight="1">
      <c r="A24" s="28" t="s">
        <v>122</v>
      </c>
      <c r="B24" s="29" t="s">
        <v>89</v>
      </c>
      <c r="C24" s="24">
        <v>33.946853</v>
      </c>
      <c r="D24" s="31">
        <f>C24/'t1'!$J24*100</f>
        <v>47.886190816526636</v>
      </c>
      <c r="E24" s="36">
        <v>-0.12139140503961743</v>
      </c>
      <c r="F24" s="24">
        <v>20.523562</v>
      </c>
      <c r="G24" s="31">
        <f>F24/'t1'!$J24*100</f>
        <v>28.950996022129505</v>
      </c>
      <c r="H24" s="36">
        <v>-0.1584838987316839</v>
      </c>
      <c r="I24" s="24">
        <v>15.686476</v>
      </c>
      <c r="J24" s="31">
        <f>I24/'t1'!$J24*100</f>
        <v>22.127694221754975</v>
      </c>
      <c r="K24" s="48">
        <v>0.3262521990802587</v>
      </c>
    </row>
    <row r="25" spans="1:11" ht="12.75" customHeight="1">
      <c r="A25" s="26" t="s">
        <v>123</v>
      </c>
      <c r="B25" s="27" t="s">
        <v>90</v>
      </c>
      <c r="C25" s="22">
        <v>14.293749</v>
      </c>
      <c r="D25" s="30">
        <f>C25/'t1'!$J25*100</f>
        <v>21.773415015996065</v>
      </c>
      <c r="E25" s="35">
        <v>-0.31408497069190144</v>
      </c>
      <c r="F25" s="22">
        <v>25.74325</v>
      </c>
      <c r="G25" s="30">
        <f>F25/'t1'!$J25*100</f>
        <v>39.21423736421709</v>
      </c>
      <c r="H25" s="35">
        <v>-0.14640292719643355</v>
      </c>
      <c r="I25" s="22">
        <v>25.3</v>
      </c>
      <c r="J25" s="30">
        <f>I25/'t1'!$J25*100</f>
        <v>38.53904247966719</v>
      </c>
      <c r="K25" s="47">
        <v>0.1145374449339207</v>
      </c>
    </row>
    <row r="26" spans="1:11" ht="12.75" customHeight="1">
      <c r="A26" s="28" t="s">
        <v>228</v>
      </c>
      <c r="B26" s="29" t="s">
        <v>14</v>
      </c>
      <c r="C26" s="24">
        <v>49.1969</v>
      </c>
      <c r="D26" s="31">
        <f>C26/'t1'!$J26*100</f>
        <v>71.62111208973585</v>
      </c>
      <c r="E26" s="36">
        <v>0.1490723342236091</v>
      </c>
      <c r="F26" s="24">
        <v>16.9366</v>
      </c>
      <c r="G26" s="31">
        <f>F26/'t1'!$J26*100</f>
        <v>24.656393533312464</v>
      </c>
      <c r="H26" s="36">
        <v>0.133946805210025</v>
      </c>
      <c r="I26" s="24">
        <v>1.92677</v>
      </c>
      <c r="J26" s="31">
        <f>I26/'t1'!$J26*100</f>
        <v>2.8050021473129476</v>
      </c>
      <c r="K26" s="217" t="s">
        <v>397</v>
      </c>
    </row>
    <row r="27" spans="1:11" ht="12.75" customHeight="1">
      <c r="A27" s="26" t="s">
        <v>229</v>
      </c>
      <c r="B27" s="27" t="s">
        <v>15</v>
      </c>
      <c r="C27" s="22">
        <v>33.752</v>
      </c>
      <c r="D27" s="30">
        <f>C27/'t1'!$J27*100</f>
        <v>64.97866900768533</v>
      </c>
      <c r="E27" s="35">
        <v>0.577985254309398</v>
      </c>
      <c r="F27" s="22">
        <v>10.068</v>
      </c>
      <c r="G27" s="30">
        <f>F27/'t1'!$J27*100</f>
        <v>19.382710345146236</v>
      </c>
      <c r="H27" s="35">
        <v>-0.0850350336704927</v>
      </c>
      <c r="I27" s="22">
        <v>6.299</v>
      </c>
      <c r="J27" s="30">
        <f>I27/'t1'!$J27*100</f>
        <v>12.126707634493062</v>
      </c>
      <c r="K27" s="47">
        <v>0.04599800730654269</v>
      </c>
    </row>
    <row r="28" spans="1:11" ht="12.75" customHeight="1">
      <c r="A28" s="28" t="s">
        <v>124</v>
      </c>
      <c r="B28" s="29" t="s">
        <v>16</v>
      </c>
      <c r="C28" s="24">
        <v>34.963811</v>
      </c>
      <c r="D28" s="31">
        <f>C28/'t1'!$J28*100</f>
        <v>15.14280838204277</v>
      </c>
      <c r="E28" s="36">
        <v>-0.4005634603633389</v>
      </c>
      <c r="F28" s="24">
        <v>40.931595</v>
      </c>
      <c r="G28" s="31">
        <f>F28/'t1'!$J28*100</f>
        <v>17.727452532459345</v>
      </c>
      <c r="H28" s="36">
        <v>-0.27197373515923906</v>
      </c>
      <c r="I28" s="24">
        <v>154.514699</v>
      </c>
      <c r="J28" s="31">
        <f>I28/'t1'!$J28*100</f>
        <v>66.92023587377291</v>
      </c>
      <c r="K28" s="48">
        <v>0.481593077106103</v>
      </c>
    </row>
    <row r="29" spans="1:11" ht="12.75" customHeight="1">
      <c r="A29" s="26" t="s">
        <v>125</v>
      </c>
      <c r="B29" s="27" t="s">
        <v>91</v>
      </c>
      <c r="C29" s="22">
        <v>45.432257</v>
      </c>
      <c r="D29" s="30">
        <f>C29/'t1'!$J29*100</f>
        <v>41.16359246171967</v>
      </c>
      <c r="E29" s="35">
        <v>-0.09896348266334598</v>
      </c>
      <c r="F29" s="22">
        <v>40.658935</v>
      </c>
      <c r="G29" s="30">
        <f>F29/'t1'!$J29*100</f>
        <v>36.83875600253692</v>
      </c>
      <c r="H29" s="35">
        <v>0.11915682509077685</v>
      </c>
      <c r="I29" s="22">
        <v>23.3</v>
      </c>
      <c r="J29" s="30">
        <f>I29/'t1'!$J29*100</f>
        <v>21.11080909667482</v>
      </c>
      <c r="K29" s="47">
        <v>-0.04917363803305441</v>
      </c>
    </row>
    <row r="30" spans="1:11" ht="12.75" customHeight="1">
      <c r="A30" s="28" t="s">
        <v>126</v>
      </c>
      <c r="B30" s="29" t="s">
        <v>17</v>
      </c>
      <c r="C30" s="24">
        <v>23.595412</v>
      </c>
      <c r="D30" s="31">
        <f>C30/'t1'!$J30*100</f>
        <v>57.92022191489624</v>
      </c>
      <c r="E30" s="36">
        <v>0.04347077749089534</v>
      </c>
      <c r="F30" s="24">
        <v>7.846757</v>
      </c>
      <c r="G30" s="31">
        <f>F30/'t1'!$J30*100</f>
        <v>19.261621994660043</v>
      </c>
      <c r="H30" s="36">
        <v>-0.1936444637821393</v>
      </c>
      <c r="I30" s="24">
        <v>8.93511</v>
      </c>
      <c r="J30" s="31">
        <f>I30/'t1'!$J30*100</f>
        <v>21.933228122230226</v>
      </c>
      <c r="K30" s="48">
        <v>0.013053547299097579</v>
      </c>
    </row>
    <row r="31" spans="1:11" ht="12.75" customHeight="1">
      <c r="A31" s="26" t="s">
        <v>127</v>
      </c>
      <c r="B31" s="27" t="s">
        <v>92</v>
      </c>
      <c r="C31" s="22">
        <v>63.516756</v>
      </c>
      <c r="D31" s="30">
        <f>C31/'t1'!$J31*100</f>
        <v>55.72275125765531</v>
      </c>
      <c r="E31" s="35">
        <v>0.015117569867252989</v>
      </c>
      <c r="F31" s="22">
        <v>30.053192</v>
      </c>
      <c r="G31" s="30">
        <f>F31/'t1'!$J31*100</f>
        <v>26.36542934142538</v>
      </c>
      <c r="H31" s="35">
        <v>0.03429883449827287</v>
      </c>
      <c r="I31" s="22">
        <v>19.5015</v>
      </c>
      <c r="J31" s="30">
        <f>I31/'t1'!$J31*100</f>
        <v>17.108512809614602</v>
      </c>
      <c r="K31" s="47">
        <v>-0.4229471815357302</v>
      </c>
    </row>
    <row r="32" spans="1:11" ht="12.75" customHeight="1">
      <c r="A32" s="28" t="s">
        <v>128</v>
      </c>
      <c r="B32" s="29" t="s">
        <v>18</v>
      </c>
      <c r="C32" s="24">
        <v>60.5035</v>
      </c>
      <c r="D32" s="31">
        <f>C32/'t1'!$J32*100</f>
        <v>55.07895543933304</v>
      </c>
      <c r="E32" s="36">
        <v>0.05369713097481377</v>
      </c>
      <c r="F32" s="24">
        <v>31.36817</v>
      </c>
      <c r="G32" s="31">
        <f>F32/'t1'!$J32*100</f>
        <v>28.55580317904623</v>
      </c>
      <c r="H32" s="36">
        <v>-0.1819864525194188</v>
      </c>
      <c r="I32" s="24">
        <v>11.587</v>
      </c>
      <c r="J32" s="31">
        <f>I32/'t1'!$J32*100</f>
        <v>10.548147738156501</v>
      </c>
      <c r="K32" s="48">
        <v>-0.0061328644336750004</v>
      </c>
    </row>
    <row r="33" spans="1:11" ht="12.75" customHeight="1">
      <c r="A33" s="26" t="s">
        <v>129</v>
      </c>
      <c r="B33" s="27" t="s">
        <v>93</v>
      </c>
      <c r="C33" s="22">
        <v>73.667602</v>
      </c>
      <c r="D33" s="30">
        <f>C33/'t1'!$J33*100</f>
        <v>56.26057889109516</v>
      </c>
      <c r="E33" s="35">
        <v>-0.10890225704007372</v>
      </c>
      <c r="F33" s="22">
        <v>28.816039</v>
      </c>
      <c r="G33" s="30">
        <f>F33/'t1'!$J33*100</f>
        <v>22.007055903467236</v>
      </c>
      <c r="H33" s="35">
        <v>0.013365747207999323</v>
      </c>
      <c r="I33" s="22">
        <v>17.128</v>
      </c>
      <c r="J33" s="30">
        <f>I33/'t1'!$J33*100</f>
        <v>13.080800366580114</v>
      </c>
      <c r="K33" s="47">
        <v>0.0003504263520617279</v>
      </c>
    </row>
    <row r="34" spans="1:11" ht="12.75" customHeight="1">
      <c r="A34" s="28" t="s">
        <v>130</v>
      </c>
      <c r="B34" s="29" t="s">
        <v>19</v>
      </c>
      <c r="C34" s="24">
        <v>71.554521</v>
      </c>
      <c r="D34" s="31">
        <f>C34/'t1'!$J34*100</f>
        <v>49.59725621608781</v>
      </c>
      <c r="E34" s="36">
        <v>0.06527938190246796</v>
      </c>
      <c r="F34" s="24">
        <v>48.803907</v>
      </c>
      <c r="G34" s="31">
        <f>F34/'t1'!$J34*100</f>
        <v>33.82790976722661</v>
      </c>
      <c r="H34" s="36">
        <v>-0.039962172029727294</v>
      </c>
      <c r="I34" s="24">
        <v>22.7474</v>
      </c>
      <c r="J34" s="31">
        <f>I34/'t1'!$J34*100</f>
        <v>15.767118698898644</v>
      </c>
      <c r="K34" s="48">
        <v>-0.03276639169997453</v>
      </c>
    </row>
    <row r="35" spans="1:11" ht="12.75" customHeight="1">
      <c r="A35" s="26" t="s">
        <v>131</v>
      </c>
      <c r="B35" s="27" t="s">
        <v>20</v>
      </c>
      <c r="C35" s="22">
        <v>43.192371</v>
      </c>
      <c r="D35" s="30">
        <f>C35/'t1'!$J35*100</f>
        <v>43.42374356163227</v>
      </c>
      <c r="E35" s="35">
        <v>-0.00834223323534311</v>
      </c>
      <c r="F35" s="22">
        <v>24.198288</v>
      </c>
      <c r="G35" s="30">
        <f>F35/'t1'!$J35*100</f>
        <v>24.327913203526695</v>
      </c>
      <c r="H35" s="35">
        <v>0.048682824025289895</v>
      </c>
      <c r="I35" s="22">
        <v>24.084705</v>
      </c>
      <c r="J35" s="30">
        <f>I35/'t1'!$J35*100</f>
        <v>24.213721762983617</v>
      </c>
      <c r="K35" s="47">
        <v>-0.12843879166157035</v>
      </c>
    </row>
    <row r="36" spans="1:11" ht="12.75" customHeight="1">
      <c r="A36" s="28" t="s">
        <v>132</v>
      </c>
      <c r="B36" s="29" t="s">
        <v>21</v>
      </c>
      <c r="C36" s="24">
        <v>80.236983</v>
      </c>
      <c r="D36" s="31">
        <f>C36/'t1'!$J36*100</f>
        <v>44.29234595122182</v>
      </c>
      <c r="E36" s="36">
        <v>0.029389957417909063</v>
      </c>
      <c r="F36" s="24">
        <v>71.459927</v>
      </c>
      <c r="G36" s="31">
        <f>F36/'t1'!$J36*100</f>
        <v>39.44724352775149</v>
      </c>
      <c r="H36" s="36">
        <v>0.17593577126383586</v>
      </c>
      <c r="I36" s="24">
        <v>24.5</v>
      </c>
      <c r="J36" s="31">
        <f>I36/'t1'!$J36*100</f>
        <v>13.52446758628667</v>
      </c>
      <c r="K36" s="48">
        <v>-0.033530571992110514</v>
      </c>
    </row>
    <row r="37" spans="1:11" ht="12.75" customHeight="1">
      <c r="A37" s="26" t="s">
        <v>133</v>
      </c>
      <c r="B37" s="27" t="s">
        <v>22</v>
      </c>
      <c r="C37" s="22">
        <v>92.367501</v>
      </c>
      <c r="D37" s="30">
        <f>C37/'t1'!$J37*100</f>
        <v>57.5646936815147</v>
      </c>
      <c r="E37" s="35">
        <v>-0.0656744164649109</v>
      </c>
      <c r="F37" s="22">
        <v>44.619746</v>
      </c>
      <c r="G37" s="30">
        <f>F37/'t1'!$J37*100</f>
        <v>27.807637782005063</v>
      </c>
      <c r="H37" s="35">
        <v>-0.07729665571486155</v>
      </c>
      <c r="I37" s="22">
        <v>23.0005</v>
      </c>
      <c r="J37" s="30">
        <f>I37/'t1'!$J37*100</f>
        <v>14.33422711113164</v>
      </c>
      <c r="K37" s="47">
        <v>0.09523582771838757</v>
      </c>
    </row>
    <row r="38" spans="1:11" ht="12.75" customHeight="1">
      <c r="A38" s="28" t="s">
        <v>134</v>
      </c>
      <c r="B38" s="29" t="s">
        <v>23</v>
      </c>
      <c r="C38" s="24">
        <v>97.537166</v>
      </c>
      <c r="D38" s="31">
        <f>C38/'t1'!$J38*100</f>
        <v>30.744586522106466</v>
      </c>
      <c r="E38" s="36">
        <v>-0.3082433602766449</v>
      </c>
      <c r="F38" s="24">
        <v>167.074774</v>
      </c>
      <c r="G38" s="31">
        <f>F38/'t1'!$J38*100</f>
        <v>52.66346209920005</v>
      </c>
      <c r="H38" s="36">
        <v>0.004222669624587949</v>
      </c>
      <c r="I38" s="24">
        <v>44.621545</v>
      </c>
      <c r="J38" s="31">
        <f>I38/'t1'!$J38*100</f>
        <v>14.065109816729422</v>
      </c>
      <c r="K38" s="48">
        <v>0.1651455107207953</v>
      </c>
    </row>
    <row r="39" spans="1:11" ht="12.75" customHeight="1">
      <c r="A39" s="26" t="s">
        <v>135</v>
      </c>
      <c r="B39" s="27" t="s">
        <v>24</v>
      </c>
      <c r="C39" s="22">
        <v>21.393617</v>
      </c>
      <c r="D39" s="30">
        <f>C39/'t1'!$J39*100</f>
        <v>49.799858898649674</v>
      </c>
      <c r="E39" s="35">
        <v>0.06030552253915644</v>
      </c>
      <c r="F39" s="22">
        <v>10.409795</v>
      </c>
      <c r="G39" s="30">
        <f>F39/'t1'!$J39*100</f>
        <v>24.23182214414089</v>
      </c>
      <c r="H39" s="35">
        <v>-0.14091003434364358</v>
      </c>
      <c r="I39" s="22">
        <v>11.14084</v>
      </c>
      <c r="J39" s="30">
        <f>I39/'t1'!$J39*100</f>
        <v>25.933541766800456</v>
      </c>
      <c r="K39" s="47">
        <v>0.24439200173174158</v>
      </c>
    </row>
    <row r="40" spans="1:11" ht="12.75" customHeight="1">
      <c r="A40" s="28" t="s">
        <v>136</v>
      </c>
      <c r="B40" s="29" t="s">
        <v>25</v>
      </c>
      <c r="C40" s="24">
        <v>168.0877</v>
      </c>
      <c r="D40" s="31">
        <f>C40/'t1'!$J40*100</f>
        <v>44.892904586420066</v>
      </c>
      <c r="E40" s="36">
        <v>0.009666149430688664</v>
      </c>
      <c r="F40" s="24">
        <v>113.693002</v>
      </c>
      <c r="G40" s="31">
        <f>F40/'t1'!$J40*100</f>
        <v>30.36515515965574</v>
      </c>
      <c r="H40" s="36">
        <v>0.13838716695757736</v>
      </c>
      <c r="I40" s="24">
        <v>89.334</v>
      </c>
      <c r="J40" s="31">
        <f>I40/'t1'!$J40*100</f>
        <v>23.859346866684774</v>
      </c>
      <c r="K40" s="48">
        <v>-0.39372448444626473</v>
      </c>
    </row>
    <row r="41" spans="1:11" ht="12.75" customHeight="1">
      <c r="A41" s="26" t="s">
        <v>137</v>
      </c>
      <c r="B41" s="27" t="s">
        <v>26</v>
      </c>
      <c r="C41" s="22">
        <v>187.806116</v>
      </c>
      <c r="D41" s="30">
        <f>C41/'t1'!$J41*100</f>
        <v>64.34342901505194</v>
      </c>
      <c r="E41" s="35">
        <v>0.0908877385516047</v>
      </c>
      <c r="F41" s="22">
        <v>79.013922</v>
      </c>
      <c r="G41" s="30">
        <f>F41/'t1'!$J41*100</f>
        <v>27.070612979440188</v>
      </c>
      <c r="H41" s="35">
        <v>0.04310211116899376</v>
      </c>
      <c r="I41" s="22">
        <v>19.486</v>
      </c>
      <c r="J41" s="30">
        <f>I41/'t1'!$J41*100</f>
        <v>6.676012924878878</v>
      </c>
      <c r="K41" s="47">
        <v>0.12755600240139464</v>
      </c>
    </row>
    <row r="42" spans="1:11" ht="12.75" customHeight="1">
      <c r="A42" s="28" t="s">
        <v>138</v>
      </c>
      <c r="B42" s="29" t="s">
        <v>27</v>
      </c>
      <c r="C42" s="24">
        <v>71.458577</v>
      </c>
      <c r="D42" s="31">
        <f>C42/'t1'!$J42*100</f>
        <v>35.08328661196498</v>
      </c>
      <c r="E42" s="36">
        <v>-0.11581485828850613</v>
      </c>
      <c r="F42" s="24">
        <v>78.79177</v>
      </c>
      <c r="G42" s="31">
        <f>F42/'t1'!$J42*100</f>
        <v>38.68358936918131</v>
      </c>
      <c r="H42" s="36">
        <v>0.04153194790796966</v>
      </c>
      <c r="I42" s="24">
        <v>41.806642</v>
      </c>
      <c r="J42" s="31">
        <f>I42/'t1'!$J42*100</f>
        <v>20.52537938965413</v>
      </c>
      <c r="K42" s="48">
        <v>-0.048414595337840316</v>
      </c>
    </row>
    <row r="43" spans="1:11" ht="12.75" customHeight="1">
      <c r="A43" s="26" t="s">
        <v>139</v>
      </c>
      <c r="B43" s="27" t="s">
        <v>28</v>
      </c>
      <c r="C43" s="22">
        <v>27.826755</v>
      </c>
      <c r="D43" s="30">
        <f>C43/'t1'!$J43*100</f>
        <v>56.15692538822724</v>
      </c>
      <c r="E43" s="35">
        <v>-0.2660438240078554</v>
      </c>
      <c r="F43" s="22">
        <v>19.621903</v>
      </c>
      <c r="G43" s="30">
        <f>F43/'t1'!$J43*100</f>
        <v>39.598786949683216</v>
      </c>
      <c r="H43" s="35">
        <v>0.03351024203073383</v>
      </c>
      <c r="I43" s="22">
        <v>0.42933</v>
      </c>
      <c r="J43" s="30">
        <f>I43/'t1'!$J43*100</f>
        <v>0.8664270331530787</v>
      </c>
      <c r="K43" s="47">
        <v>0.47300705058926473</v>
      </c>
    </row>
    <row r="44" spans="1:11" ht="12.75" customHeight="1">
      <c r="A44" s="28" t="s">
        <v>140</v>
      </c>
      <c r="B44" s="29" t="s">
        <v>29</v>
      </c>
      <c r="C44" s="24">
        <v>53.619808</v>
      </c>
      <c r="D44" s="31">
        <f>C44/'t1'!$J44*100</f>
        <v>46.56146840079261</v>
      </c>
      <c r="E44" s="36">
        <v>-0.148675240573934</v>
      </c>
      <c r="F44" s="24">
        <v>29.938031</v>
      </c>
      <c r="G44" s="31">
        <f>F44/'t1'!$J44*100</f>
        <v>25.997084592105395</v>
      </c>
      <c r="H44" s="36">
        <v>0.024733574851836027</v>
      </c>
      <c r="I44" s="24">
        <v>28.535</v>
      </c>
      <c r="J44" s="31">
        <f>I44/'t1'!$J44*100</f>
        <v>24.778744094283542</v>
      </c>
      <c r="K44" s="48">
        <v>-0.13864404733156244</v>
      </c>
    </row>
    <row r="45" spans="1:11" ht="12.75" customHeight="1">
      <c r="A45" s="26" t="s">
        <v>141</v>
      </c>
      <c r="B45" s="27" t="s">
        <v>30</v>
      </c>
      <c r="C45" s="22">
        <v>183.08347</v>
      </c>
      <c r="D45" s="30">
        <f>C45/'t1'!$J45*100</f>
        <v>65.60656710293144</v>
      </c>
      <c r="E45" s="35">
        <v>-0.10594980155640799</v>
      </c>
      <c r="F45" s="22">
        <v>83.905849</v>
      </c>
      <c r="G45" s="30">
        <f>F45/'t1'!$J45*100</f>
        <v>30.06702195860136</v>
      </c>
      <c r="H45" s="35">
        <v>0.11285768071664948</v>
      </c>
      <c r="I45" s="22">
        <v>7.8334</v>
      </c>
      <c r="J45" s="30">
        <f>I45/'t1'!$J45*100</f>
        <v>2.8070392304892575</v>
      </c>
      <c r="K45" s="47">
        <v>0.3428532245345768</v>
      </c>
    </row>
    <row r="46" spans="1:11" ht="12.75" customHeight="1">
      <c r="A46" s="28" t="s">
        <v>142</v>
      </c>
      <c r="B46" s="29" t="s">
        <v>94</v>
      </c>
      <c r="C46" s="24">
        <v>38.34021</v>
      </c>
      <c r="D46" s="31">
        <f>C46/'t1'!$J46*100</f>
        <v>54.73498575741799</v>
      </c>
      <c r="E46" s="36">
        <v>-0.04522576900118558</v>
      </c>
      <c r="F46" s="24">
        <v>15.18028</v>
      </c>
      <c r="G46" s="31">
        <f>F46/'t1'!$J46*100</f>
        <v>21.671566472734945</v>
      </c>
      <c r="H46" s="36">
        <v>-0.3100210503331269</v>
      </c>
      <c r="I46" s="24">
        <v>15.418</v>
      </c>
      <c r="J46" s="31">
        <f>I46/'t1'!$J46*100</f>
        <v>22.0109386570358</v>
      </c>
      <c r="K46" s="48">
        <v>0.03636485850641913</v>
      </c>
    </row>
    <row r="47" spans="1:11" ht="12.75" customHeight="1">
      <c r="A47" s="26" t="s">
        <v>143</v>
      </c>
      <c r="B47" s="27" t="s">
        <v>31</v>
      </c>
      <c r="C47" s="22">
        <v>48.89377</v>
      </c>
      <c r="D47" s="30">
        <f>C47/'t1'!$J47*100</f>
        <v>48.89377</v>
      </c>
      <c r="E47" s="35">
        <v>-0.06112488996815457</v>
      </c>
      <c r="F47" s="22">
        <v>39.98173</v>
      </c>
      <c r="G47" s="30">
        <f>F47/'t1'!$J47*100</f>
        <v>39.98173</v>
      </c>
      <c r="H47" s="35">
        <v>0.08458116484130973</v>
      </c>
      <c r="I47" s="22">
        <v>9.757</v>
      </c>
      <c r="J47" s="30">
        <f>I47/'t1'!$J47*100</f>
        <v>9.757</v>
      </c>
      <c r="K47" s="47">
        <v>0.12797687861271667</v>
      </c>
    </row>
    <row r="48" spans="1:11" ht="12.75" customHeight="1">
      <c r="A48" s="28" t="s">
        <v>144</v>
      </c>
      <c r="B48" s="29" t="s">
        <v>32</v>
      </c>
      <c r="C48" s="24">
        <v>31.942358</v>
      </c>
      <c r="D48" s="31">
        <f>C48/'t1'!$J48*100</f>
        <v>53.01339747491962</v>
      </c>
      <c r="E48" s="36">
        <v>-0.009174447955642484</v>
      </c>
      <c r="F48" s="24">
        <v>18.897314</v>
      </c>
      <c r="G48" s="31">
        <f>F48/'t1'!$J48*100</f>
        <v>31.363082784632347</v>
      </c>
      <c r="H48" s="36">
        <v>-0.1582446951855888</v>
      </c>
      <c r="I48" s="24">
        <v>8.884697</v>
      </c>
      <c r="J48" s="31">
        <f>I48/'t1'!$J48*100</f>
        <v>14.7455605345487</v>
      </c>
      <c r="K48" s="48">
        <v>0.06520831857157217</v>
      </c>
    </row>
    <row r="49" spans="1:11" ht="12.75" customHeight="1">
      <c r="A49" s="26" t="s">
        <v>145</v>
      </c>
      <c r="B49" s="27" t="s">
        <v>33</v>
      </c>
      <c r="C49" s="22">
        <v>42.360599</v>
      </c>
      <c r="D49" s="30">
        <f>C49/'t1'!$J49*100</f>
        <v>38.500603213031674</v>
      </c>
      <c r="E49" s="35">
        <v>-0.12592119762784637</v>
      </c>
      <c r="F49" s="22">
        <v>41.457907</v>
      </c>
      <c r="G49" s="30">
        <f>F49/'t1'!$J49*100</f>
        <v>37.68016659655281</v>
      </c>
      <c r="H49" s="35">
        <v>-0.1009739615166636</v>
      </c>
      <c r="I49" s="22">
        <v>25</v>
      </c>
      <c r="J49" s="30">
        <f>I49/'t1'!$J49*100</f>
        <v>22.721942159642076</v>
      </c>
      <c r="K49" s="47">
        <v>0.041657986183448514</v>
      </c>
    </row>
    <row r="50" spans="1:11" ht="12.75" customHeight="1">
      <c r="A50" s="28" t="s">
        <v>146</v>
      </c>
      <c r="B50" s="29" t="s">
        <v>34</v>
      </c>
      <c r="C50" s="24">
        <v>22.02638</v>
      </c>
      <c r="D50" s="31">
        <f>C50/'t1'!$J50*100</f>
        <v>46.87155534272037</v>
      </c>
      <c r="E50" s="36">
        <v>0.03765585592011189</v>
      </c>
      <c r="F50" s="24">
        <v>13.554566</v>
      </c>
      <c r="G50" s="31">
        <f>F50/'t1'!$J50*100</f>
        <v>28.843758730011732</v>
      </c>
      <c r="H50" s="36">
        <v>0.19334981332787704</v>
      </c>
      <c r="I50" s="24">
        <v>10.086324</v>
      </c>
      <c r="J50" s="31">
        <f>I50/'t1'!$J50*100</f>
        <v>21.463431284242287</v>
      </c>
      <c r="K50" s="48">
        <v>0.06302763013686641</v>
      </c>
    </row>
    <row r="51" spans="1:11" ht="12.75" customHeight="1">
      <c r="A51" s="26" t="s">
        <v>147</v>
      </c>
      <c r="B51" s="27" t="s">
        <v>35</v>
      </c>
      <c r="C51" s="22">
        <v>142.114984</v>
      </c>
      <c r="D51" s="30">
        <f>C51/'t1'!$J51*100</f>
        <v>47.90984863297711</v>
      </c>
      <c r="E51" s="35">
        <v>0.1433353553459169</v>
      </c>
      <c r="F51" s="22">
        <v>115.285016</v>
      </c>
      <c r="G51" s="30">
        <f>F51/'t1'!$J51*100</f>
        <v>38.86492128240569</v>
      </c>
      <c r="H51" s="35">
        <v>0.2578828908081532</v>
      </c>
      <c r="I51" s="22">
        <v>35</v>
      </c>
      <c r="J51" s="30">
        <f>I51/'t1'!$J51*100</f>
        <v>11.799211138455314</v>
      </c>
      <c r="K51" s="47">
        <v>-0.02777777777777779</v>
      </c>
    </row>
    <row r="52" spans="1:11" ht="12.75" customHeight="1">
      <c r="A52" s="28" t="s">
        <v>148</v>
      </c>
      <c r="B52" s="29" t="s">
        <v>95</v>
      </c>
      <c r="C52" s="24">
        <v>87.48125</v>
      </c>
      <c r="D52" s="31">
        <f>C52/'t1'!$J52*100</f>
        <v>53.71616149696526</v>
      </c>
      <c r="E52" s="36">
        <v>-0.2689778713538097</v>
      </c>
      <c r="F52" s="24">
        <v>33.782081</v>
      </c>
      <c r="G52" s="31">
        <f>F52/'t1'!$J52*100</f>
        <v>20.743230334495237</v>
      </c>
      <c r="H52" s="36">
        <v>-0.26756073245138745</v>
      </c>
      <c r="I52" s="24">
        <v>28.05</v>
      </c>
      <c r="J52" s="31">
        <f>I52/'t1'!$J52*100</f>
        <v>17.22355739075374</v>
      </c>
      <c r="K52" s="48">
        <v>0.11358132518162689</v>
      </c>
    </row>
    <row r="53" spans="1:11" ht="12.75" customHeight="1">
      <c r="A53" s="26" t="s">
        <v>149</v>
      </c>
      <c r="B53" s="27" t="s">
        <v>36</v>
      </c>
      <c r="C53" s="22">
        <v>37.17487</v>
      </c>
      <c r="D53" s="30">
        <f>C53/'t1'!$J53*100</f>
        <v>65.58411018211382</v>
      </c>
      <c r="E53" s="35">
        <v>-0.17131606236281394</v>
      </c>
      <c r="F53" s="22">
        <v>10.41134</v>
      </c>
      <c r="G53" s="30">
        <f>F53/'t1'!$J53*100</f>
        <v>18.36774330894631</v>
      </c>
      <c r="H53" s="35">
        <v>0.05058421513195488</v>
      </c>
      <c r="I53" s="22">
        <v>8.8</v>
      </c>
      <c r="J53" s="30">
        <f>I53/'t1'!$J53*100</f>
        <v>15.525008415701297</v>
      </c>
      <c r="K53" s="47">
        <v>0.047245031536356175</v>
      </c>
    </row>
    <row r="54" spans="1:11" ht="12.75" customHeight="1">
      <c r="A54" s="28" t="s">
        <v>150</v>
      </c>
      <c r="B54" s="29" t="s">
        <v>37</v>
      </c>
      <c r="C54" s="24">
        <v>43.218879</v>
      </c>
      <c r="D54" s="31">
        <f>C54/'t1'!$J54*100</f>
        <v>39.18082305523973</v>
      </c>
      <c r="E54" s="36">
        <v>-0.29795988706444865</v>
      </c>
      <c r="F54" s="24">
        <v>46.686144</v>
      </c>
      <c r="G54" s="31">
        <f>F54/'t1'!$J54*100</f>
        <v>42.324132173706815</v>
      </c>
      <c r="H54" s="36">
        <v>-0.017493531999684175</v>
      </c>
      <c r="I54" s="24">
        <v>13.481856</v>
      </c>
      <c r="J54" s="31">
        <f>I54/'t1'!$J54*100</f>
        <v>12.22220998356348</v>
      </c>
      <c r="K54" s="48">
        <v>0.4157271089119725</v>
      </c>
    </row>
    <row r="55" spans="1:11" ht="12.75" customHeight="1">
      <c r="A55" s="26" t="s">
        <v>151</v>
      </c>
      <c r="B55" s="27" t="s">
        <v>38</v>
      </c>
      <c r="C55" s="22">
        <v>18.4545</v>
      </c>
      <c r="D55" s="30">
        <f>C55/'t1'!$J55*100</f>
        <v>40.58109212471951</v>
      </c>
      <c r="E55" s="35">
        <v>0.2747888562958696</v>
      </c>
      <c r="F55" s="22">
        <v>23.224712</v>
      </c>
      <c r="G55" s="30">
        <f>F55/'t1'!$J55*100</f>
        <v>51.07069697049926</v>
      </c>
      <c r="H55" s="35">
        <v>-0.010124685345742512</v>
      </c>
      <c r="I55" s="22">
        <v>2.255</v>
      </c>
      <c r="J55" s="30">
        <f>I55/'t1'!$J55*100</f>
        <v>4.958701820219594</v>
      </c>
      <c r="K55" s="47">
        <v>-0.07874352873503121</v>
      </c>
    </row>
    <row r="56" spans="1:11" ht="12.75" customHeight="1">
      <c r="A56" s="28" t="s">
        <v>152</v>
      </c>
      <c r="B56" s="29" t="s">
        <v>39</v>
      </c>
      <c r="C56" s="24">
        <v>60.767565</v>
      </c>
      <c r="D56" s="31">
        <f>C56/'t1'!$J56*100</f>
        <v>49.738815735759005</v>
      </c>
      <c r="E56" s="36">
        <v>0.04843584684549018</v>
      </c>
      <c r="F56" s="24">
        <v>31.4026</v>
      </c>
      <c r="G56" s="31">
        <f>F56/'t1'!$J56*100</f>
        <v>25.70331944391298</v>
      </c>
      <c r="H56" s="36">
        <v>-0.27458443482262684</v>
      </c>
      <c r="I56" s="24">
        <v>27.43</v>
      </c>
      <c r="J56" s="31">
        <f>I56/'t1'!$J56*100</f>
        <v>22.451709487320574</v>
      </c>
      <c r="K56" s="48">
        <v>0.0874563907389787</v>
      </c>
    </row>
    <row r="57" spans="1:11" ht="12.75" customHeight="1">
      <c r="A57" s="26" t="s">
        <v>153</v>
      </c>
      <c r="B57" s="27" t="s">
        <v>40</v>
      </c>
      <c r="C57" s="22">
        <v>53.604586</v>
      </c>
      <c r="D57" s="30">
        <f>C57/'t1'!$J57*100</f>
        <v>41.13878942599775</v>
      </c>
      <c r="E57" s="35">
        <v>0.3419869902487951</v>
      </c>
      <c r="F57" s="22">
        <v>46.468086</v>
      </c>
      <c r="G57" s="30">
        <f>F57/'t1'!$J57*100</f>
        <v>35.661889170884635</v>
      </c>
      <c r="H57" s="35">
        <v>0.015978588489837575</v>
      </c>
      <c r="I57" s="22">
        <v>27.81969</v>
      </c>
      <c r="J57" s="30">
        <f>I57/'t1'!$J57*100</f>
        <v>21.35019508977339</v>
      </c>
      <c r="K57" s="47">
        <v>0.05352692137787862</v>
      </c>
    </row>
    <row r="58" spans="1:11" ht="12.75" customHeight="1">
      <c r="A58" s="28" t="s">
        <v>154</v>
      </c>
      <c r="B58" s="29" t="s">
        <v>96</v>
      </c>
      <c r="C58" s="24">
        <v>47.500727</v>
      </c>
      <c r="D58" s="31">
        <f>C58/'t1'!$J58*100</f>
        <v>47.455733744279705</v>
      </c>
      <c r="E58" s="36">
        <v>-0.17090368544253087</v>
      </c>
      <c r="F58" s="24">
        <v>32.749115</v>
      </c>
      <c r="G58" s="31">
        <f>F58/'t1'!$J58*100</f>
        <v>32.71809464728396</v>
      </c>
      <c r="H58" s="36">
        <v>-0.0315906047024036</v>
      </c>
      <c r="I58" s="24">
        <v>11.993</v>
      </c>
      <c r="J58" s="31">
        <f>I58/'t1'!$J58*100</f>
        <v>11.981640087216908</v>
      </c>
      <c r="K58" s="48">
        <v>0.036291367838935384</v>
      </c>
    </row>
    <row r="59" spans="1:11" ht="12.75" customHeight="1">
      <c r="A59" s="26" t="s">
        <v>155</v>
      </c>
      <c r="B59" s="27" t="s">
        <v>41</v>
      </c>
      <c r="C59" s="22">
        <v>51.5365</v>
      </c>
      <c r="D59" s="30">
        <f>C59/'t1'!$J59*100</f>
        <v>59.30218519804386</v>
      </c>
      <c r="E59" s="35">
        <v>0.14071727524915878</v>
      </c>
      <c r="F59" s="22">
        <v>23.992052</v>
      </c>
      <c r="G59" s="30">
        <f>F59/'t1'!$J59*100</f>
        <v>27.607251384651626</v>
      </c>
      <c r="H59" s="35">
        <v>0.3410532040688736</v>
      </c>
      <c r="I59" s="22">
        <v>5.205</v>
      </c>
      <c r="J59" s="30">
        <f>I59/'t1'!$J59*100</f>
        <v>5.989306102583961</v>
      </c>
      <c r="K59" s="47">
        <v>-0.13267346530693858</v>
      </c>
    </row>
    <row r="60" spans="1:11" ht="12.75" customHeight="1">
      <c r="A60" s="28" t="s">
        <v>156</v>
      </c>
      <c r="B60" s="29" t="s">
        <v>42</v>
      </c>
      <c r="C60" s="24">
        <v>33.015628</v>
      </c>
      <c r="D60" s="31">
        <f>C60/'t1'!$J60*100</f>
        <v>53.05324069030153</v>
      </c>
      <c r="E60" s="36">
        <v>0.28286486504549413</v>
      </c>
      <c r="F60" s="24">
        <v>16.799965</v>
      </c>
      <c r="G60" s="31">
        <f>F60/'t1'!$J60*100</f>
        <v>26.996081574872406</v>
      </c>
      <c r="H60" s="36">
        <v>-0.012107064766395781</v>
      </c>
      <c r="I60" s="24">
        <v>9.679371</v>
      </c>
      <c r="J60" s="31">
        <f>I60/'t1'!$J60*100</f>
        <v>15.553906755725638</v>
      </c>
      <c r="K60" s="48">
        <v>0.05962148474002116</v>
      </c>
    </row>
    <row r="61" spans="1:11" ht="12.75" customHeight="1">
      <c r="A61" s="26" t="s">
        <v>157</v>
      </c>
      <c r="B61" s="27" t="s">
        <v>43</v>
      </c>
      <c r="C61" s="22">
        <v>47.753314</v>
      </c>
      <c r="D61" s="30">
        <f>C61/'t1'!$J61*100</f>
        <v>39.27127602970364</v>
      </c>
      <c r="E61" s="35">
        <v>-0.24449479811833874</v>
      </c>
      <c r="F61" s="22">
        <v>43.784805</v>
      </c>
      <c r="G61" s="30">
        <f>F61/'t1'!$J61*100</f>
        <v>36.00766143815166</v>
      </c>
      <c r="H61" s="35">
        <v>0.09648153947344862</v>
      </c>
      <c r="I61" s="22">
        <v>28.1</v>
      </c>
      <c r="J61" s="30">
        <f>I61/'t1'!$J61*100</f>
        <v>23.108822487894184</v>
      </c>
      <c r="K61" s="47">
        <v>0.0035714285714285587</v>
      </c>
    </row>
    <row r="62" spans="1:11" ht="12.75" customHeight="1">
      <c r="A62" s="28" t="s">
        <v>158</v>
      </c>
      <c r="B62" s="29" t="s">
        <v>44</v>
      </c>
      <c r="C62" s="24">
        <v>25.952062</v>
      </c>
      <c r="D62" s="31">
        <f>C62/'t1'!$J62*100</f>
        <v>55.707091131706434</v>
      </c>
      <c r="E62" s="36">
        <v>0.14749026015140898</v>
      </c>
      <c r="F62" s="24">
        <v>8.937936</v>
      </c>
      <c r="G62" s="31">
        <f>F62/'t1'!$J62*100</f>
        <v>19.185620598523524</v>
      </c>
      <c r="H62" s="36">
        <v>-0.05970060223567286</v>
      </c>
      <c r="I62" s="24">
        <v>10.682961</v>
      </c>
      <c r="J62" s="31">
        <f>I62/'t1'!$J62*100</f>
        <v>22.931383332217134</v>
      </c>
      <c r="K62" s="48">
        <v>-0.04187324285610883</v>
      </c>
    </row>
    <row r="63" spans="1:11" ht="12.75" customHeight="1">
      <c r="A63" s="26" t="s">
        <v>159</v>
      </c>
      <c r="B63" s="27" t="s">
        <v>45</v>
      </c>
      <c r="C63" s="22">
        <v>78.372776</v>
      </c>
      <c r="D63" s="30">
        <f>C63/'t1'!$J63*100</f>
        <v>40.919441964625435</v>
      </c>
      <c r="E63" s="35">
        <v>0.0434441773876415</v>
      </c>
      <c r="F63" s="22">
        <v>86.859359</v>
      </c>
      <c r="G63" s="30">
        <f>F63/'t1'!$J63*100</f>
        <v>45.35039692462936</v>
      </c>
      <c r="H63" s="35">
        <v>0.0864836891714591</v>
      </c>
      <c r="I63" s="22">
        <v>24.3</v>
      </c>
      <c r="J63" s="30">
        <f>I63/'t1'!$J63*100</f>
        <v>12.68734489818758</v>
      </c>
      <c r="K63" s="47">
        <v>-0.16206896551724137</v>
      </c>
    </row>
    <row r="64" spans="1:11" ht="12.75" customHeight="1">
      <c r="A64" s="28" t="s">
        <v>160</v>
      </c>
      <c r="B64" s="29" t="s">
        <v>46</v>
      </c>
      <c r="C64" s="24">
        <v>115.789477</v>
      </c>
      <c r="D64" s="31">
        <f>C64/'t1'!$J64*100</f>
        <v>45.81958304347241</v>
      </c>
      <c r="E64" s="36">
        <v>0.08084498432361631</v>
      </c>
      <c r="F64" s="24">
        <v>97.936023</v>
      </c>
      <c r="G64" s="31">
        <f>F64/'t1'!$J64*100</f>
        <v>38.75471117980716</v>
      </c>
      <c r="H64" s="36">
        <v>0.07643250418285863</v>
      </c>
      <c r="I64" s="24">
        <v>32.5</v>
      </c>
      <c r="J64" s="31">
        <f>I64/'t1'!$J64*100</f>
        <v>12.860723508690286</v>
      </c>
      <c r="K64" s="48">
        <v>0.1206896551724137</v>
      </c>
    </row>
    <row r="65" spans="1:11" ht="12.75" customHeight="1">
      <c r="A65" s="26" t="s">
        <v>161</v>
      </c>
      <c r="B65" s="27" t="s">
        <v>47</v>
      </c>
      <c r="C65" s="22">
        <v>33.106527</v>
      </c>
      <c r="D65" s="30">
        <f>C65/'t1'!$J65*100</f>
        <v>53.73180656455049</v>
      </c>
      <c r="E65" s="35">
        <v>0.08016940895125324</v>
      </c>
      <c r="F65" s="22">
        <v>12.360126</v>
      </c>
      <c r="G65" s="30">
        <f>F65/'t1'!$J65*100</f>
        <v>20.06045210799282</v>
      </c>
      <c r="H65" s="35">
        <v>-0.1519781657186553</v>
      </c>
      <c r="I65" s="22">
        <v>15.501</v>
      </c>
      <c r="J65" s="30">
        <f>I65/'t1'!$J65*100</f>
        <v>25.15808237925703</v>
      </c>
      <c r="K65" s="47">
        <v>0.050701552226665614</v>
      </c>
    </row>
    <row r="66" spans="1:11" ht="12.75" customHeight="1">
      <c r="A66" s="28" t="s">
        <v>162</v>
      </c>
      <c r="B66" s="29" t="s">
        <v>48</v>
      </c>
      <c r="C66" s="24">
        <v>312.428047</v>
      </c>
      <c r="D66" s="31">
        <f>C66/'t1'!$J66*100</f>
        <v>61.118572011146696</v>
      </c>
      <c r="E66" s="36">
        <v>0.011742441736719789</v>
      </c>
      <c r="F66" s="24">
        <v>84.198319</v>
      </c>
      <c r="G66" s="31">
        <f>F66/'t1'!$J66*100</f>
        <v>16.47125177279299</v>
      </c>
      <c r="H66" s="36">
        <v>-0.01621994760670753</v>
      </c>
      <c r="I66" s="24">
        <v>108.112</v>
      </c>
      <c r="J66" s="31">
        <f>I66/'t1'!$J66*100</f>
        <v>21.149353013332668</v>
      </c>
      <c r="K66" s="48">
        <v>0.07041584158415826</v>
      </c>
    </row>
    <row r="67" spans="1:11" ht="12.75" customHeight="1">
      <c r="A67" s="26" t="s">
        <v>163</v>
      </c>
      <c r="B67" s="27" t="s">
        <v>49</v>
      </c>
      <c r="C67" s="22">
        <v>100.222927</v>
      </c>
      <c r="D67" s="30">
        <f>C67/'t1'!$J67*100</f>
        <v>45.13687115483099</v>
      </c>
      <c r="E67" s="35">
        <v>-0.20889402114845057</v>
      </c>
      <c r="F67" s="22">
        <v>76.701419</v>
      </c>
      <c r="G67" s="30">
        <f>F67/'t1'!$J67*100</f>
        <v>34.54361362640812</v>
      </c>
      <c r="H67" s="35">
        <v>-0.0011415555738278904</v>
      </c>
      <c r="I67" s="22">
        <v>42.561423</v>
      </c>
      <c r="J67" s="30">
        <f>I67/'t1'!$J67*100</f>
        <v>19.16816364899481</v>
      </c>
      <c r="K67" s="47">
        <v>0.045347248889570535</v>
      </c>
    </row>
    <row r="68" spans="1:11" ht="12.75" customHeight="1">
      <c r="A68" s="28" t="s">
        <v>164</v>
      </c>
      <c r="B68" s="29" t="s">
        <v>50</v>
      </c>
      <c r="C68" s="24">
        <v>57.94201</v>
      </c>
      <c r="D68" s="31">
        <f>C68/'t1'!$J68*100</f>
        <v>58.40634040622953</v>
      </c>
      <c r="E68" s="36">
        <v>-0.009445161510911237</v>
      </c>
      <c r="F68" s="24">
        <v>24.415243</v>
      </c>
      <c r="G68" s="31">
        <f>F68/'t1'!$J68*100</f>
        <v>24.610899652235272</v>
      </c>
      <c r="H68" s="36">
        <v>-0.08022744130975212</v>
      </c>
      <c r="I68" s="24">
        <v>14.717</v>
      </c>
      <c r="J68" s="31">
        <f>I68/'t1'!$J68*100</f>
        <v>14.83493775515347</v>
      </c>
      <c r="K68" s="48">
        <v>0.056367851733815755</v>
      </c>
    </row>
    <row r="69" spans="1:11" ht="12.75" customHeight="1">
      <c r="A69" s="26" t="s">
        <v>165</v>
      </c>
      <c r="B69" s="27" t="s">
        <v>51</v>
      </c>
      <c r="C69" s="22">
        <v>154.401491</v>
      </c>
      <c r="D69" s="30">
        <f>C69/'t1'!$J69*100</f>
        <v>63.307149027714495</v>
      </c>
      <c r="E69" s="35">
        <v>0.03884690103288446</v>
      </c>
      <c r="F69" s="22">
        <v>42.442225</v>
      </c>
      <c r="G69" s="30">
        <f>F69/'t1'!$J69*100</f>
        <v>17.402009823485383</v>
      </c>
      <c r="H69" s="35">
        <v>0.020915278095828382</v>
      </c>
      <c r="I69" s="22">
        <v>46.564946</v>
      </c>
      <c r="J69" s="30">
        <f>I69/'t1'!$J69*100</f>
        <v>19.092393193855088</v>
      </c>
      <c r="K69" s="47">
        <v>-0.05728098181369112</v>
      </c>
    </row>
    <row r="70" spans="1:11" ht="12.75" customHeight="1">
      <c r="A70" s="28" t="s">
        <v>166</v>
      </c>
      <c r="B70" s="29" t="s">
        <v>52</v>
      </c>
      <c r="C70" s="24">
        <v>87.630293</v>
      </c>
      <c r="D70" s="31">
        <f>C70/'t1'!$J70*100</f>
        <v>48.92566100912493</v>
      </c>
      <c r="E70" s="36">
        <v>0.05089329829008227</v>
      </c>
      <c r="F70" s="24">
        <v>57.884706</v>
      </c>
      <c r="G70" s="31">
        <f>F70/'t1'!$J70*100</f>
        <v>32.31813344922697</v>
      </c>
      <c r="H70" s="36">
        <v>-0.2735698144054002</v>
      </c>
      <c r="I70" s="24">
        <v>28.456972</v>
      </c>
      <c r="J70" s="31">
        <f>I70/'t1'!$J70*100</f>
        <v>15.888069270955876</v>
      </c>
      <c r="K70" s="48">
        <v>0.052811787537584864</v>
      </c>
    </row>
    <row r="71" spans="1:11" ht="12.75" customHeight="1">
      <c r="A71" s="26" t="s">
        <v>167</v>
      </c>
      <c r="B71" s="27" t="s">
        <v>53</v>
      </c>
      <c r="C71" s="22">
        <v>98.713738</v>
      </c>
      <c r="D71" s="30">
        <f>C71/'t1'!$J71*100</f>
        <v>49.835686790181995</v>
      </c>
      <c r="E71" s="35">
        <v>-0.043467258124089025</v>
      </c>
      <c r="F71" s="22">
        <v>82.934761</v>
      </c>
      <c r="G71" s="30">
        <f>F71/'t1'!$J71*100</f>
        <v>41.86966127465055</v>
      </c>
      <c r="H71" s="35">
        <v>-0.11377153527483708</v>
      </c>
      <c r="I71" s="22">
        <v>14.3</v>
      </c>
      <c r="J71" s="30">
        <f>I71/'t1'!$J71*100</f>
        <v>7.219363135651924</v>
      </c>
      <c r="K71" s="47">
        <v>-0.006392440244580189</v>
      </c>
    </row>
    <row r="72" spans="1:11" ht="12.75" customHeight="1">
      <c r="A72" s="28" t="s">
        <v>168</v>
      </c>
      <c r="B72" s="29" t="s">
        <v>97</v>
      </c>
      <c r="C72" s="24">
        <v>20.437786</v>
      </c>
      <c r="D72" s="31">
        <f>C72/'t1'!$J72*100</f>
        <v>37.91948920551382</v>
      </c>
      <c r="E72" s="36">
        <v>-0.10073513186723504</v>
      </c>
      <c r="F72" s="24">
        <v>18.714451</v>
      </c>
      <c r="G72" s="31">
        <f>F72/'t1'!$J72*100</f>
        <v>34.722079127436665</v>
      </c>
      <c r="H72" s="36">
        <v>-0.2355471173929754</v>
      </c>
      <c r="I72" s="24">
        <v>12.844605</v>
      </c>
      <c r="J72" s="31">
        <f>I72/'t1'!$J72*100</f>
        <v>23.831390574624315</v>
      </c>
      <c r="K72" s="48">
        <v>-0.1216823599400989</v>
      </c>
    </row>
    <row r="73" spans="1:11" ht="12.75" customHeight="1">
      <c r="A73" s="26" t="s">
        <v>169</v>
      </c>
      <c r="B73" s="27" t="s">
        <v>54</v>
      </c>
      <c r="C73" s="22">
        <v>62.493562</v>
      </c>
      <c r="D73" s="30">
        <f>C73/'t1'!$J73*100</f>
        <v>52.32063185990483</v>
      </c>
      <c r="E73" s="35">
        <v>-0.3066743265042299</v>
      </c>
      <c r="F73" s="22">
        <v>26.060487</v>
      </c>
      <c r="G73" s="30">
        <f>F73/'t1'!$J73*100</f>
        <v>21.818265798592755</v>
      </c>
      <c r="H73" s="35">
        <v>-0.0853741316700416</v>
      </c>
      <c r="I73" s="22">
        <v>26</v>
      </c>
      <c r="J73" s="30">
        <f>I73/'t1'!$J73*100</f>
        <v>21.767625093246018</v>
      </c>
      <c r="K73" s="47">
        <v>0.6774193548387097</v>
      </c>
    </row>
    <row r="74" spans="1:11" ht="12.75" customHeight="1">
      <c r="A74" s="28" t="s">
        <v>170</v>
      </c>
      <c r="B74" s="29" t="s">
        <v>55</v>
      </c>
      <c r="C74" s="24">
        <v>101.7358</v>
      </c>
      <c r="D74" s="31">
        <f>C74/'t1'!$J74*100</f>
        <v>38.849738458369416</v>
      </c>
      <c r="E74" s="36">
        <v>-0.052234081947779454</v>
      </c>
      <c r="F74" s="24">
        <v>91.08158</v>
      </c>
      <c r="G74" s="31">
        <f>F74/'t1'!$J74*100</f>
        <v>34.78122314244397</v>
      </c>
      <c r="H74" s="36">
        <v>0.15563280843501892</v>
      </c>
      <c r="I74" s="24">
        <v>61.1</v>
      </c>
      <c r="J74" s="31">
        <f>I74/'t1'!$J74*100</f>
        <v>23.332190043292247</v>
      </c>
      <c r="K74" s="48">
        <v>-0.5653076952049113</v>
      </c>
    </row>
    <row r="75" spans="1:11" ht="12.75" customHeight="1">
      <c r="A75" s="26" t="s">
        <v>171</v>
      </c>
      <c r="B75" s="27" t="s">
        <v>56</v>
      </c>
      <c r="C75" s="22">
        <v>74.8164</v>
      </c>
      <c r="D75" s="30">
        <f>C75/'t1'!$J75*100</f>
        <v>39.40982501237871</v>
      </c>
      <c r="E75" s="35">
        <v>-0.15158999481199875</v>
      </c>
      <c r="F75" s="22">
        <v>67.018062</v>
      </c>
      <c r="G75" s="30">
        <f>F75/'t1'!$J75*100</f>
        <v>35.30202062767986</v>
      </c>
      <c r="H75" s="35">
        <v>-0.19105985449036922</v>
      </c>
      <c r="I75" s="22">
        <v>38.922</v>
      </c>
      <c r="J75" s="30">
        <f>I75/'t1'!$J75*100</f>
        <v>20.502312449299943</v>
      </c>
      <c r="K75" s="47">
        <v>0.06054495912806512</v>
      </c>
    </row>
    <row r="76" spans="1:11" ht="12.75" customHeight="1">
      <c r="A76" s="28" t="s">
        <v>172</v>
      </c>
      <c r="B76" s="29" t="s">
        <v>57</v>
      </c>
      <c r="C76" s="24">
        <v>165.827735</v>
      </c>
      <c r="D76" s="31">
        <f>C76/'t1'!$J76*100</f>
        <v>51.19527234608302</v>
      </c>
      <c r="E76" s="36">
        <v>-0.03969954711107104</v>
      </c>
      <c r="F76" s="24">
        <v>107.125255</v>
      </c>
      <c r="G76" s="31">
        <f>F76/'t1'!$J76*100</f>
        <v>33.07231208861769</v>
      </c>
      <c r="H76" s="36">
        <v>-0.12563480904305546</v>
      </c>
      <c r="I76" s="24">
        <v>37.049</v>
      </c>
      <c r="J76" s="31">
        <f>I76/'t1'!$J76*100</f>
        <v>11.437975952273783</v>
      </c>
      <c r="K76" s="48">
        <v>-0.12446625857106863</v>
      </c>
    </row>
    <row r="77" spans="1:11" ht="12.75" customHeight="1">
      <c r="A77" s="26" t="s">
        <v>173</v>
      </c>
      <c r="B77" s="27" t="s">
        <v>58</v>
      </c>
      <c r="C77" s="22">
        <v>40.7569</v>
      </c>
      <c r="D77" s="30">
        <f>C77/'t1'!$J77*100</f>
        <v>58.774441233331544</v>
      </c>
      <c r="E77" s="35">
        <v>0.07652037712774873</v>
      </c>
      <c r="F77" s="22">
        <v>14.665178</v>
      </c>
      <c r="G77" s="30">
        <f>F77/'t1'!$J77*100</f>
        <v>21.148263055761024</v>
      </c>
      <c r="H77" s="35">
        <v>-0.11944487692762829</v>
      </c>
      <c r="I77" s="22">
        <v>13.165</v>
      </c>
      <c r="J77" s="30">
        <f>I77/'t1'!$J77*100</f>
        <v>18.98489627122793</v>
      </c>
      <c r="K77" s="47">
        <v>0.024513618677042714</v>
      </c>
    </row>
    <row r="78" spans="1:11" ht="12.75" customHeight="1">
      <c r="A78" s="28" t="s">
        <v>174</v>
      </c>
      <c r="B78" s="29" t="s">
        <v>59</v>
      </c>
      <c r="C78" s="24">
        <v>55.21348</v>
      </c>
      <c r="D78" s="31">
        <f>C78/'t1'!$J78*100</f>
        <v>43.09133401729328</v>
      </c>
      <c r="E78" s="36">
        <v>0.10172107677079212</v>
      </c>
      <c r="F78" s="24">
        <v>36.699759</v>
      </c>
      <c r="G78" s="31">
        <f>F78/'t1'!$J78*100</f>
        <v>28.642309331401776</v>
      </c>
      <c r="H78" s="36">
        <v>0.02037107775609548</v>
      </c>
      <c r="I78" s="24">
        <v>34.792487</v>
      </c>
      <c r="J78" s="31">
        <f>I78/'t1'!$J78*100</f>
        <v>27.153779812635143</v>
      </c>
      <c r="K78" s="48">
        <v>-0.0017892487906487897</v>
      </c>
    </row>
    <row r="79" spans="1:11" ht="12.75" customHeight="1">
      <c r="A79" s="26" t="s">
        <v>175</v>
      </c>
      <c r="B79" s="27" t="s">
        <v>60</v>
      </c>
      <c r="C79" s="22">
        <v>65.912256</v>
      </c>
      <c r="D79" s="30">
        <f>C79/'t1'!$J79*100</f>
        <v>53.98962240462334</v>
      </c>
      <c r="E79" s="35">
        <v>-0.11869465054330186</v>
      </c>
      <c r="F79" s="22">
        <v>27.707007</v>
      </c>
      <c r="G79" s="30">
        <f>F79/'t1'!$J79*100</f>
        <v>22.695185033451985</v>
      </c>
      <c r="H79" s="35">
        <v>-0.0791512919114925</v>
      </c>
      <c r="I79" s="22">
        <v>24.7</v>
      </c>
      <c r="J79" s="30">
        <f>I79/'t1'!$J79*100</f>
        <v>20.232104836378177</v>
      </c>
      <c r="K79" s="47">
        <v>-0.006036217303822977</v>
      </c>
    </row>
    <row r="80" spans="1:11" ht="12.75" customHeight="1">
      <c r="A80" s="28" t="s">
        <v>176</v>
      </c>
      <c r="B80" s="29" t="s">
        <v>61</v>
      </c>
      <c r="C80" s="24">
        <v>76.517851</v>
      </c>
      <c r="D80" s="31">
        <f>C80/'t1'!$J80*100</f>
        <v>38.540714197523045</v>
      </c>
      <c r="E80" s="36">
        <v>-0.08456241638187356</v>
      </c>
      <c r="F80" s="24">
        <v>95.141873</v>
      </c>
      <c r="G80" s="31">
        <f>F80/'t1'!$J80*100</f>
        <v>47.92131100898319</v>
      </c>
      <c r="H80" s="36">
        <v>-0.10555162945514107</v>
      </c>
      <c r="I80" s="24">
        <v>21.36164</v>
      </c>
      <c r="J80" s="31">
        <f>I80/'t1'!$J80*100</f>
        <v>10.75948750874324</v>
      </c>
      <c r="K80" s="48">
        <v>0.25359750755123023</v>
      </c>
    </row>
    <row r="81" spans="1:11" ht="12.75" customHeight="1">
      <c r="A81" s="26" t="s">
        <v>177</v>
      </c>
      <c r="B81" s="27" t="s">
        <v>62</v>
      </c>
      <c r="C81" s="22">
        <v>68.117761</v>
      </c>
      <c r="D81" s="30">
        <f>C81/'t1'!$J81*100</f>
        <v>40.8851973386631</v>
      </c>
      <c r="E81" s="35">
        <v>-0.14671034186861076</v>
      </c>
      <c r="F81" s="22">
        <v>53.853784</v>
      </c>
      <c r="G81" s="30">
        <f>F81/'t1'!$J81*100</f>
        <v>32.32376628283095</v>
      </c>
      <c r="H81" s="35">
        <v>-0.08672341607716139</v>
      </c>
      <c r="I81" s="22">
        <v>39.194</v>
      </c>
      <c r="J81" s="30">
        <f>I81/'t1'!$J81*100</f>
        <v>23.524766536169057</v>
      </c>
      <c r="K81" s="47">
        <v>0.0759601394569962</v>
      </c>
    </row>
    <row r="82" spans="1:11" ht="12.75" customHeight="1">
      <c r="A82" s="28" t="s">
        <v>178</v>
      </c>
      <c r="B82" s="29" t="s">
        <v>63</v>
      </c>
      <c r="C82" s="24">
        <v>44.424954</v>
      </c>
      <c r="D82" s="31">
        <f>C82/'t1'!$J82*100</f>
        <v>23.3768789919351</v>
      </c>
      <c r="E82" s="36">
        <v>-0.023863202102911818</v>
      </c>
      <c r="F82" s="24">
        <v>140.358875</v>
      </c>
      <c r="G82" s="31">
        <f>F82/'t1'!$J82*100</f>
        <v>73.85831927522413</v>
      </c>
      <c r="H82" s="36">
        <v>0.011185315004797136</v>
      </c>
      <c r="I82" s="24">
        <v>0</v>
      </c>
      <c r="J82" s="31">
        <f>I82/'t1'!$J82*100</f>
        <v>0</v>
      </c>
      <c r="K82" s="217" t="s">
        <v>397</v>
      </c>
    </row>
    <row r="83" spans="1:11" ht="12.75" customHeight="1">
      <c r="A83" s="26" t="s">
        <v>179</v>
      </c>
      <c r="B83" s="27" t="s">
        <v>64</v>
      </c>
      <c r="C83" s="22">
        <v>123.60119</v>
      </c>
      <c r="D83" s="30">
        <f>C83/'t1'!$J83*100</f>
        <v>39.036558708576194</v>
      </c>
      <c r="E83" s="35">
        <v>-0.11151499410399557</v>
      </c>
      <c r="F83" s="22">
        <v>93.550445</v>
      </c>
      <c r="G83" s="30">
        <f>F83/'t1'!$J83*100</f>
        <v>29.54573041291858</v>
      </c>
      <c r="H83" s="35">
        <v>-0.12389273984558347</v>
      </c>
      <c r="I83" s="22">
        <v>96.312</v>
      </c>
      <c r="J83" s="30">
        <f>I83/'t1'!$J83*100</f>
        <v>30.41790327698617</v>
      </c>
      <c r="K83" s="47">
        <v>0.08075404745824533</v>
      </c>
    </row>
    <row r="84" spans="1:11" ht="12.75" customHeight="1">
      <c r="A84" s="28" t="s">
        <v>180</v>
      </c>
      <c r="B84" s="29" t="s">
        <v>65</v>
      </c>
      <c r="C84" s="24">
        <v>124.732528</v>
      </c>
      <c r="D84" s="31">
        <f>C84/'t1'!$J84*100</f>
        <v>47.28900954378875</v>
      </c>
      <c r="E84" s="36">
        <v>0.012011742830480676</v>
      </c>
      <c r="F84" s="24">
        <v>60.705717</v>
      </c>
      <c r="G84" s="31">
        <f>F84/'t1'!$J84*100</f>
        <v>23.014952688007245</v>
      </c>
      <c r="H84" s="36">
        <v>-0.07115659720046652</v>
      </c>
      <c r="I84" s="24">
        <v>77.701426</v>
      </c>
      <c r="J84" s="31">
        <f>I84/'t1'!$J84*100</f>
        <v>29.45842223032628</v>
      </c>
      <c r="K84" s="48">
        <v>0.04271296642382283</v>
      </c>
    </row>
    <row r="85" spans="1:11" ht="12.75" customHeight="1">
      <c r="A85" s="26" t="s">
        <v>181</v>
      </c>
      <c r="B85" s="27" t="s">
        <v>66</v>
      </c>
      <c r="C85" s="22">
        <v>218.371424</v>
      </c>
      <c r="D85" s="30">
        <f>C85/'t1'!$J85*100</f>
        <v>58.669775740603825</v>
      </c>
      <c r="E85" s="35">
        <v>0.10749752678502844</v>
      </c>
      <c r="F85" s="22">
        <v>143.432619</v>
      </c>
      <c r="G85" s="30">
        <f>F85/'t1'!$J85*100</f>
        <v>38.5359926517559</v>
      </c>
      <c r="H85" s="35">
        <v>-0.012592278564420467</v>
      </c>
      <c r="I85" s="22">
        <v>4.1</v>
      </c>
      <c r="J85" s="30">
        <f>I85/'t1'!$J85*100</f>
        <v>1.101545596627495</v>
      </c>
      <c r="K85" s="47">
        <v>0.16147308781869674</v>
      </c>
    </row>
    <row r="86" spans="1:11" ht="12.75" customHeight="1">
      <c r="A86" s="28" t="s">
        <v>182</v>
      </c>
      <c r="B86" s="29" t="s">
        <v>67</v>
      </c>
      <c r="C86" s="24">
        <v>32.1817</v>
      </c>
      <c r="D86" s="31">
        <f>C86/'t1'!$J86*100</f>
        <v>48.62018431787279</v>
      </c>
      <c r="E86" s="36">
        <v>0.17905438824671638</v>
      </c>
      <c r="F86" s="24">
        <v>17.1737</v>
      </c>
      <c r="G86" s="31">
        <f>F86/'t1'!$J86*100</f>
        <v>25.946064360175253</v>
      </c>
      <c r="H86" s="36">
        <v>-0.01554044758323403</v>
      </c>
      <c r="I86" s="24">
        <v>15.242</v>
      </c>
      <c r="J86" s="31">
        <f>I86/'t1'!$J86*100</f>
        <v>23.02764768091857</v>
      </c>
      <c r="K86" s="48">
        <v>0.05825175310699171</v>
      </c>
    </row>
    <row r="87" spans="1:11" ht="12.75" customHeight="1">
      <c r="A87" s="26" t="s">
        <v>183</v>
      </c>
      <c r="B87" s="27" t="s">
        <v>68</v>
      </c>
      <c r="C87" s="22">
        <v>46.48075</v>
      </c>
      <c r="D87" s="30">
        <f>C87/'t1'!$J87*100</f>
        <v>46.06431934029982</v>
      </c>
      <c r="E87" s="35">
        <v>-0.033982765765799394</v>
      </c>
      <c r="F87" s="22">
        <v>26.704736</v>
      </c>
      <c r="G87" s="30">
        <f>F87/'t1'!$J87*100</f>
        <v>26.465482742907565</v>
      </c>
      <c r="H87" s="35">
        <v>-0.14261504450804585</v>
      </c>
      <c r="I87" s="22">
        <v>25.15</v>
      </c>
      <c r="J87" s="30">
        <f>I87/'t1'!$J87*100</f>
        <v>24.924675944526292</v>
      </c>
      <c r="K87" s="47">
        <v>-0.04734848484848486</v>
      </c>
    </row>
    <row r="88" spans="1:11" ht="12.75" customHeight="1">
      <c r="A88" s="28" t="s">
        <v>184</v>
      </c>
      <c r="B88" s="29" t="s">
        <v>69</v>
      </c>
      <c r="C88" s="24">
        <v>45.830773</v>
      </c>
      <c r="D88" s="31">
        <f>C88/'t1'!$J88*100</f>
        <v>43.539738518402174</v>
      </c>
      <c r="E88" s="36">
        <v>0.09222511840898062</v>
      </c>
      <c r="F88" s="24">
        <v>35.187015</v>
      </c>
      <c r="G88" s="31">
        <f>F88/'t1'!$J88*100</f>
        <v>33.428051330120375</v>
      </c>
      <c r="H88" s="36">
        <v>-0.09354731003767813</v>
      </c>
      <c r="I88" s="24">
        <v>20.569</v>
      </c>
      <c r="J88" s="31">
        <f>I88/'t1'!$J88*100</f>
        <v>19.540776272418846</v>
      </c>
      <c r="K88" s="48">
        <v>-0.05163907971782933</v>
      </c>
    </row>
    <row r="89" spans="1:11" ht="12.75" customHeight="1">
      <c r="A89" s="26" t="s">
        <v>185</v>
      </c>
      <c r="B89" s="27" t="s">
        <v>70</v>
      </c>
      <c r="C89" s="22">
        <v>22.400543</v>
      </c>
      <c r="D89" s="30">
        <f>C89/'t1'!$J89*100</f>
        <v>43.90052898659124</v>
      </c>
      <c r="E89" s="35">
        <v>0.3033664265951057</v>
      </c>
      <c r="F89" s="22">
        <v>17.577973</v>
      </c>
      <c r="G89" s="30">
        <f>F89/'t1'!$J89*100</f>
        <v>34.44926818122303</v>
      </c>
      <c r="H89" s="35">
        <v>0.14456746671695186</v>
      </c>
      <c r="I89" s="22">
        <v>10.469164</v>
      </c>
      <c r="J89" s="30">
        <f>I89/'t1'!$J89*100</f>
        <v>20.517441815913905</v>
      </c>
      <c r="K89" s="47">
        <v>-0.03872476428053051</v>
      </c>
    </row>
    <row r="90" spans="1:11" s="3" customFormat="1" ht="12.75" customHeight="1">
      <c r="A90" s="28" t="s">
        <v>186</v>
      </c>
      <c r="B90" s="29" t="s">
        <v>71</v>
      </c>
      <c r="C90" s="24">
        <v>102.858023</v>
      </c>
      <c r="D90" s="31">
        <f>C90/'t1'!$J90*100</f>
        <v>41.33015541216653</v>
      </c>
      <c r="E90" s="36">
        <v>0.053658805772899276</v>
      </c>
      <c r="F90" s="24">
        <v>99.113309</v>
      </c>
      <c r="G90" s="31">
        <f>F90/'t1'!$J90*100</f>
        <v>39.825463730564636</v>
      </c>
      <c r="H90" s="36">
        <v>-0.13421113002002538</v>
      </c>
      <c r="I90" s="24">
        <v>46.573664</v>
      </c>
      <c r="J90" s="31">
        <f>I90/'t1'!$J90*100</f>
        <v>18.714114029141175</v>
      </c>
      <c r="K90" s="48">
        <v>0.12577480667299645</v>
      </c>
    </row>
    <row r="91" spans="1:11" ht="12.75" customHeight="1">
      <c r="A91" s="26" t="s">
        <v>187</v>
      </c>
      <c r="B91" s="27" t="s">
        <v>72</v>
      </c>
      <c r="C91" s="22">
        <v>75.092362</v>
      </c>
      <c r="D91" s="30">
        <f>C91/'t1'!$J91*100</f>
        <v>55.599869926015245</v>
      </c>
      <c r="E91" s="35">
        <v>-0.12502999203568144</v>
      </c>
      <c r="F91" s="22">
        <v>40.611359</v>
      </c>
      <c r="G91" s="30">
        <f>F91/'t1'!$J91*100</f>
        <v>30.06945337421546</v>
      </c>
      <c r="H91" s="35">
        <v>0.35405928287272337</v>
      </c>
      <c r="I91" s="22">
        <v>16.479</v>
      </c>
      <c r="J91" s="30">
        <f>I91/'t1'!$J91*100</f>
        <v>12.20137750508907</v>
      </c>
      <c r="K91" s="47">
        <v>-0.3233588403112082</v>
      </c>
    </row>
    <row r="92" spans="1:11" ht="12.75" customHeight="1">
      <c r="A92" s="28" t="s">
        <v>188</v>
      </c>
      <c r="B92" s="29" t="s">
        <v>73</v>
      </c>
      <c r="C92" s="24">
        <v>78.316142</v>
      </c>
      <c r="D92" s="31">
        <f>C92/'t1'!$J92*100</f>
        <v>47.93158503893651</v>
      </c>
      <c r="E92" s="36">
        <v>-0.23119384386821606</v>
      </c>
      <c r="F92" s="24">
        <v>44.803169</v>
      </c>
      <c r="G92" s="31">
        <f>F92/'t1'!$J92*100</f>
        <v>27.42074430757</v>
      </c>
      <c r="H92" s="36">
        <v>-0.10023041509359543</v>
      </c>
      <c r="I92" s="24">
        <v>36.09994</v>
      </c>
      <c r="J92" s="31">
        <f>I92/'t1'!$J92*100</f>
        <v>22.094134105974035</v>
      </c>
      <c r="K92" s="48">
        <v>0.11925786817110873</v>
      </c>
    </row>
    <row r="93" spans="1:11" ht="12.75" customHeight="1">
      <c r="A93" s="26" t="s">
        <v>189</v>
      </c>
      <c r="B93" s="27" t="s">
        <v>74</v>
      </c>
      <c r="C93" s="22">
        <v>31.049154</v>
      </c>
      <c r="D93" s="30">
        <f>C93/'t1'!$J93*100</f>
        <v>38.03682819924658</v>
      </c>
      <c r="E93" s="35">
        <v>0.00772617610366555</v>
      </c>
      <c r="F93" s="22">
        <v>29.843178</v>
      </c>
      <c r="G93" s="30">
        <f>F93/'t1'!$J93*100</f>
        <v>36.5594448887572</v>
      </c>
      <c r="H93" s="35">
        <v>0.075406779566348</v>
      </c>
      <c r="I93" s="22">
        <v>18.648856</v>
      </c>
      <c r="J93" s="30">
        <f>I93/'t1'!$J93*100</f>
        <v>22.845818336450925</v>
      </c>
      <c r="K93" s="47">
        <v>0.04932212164679517</v>
      </c>
    </row>
    <row r="94" spans="1:11" ht="12.75">
      <c r="A94" s="28" t="s">
        <v>190</v>
      </c>
      <c r="B94" s="29" t="s">
        <v>98</v>
      </c>
      <c r="C94" s="24">
        <v>30.6981</v>
      </c>
      <c r="D94" s="31">
        <f>C94/'t1'!$J94*100</f>
        <v>48.903222402490336</v>
      </c>
      <c r="E94" s="36">
        <v>-0.07358652845050018</v>
      </c>
      <c r="F94" s="24">
        <v>25.388662</v>
      </c>
      <c r="G94" s="31">
        <f>F94/'t1'!$J94*100</f>
        <v>40.44508892366808</v>
      </c>
      <c r="H94" s="36">
        <v>0.13852595496150388</v>
      </c>
      <c r="I94" s="24">
        <v>6.304402</v>
      </c>
      <c r="J94" s="31">
        <f>I94/'t1'!$J94*100</f>
        <v>10.04314837467807</v>
      </c>
      <c r="K94" s="48">
        <v>-0.15744361921178696</v>
      </c>
    </row>
    <row r="95" spans="1:11" ht="12.75">
      <c r="A95" s="26" t="s">
        <v>191</v>
      </c>
      <c r="B95" s="27" t="s">
        <v>75</v>
      </c>
      <c r="C95" s="22">
        <v>45.807</v>
      </c>
      <c r="D95" s="30">
        <f>C95/'t1'!$J95*100</f>
        <v>38.681810504982266</v>
      </c>
      <c r="E95" s="35">
        <v>-0.1563466922056873</v>
      </c>
      <c r="F95" s="22">
        <v>43.26</v>
      </c>
      <c r="G95" s="30">
        <f>F95/'t1'!$J95*100</f>
        <v>36.5309913865901</v>
      </c>
      <c r="H95" s="35">
        <v>-0.2582304526748972</v>
      </c>
      <c r="I95" s="22">
        <v>27</v>
      </c>
      <c r="J95" s="30">
        <f>I95/'t1'!$J95*100</f>
        <v>22.800202668468163</v>
      </c>
      <c r="K95" s="47">
        <v>0.03846153846153855</v>
      </c>
    </row>
    <row r="96" spans="1:11" ht="12.75">
      <c r="A96" s="28" t="s">
        <v>192</v>
      </c>
      <c r="B96" s="29" t="s">
        <v>76</v>
      </c>
      <c r="C96" s="24">
        <v>28.603069</v>
      </c>
      <c r="D96" s="31">
        <f>C96/'t1'!$J96*100</f>
        <v>41.8564820305111</v>
      </c>
      <c r="E96" s="36">
        <v>0.02972289422032115</v>
      </c>
      <c r="F96" s="24">
        <v>21.656302</v>
      </c>
      <c r="G96" s="31">
        <f>F96/'t1'!$J96*100</f>
        <v>31.690886579699594</v>
      </c>
      <c r="H96" s="36">
        <v>-0.18223988456058637</v>
      </c>
      <c r="I96" s="24">
        <v>13.5</v>
      </c>
      <c r="J96" s="31">
        <f>I96/'t1'!$J96*100</f>
        <v>19.75531043231409</v>
      </c>
      <c r="K96" s="48">
        <v>0.10655737704918034</v>
      </c>
    </row>
    <row r="97" spans="1:11" ht="12.75">
      <c r="A97" s="26" t="s">
        <v>193</v>
      </c>
      <c r="B97" s="27" t="s">
        <v>77</v>
      </c>
      <c r="C97" s="22">
        <v>14.0217</v>
      </c>
      <c r="D97" s="30">
        <f>C97/'t1'!$J97*100</f>
        <v>56.54505697433597</v>
      </c>
      <c r="E97" s="35">
        <v>0.17179508607721883</v>
      </c>
      <c r="F97" s="22">
        <v>4.560565</v>
      </c>
      <c r="G97" s="30">
        <f>F97/'t1'!$J97*100</f>
        <v>18.391308312127812</v>
      </c>
      <c r="H97" s="35">
        <v>-0.2712051431201339</v>
      </c>
      <c r="I97" s="22">
        <v>5.665128</v>
      </c>
      <c r="J97" s="30">
        <f>I97/'t1'!$J97*100</f>
        <v>22.845659622364337</v>
      </c>
      <c r="K97" s="47">
        <v>-0.01009695763275753</v>
      </c>
    </row>
    <row r="98" spans="1:11" ht="12.75">
      <c r="A98" s="28" t="s">
        <v>194</v>
      </c>
      <c r="B98" s="29" t="s">
        <v>78</v>
      </c>
      <c r="C98" s="24">
        <v>128.07246</v>
      </c>
      <c r="D98" s="31">
        <f>C98/'t1'!$J98*100</f>
        <v>39.535707398883254</v>
      </c>
      <c r="E98" s="36">
        <v>-0.03731205188646303</v>
      </c>
      <c r="F98" s="24">
        <v>117.785129</v>
      </c>
      <c r="G98" s="31">
        <f>F98/'t1'!$J98*100</f>
        <v>36.36002928407652</v>
      </c>
      <c r="H98" s="36">
        <v>-0.10570474105801575</v>
      </c>
      <c r="I98" s="24">
        <v>77.751236</v>
      </c>
      <c r="J98" s="31">
        <f>I98/'t1'!$J98*100</f>
        <v>24.00164810137572</v>
      </c>
      <c r="K98" s="48">
        <v>0.040699943175340314</v>
      </c>
    </row>
    <row r="99" spans="1:11" ht="12.75">
      <c r="A99" s="26" t="s">
        <v>195</v>
      </c>
      <c r="B99" s="27" t="s">
        <v>99</v>
      </c>
      <c r="C99" s="22">
        <v>285.366329</v>
      </c>
      <c r="D99" s="30">
        <f>C99/'t1'!$J99*100</f>
        <v>39.590966543493664</v>
      </c>
      <c r="E99" s="35">
        <v>-0.010597789583163375</v>
      </c>
      <c r="F99" s="22">
        <v>207.345032</v>
      </c>
      <c r="G99" s="30">
        <f>F99/'t1'!$J99*100</f>
        <v>28.766499024738213</v>
      </c>
      <c r="H99" s="35">
        <v>0.07200994385816362</v>
      </c>
      <c r="I99" s="22">
        <v>227.712491</v>
      </c>
      <c r="J99" s="30">
        <f>I99/'t1'!$J99*100</f>
        <v>31.592226189784995</v>
      </c>
      <c r="K99" s="47">
        <v>0.5966689115100305</v>
      </c>
    </row>
    <row r="100" spans="1:11" ht="12.75">
      <c r="A100" s="28" t="s">
        <v>196</v>
      </c>
      <c r="B100" s="29" t="s">
        <v>79</v>
      </c>
      <c r="C100" s="24">
        <v>184.513169</v>
      </c>
      <c r="D100" s="31">
        <f>C100/'t1'!$J100*100</f>
        <v>63.0594435316876</v>
      </c>
      <c r="E100" s="36">
        <v>0.09734929188376085</v>
      </c>
      <c r="F100" s="24">
        <v>49.270676</v>
      </c>
      <c r="G100" s="31">
        <f>F100/'t1'!$J100*100</f>
        <v>16.83880574936131</v>
      </c>
      <c r="H100" s="36">
        <v>0.04129138141267763</v>
      </c>
      <c r="I100" s="24">
        <v>58.668118</v>
      </c>
      <c r="J100" s="31">
        <f>I100/'t1'!$J100*100</f>
        <v>20.050486879510395</v>
      </c>
      <c r="K100" s="48">
        <v>0.07664483511289455</v>
      </c>
    </row>
    <row r="101" spans="1:11" ht="12.75">
      <c r="A101" s="26" t="s">
        <v>197</v>
      </c>
      <c r="B101" s="27" t="s">
        <v>80</v>
      </c>
      <c r="C101" s="22">
        <v>214.737949</v>
      </c>
      <c r="D101" s="30">
        <f>C101/'t1'!$J101*100</f>
        <v>66.94111612218985</v>
      </c>
      <c r="E101" s="35">
        <v>-0.010657094947552181</v>
      </c>
      <c r="F101" s="22">
        <v>78.382998</v>
      </c>
      <c r="G101" s="30">
        <f>F101/'t1'!$J101*100</f>
        <v>24.43464415841736</v>
      </c>
      <c r="H101" s="35">
        <v>0.06832140660845609</v>
      </c>
      <c r="I101" s="22">
        <v>22.618793</v>
      </c>
      <c r="J101" s="30">
        <f>I101/'t1'!$J101*100</f>
        <v>7.051046430348346</v>
      </c>
      <c r="K101" s="47">
        <v>0.004283662669667843</v>
      </c>
    </row>
    <row r="102" spans="1:11" ht="12.75">
      <c r="A102" s="28" t="s">
        <v>198</v>
      </c>
      <c r="B102" s="29" t="s">
        <v>81</v>
      </c>
      <c r="C102" s="24">
        <v>70.774539</v>
      </c>
      <c r="D102" s="31">
        <f>C102/'t1'!$J102*100</f>
        <v>32.40335176685148</v>
      </c>
      <c r="E102" s="36">
        <v>-0.2493782154383506</v>
      </c>
      <c r="F102" s="24">
        <v>74.975506</v>
      </c>
      <c r="G102" s="31">
        <f>F102/'t1'!$J102*100</f>
        <v>34.32671874861217</v>
      </c>
      <c r="H102" s="36">
        <v>-0.03343017272740867</v>
      </c>
      <c r="I102" s="24">
        <v>72.14357</v>
      </c>
      <c r="J102" s="31">
        <f>I102/'t1'!$J102*100</f>
        <v>33.03014769798039</v>
      </c>
      <c r="K102" s="48">
        <v>0.0301872627546802</v>
      </c>
    </row>
    <row r="103" spans="1:11" ht="12.75">
      <c r="A103" s="26" t="s">
        <v>199</v>
      </c>
      <c r="B103" s="27" t="s">
        <v>82</v>
      </c>
      <c r="C103" s="22">
        <v>71.2858</v>
      </c>
      <c r="D103" s="30">
        <f>C103/'t1'!$J103*100</f>
        <v>57.52281064313291</v>
      </c>
      <c r="E103" s="35">
        <v>-0.02427715194672364</v>
      </c>
      <c r="F103" s="22">
        <v>19.045283</v>
      </c>
      <c r="G103" s="30">
        <f>F103/'t1'!$J103*100</f>
        <v>15.368252971193117</v>
      </c>
      <c r="H103" s="35">
        <v>0.22425765737841008</v>
      </c>
      <c r="I103" s="22">
        <v>31.240059</v>
      </c>
      <c r="J103" s="30">
        <f>I103/'t1'!$J103*100</f>
        <v>25.20861094828563</v>
      </c>
      <c r="K103" s="47">
        <v>-0.06064716837675266</v>
      </c>
    </row>
    <row r="104" spans="1:11" ht="12.75">
      <c r="A104" s="28" t="s">
        <v>200</v>
      </c>
      <c r="B104" s="29" t="s">
        <v>83</v>
      </c>
      <c r="C104" s="24">
        <v>39.533544</v>
      </c>
      <c r="D104" s="31">
        <f>C104/'t1'!$J104*100</f>
        <v>46.96761078149937</v>
      </c>
      <c r="E104" s="36">
        <v>-0.31363090677861627</v>
      </c>
      <c r="F104" s="24">
        <v>13.774994</v>
      </c>
      <c r="G104" s="31">
        <f>F104/'t1'!$J104*100</f>
        <v>16.365306300631413</v>
      </c>
      <c r="H104" s="216">
        <v>-0.29889368683900985</v>
      </c>
      <c r="I104" s="24">
        <v>28.082284</v>
      </c>
      <c r="J104" s="31">
        <f>I104/'t1'!$J104*100</f>
        <v>33.36300395349143</v>
      </c>
      <c r="K104" s="48">
        <v>0.022434346339669675</v>
      </c>
    </row>
    <row r="105" spans="1:11" ht="12.75">
      <c r="A105" s="26" t="s">
        <v>201</v>
      </c>
      <c r="B105" s="27" t="s">
        <v>84</v>
      </c>
      <c r="C105" s="22">
        <v>52.384826</v>
      </c>
      <c r="D105" s="30">
        <f>C105/'t1'!$J105*100</f>
        <v>64.32318225380068</v>
      </c>
      <c r="E105" s="35">
        <v>0.19100809433479315</v>
      </c>
      <c r="F105" s="22">
        <v>22.049935</v>
      </c>
      <c r="G105" s="30">
        <f>F105/'t1'!$J105*100</f>
        <v>27.07505390376707</v>
      </c>
      <c r="H105" s="35">
        <v>1.5373746024048862</v>
      </c>
      <c r="I105" s="22">
        <v>4.947187</v>
      </c>
      <c r="J105" s="30">
        <f>I105/'t1'!$J105*100</f>
        <v>6.074637167729324</v>
      </c>
      <c r="K105" s="47">
        <v>0.09398518852674709</v>
      </c>
    </row>
    <row r="106" spans="1:11" ht="12.75">
      <c r="A106" s="28" t="s">
        <v>202</v>
      </c>
      <c r="B106" s="29" t="s">
        <v>100</v>
      </c>
      <c r="C106" s="24">
        <v>93.646</v>
      </c>
      <c r="D106" s="31">
        <f>C106/'t1'!$J106*100</f>
        <v>43.41915531878393</v>
      </c>
      <c r="E106" s="36">
        <v>-0.0973792518482105</v>
      </c>
      <c r="F106" s="24">
        <v>69.8642</v>
      </c>
      <c r="G106" s="31">
        <f>F106/'t1'!$J106*100</f>
        <v>32.39267615298661</v>
      </c>
      <c r="H106" s="216">
        <v>-0.17168533997273105</v>
      </c>
      <c r="I106" s="24">
        <v>46.202</v>
      </c>
      <c r="J106" s="31">
        <f>I106/'t1'!$J106*100</f>
        <v>21.421649766551216</v>
      </c>
      <c r="K106" s="48">
        <v>-0.09407843137254901</v>
      </c>
    </row>
    <row r="107" spans="1:11" ht="13.5" thickBot="1">
      <c r="A107" s="301" t="s">
        <v>420</v>
      </c>
      <c r="B107" s="282" t="s">
        <v>419</v>
      </c>
      <c r="C107" s="283">
        <v>31.687903</v>
      </c>
      <c r="D107" s="30">
        <f>C107/'t1'!$J107*100</f>
        <v>66.45658299580809</v>
      </c>
      <c r="E107" s="35"/>
      <c r="F107" s="283">
        <v>6.077729</v>
      </c>
      <c r="G107" s="30">
        <f>F107/'t1'!$J107*100</f>
        <v>12.746349978240268</v>
      </c>
      <c r="H107" s="35"/>
      <c r="I107" s="283">
        <v>9.885309</v>
      </c>
      <c r="J107" s="30">
        <f>I107/'t1'!$J107*100</f>
        <v>20.731692406332748</v>
      </c>
      <c r="K107" s="47"/>
    </row>
    <row r="108" spans="1:11" ht="12.75">
      <c r="A108" s="366" t="s">
        <v>204</v>
      </c>
      <c r="B108" s="367"/>
      <c r="C108" s="189">
        <f>C110-C109-C82</f>
        <v>7062.031633</v>
      </c>
      <c r="D108" s="32">
        <f>C108/'t1'!$J108*100</f>
        <v>47.10357565759889</v>
      </c>
      <c r="E108" s="37">
        <v>-0.03845543007922447</v>
      </c>
      <c r="F108" s="189">
        <f>F110-F109-F82</f>
        <v>4717.3255690000005</v>
      </c>
      <c r="G108" s="32">
        <f>F108/'t1'!$J108*100</f>
        <v>31.464444424546418</v>
      </c>
      <c r="H108" s="37">
        <v>-0.020837983097868662</v>
      </c>
      <c r="I108" s="189">
        <f>I110-I109-I82</f>
        <v>2784.732834000001</v>
      </c>
      <c r="J108" s="32">
        <f>I108/'t1'!$J108*100</f>
        <v>18.574098864068176</v>
      </c>
      <c r="K108" s="49">
        <v>-0.0019155211315527998</v>
      </c>
    </row>
    <row r="109" spans="1:11" ht="12.75">
      <c r="A109" s="364" t="s">
        <v>411</v>
      </c>
      <c r="B109" s="365"/>
      <c r="C109" s="190">
        <f>SUM(C103:C107)</f>
        <v>288.538073</v>
      </c>
      <c r="D109" s="33">
        <f>C109/'t1'!$J109*100</f>
        <v>52.18637682120101</v>
      </c>
      <c r="E109" s="38">
        <v>-0.07737339179885738</v>
      </c>
      <c r="F109" s="190">
        <f>SUM(F103:F107)</f>
        <v>130.812141</v>
      </c>
      <c r="G109" s="33">
        <f>F109/'t1'!$J109*100</f>
        <v>23.659309885992332</v>
      </c>
      <c r="H109" s="38">
        <v>-0.027329832858318692</v>
      </c>
      <c r="I109" s="190">
        <f>SUM(I103:I107)</f>
        <v>120.35683900000001</v>
      </c>
      <c r="J109" s="33">
        <f>I109/'t1'!$J109*100</f>
        <v>21.768313927370762</v>
      </c>
      <c r="K109" s="50">
        <v>-0.04966861792021959</v>
      </c>
    </row>
    <row r="110" spans="1:11" ht="13.5" thickBot="1">
      <c r="A110" s="362" t="s">
        <v>412</v>
      </c>
      <c r="B110" s="363"/>
      <c r="C110" s="191">
        <f>SUM(C7:C107)</f>
        <v>7394.994659999999</v>
      </c>
      <c r="D110" s="34">
        <f>C110/'t1'!$J110*100</f>
        <v>46.99562245781304</v>
      </c>
      <c r="E110" s="39">
        <v>-0.03978169293749434</v>
      </c>
      <c r="F110" s="191">
        <f>SUM(F7:F107)</f>
        <v>4988.496585000001</v>
      </c>
      <c r="G110" s="34">
        <f>F110/'t1'!$J110*100</f>
        <v>31.70218680600774</v>
      </c>
      <c r="H110" s="39">
        <v>-0.02012752207732116</v>
      </c>
      <c r="I110" s="191">
        <f>SUM(I7:I107)</f>
        <v>2905.089673000001</v>
      </c>
      <c r="J110" s="34">
        <f>I110/'t1'!$J110*100</f>
        <v>18.4620143428744</v>
      </c>
      <c r="K110" s="51">
        <v>-0.0038255196311208772</v>
      </c>
    </row>
    <row r="111" spans="3:10" ht="12.75">
      <c r="C111" s="4"/>
      <c r="D111" s="5"/>
      <c r="F111" s="4"/>
      <c r="G111" s="5"/>
      <c r="I111" s="4"/>
      <c r="J111" s="5"/>
    </row>
    <row r="113" ht="12.75">
      <c r="A113" s="243" t="s">
        <v>431</v>
      </c>
    </row>
    <row r="114" spans="1:11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</row>
    <row r="115" spans="1:11" ht="12.75">
      <c r="A115" s="21"/>
      <c r="B115" s="21"/>
      <c r="C115" s="21" t="s">
        <v>273</v>
      </c>
      <c r="D115" s="21"/>
      <c r="E115" s="21"/>
      <c r="F115" s="21" t="s">
        <v>274</v>
      </c>
      <c r="G115" s="21"/>
      <c r="H115" s="21"/>
      <c r="I115" s="21" t="s">
        <v>275</v>
      </c>
      <c r="J115" s="21"/>
      <c r="K115" s="21"/>
    </row>
  </sheetData>
  <mergeCells count="10">
    <mergeCell ref="A110:B110"/>
    <mergeCell ref="A109:B109"/>
    <mergeCell ref="A108:B108"/>
    <mergeCell ref="C1:K1"/>
    <mergeCell ref="A1:B1"/>
    <mergeCell ref="A5:B6"/>
    <mergeCell ref="I5:K5"/>
    <mergeCell ref="C5:E5"/>
    <mergeCell ref="A3:K3"/>
    <mergeCell ref="F5:H5"/>
  </mergeCells>
  <hyperlinks>
    <hyperlink ref="K2" location="Index!A1" display="Index"/>
  </hyperlinks>
  <printOptions/>
  <pageMargins left="0.5118110236220472" right="0.2362204724409449" top="1.28" bottom="0.5511811023622047" header="0.37" footer="0.18"/>
  <pageSetup firstPageNumber="18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0" man="1"/>
  </rowBreaks>
  <colBreaks count="1" manualBreakCount="1">
    <brk id="11" max="1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"/>
  <dimension ref="A1:L115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3" width="9.8515625" style="2" customWidth="1"/>
    <col min="4" max="4" width="9.28125" style="2" customWidth="1"/>
    <col min="5" max="5" width="10.8515625" style="2" customWidth="1"/>
    <col min="6" max="8" width="11.00390625" style="2" customWidth="1"/>
    <col min="9" max="9" width="10.140625" style="2" customWidth="1"/>
    <col min="10" max="11" width="12.00390625" style="2" customWidth="1"/>
    <col min="12" max="16384" width="11.421875" style="2" customWidth="1"/>
  </cols>
  <sheetData>
    <row r="1" spans="1:12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  <c r="K1" s="383"/>
      <c r="L1" s="9"/>
    </row>
    <row r="2" spans="1:11" s="11" customFormat="1" ht="15" customHeight="1" thickBot="1">
      <c r="A2" s="12"/>
      <c r="B2" s="12"/>
      <c r="C2" s="10"/>
      <c r="D2" s="10"/>
      <c r="E2" s="10"/>
      <c r="F2" s="10"/>
      <c r="G2" s="10"/>
      <c r="H2" s="10"/>
      <c r="K2" s="160" t="s">
        <v>345</v>
      </c>
    </row>
    <row r="3" spans="1:11" ht="22.5" customHeight="1" thickBot="1">
      <c r="A3" s="380" t="s">
        <v>276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9" customHeight="1" thickBot="1">
      <c r="A4" s="13"/>
      <c r="B4" s="14"/>
      <c r="C4" s="14"/>
      <c r="D4" s="15"/>
      <c r="E4" s="16"/>
      <c r="F4" s="18"/>
      <c r="G4" s="18"/>
      <c r="H4" s="18"/>
      <c r="I4" s="18"/>
      <c r="J4" s="14"/>
      <c r="K4" s="15"/>
    </row>
    <row r="5" spans="1:11" ht="30" customHeight="1">
      <c r="A5" s="370" t="s">
        <v>232</v>
      </c>
      <c r="B5" s="371"/>
      <c r="C5" s="384" t="s">
        <v>279</v>
      </c>
      <c r="D5" s="385"/>
      <c r="E5" s="385"/>
      <c r="F5" s="385"/>
      <c r="G5" s="385"/>
      <c r="H5" s="385"/>
      <c r="I5" s="385"/>
      <c r="J5" s="384" t="s">
        <v>391</v>
      </c>
      <c r="K5" s="398"/>
    </row>
    <row r="6" spans="1:11" ht="29.25" customHeight="1">
      <c r="A6" s="372"/>
      <c r="B6" s="373"/>
      <c r="C6" s="40" t="s">
        <v>240</v>
      </c>
      <c r="D6" s="8" t="s">
        <v>278</v>
      </c>
      <c r="E6" s="41" t="str">
        <f>CONCATENATE(Index!$E$2," / ",Index!$E$2-1)</f>
        <v>2012 / 2011</v>
      </c>
      <c r="F6" s="68" t="s">
        <v>280</v>
      </c>
      <c r="G6" s="83" t="s">
        <v>282</v>
      </c>
      <c r="H6" s="68" t="s">
        <v>281</v>
      </c>
      <c r="I6" s="83" t="s">
        <v>282</v>
      </c>
      <c r="J6" s="40" t="s">
        <v>240</v>
      </c>
      <c r="K6" s="85" t="s">
        <v>278</v>
      </c>
    </row>
    <row r="7" spans="1:11" ht="12.75" customHeight="1">
      <c r="A7" s="26" t="s">
        <v>105</v>
      </c>
      <c r="B7" s="27" t="s">
        <v>1</v>
      </c>
      <c r="C7" s="22">
        <v>46.831409</v>
      </c>
      <c r="D7" s="30">
        <f>C7/'t2'!$J7*100</f>
        <v>43.42179866890369</v>
      </c>
      <c r="E7" s="35">
        <v>-0.005510681126753347</v>
      </c>
      <c r="F7" s="150">
        <v>8.5</v>
      </c>
      <c r="G7" s="30">
        <f>F7/'t2'!$J7*100</f>
        <v>7.8811484977033555</v>
      </c>
      <c r="H7" s="150">
        <v>3</v>
      </c>
      <c r="I7" s="84">
        <f>H7/'t2'!$J7*100</f>
        <v>2.7815818227188314</v>
      </c>
      <c r="J7" s="22">
        <v>52.45</v>
      </c>
      <c r="K7" s="86">
        <f>J7/'t2'!$J7*100</f>
        <v>48.631322200534235</v>
      </c>
    </row>
    <row r="8" spans="1:11" ht="12.75" customHeight="1">
      <c r="A8" s="28" t="s">
        <v>106</v>
      </c>
      <c r="B8" s="29" t="s">
        <v>2</v>
      </c>
      <c r="C8" s="23">
        <v>29.676718</v>
      </c>
      <c r="D8" s="31">
        <f>C8/'t2'!$J8*100</f>
        <v>35.88720651557369</v>
      </c>
      <c r="E8" s="43">
        <v>0.07314102144309964</v>
      </c>
      <c r="F8" s="151">
        <v>10</v>
      </c>
      <c r="G8" s="66">
        <f>F8/'t2'!$J8*100</f>
        <v>12.09271406480113</v>
      </c>
      <c r="H8" s="151">
        <v>0.85</v>
      </c>
      <c r="I8" s="66">
        <f>H8/'t2'!$J8*100</f>
        <v>1.0278806955080961</v>
      </c>
      <c r="J8" s="23">
        <v>51</v>
      </c>
      <c r="K8" s="87">
        <f>J8/'t2'!$J8*100</f>
        <v>61.672841730485764</v>
      </c>
    </row>
    <row r="9" spans="1:11" ht="12.75" customHeight="1">
      <c r="A9" s="26" t="s">
        <v>107</v>
      </c>
      <c r="B9" s="27" t="s">
        <v>3</v>
      </c>
      <c r="C9" s="22">
        <v>19.727231</v>
      </c>
      <c r="D9" s="30">
        <f>C9/'t2'!$J9*100</f>
        <v>31.34415201031842</v>
      </c>
      <c r="E9" s="42">
        <v>0.10560013791397371</v>
      </c>
      <c r="F9" s="152">
        <v>4</v>
      </c>
      <c r="G9" s="65">
        <f>F9/'t2'!$J9*100</f>
        <v>6.355509703377717</v>
      </c>
      <c r="H9" s="152">
        <v>2.6</v>
      </c>
      <c r="I9" s="65">
        <f>H9/'t2'!$J9*100</f>
        <v>4.131081307195516</v>
      </c>
      <c r="J9" s="22">
        <v>35</v>
      </c>
      <c r="K9" s="86">
        <f>J9/'t2'!$J9*100</f>
        <v>55.61070990455502</v>
      </c>
    </row>
    <row r="10" spans="1:11" ht="12.75" customHeight="1">
      <c r="A10" s="28" t="s">
        <v>108</v>
      </c>
      <c r="B10" s="29" t="s">
        <v>85</v>
      </c>
      <c r="C10" s="24">
        <v>13.775541</v>
      </c>
      <c r="D10" s="31">
        <f>C10/'t2'!$J10*100</f>
        <v>26.845944803046496</v>
      </c>
      <c r="E10" s="43">
        <v>-0.14262574759009494</v>
      </c>
      <c r="F10" s="153">
        <v>4</v>
      </c>
      <c r="G10" s="67">
        <f>F10/'t2'!$J10*100</f>
        <v>7.795249508689785</v>
      </c>
      <c r="H10" s="153">
        <v>1.5</v>
      </c>
      <c r="I10" s="67">
        <f>H10/'t2'!$J10*100</f>
        <v>2.923218565758669</v>
      </c>
      <c r="J10" s="24">
        <v>36.1</v>
      </c>
      <c r="K10" s="87">
        <f>J10/'t2'!$J10*100</f>
        <v>70.3521268159253</v>
      </c>
    </row>
    <row r="11" spans="1:11" ht="12.75" customHeight="1">
      <c r="A11" s="26" t="s">
        <v>109</v>
      </c>
      <c r="B11" s="27" t="s">
        <v>4</v>
      </c>
      <c r="C11" s="22">
        <v>15.943151</v>
      </c>
      <c r="D11" s="30">
        <f>C11/'t2'!$J11*100</f>
        <v>43.41535561776528</v>
      </c>
      <c r="E11" s="42">
        <v>-0.17979468052268743</v>
      </c>
      <c r="F11" s="152">
        <v>4.9042</v>
      </c>
      <c r="G11" s="65">
        <f>F11/'t2'!$J11*100</f>
        <v>13.354799626538346</v>
      </c>
      <c r="H11" s="152">
        <v>1.5</v>
      </c>
      <c r="I11" s="65">
        <f>H11/'t2'!$J11*100</f>
        <v>4.08470279348467</v>
      </c>
      <c r="J11" s="22">
        <v>19.897227</v>
      </c>
      <c r="K11" s="86">
        <f>J11/'t2'!$J11*100</f>
        <v>54.18283913966574</v>
      </c>
    </row>
    <row r="12" spans="1:11" ht="12.75" customHeight="1">
      <c r="A12" s="28" t="s">
        <v>110</v>
      </c>
      <c r="B12" s="29" t="s">
        <v>5</v>
      </c>
      <c r="C12" s="24">
        <v>49.673407</v>
      </c>
      <c r="D12" s="31">
        <f>C12/'t2'!$J12*100</f>
        <v>31.95415567970798</v>
      </c>
      <c r="E12" s="43">
        <v>0.19696511239025494</v>
      </c>
      <c r="F12" s="153">
        <v>22</v>
      </c>
      <c r="G12" s="67">
        <f>F12/'t2'!$J12*100</f>
        <v>14.152269139774843</v>
      </c>
      <c r="H12" s="153">
        <v>2.5</v>
      </c>
      <c r="I12" s="67">
        <f>H12/'t2'!$J12*100</f>
        <v>1.608212402247141</v>
      </c>
      <c r="J12" s="24">
        <v>85.3339</v>
      </c>
      <c r="K12" s="87">
        <f>J12/'t2'!$J12*100</f>
        <v>54.894014524846924</v>
      </c>
    </row>
    <row r="13" spans="1:11" ht="12.75" customHeight="1">
      <c r="A13" s="26" t="s">
        <v>111</v>
      </c>
      <c r="B13" s="27" t="s">
        <v>6</v>
      </c>
      <c r="C13" s="22">
        <v>23.841252</v>
      </c>
      <c r="D13" s="30">
        <f>C13/'t2'!$J13*100</f>
        <v>37.7808850994341</v>
      </c>
      <c r="E13" s="42">
        <v>-0.03047771555783163</v>
      </c>
      <c r="F13" s="152">
        <v>8</v>
      </c>
      <c r="G13" s="65">
        <f>F13/'t2'!$J13*100</f>
        <v>12.677483581628717</v>
      </c>
      <c r="H13" s="152">
        <v>1.8</v>
      </c>
      <c r="I13" s="65">
        <f>H13/'t2'!$J13*100</f>
        <v>2.8524338058664616</v>
      </c>
      <c r="J13" s="22">
        <v>37.5</v>
      </c>
      <c r="K13" s="86">
        <f>J13/'t2'!$J13*100</f>
        <v>59.4257042888846</v>
      </c>
    </row>
    <row r="14" spans="1:11" ht="12.75" customHeight="1">
      <c r="A14" s="28" t="s">
        <v>112</v>
      </c>
      <c r="B14" s="29" t="s">
        <v>86</v>
      </c>
      <c r="C14" s="24">
        <v>7.054862</v>
      </c>
      <c r="D14" s="31">
        <f>C14/'t2'!$J14*100</f>
        <v>13.448150570535844</v>
      </c>
      <c r="E14" s="43">
        <v>-0.17640337248110793</v>
      </c>
      <c r="F14" s="153">
        <v>2.7</v>
      </c>
      <c r="G14" s="67">
        <f>F14/'t2'!$J14*100</f>
        <v>5.146806066574623</v>
      </c>
      <c r="H14" s="153">
        <v>0.75</v>
      </c>
      <c r="I14" s="67">
        <f>H14/'t2'!$J14*100</f>
        <v>1.4296683518262843</v>
      </c>
      <c r="J14" s="24">
        <v>40</v>
      </c>
      <c r="K14" s="87">
        <f>J14/'t2'!$J14*100</f>
        <v>76.24897876406848</v>
      </c>
    </row>
    <row r="15" spans="1:11" ht="12.75" customHeight="1">
      <c r="A15" s="26" t="s">
        <v>113</v>
      </c>
      <c r="B15" s="27" t="s">
        <v>7</v>
      </c>
      <c r="C15" s="22">
        <v>7.6875</v>
      </c>
      <c r="D15" s="30">
        <f>C15/'t2'!$J15*100</f>
        <v>26.593561441920027</v>
      </c>
      <c r="E15" s="42">
        <v>-0.09438696624051324</v>
      </c>
      <c r="F15" s="152">
        <v>3.2</v>
      </c>
      <c r="G15" s="65">
        <f>F15/'t2'!$J15*100</f>
        <v>11.069840209969962</v>
      </c>
      <c r="H15" s="152">
        <v>0</v>
      </c>
      <c r="I15" s="65">
        <f>H15/'t2'!$J15*100</f>
        <v>0</v>
      </c>
      <c r="J15" s="22">
        <v>21.009873</v>
      </c>
      <c r="K15" s="86">
        <f>J15/'t2'!$J15*100</f>
        <v>72.67998029430069</v>
      </c>
    </row>
    <row r="16" spans="1:11" ht="12.75" customHeight="1">
      <c r="A16" s="28" t="s">
        <v>114</v>
      </c>
      <c r="B16" s="29" t="s">
        <v>87</v>
      </c>
      <c r="C16" s="24">
        <v>15.573876</v>
      </c>
      <c r="D16" s="31">
        <f>C16/'t2'!$J16*100</f>
        <v>17.27625214472556</v>
      </c>
      <c r="E16" s="43">
        <v>-0.2005959595845529</v>
      </c>
      <c r="F16" s="153">
        <v>0</v>
      </c>
      <c r="G16" s="67">
        <f>F16/'t2'!$J16*100</f>
        <v>0</v>
      </c>
      <c r="H16" s="153">
        <v>0.85</v>
      </c>
      <c r="I16" s="67">
        <f>H16/'t2'!$J16*100</f>
        <v>0.9429132685412884</v>
      </c>
      <c r="J16" s="24">
        <v>40.68</v>
      </c>
      <c r="K16" s="87">
        <f>J16/'t2'!$J16*100</f>
        <v>45.12671972265837</v>
      </c>
    </row>
    <row r="17" spans="1:11" ht="12.75" customHeight="1">
      <c r="A17" s="26" t="s">
        <v>115</v>
      </c>
      <c r="B17" s="27" t="s">
        <v>8</v>
      </c>
      <c r="C17" s="22">
        <v>19.734607</v>
      </c>
      <c r="D17" s="30">
        <f>C17/'t2'!$J17*100</f>
        <v>41.549521246713425</v>
      </c>
      <c r="E17" s="42">
        <v>0.070419666563736</v>
      </c>
      <c r="F17" s="152">
        <v>6.735</v>
      </c>
      <c r="G17" s="65">
        <f>F17/'t2'!$J17*100</f>
        <v>14.179964445028723</v>
      </c>
      <c r="H17" s="152">
        <v>2.8</v>
      </c>
      <c r="I17" s="65">
        <f>H17/'t2'!$J17*100</f>
        <v>5.895159680190114</v>
      </c>
      <c r="J17" s="22">
        <v>26.891986</v>
      </c>
      <c r="K17" s="86">
        <f>J17/'t2'!$J17*100</f>
        <v>56.61876842408466</v>
      </c>
    </row>
    <row r="18" spans="1:11" ht="12.75" customHeight="1">
      <c r="A18" s="28" t="s">
        <v>116</v>
      </c>
      <c r="B18" s="29" t="s">
        <v>9</v>
      </c>
      <c r="C18" s="24">
        <v>15.779</v>
      </c>
      <c r="D18" s="31">
        <f>C18/'t2'!$J18*100</f>
        <v>33.28714888217918</v>
      </c>
      <c r="E18" s="43">
        <v>-0.21786676046251297</v>
      </c>
      <c r="F18" s="153">
        <v>8.8</v>
      </c>
      <c r="G18" s="67">
        <f>F18/'t2'!$J18*100</f>
        <v>18.564351997159317</v>
      </c>
      <c r="H18" s="153">
        <v>2</v>
      </c>
      <c r="I18" s="67">
        <f>H18/'t2'!$J18*100</f>
        <v>4.2191709084452995</v>
      </c>
      <c r="J18" s="24">
        <v>30</v>
      </c>
      <c r="K18" s="87">
        <f>J18/'t2'!$J18*100</f>
        <v>63.287563626679486</v>
      </c>
    </row>
    <row r="19" spans="1:11" ht="12.75" customHeight="1">
      <c r="A19" s="26" t="s">
        <v>117</v>
      </c>
      <c r="B19" s="27" t="s">
        <v>10</v>
      </c>
      <c r="C19" s="22">
        <v>55.684517</v>
      </c>
      <c r="D19" s="30">
        <f>C19/'t2'!$J19*100</f>
        <v>14.372951941441809</v>
      </c>
      <c r="E19" s="42">
        <v>0.2352113463059784</v>
      </c>
      <c r="F19" s="152">
        <v>32</v>
      </c>
      <c r="G19" s="65">
        <f>F19/'t2'!$J19*100</f>
        <v>8.259647149783806</v>
      </c>
      <c r="H19" s="152">
        <v>0.12</v>
      </c>
      <c r="I19" s="65">
        <f>H19/'t2'!$J19*100</f>
        <v>0.030973676811689263</v>
      </c>
      <c r="J19" s="22">
        <v>264.969208</v>
      </c>
      <c r="K19" s="86">
        <f>J19/'t2'!$J19*100</f>
        <v>68.39225511367725</v>
      </c>
    </row>
    <row r="20" spans="1:11" ht="12.75" customHeight="1">
      <c r="A20" s="28" t="s">
        <v>118</v>
      </c>
      <c r="B20" s="29" t="s">
        <v>11</v>
      </c>
      <c r="C20" s="24">
        <v>26.225721</v>
      </c>
      <c r="D20" s="31">
        <f>C20/'t2'!$J20*100</f>
        <v>28.839994391613814</v>
      </c>
      <c r="E20" s="43">
        <v>0.19272696231050035</v>
      </c>
      <c r="F20" s="153">
        <v>6.7</v>
      </c>
      <c r="G20" s="67">
        <f>F20/'t2'!$J20*100</f>
        <v>7.367879892560916</v>
      </c>
      <c r="H20" s="153">
        <v>0.7</v>
      </c>
      <c r="I20" s="67">
        <f>H20/'t2'!$J20*100</f>
        <v>0.7697784962377076</v>
      </c>
      <c r="J20" s="24">
        <v>60</v>
      </c>
      <c r="K20" s="87">
        <f>J20/'t2'!$J20*100</f>
        <v>65.98101396323209</v>
      </c>
    </row>
    <row r="21" spans="1:11" ht="12.75" customHeight="1">
      <c r="A21" s="26" t="s">
        <v>119</v>
      </c>
      <c r="B21" s="27" t="s">
        <v>12</v>
      </c>
      <c r="C21" s="22">
        <v>9.705735</v>
      </c>
      <c r="D21" s="30">
        <f>C21/'t2'!$J21*100</f>
        <v>35.141642136363146</v>
      </c>
      <c r="E21" s="42">
        <v>0.10607927155865027</v>
      </c>
      <c r="F21" s="152">
        <v>2.209</v>
      </c>
      <c r="G21" s="65">
        <f>F21/'t2'!$J21*100</f>
        <v>7.998146196988294</v>
      </c>
      <c r="H21" s="152">
        <v>3.2</v>
      </c>
      <c r="I21" s="65">
        <f>H21/'t2'!$J21*100</f>
        <v>11.586268823160951</v>
      </c>
      <c r="J21" s="22">
        <v>16.885665</v>
      </c>
      <c r="K21" s="86">
        <f>J21/'t2'!$J21*100</f>
        <v>61.13807935870001</v>
      </c>
    </row>
    <row r="22" spans="1:11" ht="12.75" customHeight="1">
      <c r="A22" s="28" t="s">
        <v>120</v>
      </c>
      <c r="B22" s="29" t="s">
        <v>13</v>
      </c>
      <c r="C22" s="24">
        <v>8.881489</v>
      </c>
      <c r="D22" s="31">
        <f>C22/'t2'!$J22*100</f>
        <v>16.74768604356448</v>
      </c>
      <c r="E22" s="216" t="s">
        <v>397</v>
      </c>
      <c r="F22" s="153">
        <v>4.840259</v>
      </c>
      <c r="G22" s="67">
        <f>F22/'t2'!$J22*100</f>
        <v>9.127201317429696</v>
      </c>
      <c r="H22" s="153">
        <v>1.01</v>
      </c>
      <c r="I22" s="67">
        <f>H22/'t2'!$J22*100</f>
        <v>1.9045413335534307</v>
      </c>
      <c r="J22" s="24">
        <v>42.051074</v>
      </c>
      <c r="K22" s="87">
        <f>J22/'t2'!$J22*100</f>
        <v>79.29505797357821</v>
      </c>
    </row>
    <row r="23" spans="1:11" ht="12.75" customHeight="1">
      <c r="A23" s="26" t="s">
        <v>121</v>
      </c>
      <c r="B23" s="27" t="s">
        <v>88</v>
      </c>
      <c r="C23" s="22">
        <v>20.515708</v>
      </c>
      <c r="D23" s="30">
        <f>C23/'t2'!$J23*100</f>
        <v>27.274998005796487</v>
      </c>
      <c r="E23" s="42">
        <v>-0.155610595945482</v>
      </c>
      <c r="F23" s="152">
        <v>9.26577</v>
      </c>
      <c r="G23" s="65">
        <f>F23/'t2'!$J23*100</f>
        <v>12.31855406950464</v>
      </c>
      <c r="H23" s="152">
        <v>2</v>
      </c>
      <c r="I23" s="65">
        <f>H23/'t2'!$J23*100</f>
        <v>2.65893802015475</v>
      </c>
      <c r="J23" s="22">
        <v>47.081</v>
      </c>
      <c r="K23" s="86">
        <f>J23/'t2'!$J23*100</f>
        <v>62.592730463452895</v>
      </c>
    </row>
    <row r="24" spans="1:11" ht="12.75" customHeight="1">
      <c r="A24" s="28" t="s">
        <v>122</v>
      </c>
      <c r="B24" s="29" t="s">
        <v>89</v>
      </c>
      <c r="C24" s="24">
        <v>12.189569</v>
      </c>
      <c r="D24" s="31">
        <f>C24/'t2'!$J24*100</f>
        <v>26.529729103388817</v>
      </c>
      <c r="E24" s="43">
        <v>-0.34744006514909076</v>
      </c>
      <c r="F24" s="153">
        <v>4.8</v>
      </c>
      <c r="G24" s="67">
        <f>F24/'t2'!$J24*100</f>
        <v>10.446858268431502</v>
      </c>
      <c r="H24" s="153">
        <v>1.5</v>
      </c>
      <c r="I24" s="67">
        <f>H24/'t2'!$J24*100</f>
        <v>3.2646432088848445</v>
      </c>
      <c r="J24" s="24">
        <v>30.745865</v>
      </c>
      <c r="K24" s="87">
        <f>J24/'t2'!$J24*100</f>
        <v>66.91618624902681</v>
      </c>
    </row>
    <row r="25" spans="1:11" ht="12.75" customHeight="1">
      <c r="A25" s="26" t="s">
        <v>123</v>
      </c>
      <c r="B25" s="27" t="s">
        <v>90</v>
      </c>
      <c r="C25" s="22">
        <v>9.554215</v>
      </c>
      <c r="D25" s="30">
        <f>C25/'t2'!$J25*100</f>
        <v>26.454087906334813</v>
      </c>
      <c r="E25" s="42">
        <v>-0.015029381443299017</v>
      </c>
      <c r="F25" s="152">
        <v>3.3185</v>
      </c>
      <c r="G25" s="65">
        <f>F25/'t2'!$J25*100</f>
        <v>9.188393888683901</v>
      </c>
      <c r="H25" s="152">
        <v>2.3</v>
      </c>
      <c r="I25" s="65">
        <f>H25/'t2'!$J25*100</f>
        <v>6.368330855498862</v>
      </c>
      <c r="J25" s="22">
        <v>25.3</v>
      </c>
      <c r="K25" s="86">
        <f>J25/'t2'!$J25*100</f>
        <v>70.05163941048748</v>
      </c>
    </row>
    <row r="26" spans="1:11" ht="12.75" customHeight="1">
      <c r="A26" s="28" t="s">
        <v>228</v>
      </c>
      <c r="B26" s="29" t="s">
        <v>14</v>
      </c>
      <c r="C26" s="24">
        <v>25.054</v>
      </c>
      <c r="D26" s="31">
        <f>C26/'t2'!$J26*100</f>
        <v>65.83801965627791</v>
      </c>
      <c r="E26" s="43">
        <v>0.4368297298847277</v>
      </c>
      <c r="F26" s="153">
        <v>6</v>
      </c>
      <c r="G26" s="67">
        <f>F26/'t2'!$J26*100</f>
        <v>15.767067850948651</v>
      </c>
      <c r="H26" s="153">
        <v>1.45</v>
      </c>
      <c r="I26" s="67">
        <f>H26/'t2'!$J26*100</f>
        <v>3.810374730645924</v>
      </c>
      <c r="J26" s="24">
        <v>13</v>
      </c>
      <c r="K26" s="87">
        <f>J26/'t2'!$J26*100</f>
        <v>34.16198034372208</v>
      </c>
    </row>
    <row r="27" spans="1:11" ht="12.75" customHeight="1">
      <c r="A27" s="26" t="s">
        <v>229</v>
      </c>
      <c r="B27" s="27" t="s">
        <v>15</v>
      </c>
      <c r="C27" s="22">
        <v>19.64</v>
      </c>
      <c r="D27" s="30">
        <f>C27/'t2'!$J27*100</f>
        <v>73.33425934638414</v>
      </c>
      <c r="E27" s="42">
        <v>0.8001582379420562</v>
      </c>
      <c r="F27" s="152">
        <v>3</v>
      </c>
      <c r="G27" s="65">
        <f>F27/'t2'!$J27*100</f>
        <v>11.20177077592426</v>
      </c>
      <c r="H27" s="152">
        <v>1.7</v>
      </c>
      <c r="I27" s="65">
        <f>H27/'t2'!$J27*100</f>
        <v>6.3476701063570795</v>
      </c>
      <c r="J27" s="22">
        <v>6.3</v>
      </c>
      <c r="K27" s="86">
        <f>J27/'t2'!$J27*100</f>
        <v>23.523718629440943</v>
      </c>
    </row>
    <row r="28" spans="1:11" ht="12.75" customHeight="1">
      <c r="A28" s="28" t="s">
        <v>124</v>
      </c>
      <c r="B28" s="29" t="s">
        <v>16</v>
      </c>
      <c r="C28" s="24">
        <v>16.878666</v>
      </c>
      <c r="D28" s="31">
        <f>C28/'t2'!$J28*100</f>
        <v>8.70138280024628</v>
      </c>
      <c r="E28" s="43">
        <v>-0.1183303576372311</v>
      </c>
      <c r="F28" s="153">
        <v>7.43</v>
      </c>
      <c r="G28" s="67">
        <f>F28/'t2'!$J28*100</f>
        <v>3.830354496370144</v>
      </c>
      <c r="H28" s="153">
        <v>2.4</v>
      </c>
      <c r="I28" s="67">
        <f>H28/'t2'!$J28*100</f>
        <v>1.2372612101330207</v>
      </c>
      <c r="J28" s="24">
        <v>174.59585</v>
      </c>
      <c r="K28" s="87">
        <f>J28/'t2'!$J28*100</f>
        <v>90.00861360633475</v>
      </c>
    </row>
    <row r="29" spans="1:11" ht="12.75" customHeight="1">
      <c r="A29" s="26" t="s">
        <v>125</v>
      </c>
      <c r="B29" s="27" t="s">
        <v>91</v>
      </c>
      <c r="C29" s="22">
        <v>20.244539</v>
      </c>
      <c r="D29" s="30">
        <f>C29/'t2'!$J29*100</f>
        <v>39.210805733100905</v>
      </c>
      <c r="E29" s="42">
        <v>-0.22795442199793858</v>
      </c>
      <c r="F29" s="152">
        <v>7.5</v>
      </c>
      <c r="G29" s="65">
        <f>F29/'t2'!$J29*100</f>
        <v>14.526438117373619</v>
      </c>
      <c r="H29" s="152">
        <v>1.5</v>
      </c>
      <c r="I29" s="65">
        <f>H29/'t2'!$J29*100</f>
        <v>2.905287623474724</v>
      </c>
      <c r="J29" s="22">
        <v>30.5</v>
      </c>
      <c r="K29" s="86">
        <f>J29/'t2'!$J29*100</f>
        <v>59.07418167731938</v>
      </c>
    </row>
    <row r="30" spans="1:11" ht="12.75" customHeight="1">
      <c r="A30" s="28" t="s">
        <v>126</v>
      </c>
      <c r="B30" s="29" t="s">
        <v>17</v>
      </c>
      <c r="C30" s="24">
        <v>11.003842</v>
      </c>
      <c r="D30" s="31">
        <f>C30/'t2'!$J30*100</f>
        <v>32.920881972784954</v>
      </c>
      <c r="E30" s="43">
        <v>0.08760957299937844</v>
      </c>
      <c r="F30" s="153">
        <v>2.7</v>
      </c>
      <c r="G30" s="67">
        <f>F30/'t2'!$J30*100</f>
        <v>8.077758779753415</v>
      </c>
      <c r="H30" s="153">
        <v>3.5</v>
      </c>
      <c r="I30" s="67">
        <f>H30/'t2'!$J30*100</f>
        <v>10.47116878856924</v>
      </c>
      <c r="J30" s="24">
        <v>21.675</v>
      </c>
      <c r="K30" s="87">
        <f>J30/'t2'!$J30*100</f>
        <v>64.84645242635379</v>
      </c>
    </row>
    <row r="31" spans="1:11" ht="12.75" customHeight="1">
      <c r="A31" s="26" t="s">
        <v>127</v>
      </c>
      <c r="B31" s="27" t="s">
        <v>92</v>
      </c>
      <c r="C31" s="22">
        <v>24.182906</v>
      </c>
      <c r="D31" s="30">
        <f>C31/'t2'!$J31*100</f>
        <v>41.91271860367625</v>
      </c>
      <c r="E31" s="42">
        <v>0.08667359933236463</v>
      </c>
      <c r="F31" s="152">
        <v>8.4</v>
      </c>
      <c r="G31" s="65">
        <f>F31/'t2'!$J31*100</f>
        <v>14.558499969808445</v>
      </c>
      <c r="H31" s="152">
        <v>2.9</v>
      </c>
      <c r="I31" s="65">
        <f>H31/'t2'!$J31*100</f>
        <v>5.026148799100534</v>
      </c>
      <c r="J31" s="22">
        <v>31</v>
      </c>
      <c r="K31" s="86">
        <f>J31/'t2'!$J31*100</f>
        <v>53.727797507626406</v>
      </c>
    </row>
    <row r="32" spans="1:11" ht="12.75" customHeight="1">
      <c r="A32" s="28" t="s">
        <v>128</v>
      </c>
      <c r="B32" s="29" t="s">
        <v>18</v>
      </c>
      <c r="C32" s="24">
        <v>20.688727</v>
      </c>
      <c r="D32" s="31">
        <f>C32/'t2'!$J32*100</f>
        <v>30.018704588383777</v>
      </c>
      <c r="E32" s="43">
        <v>-0.08293857149917738</v>
      </c>
      <c r="F32" s="153">
        <v>10.7</v>
      </c>
      <c r="G32" s="67">
        <f>F32/'t2'!$J32*100</f>
        <v>15.525369883594403</v>
      </c>
      <c r="H32" s="153">
        <v>1.92</v>
      </c>
      <c r="I32" s="67">
        <f>H32/'t2'!$J32*100</f>
        <v>2.7858607641589956</v>
      </c>
      <c r="J32" s="24">
        <v>43.8</v>
      </c>
      <c r="K32" s="87">
        <f>J32/'t2'!$J32*100</f>
        <v>63.55244868237708</v>
      </c>
    </row>
    <row r="33" spans="1:11" ht="12.75" customHeight="1">
      <c r="A33" s="26" t="s">
        <v>129</v>
      </c>
      <c r="B33" s="27" t="s">
        <v>93</v>
      </c>
      <c r="C33" s="22">
        <v>19.488963</v>
      </c>
      <c r="D33" s="30">
        <f>C33/'t2'!$J33*100</f>
        <v>22.890489781536292</v>
      </c>
      <c r="E33" s="42">
        <v>-0.1284189797066897</v>
      </c>
      <c r="F33" s="152">
        <v>12.8</v>
      </c>
      <c r="G33" s="65">
        <f>F33/'t2'!$J33*100</f>
        <v>15.034061545689454</v>
      </c>
      <c r="H33" s="152">
        <v>0</v>
      </c>
      <c r="I33" s="65">
        <f>H33/'t2'!$J33*100</f>
        <v>0</v>
      </c>
      <c r="J33" s="22">
        <v>50</v>
      </c>
      <c r="K33" s="86">
        <f>J33/'t2'!$J33*100</f>
        <v>58.72680291284943</v>
      </c>
    </row>
    <row r="34" spans="1:11" ht="12.75" customHeight="1">
      <c r="A34" s="28" t="s">
        <v>130</v>
      </c>
      <c r="B34" s="29" t="s">
        <v>19</v>
      </c>
      <c r="C34" s="24">
        <v>24.009928</v>
      </c>
      <c r="D34" s="31">
        <f>C34/'t2'!$J34*100</f>
        <v>26.99891770111476</v>
      </c>
      <c r="E34" s="43">
        <v>-0.201802303224479</v>
      </c>
      <c r="F34" s="153">
        <v>8.8</v>
      </c>
      <c r="G34" s="67">
        <f>F34/'t2'!$J34*100</f>
        <v>9.895509714556825</v>
      </c>
      <c r="H34" s="153">
        <v>1</v>
      </c>
      <c r="I34" s="67">
        <f>H34/'t2'!$J34*100</f>
        <v>1.1244897402905483</v>
      </c>
      <c r="J34" s="24">
        <v>61.274796</v>
      </c>
      <c r="K34" s="87">
        <f>J34/'t2'!$J34*100</f>
        <v>68.90287944039632</v>
      </c>
    </row>
    <row r="35" spans="1:11" ht="12.75" customHeight="1">
      <c r="A35" s="26" t="s">
        <v>131</v>
      </c>
      <c r="B35" s="27" t="s">
        <v>20</v>
      </c>
      <c r="C35" s="22">
        <v>11.193123</v>
      </c>
      <c r="D35" s="30">
        <f>C35/'t2'!$J35*100</f>
        <v>20.36069299812139</v>
      </c>
      <c r="E35" s="42">
        <v>-0.05848063845969709</v>
      </c>
      <c r="F35" s="152">
        <v>5</v>
      </c>
      <c r="G35" s="65">
        <f>F35/'t2'!$J35*100</f>
        <v>9.095179691191364</v>
      </c>
      <c r="H35" s="152">
        <v>1.5</v>
      </c>
      <c r="I35" s="65">
        <f>H35/'t2'!$J35*100</f>
        <v>2.7285539073574094</v>
      </c>
      <c r="J35" s="22">
        <v>31</v>
      </c>
      <c r="K35" s="86">
        <f>J35/'t2'!$J35*100</f>
        <v>56.39011408538646</v>
      </c>
    </row>
    <row r="36" spans="1:11" ht="12.75" customHeight="1">
      <c r="A36" s="28" t="s">
        <v>132</v>
      </c>
      <c r="B36" s="29" t="s">
        <v>21</v>
      </c>
      <c r="C36" s="24">
        <v>25.717617</v>
      </c>
      <c r="D36" s="31">
        <f>C36/'t2'!$J36*100</f>
        <v>37.243438515826725</v>
      </c>
      <c r="E36" s="43">
        <v>0.035503964712939595</v>
      </c>
      <c r="F36" s="153">
        <v>7.6</v>
      </c>
      <c r="G36" s="67">
        <f>F36/'t2'!$J36*100</f>
        <v>11.006079323767949</v>
      </c>
      <c r="H36" s="153">
        <v>3</v>
      </c>
      <c r="I36" s="67">
        <f>H36/'t2'!$J36*100</f>
        <v>4.344504996224191</v>
      </c>
      <c r="J36" s="24">
        <v>40</v>
      </c>
      <c r="K36" s="87">
        <f>J36/'t2'!$J36*100</f>
        <v>57.926733282989204</v>
      </c>
    </row>
    <row r="37" spans="1:11" ht="12.75" customHeight="1">
      <c r="A37" s="26" t="s">
        <v>133</v>
      </c>
      <c r="B37" s="27" t="s">
        <v>22</v>
      </c>
      <c r="C37" s="22">
        <v>24.4922</v>
      </c>
      <c r="D37" s="30">
        <f>C37/'t2'!$J37*100</f>
        <v>20.22002496589653</v>
      </c>
      <c r="E37" s="42">
        <v>-0.1898765428505237</v>
      </c>
      <c r="F37" s="152">
        <v>10</v>
      </c>
      <c r="G37" s="65">
        <f>F37/'t2'!$J37*100</f>
        <v>8.255699759881322</v>
      </c>
      <c r="H37" s="152">
        <v>2</v>
      </c>
      <c r="I37" s="65">
        <f>H37/'t2'!$J37*100</f>
        <v>1.6511399519762642</v>
      </c>
      <c r="J37" s="22">
        <v>96.0005</v>
      </c>
      <c r="K37" s="86">
        <f>J37/'t2'!$J37*100</f>
        <v>79.25513047984869</v>
      </c>
    </row>
    <row r="38" spans="1:11" ht="12.75" customHeight="1">
      <c r="A38" s="28" t="s">
        <v>134</v>
      </c>
      <c r="B38" s="29" t="s">
        <v>23</v>
      </c>
      <c r="C38" s="24">
        <v>34.618131</v>
      </c>
      <c r="D38" s="31">
        <f>C38/'t2'!$J38*100</f>
        <v>24.81747098037959</v>
      </c>
      <c r="E38" s="43">
        <v>-0.01174527926597324</v>
      </c>
      <c r="F38" s="153">
        <v>19.9</v>
      </c>
      <c r="G38" s="67">
        <f>F38/'t2'!$J38*100</f>
        <v>14.266156440090707</v>
      </c>
      <c r="H38" s="153">
        <v>5</v>
      </c>
      <c r="I38" s="67">
        <f>H38/'t2'!$J38*100</f>
        <v>3.5844614171082188</v>
      </c>
      <c r="J38" s="24">
        <v>94.5</v>
      </c>
      <c r="K38" s="87">
        <f>J38/'t2'!$J38*100</f>
        <v>67.74632078334533</v>
      </c>
    </row>
    <row r="39" spans="1:11" ht="12.75" customHeight="1">
      <c r="A39" s="26" t="s">
        <v>135</v>
      </c>
      <c r="B39" s="27" t="s">
        <v>24</v>
      </c>
      <c r="C39" s="22">
        <v>12.233887</v>
      </c>
      <c r="D39" s="30">
        <f>C39/'t2'!$J39*100</f>
        <v>48.58832224451049</v>
      </c>
      <c r="E39" s="42">
        <v>0.2962409407189446</v>
      </c>
      <c r="F39" s="152">
        <v>2.7</v>
      </c>
      <c r="G39" s="65">
        <f>F39/'t2'!$J39*100</f>
        <v>10.723367811079042</v>
      </c>
      <c r="H39" s="152">
        <v>2.1</v>
      </c>
      <c r="I39" s="65">
        <f>H39/'t2'!$J39*100</f>
        <v>8.34039718639481</v>
      </c>
      <c r="J39" s="22">
        <v>12</v>
      </c>
      <c r="K39" s="86">
        <f>J39/'t2'!$J39*100</f>
        <v>47.65941249368463</v>
      </c>
    </row>
    <row r="40" spans="1:11" ht="12.75" customHeight="1">
      <c r="A40" s="28" t="s">
        <v>136</v>
      </c>
      <c r="B40" s="29" t="s">
        <v>25</v>
      </c>
      <c r="C40" s="24">
        <v>38.057107</v>
      </c>
      <c r="D40" s="31">
        <f>C40/'t2'!$J40*100</f>
        <v>13.386325521239423</v>
      </c>
      <c r="E40" s="43">
        <v>-0.058719027962251036</v>
      </c>
      <c r="F40" s="153">
        <v>19</v>
      </c>
      <c r="G40" s="67">
        <f>F40/'t2'!$J40*100</f>
        <v>6.683119263467637</v>
      </c>
      <c r="H40" s="153">
        <v>0.7</v>
      </c>
      <c r="I40" s="67">
        <f>H40/'t2'!$J40*100</f>
        <v>0.2462201833909129</v>
      </c>
      <c r="J40" s="24">
        <v>236.7</v>
      </c>
      <c r="K40" s="87">
        <f>J40/'t2'!$J40*100</f>
        <v>83.25759629804155</v>
      </c>
    </row>
    <row r="41" spans="1:11" ht="12.75" customHeight="1">
      <c r="A41" s="26" t="s">
        <v>137</v>
      </c>
      <c r="B41" s="27" t="s">
        <v>26</v>
      </c>
      <c r="C41" s="22">
        <v>38.649431</v>
      </c>
      <c r="D41" s="30">
        <f>C41/'t2'!$J41*100</f>
        <v>20.139032968176114</v>
      </c>
      <c r="E41" s="42">
        <v>0.10863128775658626</v>
      </c>
      <c r="F41" s="152">
        <v>22.339</v>
      </c>
      <c r="G41" s="65">
        <f>F41/'t2'!$J41*100</f>
        <v>11.640167677399603</v>
      </c>
      <c r="H41" s="152">
        <v>2.2</v>
      </c>
      <c r="I41" s="65">
        <f>H41/'t2'!$J41*100</f>
        <v>1.1463525175826639</v>
      </c>
      <c r="J41" s="22">
        <v>141.192307</v>
      </c>
      <c r="K41" s="86">
        <f>J41/'t2'!$J41*100</f>
        <v>73.5709802694338</v>
      </c>
    </row>
    <row r="42" spans="1:11" ht="12.75" customHeight="1">
      <c r="A42" s="28" t="s">
        <v>138</v>
      </c>
      <c r="B42" s="29" t="s">
        <v>27</v>
      </c>
      <c r="C42" s="24">
        <v>29.972982</v>
      </c>
      <c r="D42" s="31">
        <f>C42/'t2'!$J42*100</f>
        <v>24.593581851601204</v>
      </c>
      <c r="E42" s="43">
        <v>0.11389384677801728</v>
      </c>
      <c r="F42" s="153">
        <v>0.53</v>
      </c>
      <c r="G42" s="67">
        <f>F42/'t2'!$J42*100</f>
        <v>0.43487826407624836</v>
      </c>
      <c r="H42" s="153">
        <v>2.6</v>
      </c>
      <c r="I42" s="67">
        <f>H42/'t2'!$J42*100</f>
        <v>2.1333650690532937</v>
      </c>
      <c r="J42" s="24">
        <v>87.753664</v>
      </c>
      <c r="K42" s="87">
        <f>J42/'t2'!$J42*100</f>
        <v>72.00407748424598</v>
      </c>
    </row>
    <row r="43" spans="1:11" ht="12.75" customHeight="1">
      <c r="A43" s="26" t="s">
        <v>139</v>
      </c>
      <c r="B43" s="27" t="s">
        <v>28</v>
      </c>
      <c r="C43" s="22">
        <v>13.087719</v>
      </c>
      <c r="D43" s="30">
        <f>C43/'t2'!$J43*100</f>
        <v>36.03594993593762</v>
      </c>
      <c r="E43" s="42">
        <v>0.02904997808661469</v>
      </c>
      <c r="F43" s="152">
        <v>5.4</v>
      </c>
      <c r="G43" s="65">
        <f>F43/'t2'!$J43*100</f>
        <v>14.86845260461836</v>
      </c>
      <c r="H43" s="152">
        <v>1.25</v>
      </c>
      <c r="I43" s="65">
        <f>H43/'t2'!$J43*100</f>
        <v>3.4417714362542493</v>
      </c>
      <c r="J43" s="22">
        <v>22.000002</v>
      </c>
      <c r="K43" s="86">
        <f>J43/'t2'!$J43*100</f>
        <v>60.57518278490909</v>
      </c>
    </row>
    <row r="44" spans="1:11" ht="12.75" customHeight="1">
      <c r="A44" s="28" t="s">
        <v>140</v>
      </c>
      <c r="B44" s="29" t="s">
        <v>29</v>
      </c>
      <c r="C44" s="24">
        <v>14.785763</v>
      </c>
      <c r="D44" s="31">
        <f>C44/'t2'!$J44*100</f>
        <v>20.928433363039275</v>
      </c>
      <c r="E44" s="43">
        <v>-0.10751469461435093</v>
      </c>
      <c r="F44" s="153">
        <v>7.9</v>
      </c>
      <c r="G44" s="67">
        <f>F44/'t2'!$J44*100</f>
        <v>11.182014994289458</v>
      </c>
      <c r="H44" s="153">
        <v>1.1</v>
      </c>
      <c r="I44" s="67">
        <f>H44/'t2'!$J44*100</f>
        <v>1.5569894295846083</v>
      </c>
      <c r="J44" s="24">
        <v>52.095228</v>
      </c>
      <c r="K44" s="87">
        <f>J44/'t2'!$J44*100</f>
        <v>73.73792666163645</v>
      </c>
    </row>
    <row r="45" spans="1:11" ht="12.75" customHeight="1">
      <c r="A45" s="26" t="s">
        <v>141</v>
      </c>
      <c r="B45" s="27" t="s">
        <v>30</v>
      </c>
      <c r="C45" s="22">
        <v>41.831</v>
      </c>
      <c r="D45" s="30">
        <f>C45/'t2'!$J45*100</f>
        <v>30.489355726480238</v>
      </c>
      <c r="E45" s="42">
        <v>-0.07201345106863644</v>
      </c>
      <c r="F45" s="152">
        <v>22.7</v>
      </c>
      <c r="G45" s="65">
        <f>F45/'t2'!$J45*100</f>
        <v>16.545346154552874</v>
      </c>
      <c r="H45" s="152">
        <v>4</v>
      </c>
      <c r="I45" s="65">
        <f>H45/'t2'!$J45*100</f>
        <v>2.915479498599626</v>
      </c>
      <c r="J45" s="22">
        <v>65.07</v>
      </c>
      <c r="K45" s="86">
        <f>J45/'t2'!$J45*100</f>
        <v>47.42756274346941</v>
      </c>
    </row>
    <row r="46" spans="1:11" ht="12.75" customHeight="1">
      <c r="A46" s="28" t="s">
        <v>142</v>
      </c>
      <c r="B46" s="29" t="s">
        <v>94</v>
      </c>
      <c r="C46" s="24">
        <v>12.7335</v>
      </c>
      <c r="D46" s="31">
        <f>C46/'t2'!$J46*100</f>
        <v>27.8296237367556</v>
      </c>
      <c r="E46" s="43">
        <v>0.15210250224340371</v>
      </c>
      <c r="F46" s="153">
        <v>5</v>
      </c>
      <c r="G46" s="67">
        <f>F46/'t2'!$J46*100</f>
        <v>10.927719690876666</v>
      </c>
      <c r="H46" s="153">
        <v>0.9</v>
      </c>
      <c r="I46" s="67">
        <f>H46/'t2'!$J46*100</f>
        <v>1.9669895443577996</v>
      </c>
      <c r="J46" s="24">
        <v>32.002</v>
      </c>
      <c r="K46" s="87">
        <f>J46/'t2'!$J46*100</f>
        <v>69.94177710948702</v>
      </c>
    </row>
    <row r="47" spans="1:11" ht="12.75" customHeight="1">
      <c r="A47" s="26" t="s">
        <v>143</v>
      </c>
      <c r="B47" s="27" t="s">
        <v>31</v>
      </c>
      <c r="C47" s="22">
        <v>12.911051</v>
      </c>
      <c r="D47" s="30">
        <f>C47/'t2'!$J47*100</f>
        <v>19.303935230178073</v>
      </c>
      <c r="E47" s="42">
        <v>0.010346957455960926</v>
      </c>
      <c r="F47" s="152">
        <v>7.7</v>
      </c>
      <c r="G47" s="65">
        <f>F47/'t2'!$J47*100</f>
        <v>11.512641478402584</v>
      </c>
      <c r="H47" s="152">
        <v>1.5</v>
      </c>
      <c r="I47" s="65">
        <f>H47/'t2'!$J47*100</f>
        <v>2.2427223659225812</v>
      </c>
      <c r="J47" s="22">
        <v>52.5</v>
      </c>
      <c r="K47" s="86">
        <f>J47/'t2'!$J47*100</f>
        <v>78.49528280729035</v>
      </c>
    </row>
    <row r="48" spans="1:11" ht="12.75" customHeight="1">
      <c r="A48" s="28" t="s">
        <v>144</v>
      </c>
      <c r="B48" s="29" t="s">
        <v>32</v>
      </c>
      <c r="C48" s="24">
        <v>8.21211</v>
      </c>
      <c r="D48" s="31">
        <f>C48/'t2'!$J48*100</f>
        <v>24.609889626782774</v>
      </c>
      <c r="E48" s="43">
        <v>-0.04651564305284139</v>
      </c>
      <c r="F48" s="153">
        <v>4.5</v>
      </c>
      <c r="G48" s="67">
        <f>F48/'t2'!$J48*100</f>
        <v>13.485511436223149</v>
      </c>
      <c r="H48" s="153">
        <v>0</v>
      </c>
      <c r="I48" s="67">
        <f>H48/'t2'!$J48*100</f>
        <v>0</v>
      </c>
      <c r="J48" s="24">
        <v>21.4</v>
      </c>
      <c r="K48" s="87">
        <f>J48/'t2'!$J48*100</f>
        <v>64.13109883003898</v>
      </c>
    </row>
    <row r="49" spans="1:11" ht="12.75" customHeight="1">
      <c r="A49" s="26" t="s">
        <v>145</v>
      </c>
      <c r="B49" s="27" t="s">
        <v>33</v>
      </c>
      <c r="C49" s="22">
        <v>15.902388</v>
      </c>
      <c r="D49" s="30">
        <f>C49/'t2'!$J49*100</f>
        <v>25.707610914472028</v>
      </c>
      <c r="E49" s="42">
        <v>-0.13768594108286158</v>
      </c>
      <c r="F49" s="152">
        <v>8.7</v>
      </c>
      <c r="G49" s="65">
        <f>F49/'t2'!$J49*100</f>
        <v>14.064316312487573</v>
      </c>
      <c r="H49" s="152">
        <v>2.9</v>
      </c>
      <c r="I49" s="65">
        <f>H49/'t2'!$J49*100</f>
        <v>4.688105437495858</v>
      </c>
      <c r="J49" s="22">
        <v>45</v>
      </c>
      <c r="K49" s="86">
        <f>J49/'t2'!$J49*100</f>
        <v>72.74646368528056</v>
      </c>
    </row>
    <row r="50" spans="1:11" ht="12.75" customHeight="1">
      <c r="A50" s="28" t="s">
        <v>146</v>
      </c>
      <c r="B50" s="29" t="s">
        <v>34</v>
      </c>
      <c r="C50" s="24">
        <v>7.259644</v>
      </c>
      <c r="D50" s="31">
        <f>C50/'t2'!$J50*100</f>
        <v>33.23051204962667</v>
      </c>
      <c r="E50" s="43">
        <v>-0.09903247973437279</v>
      </c>
      <c r="F50" s="153">
        <v>3</v>
      </c>
      <c r="G50" s="67">
        <f>F50/'t2'!$J50*100</f>
        <v>13.732289923428754</v>
      </c>
      <c r="H50" s="153">
        <v>1.5</v>
      </c>
      <c r="I50" s="67">
        <f>H50/'t2'!$J50*100</f>
        <v>6.866144961714377</v>
      </c>
      <c r="J50" s="24">
        <v>13.125</v>
      </c>
      <c r="K50" s="87">
        <f>J50/'t2'!$J50*100</f>
        <v>60.078768415000795</v>
      </c>
    </row>
    <row r="51" spans="1:11" ht="12.75" customHeight="1">
      <c r="A51" s="26" t="s">
        <v>147</v>
      </c>
      <c r="B51" s="27" t="s">
        <v>35</v>
      </c>
      <c r="C51" s="22">
        <v>36.125455</v>
      </c>
      <c r="D51" s="30">
        <f>C51/'t2'!$J51*100</f>
        <v>19.544939379557352</v>
      </c>
      <c r="E51" s="42">
        <v>0.30567853677657064</v>
      </c>
      <c r="F51" s="152">
        <v>18.5</v>
      </c>
      <c r="G51" s="65">
        <f>F51/'t2'!$J51*100</f>
        <v>10.0090470423642</v>
      </c>
      <c r="H51" s="152">
        <v>2.5</v>
      </c>
      <c r="I51" s="65">
        <f>H51/'t2'!$J51*100</f>
        <v>1.3525739246438109</v>
      </c>
      <c r="J51" s="22">
        <v>132.435282</v>
      </c>
      <c r="K51" s="86">
        <f>J51/'t2'!$J51*100</f>
        <v>71.65140365441994</v>
      </c>
    </row>
    <row r="52" spans="1:11" ht="12.75" customHeight="1">
      <c r="A52" s="28" t="s">
        <v>148</v>
      </c>
      <c r="B52" s="29" t="s">
        <v>95</v>
      </c>
      <c r="C52" s="24">
        <v>19.446165</v>
      </c>
      <c r="D52" s="31">
        <f>C52/'t2'!$J52*100</f>
        <v>15.545222467904718</v>
      </c>
      <c r="E52" s="43">
        <v>-0.3378876015347012</v>
      </c>
      <c r="F52" s="153">
        <v>10.375</v>
      </c>
      <c r="G52" s="67">
        <f>F52/'t2'!$J52*100</f>
        <v>8.293752681030497</v>
      </c>
      <c r="H52" s="153">
        <v>1.45</v>
      </c>
      <c r="I52" s="67">
        <f>H52/'t2'!$J52*100</f>
        <v>1.1591268807223345</v>
      </c>
      <c r="J52" s="24">
        <v>100.440173</v>
      </c>
      <c r="K52" s="87">
        <f>J52/'t2'!$J52*100</f>
        <v>80.2916582266908</v>
      </c>
    </row>
    <row r="53" spans="1:11" ht="12.75" customHeight="1">
      <c r="A53" s="26" t="s">
        <v>149</v>
      </c>
      <c r="B53" s="27" t="s">
        <v>36</v>
      </c>
      <c r="C53" s="22">
        <v>15.22518</v>
      </c>
      <c r="D53" s="30">
        <f>C53/'t2'!$J53*100</f>
        <v>37.111233348557086</v>
      </c>
      <c r="E53" s="42">
        <v>-0.14070434545613508</v>
      </c>
      <c r="F53" s="152">
        <v>4.9</v>
      </c>
      <c r="G53" s="65">
        <f>F53/'t2'!$J53*100</f>
        <v>11.94370400927475</v>
      </c>
      <c r="H53" s="152">
        <v>1.4</v>
      </c>
      <c r="I53" s="65">
        <f>H53/'t2'!$J53*100</f>
        <v>3.4124868597927858</v>
      </c>
      <c r="J53" s="22">
        <v>25.15</v>
      </c>
      <c r="K53" s="86">
        <f>J53/'t2'!$J53*100</f>
        <v>61.30288894556325</v>
      </c>
    </row>
    <row r="54" spans="1:11" ht="12.75" customHeight="1">
      <c r="A54" s="28" t="s">
        <v>150</v>
      </c>
      <c r="B54" s="29" t="s">
        <v>37</v>
      </c>
      <c r="C54" s="24">
        <v>10.038589</v>
      </c>
      <c r="D54" s="31">
        <f>C54/'t2'!$J54*100</f>
        <v>13.259410885311201</v>
      </c>
      <c r="E54" s="43">
        <v>0.19479944007922945</v>
      </c>
      <c r="F54" s="153">
        <v>5.83</v>
      </c>
      <c r="G54" s="67">
        <f>F54/'t2'!$J54*100</f>
        <v>7.700521005627812</v>
      </c>
      <c r="H54" s="153">
        <v>0.7</v>
      </c>
      <c r="I54" s="67">
        <f>H54/'t2'!$J54*100</f>
        <v>0.9245908583086567</v>
      </c>
      <c r="J54" s="24">
        <v>65.5</v>
      </c>
      <c r="K54" s="87">
        <f>J54/'t2'!$J54*100</f>
        <v>86.51528745602431</v>
      </c>
    </row>
    <row r="55" spans="1:11" ht="12.75" customHeight="1">
      <c r="A55" s="26" t="s">
        <v>151</v>
      </c>
      <c r="B55" s="27" t="s">
        <v>38</v>
      </c>
      <c r="C55" s="22">
        <v>13.892764</v>
      </c>
      <c r="D55" s="30">
        <f>C55/'t2'!$J55*100</f>
        <v>43.289396949418254</v>
      </c>
      <c r="E55" s="42">
        <v>0.06983739627664387</v>
      </c>
      <c r="F55" s="152">
        <v>2.326355</v>
      </c>
      <c r="G55" s="65">
        <f>F55/'t2'!$J55*100</f>
        <v>7.248845876908576</v>
      </c>
      <c r="H55" s="152">
        <v>6.3</v>
      </c>
      <c r="I55" s="65">
        <f>H55/'t2'!$J55*100</f>
        <v>19.63059336366291</v>
      </c>
      <c r="J55" s="22">
        <v>18.2</v>
      </c>
      <c r="K55" s="86">
        <f>J55/'t2'!$J55*100</f>
        <v>56.710603050581746</v>
      </c>
    </row>
    <row r="56" spans="1:11" ht="12.75" customHeight="1">
      <c r="A56" s="28" t="s">
        <v>152</v>
      </c>
      <c r="B56" s="29" t="s">
        <v>39</v>
      </c>
      <c r="C56" s="24">
        <v>20.63105</v>
      </c>
      <c r="D56" s="31">
        <f>C56/'t2'!$J56*100</f>
        <v>26.66138325165453</v>
      </c>
      <c r="E56" s="43">
        <v>-0.1644226772487034</v>
      </c>
      <c r="F56" s="153">
        <v>9.5</v>
      </c>
      <c r="G56" s="67">
        <f>F56/'t2'!$J56*100</f>
        <v>12.276793517087984</v>
      </c>
      <c r="H56" s="153">
        <v>1</v>
      </c>
      <c r="I56" s="67">
        <f>H56/'t2'!$J56*100</f>
        <v>1.292294054430314</v>
      </c>
      <c r="J56" s="24">
        <v>53</v>
      </c>
      <c r="K56" s="87">
        <f>J56/'t2'!$J56*100</f>
        <v>68.49158488480664</v>
      </c>
    </row>
    <row r="57" spans="1:11" ht="12.75" customHeight="1">
      <c r="A57" s="26" t="s">
        <v>153</v>
      </c>
      <c r="B57" s="27" t="s">
        <v>40</v>
      </c>
      <c r="C57" s="22">
        <v>17.862591</v>
      </c>
      <c r="D57" s="30">
        <f>C57/'t2'!$J57*100</f>
        <v>23.771003462597474</v>
      </c>
      <c r="E57" s="42">
        <v>0.08695432052481178</v>
      </c>
      <c r="F57" s="152">
        <v>7.854629</v>
      </c>
      <c r="G57" s="65">
        <f>F57/'t2'!$J57*100</f>
        <v>10.452706057951982</v>
      </c>
      <c r="H57" s="152">
        <v>2.6</v>
      </c>
      <c r="I57" s="65">
        <f>H57/'t2'!$J57*100</f>
        <v>3.460002471240227</v>
      </c>
      <c r="J57" s="22">
        <v>54.867923</v>
      </c>
      <c r="K57" s="86">
        <f>J57/'t2'!$J57*100</f>
        <v>73.0165958353148</v>
      </c>
    </row>
    <row r="58" spans="1:11" ht="12.75" customHeight="1">
      <c r="A58" s="28" t="s">
        <v>154</v>
      </c>
      <c r="B58" s="29" t="s">
        <v>96</v>
      </c>
      <c r="C58" s="24">
        <v>12.212146</v>
      </c>
      <c r="D58" s="31">
        <f>C58/'t2'!$J58*100</f>
        <v>20.75521604108165</v>
      </c>
      <c r="E58" s="43">
        <v>-0.1670295806004517</v>
      </c>
      <c r="F58" s="153">
        <v>6</v>
      </c>
      <c r="G58" s="67">
        <f>F58/'t2'!$J58*100</f>
        <v>10.19733110351693</v>
      </c>
      <c r="H58" s="153">
        <v>1</v>
      </c>
      <c r="I58" s="67">
        <f>H58/'t2'!$J58*100</f>
        <v>1.6995551839194885</v>
      </c>
      <c r="J58" s="24">
        <v>41.003</v>
      </c>
      <c r="K58" s="87">
        <f>J58/'t2'!$J58*100</f>
        <v>69.6868612062508</v>
      </c>
    </row>
    <row r="59" spans="1:11" ht="12.75" customHeight="1">
      <c r="A59" s="26" t="s">
        <v>155</v>
      </c>
      <c r="B59" s="27" t="s">
        <v>41</v>
      </c>
      <c r="C59" s="22">
        <v>20.08407</v>
      </c>
      <c r="D59" s="30">
        <f>C59/'t2'!$J59*100</f>
        <v>32.594057441129706</v>
      </c>
      <c r="E59" s="42">
        <v>-0.15276249759548044</v>
      </c>
      <c r="F59" s="152">
        <v>5.2</v>
      </c>
      <c r="G59" s="65">
        <f>F59/'t2'!$J59*100</f>
        <v>8.438981675221928</v>
      </c>
      <c r="H59" s="152">
        <v>2.6</v>
      </c>
      <c r="I59" s="65">
        <f>H59/'t2'!$J59*100</f>
        <v>4.219490837610964</v>
      </c>
      <c r="J59" s="22">
        <v>40.258902</v>
      </c>
      <c r="K59" s="86">
        <f>J59/'t2'!$J59*100</f>
        <v>65.33541081587603</v>
      </c>
    </row>
    <row r="60" spans="1:11" ht="12.75" customHeight="1">
      <c r="A60" s="28" t="s">
        <v>156</v>
      </c>
      <c r="B60" s="29" t="s">
        <v>42</v>
      </c>
      <c r="C60" s="24">
        <v>20.259077</v>
      </c>
      <c r="D60" s="31">
        <f>C60/'t2'!$J60*100</f>
        <v>51.354344977046274</v>
      </c>
      <c r="E60" s="43">
        <v>0.13004448260765034</v>
      </c>
      <c r="F60" s="153">
        <v>4.5</v>
      </c>
      <c r="G60" s="67">
        <f>F60/'t2'!$J60*100</f>
        <v>11.406963525372268</v>
      </c>
      <c r="H60" s="153">
        <v>2.5</v>
      </c>
      <c r="I60" s="67">
        <f>H60/'t2'!$J60*100</f>
        <v>6.337201958540149</v>
      </c>
      <c r="J60" s="24">
        <v>17</v>
      </c>
      <c r="K60" s="87">
        <f>J60/'t2'!$J60*100</f>
        <v>43.092973318073014</v>
      </c>
    </row>
    <row r="61" spans="1:11" ht="12.75" customHeight="1">
      <c r="A61" s="26" t="s">
        <v>157</v>
      </c>
      <c r="B61" s="27" t="s">
        <v>43</v>
      </c>
      <c r="C61" s="22">
        <v>15.63357</v>
      </c>
      <c r="D61" s="30">
        <f>C61/'t2'!$J61*100</f>
        <v>30.079500262515026</v>
      </c>
      <c r="E61" s="42">
        <v>-0.07571210377471482</v>
      </c>
      <c r="F61" s="152">
        <v>8.3</v>
      </c>
      <c r="G61" s="65">
        <f>F61/'t2'!$J61*100</f>
        <v>15.969471603662805</v>
      </c>
      <c r="H61" s="152">
        <v>1</v>
      </c>
      <c r="I61" s="65">
        <f>H61/'t2'!$J61*100</f>
        <v>1.924032723332868</v>
      </c>
      <c r="J61" s="22">
        <v>35</v>
      </c>
      <c r="K61" s="86">
        <f>J61/'t2'!$J61*100</f>
        <v>67.34114531665038</v>
      </c>
    </row>
    <row r="62" spans="1:11" ht="12.75" customHeight="1">
      <c r="A62" s="28" t="s">
        <v>158</v>
      </c>
      <c r="B62" s="29" t="s">
        <v>44</v>
      </c>
      <c r="C62" s="24">
        <v>13.87626</v>
      </c>
      <c r="D62" s="31">
        <f>C62/'t2'!$J62*100</f>
        <v>55.23361978304134</v>
      </c>
      <c r="E62" s="43">
        <v>0.008370568804523248</v>
      </c>
      <c r="F62" s="153">
        <v>3.09114</v>
      </c>
      <c r="G62" s="67">
        <f>F62/'t2'!$J62*100</f>
        <v>12.304097174321498</v>
      </c>
      <c r="H62" s="153">
        <v>1.522</v>
      </c>
      <c r="I62" s="67">
        <f>H62/'t2'!$J62*100</f>
        <v>6.05822961733125</v>
      </c>
      <c r="J62" s="24">
        <v>10.682961</v>
      </c>
      <c r="K62" s="87">
        <f>J62/'t2'!$J62*100</f>
        <v>42.52288484296627</v>
      </c>
    </row>
    <row r="63" spans="1:11" ht="12.75" customHeight="1">
      <c r="A63" s="26" t="s">
        <v>159</v>
      </c>
      <c r="B63" s="27" t="s">
        <v>45</v>
      </c>
      <c r="C63" s="22">
        <v>21.604023</v>
      </c>
      <c r="D63" s="30">
        <f>C63/'t2'!$J63*100</f>
        <v>21.160411271215644</v>
      </c>
      <c r="E63" s="42">
        <v>-0.017060694299103618</v>
      </c>
      <c r="F63" s="152">
        <v>9.4</v>
      </c>
      <c r="G63" s="65">
        <f>F63/'t2'!$J63*100</f>
        <v>9.20698269713132</v>
      </c>
      <c r="H63" s="152">
        <v>5.7</v>
      </c>
      <c r="I63" s="65">
        <f>H63/'t2'!$J63*100</f>
        <v>5.582957592941332</v>
      </c>
      <c r="J63" s="22">
        <v>78.7</v>
      </c>
      <c r="K63" s="86">
        <f>J63/'t2'!$J63*100</f>
        <v>77.0839934323654</v>
      </c>
    </row>
    <row r="64" spans="1:11" ht="12.75" customHeight="1">
      <c r="A64" s="28" t="s">
        <v>160</v>
      </c>
      <c r="B64" s="29" t="s">
        <v>46</v>
      </c>
      <c r="C64" s="24">
        <v>24.567191</v>
      </c>
      <c r="D64" s="31">
        <f>C64/'t2'!$J64*100</f>
        <v>12.224185956252612</v>
      </c>
      <c r="E64" s="43">
        <v>0.003863128839745489</v>
      </c>
      <c r="F64" s="153">
        <v>11.48</v>
      </c>
      <c r="G64" s="67">
        <f>F64/'t2'!$J64*100</f>
        <v>5.712238520788966</v>
      </c>
      <c r="H64" s="153">
        <v>2.2</v>
      </c>
      <c r="I64" s="67">
        <f>H64/'t2'!$J64*100</f>
        <v>1.0946798559003246</v>
      </c>
      <c r="J64" s="24">
        <v>173.195271</v>
      </c>
      <c r="K64" s="87">
        <f>J64/'t2'!$J64*100</f>
        <v>86.17880650040802</v>
      </c>
    </row>
    <row r="65" spans="1:11" ht="12.75" customHeight="1">
      <c r="A65" s="26" t="s">
        <v>161</v>
      </c>
      <c r="B65" s="27" t="s">
        <v>47</v>
      </c>
      <c r="C65" s="22">
        <v>8.929691</v>
      </c>
      <c r="D65" s="30">
        <f>C65/'t2'!$J65*100</f>
        <v>22.501408654562972</v>
      </c>
      <c r="E65" s="42">
        <v>0.18272987739977986</v>
      </c>
      <c r="F65" s="152">
        <v>2.5</v>
      </c>
      <c r="G65" s="65">
        <f>F65/'t2'!$J65*100</f>
        <v>6.29960450326976</v>
      </c>
      <c r="H65" s="152">
        <v>1.7</v>
      </c>
      <c r="I65" s="65">
        <f>H65/'t2'!$J65*100</f>
        <v>4.283731062223436</v>
      </c>
      <c r="J65" s="22">
        <v>30.0001</v>
      </c>
      <c r="K65" s="86">
        <f>J65/'t2'!$J65*100</f>
        <v>75.59550602341723</v>
      </c>
    </row>
    <row r="66" spans="1:11" ht="12.75" customHeight="1">
      <c r="A66" s="28" t="s">
        <v>162</v>
      </c>
      <c r="B66" s="29" t="s">
        <v>48</v>
      </c>
      <c r="C66" s="24">
        <v>64.049291</v>
      </c>
      <c r="D66" s="31">
        <f>C66/'t2'!$J66*100</f>
        <v>18.142045911899764</v>
      </c>
      <c r="E66" s="43">
        <v>-0.0626423650533986</v>
      </c>
      <c r="F66" s="153">
        <v>45</v>
      </c>
      <c r="G66" s="67">
        <f>F66/'t2'!$J66*100</f>
        <v>12.74630918296175</v>
      </c>
      <c r="H66" s="153">
        <v>1.7</v>
      </c>
      <c r="I66" s="67">
        <f>H66/'t2'!$J66*100</f>
        <v>0.48152723580077733</v>
      </c>
      <c r="J66" s="24">
        <v>279.14</v>
      </c>
      <c r="K66" s="87">
        <f>J66/'t2'!$J66*100</f>
        <v>79.06677211848762</v>
      </c>
    </row>
    <row r="67" spans="1:11" ht="12.75" customHeight="1">
      <c r="A67" s="26" t="s">
        <v>163</v>
      </c>
      <c r="B67" s="27" t="s">
        <v>49</v>
      </c>
      <c r="C67" s="22">
        <v>27.998858</v>
      </c>
      <c r="D67" s="30">
        <f>C67/'t2'!$J67*100</f>
        <v>16.8799966262745</v>
      </c>
      <c r="E67" s="42">
        <v>-0.09605761085642939</v>
      </c>
      <c r="F67" s="152">
        <v>14</v>
      </c>
      <c r="G67" s="65">
        <f>F67/'t2'!$J67*100</f>
        <v>8.440342558537317</v>
      </c>
      <c r="H67" s="152">
        <v>1.402</v>
      </c>
      <c r="I67" s="65">
        <f>H67/'t2'!$J67*100</f>
        <v>0.8452400190763799</v>
      </c>
      <c r="J67" s="22">
        <v>134.6</v>
      </c>
      <c r="K67" s="86">
        <f>J67/'t2'!$J67*100</f>
        <v>81.14786488422307</v>
      </c>
    </row>
    <row r="68" spans="1:12" ht="12.75" customHeight="1">
      <c r="A68" s="28" t="s">
        <v>164</v>
      </c>
      <c r="B68" s="29" t="s">
        <v>50</v>
      </c>
      <c r="C68" s="24">
        <v>22.934</v>
      </c>
      <c r="D68" s="31">
        <f>C68/'t2'!$J68*100</f>
        <v>30.21408339371583</v>
      </c>
      <c r="E68" s="43">
        <v>0.037626187813688095</v>
      </c>
      <c r="F68" s="153">
        <v>9</v>
      </c>
      <c r="G68" s="67">
        <f>F68/'t2'!$J68*100</f>
        <v>11.856926421184374</v>
      </c>
      <c r="H68" s="153">
        <v>2.2</v>
      </c>
      <c r="I68" s="67">
        <f>H68/'t2'!$J68*100</f>
        <v>2.8983597918450696</v>
      </c>
      <c r="J68" s="24">
        <v>51.71</v>
      </c>
      <c r="K68" s="87">
        <f>J68/'t2'!$J68*100</f>
        <v>68.12462947104933</v>
      </c>
      <c r="L68" s="2" t="s">
        <v>396</v>
      </c>
    </row>
    <row r="69" spans="1:11" ht="12.75" customHeight="1">
      <c r="A69" s="26" t="s">
        <v>165</v>
      </c>
      <c r="B69" s="27" t="s">
        <v>51</v>
      </c>
      <c r="C69" s="22">
        <v>48.598656</v>
      </c>
      <c r="D69" s="30">
        <f>C69/'t2'!$J69*100</f>
        <v>26.417018431315586</v>
      </c>
      <c r="E69" s="42">
        <v>-0.0592440596297803</v>
      </c>
      <c r="F69" s="152">
        <v>22.3</v>
      </c>
      <c r="G69" s="65">
        <f>F69/'t2'!$J69*100</f>
        <v>12.121724333659301</v>
      </c>
      <c r="H69" s="152">
        <v>1</v>
      </c>
      <c r="I69" s="65">
        <f>H69/'t2'!$J69*100</f>
        <v>0.5435750822268745</v>
      </c>
      <c r="J69" s="22">
        <v>130.82</v>
      </c>
      <c r="K69" s="86">
        <f>J69/'t2'!$J69*100</f>
        <v>71.11049225691971</v>
      </c>
    </row>
    <row r="70" spans="1:11" ht="12.75" customHeight="1">
      <c r="A70" s="28" t="s">
        <v>166</v>
      </c>
      <c r="B70" s="29" t="s">
        <v>52</v>
      </c>
      <c r="C70" s="24">
        <v>25.535608</v>
      </c>
      <c r="D70" s="31">
        <f>C70/'t2'!$J70*100</f>
        <v>20.30334196023936</v>
      </c>
      <c r="E70" s="43">
        <v>-0.21803649059825725</v>
      </c>
      <c r="F70" s="153">
        <v>9</v>
      </c>
      <c r="G70" s="67">
        <f>F70/'t2'!$J70*100</f>
        <v>7.155892964919976</v>
      </c>
      <c r="H70" s="153">
        <v>2.63</v>
      </c>
      <c r="I70" s="67">
        <f>H70/'t2'!$J70*100</f>
        <v>2.091110944193282</v>
      </c>
      <c r="J70" s="24">
        <v>97.935457</v>
      </c>
      <c r="K70" s="87">
        <f>J70/'t2'!$J70*100</f>
        <v>77.86840530694698</v>
      </c>
    </row>
    <row r="71" spans="1:11" ht="12.75" customHeight="1">
      <c r="A71" s="26" t="s">
        <v>167</v>
      </c>
      <c r="B71" s="27" t="s">
        <v>53</v>
      </c>
      <c r="C71" s="22">
        <v>25.356019</v>
      </c>
      <c r="D71" s="30">
        <f>C71/'t2'!$J71*100</f>
        <v>18.84749441941837</v>
      </c>
      <c r="E71" s="42">
        <v>0.1988455139590033</v>
      </c>
      <c r="F71" s="152">
        <v>12</v>
      </c>
      <c r="G71" s="65">
        <f>F71/'t2'!$J71*100</f>
        <v>8.919772975127541</v>
      </c>
      <c r="H71" s="152">
        <v>3</v>
      </c>
      <c r="I71" s="65">
        <f>H71/'t2'!$J71*100</f>
        <v>2.2299432437818854</v>
      </c>
      <c r="J71" s="22">
        <v>107.041084</v>
      </c>
      <c r="K71" s="86">
        <f>J71/'t2'!$J71*100</f>
        <v>79.56518069096309</v>
      </c>
    </row>
    <row r="72" spans="1:11" ht="12.75" customHeight="1">
      <c r="A72" s="28" t="s">
        <v>168</v>
      </c>
      <c r="B72" s="29" t="s">
        <v>97</v>
      </c>
      <c r="C72" s="24">
        <v>6.787592</v>
      </c>
      <c r="D72" s="31">
        <f>C72/'t2'!$J72*100</f>
        <v>26.904534808367593</v>
      </c>
      <c r="E72" s="43">
        <v>-0.10248046574384617</v>
      </c>
      <c r="F72" s="153">
        <v>3.683822</v>
      </c>
      <c r="G72" s="67">
        <f>F72/'t2'!$J72*100</f>
        <v>14.60186723462906</v>
      </c>
      <c r="H72" s="153">
        <v>1.3</v>
      </c>
      <c r="I72" s="67">
        <f>H72/'t2'!$J72*100</f>
        <v>5.152916564648828</v>
      </c>
      <c r="J72" s="24">
        <v>16.875761</v>
      </c>
      <c r="K72" s="87">
        <f>J72/'t2'!$J72*100</f>
        <v>66.8918372291959</v>
      </c>
    </row>
    <row r="73" spans="1:11" ht="12.75" customHeight="1">
      <c r="A73" s="26" t="s">
        <v>169</v>
      </c>
      <c r="B73" s="27" t="s">
        <v>54</v>
      </c>
      <c r="C73" s="22">
        <v>27.271382</v>
      </c>
      <c r="D73" s="30">
        <f>C73/'t2'!$J73*100</f>
        <v>37.01717147299715</v>
      </c>
      <c r="E73" s="42">
        <v>-0.22805903681934991</v>
      </c>
      <c r="F73" s="152">
        <v>8</v>
      </c>
      <c r="G73" s="65">
        <f>F73/'t2'!$J73*100</f>
        <v>10.858905932379123</v>
      </c>
      <c r="H73" s="152">
        <v>1</v>
      </c>
      <c r="I73" s="65">
        <f>H73/'t2'!$J73*100</f>
        <v>1.3573632415473904</v>
      </c>
      <c r="J73" s="22">
        <v>42.5</v>
      </c>
      <c r="K73" s="86">
        <f>J73/'t2'!$J73*100</f>
        <v>57.68793776576408</v>
      </c>
    </row>
    <row r="74" spans="1:11" ht="12.75" customHeight="1">
      <c r="A74" s="28" t="s">
        <v>170</v>
      </c>
      <c r="B74" s="29" t="s">
        <v>55</v>
      </c>
      <c r="C74" s="24">
        <v>26.760775</v>
      </c>
      <c r="D74" s="31">
        <f>C74/'t2'!$J74*100</f>
        <v>16.233513148861906</v>
      </c>
      <c r="E74" s="43">
        <v>-0.14484314285841193</v>
      </c>
      <c r="F74" s="153">
        <v>12</v>
      </c>
      <c r="G74" s="67">
        <f>F74/'t2'!$J74*100</f>
        <v>7.279391489459587</v>
      </c>
      <c r="H74" s="153">
        <v>2.5</v>
      </c>
      <c r="I74" s="67">
        <f>H74/'t2'!$J74*100</f>
        <v>1.516539893637414</v>
      </c>
      <c r="J74" s="24">
        <v>124.5</v>
      </c>
      <c r="K74" s="87">
        <f>J74/'t2'!$J74*100</f>
        <v>75.52368670314323</v>
      </c>
    </row>
    <row r="75" spans="1:11" ht="12.75" customHeight="1">
      <c r="A75" s="26" t="s">
        <v>171</v>
      </c>
      <c r="B75" s="27" t="s">
        <v>56</v>
      </c>
      <c r="C75" s="22">
        <v>29.9185</v>
      </c>
      <c r="D75" s="30">
        <f>C75/'t2'!$J75*100</f>
        <v>26.795966073459738</v>
      </c>
      <c r="E75" s="42">
        <v>-0.03426404131697869</v>
      </c>
      <c r="F75" s="152">
        <v>10</v>
      </c>
      <c r="G75" s="65">
        <f>F75/'t2'!$J75*100</f>
        <v>8.956320027227212</v>
      </c>
      <c r="H75" s="152">
        <v>1</v>
      </c>
      <c r="I75" s="65">
        <f>H75/'t2'!$J75*100</f>
        <v>0.8956320027227213</v>
      </c>
      <c r="J75" s="22">
        <v>75</v>
      </c>
      <c r="K75" s="86">
        <f>J75/'t2'!$J75*100</f>
        <v>67.1724002042041</v>
      </c>
    </row>
    <row r="76" spans="1:11" ht="12.75" customHeight="1">
      <c r="A76" s="28" t="s">
        <v>172</v>
      </c>
      <c r="B76" s="29" t="s">
        <v>57</v>
      </c>
      <c r="C76" s="24">
        <v>36.696766</v>
      </c>
      <c r="D76" s="31">
        <f>C76/'t2'!$J76*100</f>
        <v>18.38281134013242</v>
      </c>
      <c r="E76" s="43">
        <v>0.10557516274928158</v>
      </c>
      <c r="F76" s="153">
        <v>23.5</v>
      </c>
      <c r="G76" s="67">
        <f>F76/'t2'!$J76*100</f>
        <v>11.772047337716678</v>
      </c>
      <c r="H76" s="153">
        <v>1.22</v>
      </c>
      <c r="I76" s="67">
        <f>H76/'t2'!$J76*100</f>
        <v>0.6111445851920999</v>
      </c>
      <c r="J76" s="24">
        <v>137.022601</v>
      </c>
      <c r="K76" s="87">
        <f>J76/'t2'!$J76*100</f>
        <v>68.6398529918751</v>
      </c>
    </row>
    <row r="77" spans="1:11" ht="12.75" customHeight="1">
      <c r="A77" s="26" t="s">
        <v>173</v>
      </c>
      <c r="B77" s="27" t="s">
        <v>58</v>
      </c>
      <c r="C77" s="22">
        <v>17.759891</v>
      </c>
      <c r="D77" s="30">
        <f>C77/'t2'!$J77*100</f>
        <v>50.086355780966855</v>
      </c>
      <c r="E77" s="42">
        <v>0.01817598614905247</v>
      </c>
      <c r="F77" s="152">
        <v>5.7</v>
      </c>
      <c r="G77" s="65">
        <f>F77/'t2'!$J77*100</f>
        <v>16.07511149429414</v>
      </c>
      <c r="H77" s="152">
        <v>1.85</v>
      </c>
      <c r="I77" s="65">
        <f>H77/'t2'!$J77*100</f>
        <v>5.217360748148098</v>
      </c>
      <c r="J77" s="22">
        <v>17.38765</v>
      </c>
      <c r="K77" s="86">
        <f>J77/'t2'!$J77*100</f>
        <v>49.03656357434448</v>
      </c>
    </row>
    <row r="78" spans="1:11" ht="12.75" customHeight="1">
      <c r="A78" s="28" t="s">
        <v>174</v>
      </c>
      <c r="B78" s="29" t="s">
        <v>59</v>
      </c>
      <c r="C78" s="24">
        <v>11.164774</v>
      </c>
      <c r="D78" s="31">
        <f>C78/'t2'!$J78*100</f>
        <v>13.704484218871855</v>
      </c>
      <c r="E78" s="43">
        <v>0.10097349129557576</v>
      </c>
      <c r="F78" s="153">
        <v>6</v>
      </c>
      <c r="G78" s="67">
        <f>F78/'t2'!$J78*100</f>
        <v>7.364851748296126</v>
      </c>
      <c r="H78" s="153">
        <v>1.5</v>
      </c>
      <c r="I78" s="67">
        <f>H78/'t2'!$J78*100</f>
        <v>1.8412129370740316</v>
      </c>
      <c r="J78" s="24">
        <v>68.37</v>
      </c>
      <c r="K78" s="87">
        <f>J78/'t2'!$J78*100</f>
        <v>83.92248567183437</v>
      </c>
    </row>
    <row r="79" spans="1:11" ht="12.75" customHeight="1">
      <c r="A79" s="26" t="s">
        <v>175</v>
      </c>
      <c r="B79" s="27" t="s">
        <v>60</v>
      </c>
      <c r="C79" s="22">
        <v>29.945145</v>
      </c>
      <c r="D79" s="30">
        <f>C79/'t2'!$J79*100</f>
        <v>39.30110724640793</v>
      </c>
      <c r="E79" s="42">
        <v>-0.07516447368929013</v>
      </c>
      <c r="F79" s="152">
        <v>7</v>
      </c>
      <c r="G79" s="65">
        <f>F79/'t2'!$J79*100</f>
        <v>9.187056891020413</v>
      </c>
      <c r="H79" s="152">
        <v>1.6</v>
      </c>
      <c r="I79" s="65">
        <f>H79/'t2'!$J79*100</f>
        <v>2.0998987179475233</v>
      </c>
      <c r="J79" s="22">
        <v>37.640361</v>
      </c>
      <c r="K79" s="86">
        <f>J79/'t2'!$J79*100</f>
        <v>49.40059112936372</v>
      </c>
    </row>
    <row r="80" spans="1:11" ht="12.75" customHeight="1">
      <c r="A80" s="28" t="s">
        <v>176</v>
      </c>
      <c r="B80" s="29" t="s">
        <v>61</v>
      </c>
      <c r="C80" s="24">
        <v>37.819902</v>
      </c>
      <c r="D80" s="31">
        <f>C80/'t2'!$J80*100</f>
        <v>31.725913369560192</v>
      </c>
      <c r="E80" s="43">
        <v>-0.06357926978009454</v>
      </c>
      <c r="F80" s="153">
        <v>9.5</v>
      </c>
      <c r="G80" s="67">
        <f>F80/'t2'!$J80*100</f>
        <v>7.969247963964102</v>
      </c>
      <c r="H80" s="153">
        <v>2</v>
      </c>
      <c r="I80" s="67">
        <f>H80/'t2'!$J80*100</f>
        <v>1.6777364134661263</v>
      </c>
      <c r="J80" s="24">
        <v>79</v>
      </c>
      <c r="K80" s="87">
        <f>J80/'t2'!$J80*100</f>
        <v>66.270588331912</v>
      </c>
    </row>
    <row r="81" spans="1:11" ht="12.75" customHeight="1">
      <c r="A81" s="26" t="s">
        <v>177</v>
      </c>
      <c r="B81" s="27" t="s">
        <v>62</v>
      </c>
      <c r="C81" s="22">
        <v>21.696984</v>
      </c>
      <c r="D81" s="30">
        <f>C81/'t2'!$J81*100</f>
        <v>24.12699135673277</v>
      </c>
      <c r="E81" s="42">
        <v>-0.1494697225776499</v>
      </c>
      <c r="F81" s="152">
        <v>10.797</v>
      </c>
      <c r="G81" s="65">
        <f>F81/'t2'!$J81*100</f>
        <v>12.006236704541227</v>
      </c>
      <c r="H81" s="152">
        <v>2</v>
      </c>
      <c r="I81" s="65">
        <f>H81/'t2'!$J81*100</f>
        <v>2.223994943880935</v>
      </c>
      <c r="J81" s="22">
        <v>62.264278</v>
      </c>
      <c r="K81" s="86">
        <f>J81/'t2'!$J81*100</f>
        <v>69.23771972819846</v>
      </c>
    </row>
    <row r="82" spans="1:11" ht="12.75" customHeight="1">
      <c r="A82" s="28" t="s">
        <v>178</v>
      </c>
      <c r="B82" s="29" t="s">
        <v>63</v>
      </c>
      <c r="C82" s="24">
        <v>120.62</v>
      </c>
      <c r="D82" s="31">
        <f>C82/'t2'!$J82*100</f>
        <v>72.38444882227736</v>
      </c>
      <c r="E82" s="43">
        <v>0.05760631302060504</v>
      </c>
      <c r="F82" s="153">
        <v>9</v>
      </c>
      <c r="G82" s="67">
        <f>F82/'t2'!$J82*100</f>
        <v>5.400928862547639</v>
      </c>
      <c r="H82" s="153">
        <v>0</v>
      </c>
      <c r="I82" s="67">
        <f>H82/'t2'!$J82*100</f>
        <v>0</v>
      </c>
      <c r="J82" s="24">
        <v>33.818003</v>
      </c>
      <c r="K82" s="87">
        <f>J82/'t2'!$J82*100</f>
        <v>20.294292052935848</v>
      </c>
    </row>
    <row r="83" spans="1:11" ht="12.75" customHeight="1">
      <c r="A83" s="26" t="s">
        <v>179</v>
      </c>
      <c r="B83" s="27" t="s">
        <v>64</v>
      </c>
      <c r="C83" s="22">
        <v>36.880005</v>
      </c>
      <c r="D83" s="30">
        <f>C83/'t2'!$J83*100</f>
        <v>15.614726970163881</v>
      </c>
      <c r="E83" s="42">
        <v>-0.09182037095882278</v>
      </c>
      <c r="F83" s="152">
        <v>17.5</v>
      </c>
      <c r="G83" s="65">
        <f>F83/'t2'!$J83*100</f>
        <v>7.409373235656229</v>
      </c>
      <c r="H83" s="152">
        <v>1.605243</v>
      </c>
      <c r="I83" s="65">
        <f>H83/'t2'!$J83*100</f>
        <v>0.6796482583385436</v>
      </c>
      <c r="J83" s="22">
        <v>190</v>
      </c>
      <c r="K83" s="86">
        <f>J83/'t2'!$J83*100</f>
        <v>80.44462370141049</v>
      </c>
    </row>
    <row r="84" spans="1:11" ht="12.75" customHeight="1">
      <c r="A84" s="28" t="s">
        <v>180</v>
      </c>
      <c r="B84" s="29" t="s">
        <v>65</v>
      </c>
      <c r="C84" s="24">
        <v>44.281798</v>
      </c>
      <c r="D84" s="31">
        <f>C84/'t2'!$J84*100</f>
        <v>25.38743068890789</v>
      </c>
      <c r="E84" s="43">
        <v>-0.06681552897525489</v>
      </c>
      <c r="F84" s="153">
        <v>19</v>
      </c>
      <c r="G84" s="67">
        <f>F84/'t2'!$J84*100</f>
        <v>10.892990006621906</v>
      </c>
      <c r="H84" s="153">
        <v>1.8</v>
      </c>
      <c r="I84" s="67">
        <f>H84/'t2'!$J84*100</f>
        <v>1.031967474311549</v>
      </c>
      <c r="J84" s="24">
        <v>128.428048</v>
      </c>
      <c r="K84" s="87">
        <f>J84/'t2'!$J84*100</f>
        <v>73.62976018073465</v>
      </c>
    </row>
    <row r="85" spans="1:11" ht="12.75" customHeight="1">
      <c r="A85" s="26" t="s">
        <v>181</v>
      </c>
      <c r="B85" s="27" t="s">
        <v>66</v>
      </c>
      <c r="C85" s="22">
        <v>70.646644</v>
      </c>
      <c r="D85" s="30">
        <f>C85/'t2'!$J85*100</f>
        <v>28.67482753007079</v>
      </c>
      <c r="E85" s="42">
        <v>0.0036817905090296144</v>
      </c>
      <c r="F85" s="152">
        <v>18</v>
      </c>
      <c r="G85" s="65">
        <f>F85/'t2'!$J85*100</f>
        <v>7.306035592310291</v>
      </c>
      <c r="H85" s="152">
        <v>1.75</v>
      </c>
      <c r="I85" s="65">
        <f>H85/'t2'!$J85*100</f>
        <v>0.710309015919056</v>
      </c>
      <c r="J85" s="22">
        <v>167.8</v>
      </c>
      <c r="K85" s="86">
        <f>J85/'t2'!$J85*100</f>
        <v>68.10848735498148</v>
      </c>
    </row>
    <row r="86" spans="1:11" ht="12.75" customHeight="1">
      <c r="A86" s="28" t="s">
        <v>182</v>
      </c>
      <c r="B86" s="29" t="s">
        <v>67</v>
      </c>
      <c r="C86" s="24">
        <v>13.8599</v>
      </c>
      <c r="D86" s="31">
        <f>C86/'t2'!$J86*100</f>
        <v>31.08297824624355</v>
      </c>
      <c r="E86" s="43">
        <v>0.0982836223018162</v>
      </c>
      <c r="F86" s="153">
        <v>4.9</v>
      </c>
      <c r="G86" s="67">
        <f>F86/'t2'!$J86*100</f>
        <v>10.989010989010989</v>
      </c>
      <c r="H86" s="153">
        <v>1</v>
      </c>
      <c r="I86" s="67">
        <f>H86/'t2'!$J86*100</f>
        <v>2.2426553038797934</v>
      </c>
      <c r="J86" s="24">
        <v>30.01</v>
      </c>
      <c r="K86" s="87">
        <f>J86/'t2'!$J86*100</f>
        <v>67.30208566943261</v>
      </c>
    </row>
    <row r="87" spans="1:11" ht="12.75" customHeight="1">
      <c r="A87" s="26" t="s">
        <v>183</v>
      </c>
      <c r="B87" s="27" t="s">
        <v>68</v>
      </c>
      <c r="C87" s="22">
        <v>15.080932</v>
      </c>
      <c r="D87" s="30">
        <f>C87/'t2'!$J87*100</f>
        <v>29.88398359478618</v>
      </c>
      <c r="E87" s="42">
        <v>-0.13013586115149978</v>
      </c>
      <c r="F87" s="152">
        <v>4.5</v>
      </c>
      <c r="G87" s="65">
        <f>F87/'t2'!$J87*100</f>
        <v>8.917083252980506</v>
      </c>
      <c r="H87" s="152">
        <v>0.5</v>
      </c>
      <c r="I87" s="65">
        <f>H87/'t2'!$J87*100</f>
        <v>0.9907870281089451</v>
      </c>
      <c r="J87" s="22">
        <v>28.4</v>
      </c>
      <c r="K87" s="86">
        <f>J87/'t2'!$J87*100</f>
        <v>56.27670319658807</v>
      </c>
    </row>
    <row r="88" spans="1:11" ht="12.75" customHeight="1">
      <c r="A88" s="28" t="s">
        <v>184</v>
      </c>
      <c r="B88" s="29" t="s">
        <v>69</v>
      </c>
      <c r="C88" s="24">
        <v>10.811267</v>
      </c>
      <c r="D88" s="31">
        <f>C88/'t2'!$J88*100</f>
        <v>22.52281553198833</v>
      </c>
      <c r="E88" s="43">
        <v>-0.06975359275246573</v>
      </c>
      <c r="F88" s="153">
        <v>6.6</v>
      </c>
      <c r="G88" s="67">
        <f>F88/'t2'!$J88*100</f>
        <v>13.74959868358842</v>
      </c>
      <c r="H88" s="153">
        <v>1</v>
      </c>
      <c r="I88" s="67">
        <f>H88/'t2'!$J88*100</f>
        <v>2.0832725278164275</v>
      </c>
      <c r="J88" s="24">
        <v>36.032873</v>
      </c>
      <c r="K88" s="87">
        <f>J88/'t2'!$J88*100</f>
        <v>75.06629441919831</v>
      </c>
    </row>
    <row r="89" spans="1:11" ht="12.75" customHeight="1">
      <c r="A89" s="26" t="s">
        <v>185</v>
      </c>
      <c r="B89" s="27" t="s">
        <v>70</v>
      </c>
      <c r="C89" s="22">
        <v>7.70035</v>
      </c>
      <c r="D89" s="30">
        <f>C89/'t2'!$J89*100</f>
        <v>43.01715300841031</v>
      </c>
      <c r="E89" s="42">
        <v>-0.19880417073185708</v>
      </c>
      <c r="F89" s="152">
        <v>3</v>
      </c>
      <c r="G89" s="65">
        <f>F89/'t2'!$J89*100</f>
        <v>16.759167963174523</v>
      </c>
      <c r="H89" s="152">
        <v>1.1025</v>
      </c>
      <c r="I89" s="65">
        <f>H89/'t2'!$J89*100</f>
        <v>6.158994226466637</v>
      </c>
      <c r="J89" s="22">
        <v>10.0003</v>
      </c>
      <c r="K89" s="86">
        <f>J89/'t2'!$J89*100</f>
        <v>55.86556912737806</v>
      </c>
    </row>
    <row r="90" spans="1:11" s="3" customFormat="1" ht="12.75" customHeight="1">
      <c r="A90" s="28" t="s">
        <v>186</v>
      </c>
      <c r="B90" s="29" t="s">
        <v>71</v>
      </c>
      <c r="C90" s="24">
        <v>29.567875</v>
      </c>
      <c r="D90" s="31">
        <f>C90/'t2'!$J90*100</f>
        <v>17.002970529497443</v>
      </c>
      <c r="E90" s="43">
        <v>-0.06922006210703235</v>
      </c>
      <c r="F90" s="153">
        <v>17</v>
      </c>
      <c r="G90" s="67">
        <f>F90/'t2'!$J90*100</f>
        <v>9.775829308039775</v>
      </c>
      <c r="H90" s="153">
        <v>1.2</v>
      </c>
      <c r="I90" s="67">
        <f>H90/'t2'!$J90*100</f>
        <v>0.6900585393910429</v>
      </c>
      <c r="J90" s="24">
        <v>136.464175</v>
      </c>
      <c r="K90" s="87">
        <f>J90/'t2'!$J90*100</f>
        <v>78.4735577330864</v>
      </c>
    </row>
    <row r="91" spans="1:11" ht="12.75" customHeight="1">
      <c r="A91" s="26" t="s">
        <v>187</v>
      </c>
      <c r="B91" s="27" t="s">
        <v>72</v>
      </c>
      <c r="C91" s="22">
        <v>28.425543</v>
      </c>
      <c r="D91" s="30">
        <f>C91/'t2'!$J91*100</f>
        <v>30.31337415555938</v>
      </c>
      <c r="E91" s="42">
        <v>0.006184456122293236</v>
      </c>
      <c r="F91" s="152">
        <v>9.5</v>
      </c>
      <c r="G91" s="65">
        <f>F91/'t2'!$J91*100</f>
        <v>10.130925360961939</v>
      </c>
      <c r="H91" s="152">
        <v>0.5</v>
      </c>
      <c r="I91" s="65">
        <f>H91/'t2'!$J91*100</f>
        <v>0.5332065979453652</v>
      </c>
      <c r="J91" s="22">
        <v>60</v>
      </c>
      <c r="K91" s="86">
        <f>J91/'t2'!$J91*100</f>
        <v>63.984791753443815</v>
      </c>
    </row>
    <row r="92" spans="1:11" ht="12.75" customHeight="1">
      <c r="A92" s="28" t="s">
        <v>188</v>
      </c>
      <c r="B92" s="29" t="s">
        <v>73</v>
      </c>
      <c r="C92" s="24">
        <v>25.451971</v>
      </c>
      <c r="D92" s="31">
        <f>C92/'t2'!$J92*100</f>
        <v>26.120231793820047</v>
      </c>
      <c r="E92" s="43">
        <v>-0.10490360892500605</v>
      </c>
      <c r="F92" s="153">
        <v>16.2</v>
      </c>
      <c r="G92" s="67">
        <f>F92/'t2'!$J92*100</f>
        <v>16.625343281268265</v>
      </c>
      <c r="H92" s="153">
        <v>2.9</v>
      </c>
      <c r="I92" s="67">
        <f>H92/'t2'!$J92*100</f>
        <v>2.97614169849864</v>
      </c>
      <c r="J92" s="24">
        <v>70</v>
      </c>
      <c r="K92" s="87">
        <f>J92/'t2'!$J92*100</f>
        <v>71.83790306720856</v>
      </c>
    </row>
    <row r="93" spans="1:11" ht="12.75" customHeight="1">
      <c r="A93" s="26" t="s">
        <v>189</v>
      </c>
      <c r="B93" s="27" t="s">
        <v>74</v>
      </c>
      <c r="C93" s="22">
        <v>11.004843</v>
      </c>
      <c r="D93" s="30">
        <f>C93/'t2'!$J93*100</f>
        <v>23.74786695040216</v>
      </c>
      <c r="E93" s="42">
        <v>-0.08363504555993406</v>
      </c>
      <c r="F93" s="152">
        <v>4</v>
      </c>
      <c r="G93" s="65">
        <f>F93/'t2'!$J93*100</f>
        <v>8.631787641278358</v>
      </c>
      <c r="H93" s="152">
        <v>1.1</v>
      </c>
      <c r="I93" s="65">
        <f>H93/'t2'!$J93*100</f>
        <v>2.3737416013515484</v>
      </c>
      <c r="J93" s="22">
        <v>32.4</v>
      </c>
      <c r="K93" s="86">
        <f>J93/'t2'!$J93*100</f>
        <v>69.91747989435468</v>
      </c>
    </row>
    <row r="94" spans="1:11" ht="12.75">
      <c r="A94" s="28" t="s">
        <v>190</v>
      </c>
      <c r="B94" s="29" t="s">
        <v>98</v>
      </c>
      <c r="C94" s="24">
        <v>9.38639</v>
      </c>
      <c r="D94" s="31">
        <f>C94/'t2'!$J94*100</f>
        <v>32.31684562130962</v>
      </c>
      <c r="E94" s="43">
        <v>-0.13166167110716398</v>
      </c>
      <c r="F94" s="153">
        <v>4.6</v>
      </c>
      <c r="G94" s="67">
        <f>F94/'t2'!$J94*100</f>
        <v>15.837557341856051</v>
      </c>
      <c r="H94" s="153">
        <v>0</v>
      </c>
      <c r="I94" s="67">
        <f>H94/'t2'!$J94*100</f>
        <v>0</v>
      </c>
      <c r="J94" s="24">
        <v>19</v>
      </c>
      <c r="K94" s="87">
        <f>J94/'t2'!$J94*100</f>
        <v>65.41599771636196</v>
      </c>
    </row>
    <row r="95" spans="1:11" ht="12.75">
      <c r="A95" s="26" t="s">
        <v>191</v>
      </c>
      <c r="B95" s="27" t="s">
        <v>75</v>
      </c>
      <c r="C95" s="22">
        <v>12.755</v>
      </c>
      <c r="D95" s="30">
        <f>C95/'t2'!$J95*100</f>
        <v>15.055476864966952</v>
      </c>
      <c r="E95" s="42">
        <v>-0.1476779151353157</v>
      </c>
      <c r="F95" s="152">
        <v>6</v>
      </c>
      <c r="G95" s="65">
        <f>F95/'t2'!$J95*100</f>
        <v>7.0821529745042495</v>
      </c>
      <c r="H95" s="152">
        <v>1.2</v>
      </c>
      <c r="I95" s="65">
        <f>H95/'t2'!$J95*100</f>
        <v>1.41643059490085</v>
      </c>
      <c r="J95" s="22">
        <v>70</v>
      </c>
      <c r="K95" s="86">
        <f>J95/'t2'!$J95*100</f>
        <v>82.6251180358829</v>
      </c>
    </row>
    <row r="96" spans="1:11" ht="12.75">
      <c r="A96" s="28" t="s">
        <v>192</v>
      </c>
      <c r="B96" s="29" t="s">
        <v>76</v>
      </c>
      <c r="C96" s="24">
        <v>12.110978</v>
      </c>
      <c r="D96" s="31">
        <f>C96/'t2'!$J96*100</f>
        <v>25.7560228392176</v>
      </c>
      <c r="E96" s="43">
        <v>-0.03252003943740189</v>
      </c>
      <c r="F96" s="153">
        <v>4.3</v>
      </c>
      <c r="G96" s="67">
        <f>F96/'t2'!$J96*100</f>
        <v>9.144670084334699</v>
      </c>
      <c r="H96" s="153">
        <v>1.5</v>
      </c>
      <c r="I96" s="67">
        <f>H96/'t2'!$J96*100</f>
        <v>3.1900011922097784</v>
      </c>
      <c r="J96" s="24">
        <v>32.05</v>
      </c>
      <c r="K96" s="87">
        <f>J96/'t2'!$J96*100</f>
        <v>68.1596921402156</v>
      </c>
    </row>
    <row r="97" spans="1:11" ht="12.75">
      <c r="A97" s="26" t="s">
        <v>193</v>
      </c>
      <c r="B97" s="27" t="s">
        <v>77</v>
      </c>
      <c r="C97" s="22">
        <v>4.8189</v>
      </c>
      <c r="D97" s="30">
        <f>C97/'t2'!$J97*100</f>
        <v>29.42418142719828</v>
      </c>
      <c r="E97" s="42">
        <v>0.8280691638278339</v>
      </c>
      <c r="F97" s="152">
        <v>2.5</v>
      </c>
      <c r="G97" s="65">
        <f>F97/'t2'!$J97*100</f>
        <v>15.264988600717114</v>
      </c>
      <c r="H97" s="152">
        <v>0</v>
      </c>
      <c r="I97" s="65">
        <f>H97/'t2'!$J97*100</f>
        <v>0</v>
      </c>
      <c r="J97" s="22">
        <v>10.451379</v>
      </c>
      <c r="K97" s="86">
        <f>J97/'t2'!$J97*100</f>
        <v>63.81607251870969</v>
      </c>
    </row>
    <row r="98" spans="1:11" ht="12.75">
      <c r="A98" s="28" t="s">
        <v>194</v>
      </c>
      <c r="B98" s="29" t="s">
        <v>78</v>
      </c>
      <c r="C98" s="24">
        <v>39.912641</v>
      </c>
      <c r="D98" s="31">
        <f>C98/'t2'!$J98*100</f>
        <v>17.49879620983354</v>
      </c>
      <c r="E98" s="43">
        <v>0.08957130321876727</v>
      </c>
      <c r="F98" s="153">
        <v>15</v>
      </c>
      <c r="G98" s="67">
        <f>F98/'t2'!$J98*100</f>
        <v>6.576411296548958</v>
      </c>
      <c r="H98" s="153">
        <v>0.9667</v>
      </c>
      <c r="I98" s="67">
        <f>H98/'t2'!$J98*100</f>
        <v>0.42382778669159177</v>
      </c>
      <c r="J98" s="24">
        <v>187.813283</v>
      </c>
      <c r="K98" s="87">
        <f>J98/'t2'!$J98*100</f>
        <v>82.34249306420975</v>
      </c>
    </row>
    <row r="99" spans="1:11" ht="12.75">
      <c r="A99" s="26" t="s">
        <v>195</v>
      </c>
      <c r="B99" s="27" t="s">
        <v>99</v>
      </c>
      <c r="C99" s="22">
        <v>131.649584</v>
      </c>
      <c r="D99" s="30">
        <f>C99/'t2'!$J99*100</f>
        <v>23.56017018753898</v>
      </c>
      <c r="E99" s="42">
        <v>0.03778411666745218</v>
      </c>
      <c r="F99" s="152">
        <v>35</v>
      </c>
      <c r="G99" s="65">
        <f>F99/'t2'!$J99*100</f>
        <v>6.26364270595693</v>
      </c>
      <c r="H99" s="152">
        <v>0</v>
      </c>
      <c r="I99" s="65">
        <f>H99/'t2'!$J99*100</f>
        <v>0</v>
      </c>
      <c r="J99" s="22">
        <v>413.8842</v>
      </c>
      <c r="K99" s="86">
        <f>J99/'t2'!$J99*100</f>
        <v>74.06922144116626</v>
      </c>
    </row>
    <row r="100" spans="1:11" ht="12.75">
      <c r="A100" s="28" t="s">
        <v>196</v>
      </c>
      <c r="B100" s="29" t="s">
        <v>79</v>
      </c>
      <c r="C100" s="24">
        <v>94.399483</v>
      </c>
      <c r="D100" s="31">
        <f>C100/'t2'!$J100*100</f>
        <v>43.79456901781433</v>
      </c>
      <c r="E100" s="43">
        <v>0.017555647421116705</v>
      </c>
      <c r="F100" s="153">
        <v>19.479</v>
      </c>
      <c r="G100" s="67">
        <f>F100/'t2'!$J100*100</f>
        <v>9.0368546816936</v>
      </c>
      <c r="H100" s="153">
        <v>0</v>
      </c>
      <c r="I100" s="67">
        <f>H100/'t2'!$J100*100</f>
        <v>0</v>
      </c>
      <c r="J100" s="24">
        <v>116.759588</v>
      </c>
      <c r="K100" s="87">
        <f>J100/'t2'!$J100*100</f>
        <v>54.16804915295528</v>
      </c>
    </row>
    <row r="101" spans="1:11" ht="12.75">
      <c r="A101" s="26" t="s">
        <v>197</v>
      </c>
      <c r="B101" s="27" t="s">
        <v>80</v>
      </c>
      <c r="C101" s="22">
        <v>93.439732</v>
      </c>
      <c r="D101" s="30">
        <f>C101/'t2'!$J101*100</f>
        <v>39.481664261541624</v>
      </c>
      <c r="E101" s="42">
        <v>-0.03928437502596116</v>
      </c>
      <c r="F101" s="152">
        <v>28.68</v>
      </c>
      <c r="G101" s="65">
        <f>F101/'t2'!$J101*100</f>
        <v>12.118336673108328</v>
      </c>
      <c r="H101" s="152">
        <v>0</v>
      </c>
      <c r="I101" s="65">
        <f>H101/'t2'!$J101*100</f>
        <v>0</v>
      </c>
      <c r="J101" s="22">
        <v>132.4</v>
      </c>
      <c r="K101" s="86">
        <f>J101/'t2'!$J101*100</f>
        <v>55.94378575730623</v>
      </c>
    </row>
    <row r="102" spans="1:11" ht="12.75">
      <c r="A102" s="28" t="s">
        <v>198</v>
      </c>
      <c r="B102" s="29" t="s">
        <v>81</v>
      </c>
      <c r="C102" s="24">
        <v>32.570708</v>
      </c>
      <c r="D102" s="31">
        <f>C102/'t2'!$J102*100</f>
        <v>27.828553792689696</v>
      </c>
      <c r="E102" s="43">
        <v>-0.2193532152421218</v>
      </c>
      <c r="F102" s="153">
        <v>14</v>
      </c>
      <c r="G102" s="67">
        <f>F102/'t2'!$J102*100</f>
        <v>11.961660553944842</v>
      </c>
      <c r="H102" s="153">
        <v>0.45</v>
      </c>
      <c r="I102" s="67">
        <f>H102/'t2'!$J102*100</f>
        <v>0.3844819463767985</v>
      </c>
      <c r="J102" s="24">
        <v>78.348</v>
      </c>
      <c r="K102" s="87">
        <f>J102/'t2'!$J102*100</f>
        <v>66.94087007717646</v>
      </c>
    </row>
    <row r="103" spans="1:11" ht="12.75">
      <c r="A103" s="26" t="s">
        <v>199</v>
      </c>
      <c r="B103" s="27" t="s">
        <v>82</v>
      </c>
      <c r="C103" s="22">
        <v>48.463908</v>
      </c>
      <c r="D103" s="30">
        <f>C103/'t2'!$J103*100</f>
        <v>53.6936269995344</v>
      </c>
      <c r="E103" s="42">
        <v>-0.012038681335778234</v>
      </c>
      <c r="F103" s="152">
        <v>10.662</v>
      </c>
      <c r="G103" s="65">
        <f>F103/'t2'!$J103*100</f>
        <v>11.812531731222249</v>
      </c>
      <c r="H103" s="152">
        <v>3.2</v>
      </c>
      <c r="I103" s="65">
        <f>H103/'t2'!$J103*100</f>
        <v>3.545310592751003</v>
      </c>
      <c r="J103" s="22">
        <v>40.596167</v>
      </c>
      <c r="K103" s="86">
        <f>J103/'t2'!$J103*100</f>
        <v>44.976881528183974</v>
      </c>
    </row>
    <row r="104" spans="1:11" ht="12.75">
      <c r="A104" s="28" t="s">
        <v>200</v>
      </c>
      <c r="B104" s="29" t="s">
        <v>83</v>
      </c>
      <c r="C104" s="24">
        <v>20.303265</v>
      </c>
      <c r="D104" s="31">
        <f>C104/'t2'!$J104*100</f>
        <v>48.798210436777815</v>
      </c>
      <c r="E104" s="43">
        <v>0.052971180560651865</v>
      </c>
      <c r="F104" s="153">
        <v>4.811578</v>
      </c>
      <c r="G104" s="67">
        <f>F104/'t2'!$J104*100</f>
        <v>11.564464916207838</v>
      </c>
      <c r="H104" s="153">
        <v>1.22</v>
      </c>
      <c r="I104" s="67">
        <f>H104/'t2'!$J104*100</f>
        <v>2.932228719512302</v>
      </c>
      <c r="J104" s="24">
        <v>19</v>
      </c>
      <c r="K104" s="87">
        <f>J104/'t2'!$J104*100</f>
        <v>45.6658571071588</v>
      </c>
    </row>
    <row r="105" spans="1:11" ht="12.75">
      <c r="A105" s="26" t="s">
        <v>201</v>
      </c>
      <c r="B105" s="27" t="s">
        <v>84</v>
      </c>
      <c r="C105" s="22">
        <v>27.570486</v>
      </c>
      <c r="D105" s="30">
        <f>C105/'t2'!$J105*100</f>
        <v>75.70370252401635</v>
      </c>
      <c r="E105" s="42">
        <v>-0.06747672884720557</v>
      </c>
      <c r="F105" s="152">
        <v>4</v>
      </c>
      <c r="G105" s="65">
        <f>F105/'t2'!$J105*100</f>
        <v>10.983296054195977</v>
      </c>
      <c r="H105" s="152">
        <v>0.8</v>
      </c>
      <c r="I105" s="65">
        <f>H105/'t2'!$J105*100</f>
        <v>2.1966592108391954</v>
      </c>
      <c r="J105" s="22">
        <v>5</v>
      </c>
      <c r="K105" s="86">
        <f>J105/'t2'!$J105*100</f>
        <v>13.72912006774497</v>
      </c>
    </row>
    <row r="106" spans="1:11" ht="12.75">
      <c r="A106" s="28" t="s">
        <v>202</v>
      </c>
      <c r="B106" s="29" t="s">
        <v>100</v>
      </c>
      <c r="C106" s="24">
        <v>66.4022</v>
      </c>
      <c r="D106" s="31">
        <f>C106/'t2'!$J106*100</f>
        <v>50.1697706924559</v>
      </c>
      <c r="E106" s="43">
        <v>-0.27009695077714524</v>
      </c>
      <c r="F106" s="153">
        <v>15.43</v>
      </c>
      <c r="G106" s="67">
        <f>F106/'t2'!$J106*100</f>
        <v>11.658040874919724</v>
      </c>
      <c r="H106" s="153">
        <v>6.18</v>
      </c>
      <c r="I106" s="67">
        <f>H106/'t2'!$J106*100</f>
        <v>4.669260700389105</v>
      </c>
      <c r="J106" s="24">
        <v>60</v>
      </c>
      <c r="K106" s="87">
        <f>J106/'t2'!$J106*100</f>
        <v>45.332628159117526</v>
      </c>
    </row>
    <row r="107" spans="1:11" ht="13.5" thickBot="1">
      <c r="A107" s="301" t="s">
        <v>420</v>
      </c>
      <c r="B107" s="282" t="s">
        <v>419</v>
      </c>
      <c r="C107" s="285">
        <v>16.902807</v>
      </c>
      <c r="D107" s="286">
        <f>C107/'t2'!$J107*100</f>
        <v>57.818701223144764</v>
      </c>
      <c r="E107" s="287"/>
      <c r="F107" s="288">
        <v>4.262107</v>
      </c>
      <c r="G107" s="289">
        <f>F107/'t2'!$J107*100</f>
        <v>14.579205170719506</v>
      </c>
      <c r="H107" s="288"/>
      <c r="I107" s="289"/>
      <c r="J107" s="285">
        <v>10</v>
      </c>
      <c r="K107" s="290">
        <f>J107/'t2'!$J107*100</f>
        <v>34.20656771573193</v>
      </c>
    </row>
    <row r="108" spans="1:11" ht="12.75">
      <c r="A108" s="366" t="s">
        <v>204</v>
      </c>
      <c r="B108" s="367"/>
      <c r="C108" s="189">
        <f>C110-C109-C82</f>
        <v>2386.341241000001</v>
      </c>
      <c r="D108" s="32">
        <f>C108/'t2'!$J108*100</f>
        <v>24.756584804010124</v>
      </c>
      <c r="E108" s="37">
        <v>-0.025817372586730336</v>
      </c>
      <c r="F108" s="304">
        <f>F110-F109-F82</f>
        <v>932.2686749999998</v>
      </c>
      <c r="G108" s="307">
        <f>F108/'t2'!$J108*100</f>
        <v>9.671621189888171</v>
      </c>
      <c r="H108" s="304">
        <f>H110-H109-H82</f>
        <v>160.24844299999998</v>
      </c>
      <c r="I108" s="249">
        <f>H108/'t2'!$J108*100</f>
        <v>1.6624630629849135</v>
      </c>
      <c r="J108" s="189">
        <f>J110-J109-J82</f>
        <v>6724.862794999999</v>
      </c>
      <c r="K108" s="88">
        <f>J108/'t2'!$J108*100</f>
        <v>69.7656450885391</v>
      </c>
    </row>
    <row r="109" spans="1:11" ht="12.75">
      <c r="A109" s="364" t="s">
        <v>411</v>
      </c>
      <c r="B109" s="365"/>
      <c r="C109" s="190">
        <f>SUM(C103:C107)</f>
        <v>179.642666</v>
      </c>
      <c r="D109" s="33">
        <f>C109/'t2'!$J109*100</f>
        <v>54.45784173158768</v>
      </c>
      <c r="E109" s="38">
        <v>-0.13837636706960577</v>
      </c>
      <c r="F109" s="305">
        <f>SUM(F103:F107)</f>
        <v>39.165684999999996</v>
      </c>
      <c r="G109" s="308">
        <f>F109/'t2'!$J109*100</f>
        <v>11.872895913486484</v>
      </c>
      <c r="H109" s="305">
        <f>SUM(H103:H107)</f>
        <v>11.399999999999999</v>
      </c>
      <c r="I109" s="250">
        <f>H109/'t2'!$J109*100</f>
        <v>3.455857172260511</v>
      </c>
      <c r="J109" s="190">
        <f>SUM(J103:J107)</f>
        <v>134.596167</v>
      </c>
      <c r="K109" s="89">
        <f>J109/'t2'!$J109*100</f>
        <v>40.80220430576523</v>
      </c>
    </row>
    <row r="110" spans="1:11" ht="13.5" thickBot="1">
      <c r="A110" s="362" t="s">
        <v>412</v>
      </c>
      <c r="B110" s="363"/>
      <c r="C110" s="191">
        <f>SUM(C7:C107)</f>
        <v>2686.603907000001</v>
      </c>
      <c r="D110" s="34">
        <f>C110/'t2'!$J110*100</f>
        <v>26.506266861907296</v>
      </c>
      <c r="E110" s="39">
        <v>-0.030084461352535175</v>
      </c>
      <c r="F110" s="306">
        <f>SUM(F7:F107)</f>
        <v>980.4343599999999</v>
      </c>
      <c r="G110" s="309">
        <f>F110/'t2'!$J110*100</f>
        <v>9.673050321646565</v>
      </c>
      <c r="H110" s="306">
        <f>SUM(H7:H107)</f>
        <v>171.648443</v>
      </c>
      <c r="I110" s="251">
        <f>H110/'t2'!$J110*100</f>
        <v>1.6934984069420849</v>
      </c>
      <c r="J110" s="191">
        <f>SUM(J7:J107)</f>
        <v>6893.276964999999</v>
      </c>
      <c r="K110" s="90">
        <f>J110/'t2'!$J110*100</f>
        <v>68.00966763699726</v>
      </c>
    </row>
    <row r="111" spans="3:11" ht="12.75">
      <c r="C111" s="4"/>
      <c r="D111" s="5"/>
      <c r="F111" s="64"/>
      <c r="G111" s="64"/>
      <c r="H111" s="64"/>
      <c r="I111" s="64"/>
      <c r="J111" s="4"/>
      <c r="K111" s="5"/>
    </row>
    <row r="112" spans="1:11" ht="12.75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</row>
    <row r="113" ht="12.75">
      <c r="A113" s="243" t="s">
        <v>431</v>
      </c>
    </row>
    <row r="114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</row>
    <row r="115" spans="1:11" ht="12.75">
      <c r="A115" s="21"/>
      <c r="B115" s="21"/>
      <c r="C115" s="21" t="s">
        <v>283</v>
      </c>
      <c r="D115" s="21"/>
      <c r="E115" s="21"/>
      <c r="F115" s="21" t="s">
        <v>284</v>
      </c>
      <c r="G115" s="21"/>
      <c r="H115" s="21" t="s">
        <v>285</v>
      </c>
      <c r="I115" s="21"/>
      <c r="J115" s="21" t="s">
        <v>286</v>
      </c>
      <c r="K115" s="21"/>
    </row>
  </sheetData>
  <mergeCells count="9">
    <mergeCell ref="A110:B110"/>
    <mergeCell ref="A109:B109"/>
    <mergeCell ref="A108:B108"/>
    <mergeCell ref="C1:K1"/>
    <mergeCell ref="A1:B1"/>
    <mergeCell ref="A5:B6"/>
    <mergeCell ref="A3:K3"/>
    <mergeCell ref="J5:K5"/>
    <mergeCell ref="C5:I5"/>
  </mergeCells>
  <hyperlinks>
    <hyperlink ref="K2" location="Index!A1" display="Index"/>
  </hyperlinks>
  <printOptions/>
  <pageMargins left="0.5118110236220472" right="0.2362204724409449" top="1.31" bottom="0.5511811023622047" header="0.41" footer="0.16"/>
  <pageSetup firstPageNumber="20" useFirstPageNumber="1" horizontalDpi="600" verticalDpi="600" orientation="portrait" paperSize="9" scale="82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0" man="1"/>
  </rowBreaks>
  <colBreaks count="1" manualBreakCount="1">
    <brk id="11" max="1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/>
  <dimension ref="A1:I116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8" width="11.00390625" style="2" customWidth="1"/>
    <col min="9" max="9" width="14.140625" style="2" customWidth="1"/>
    <col min="10" max="16384" width="11.421875" style="2" customWidth="1"/>
  </cols>
  <sheetData>
    <row r="1" spans="1:9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</row>
    <row r="2" spans="1:9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60" t="s">
        <v>345</v>
      </c>
    </row>
    <row r="3" spans="1:9" ht="22.5" customHeight="1" thickBot="1">
      <c r="A3" s="380" t="s">
        <v>230</v>
      </c>
      <c r="B3" s="381"/>
      <c r="C3" s="381"/>
      <c r="D3" s="381"/>
      <c r="E3" s="381"/>
      <c r="F3" s="381"/>
      <c r="G3" s="381"/>
      <c r="H3" s="381"/>
      <c r="I3" s="382"/>
    </row>
    <row r="4" spans="1:9" ht="9" customHeight="1" thickBot="1">
      <c r="A4" s="13"/>
      <c r="B4" s="14"/>
      <c r="C4" s="14"/>
      <c r="D4" s="14"/>
      <c r="E4" s="14"/>
      <c r="F4" s="14"/>
      <c r="G4" s="17"/>
      <c r="H4" s="17"/>
      <c r="I4" s="16"/>
    </row>
    <row r="5" spans="1:9" ht="30" customHeight="1">
      <c r="A5" s="370" t="s">
        <v>232</v>
      </c>
      <c r="B5" s="371"/>
      <c r="C5" s="384" t="s">
        <v>407</v>
      </c>
      <c r="D5" s="385"/>
      <c r="E5" s="384" t="s">
        <v>408</v>
      </c>
      <c r="F5" s="385"/>
      <c r="G5" s="384" t="s">
        <v>409</v>
      </c>
      <c r="H5" s="385"/>
      <c r="I5" s="387"/>
    </row>
    <row r="6" spans="1:9" ht="39.75" customHeight="1">
      <c r="A6" s="372"/>
      <c r="B6" s="373"/>
      <c r="C6" s="40" t="s">
        <v>240</v>
      </c>
      <c r="D6" s="6" t="s">
        <v>241</v>
      </c>
      <c r="E6" s="40" t="s">
        <v>240</v>
      </c>
      <c r="F6" s="6" t="s">
        <v>241</v>
      </c>
      <c r="G6" s="40" t="s">
        <v>240</v>
      </c>
      <c r="H6" s="6" t="s">
        <v>241</v>
      </c>
      <c r="I6" s="20" t="str">
        <f>CONCATENATE("Variation du solde ",Index!$E$2," - ",Index!$E$2-1," (en M€)")</f>
        <v>Variation du solde 2012 - 2011 (en M€)</v>
      </c>
    </row>
    <row r="7" spans="1:9" ht="12.75" customHeight="1">
      <c r="A7" s="26" t="s">
        <v>105</v>
      </c>
      <c r="B7" s="27" t="s">
        <v>1</v>
      </c>
      <c r="C7" s="22">
        <f>E7+'t3 bis'!G7</f>
        <v>67.26854</v>
      </c>
      <c r="D7" s="265">
        <f>C7*1000000/'t15'!$D7</f>
        <v>111.02397787064362</v>
      </c>
      <c r="E7" s="22">
        <v>51.34154</v>
      </c>
      <c r="F7" s="265">
        <f>E7*1000000/'t15'!$D7</f>
        <v>84.73711486535554</v>
      </c>
      <c r="G7" s="22">
        <v>23.14154</v>
      </c>
      <c r="H7" s="265">
        <f>G7*1000000/'t15'!$D7</f>
        <v>38.194166617152895</v>
      </c>
      <c r="I7" s="252">
        <v>9.076082</v>
      </c>
    </row>
    <row r="8" spans="1:9" ht="12.75" customHeight="1">
      <c r="A8" s="28" t="s">
        <v>106</v>
      </c>
      <c r="B8" s="29" t="s">
        <v>2</v>
      </c>
      <c r="C8" s="23">
        <f>E8+'t3 bis'!G8</f>
        <v>56.717058</v>
      </c>
      <c r="D8" s="266">
        <f>C8*1000000/'t15'!$D8</f>
        <v>102.28117239924187</v>
      </c>
      <c r="E8" s="23">
        <v>41.40556</v>
      </c>
      <c r="F8" s="266">
        <f>E8*1000000/'t15'!$D8</f>
        <v>74.66905671741918</v>
      </c>
      <c r="G8" s="23">
        <v>20.90556</v>
      </c>
      <c r="H8" s="266">
        <f>G8*1000000/'t15'!$D8</f>
        <v>37.70021333727668</v>
      </c>
      <c r="I8" s="253">
        <v>4.840927000000001</v>
      </c>
    </row>
    <row r="9" spans="1:9" ht="12.75" customHeight="1">
      <c r="A9" s="26" t="s">
        <v>107</v>
      </c>
      <c r="B9" s="27" t="s">
        <v>3</v>
      </c>
      <c r="C9" s="22">
        <f>E9+'t3 bis'!G9</f>
        <v>44.901871</v>
      </c>
      <c r="D9" s="265">
        <f>C9*1000000/'t15'!$D9</f>
        <v>127.07045749118468</v>
      </c>
      <c r="E9" s="22">
        <v>38.731723</v>
      </c>
      <c r="F9" s="265">
        <f>E9*1000000/'t15'!$D9</f>
        <v>109.6091911410961</v>
      </c>
      <c r="G9" s="22">
        <v>17.731723</v>
      </c>
      <c r="H9" s="265">
        <f>G9*1000000/'t15'!$D9</f>
        <v>50.180050486469966</v>
      </c>
      <c r="I9" s="252">
        <v>8.164176</v>
      </c>
    </row>
    <row r="10" spans="1:9" ht="12.75" customHeight="1">
      <c r="A10" s="28" t="s">
        <v>108</v>
      </c>
      <c r="B10" s="29" t="s">
        <v>85</v>
      </c>
      <c r="C10" s="24">
        <f>E10+'t3 bis'!G10</f>
        <v>21.37594</v>
      </c>
      <c r="D10" s="266">
        <f>C10*1000000/'t15'!$D10</f>
        <v>129.92991690929315</v>
      </c>
      <c r="E10" s="24">
        <v>17.55294</v>
      </c>
      <c r="F10" s="266">
        <f>E10*1000000/'t15'!$D10</f>
        <v>106.69247928810654</v>
      </c>
      <c r="G10" s="24">
        <v>5.637424</v>
      </c>
      <c r="H10" s="266">
        <f>G10*1000000/'t15'!$D10</f>
        <v>34.26609692497523</v>
      </c>
      <c r="I10" s="253">
        <v>1.9399170000000003</v>
      </c>
    </row>
    <row r="11" spans="1:9" ht="12.75" customHeight="1">
      <c r="A11" s="26" t="s">
        <v>109</v>
      </c>
      <c r="B11" s="27" t="s">
        <v>4</v>
      </c>
      <c r="C11" s="22">
        <f>E11+'t3 bis'!G11</f>
        <v>23.654253</v>
      </c>
      <c r="D11" s="265">
        <f>C11*1000000/'t15'!$D11</f>
        <v>167.57881872861364</v>
      </c>
      <c r="E11" s="22">
        <v>16.200222</v>
      </c>
      <c r="F11" s="265">
        <f>E11*1000000/'t15'!$D11</f>
        <v>114.77065312108138</v>
      </c>
      <c r="G11" s="22">
        <v>6.700222</v>
      </c>
      <c r="H11" s="265">
        <f>G11*1000000/'t15'!$D11</f>
        <v>47.467797354643544</v>
      </c>
      <c r="I11" s="252">
        <v>-0.1524409999999996</v>
      </c>
    </row>
    <row r="12" spans="1:9" ht="12.75" customHeight="1">
      <c r="A12" s="28" t="s">
        <v>110</v>
      </c>
      <c r="B12" s="29" t="s">
        <v>5</v>
      </c>
      <c r="C12" s="24">
        <f>E12+'t3 bis'!G12</f>
        <v>172.997897</v>
      </c>
      <c r="D12" s="266">
        <f>C12*1000000/'t15'!$D12</f>
        <v>158.04725853191496</v>
      </c>
      <c r="E12" s="24">
        <v>131.597897</v>
      </c>
      <c r="F12" s="266">
        <f>E12*1000000/'t15'!$D12</f>
        <v>120.22508487149595</v>
      </c>
      <c r="G12" s="24">
        <v>71.947897</v>
      </c>
      <c r="H12" s="266">
        <f>G12*1000000/'t15'!$D12</f>
        <v>65.73009311197922</v>
      </c>
      <c r="I12" s="253">
        <v>-29.289741000000006</v>
      </c>
    </row>
    <row r="13" spans="1:9" ht="12.75" customHeight="1">
      <c r="A13" s="26" t="s">
        <v>111</v>
      </c>
      <c r="B13" s="27" t="s">
        <v>6</v>
      </c>
      <c r="C13" s="22">
        <f>E13+'t3 bis'!G13</f>
        <v>36.090988</v>
      </c>
      <c r="D13" s="265">
        <f>C13*1000000/'t15'!$D13</f>
        <v>111.55858751962809</v>
      </c>
      <c r="E13" s="22">
        <v>29.870988</v>
      </c>
      <c r="F13" s="265">
        <f>E13*1000000/'t15'!$D13</f>
        <v>92.33233595865428</v>
      </c>
      <c r="G13" s="22">
        <v>14.270988</v>
      </c>
      <c r="H13" s="265">
        <f>G13*1000000/'t15'!$D13</f>
        <v>44.11215519479717</v>
      </c>
      <c r="I13" s="252">
        <v>-1.3113220000000005</v>
      </c>
    </row>
    <row r="14" spans="1:9" ht="12.75" customHeight="1">
      <c r="A14" s="28" t="s">
        <v>112</v>
      </c>
      <c r="B14" s="29" t="s">
        <v>86</v>
      </c>
      <c r="C14" s="24">
        <f>E14+'t3 bis'!G14</f>
        <v>34.839775</v>
      </c>
      <c r="D14" s="266">
        <f>C14*1000000/'t15'!$D14</f>
        <v>119.43004692904424</v>
      </c>
      <c r="E14" s="24">
        <v>28.649775</v>
      </c>
      <c r="F14" s="266">
        <f>E14*1000000/'t15'!$D14</f>
        <v>98.21085161303593</v>
      </c>
      <c r="G14" s="24">
        <v>9.039775</v>
      </c>
      <c r="H14" s="266">
        <f>G14*1000000/'t15'!$D14</f>
        <v>30.98816661353298</v>
      </c>
      <c r="I14" s="253">
        <v>15.292207000000001</v>
      </c>
    </row>
    <row r="15" spans="1:9" ht="12.75" customHeight="1">
      <c r="A15" s="26" t="s">
        <v>113</v>
      </c>
      <c r="B15" s="27" t="s">
        <v>7</v>
      </c>
      <c r="C15" s="22">
        <f>E15+'t3 bis'!G15</f>
        <v>25.456386000000002</v>
      </c>
      <c r="D15" s="265">
        <f>C15*1000000/'t15'!$D15</f>
        <v>162.45196903657285</v>
      </c>
      <c r="E15" s="22">
        <v>23.965695</v>
      </c>
      <c r="F15" s="265">
        <f>E15*1000000/'t15'!$D15</f>
        <v>152.93900485638252</v>
      </c>
      <c r="G15" s="22">
        <v>10.419727</v>
      </c>
      <c r="H15" s="265">
        <f>G15*1000000/'t15'!$D15</f>
        <v>66.49432358440598</v>
      </c>
      <c r="I15" s="252">
        <v>2.828791</v>
      </c>
    </row>
    <row r="16" spans="1:9" ht="12.75" customHeight="1">
      <c r="A16" s="28" t="s">
        <v>114</v>
      </c>
      <c r="B16" s="29" t="s">
        <v>87</v>
      </c>
      <c r="C16" s="24">
        <f>E16+'t3 bis'!G16</f>
        <v>35.05461</v>
      </c>
      <c r="D16" s="266">
        <f>C16*1000000/'t15'!$D16</f>
        <v>112.47131636699649</v>
      </c>
      <c r="E16" s="24">
        <v>32.50461</v>
      </c>
      <c r="F16" s="266">
        <f>E16*1000000/'t15'!$D16</f>
        <v>104.2897431948562</v>
      </c>
      <c r="G16" s="24">
        <v>11.162214</v>
      </c>
      <c r="H16" s="266">
        <f>G16*1000000/'t15'!$D16</f>
        <v>35.813517883956415</v>
      </c>
      <c r="I16" s="253">
        <v>22.977777</v>
      </c>
    </row>
    <row r="17" spans="1:9" ht="12.75" customHeight="1">
      <c r="A17" s="26" t="s">
        <v>115</v>
      </c>
      <c r="B17" s="27" t="s">
        <v>8</v>
      </c>
      <c r="C17" s="22">
        <f>E17+'t3 bis'!G17</f>
        <v>58.650575</v>
      </c>
      <c r="D17" s="265">
        <f>C17*1000000/'t15'!$D17</f>
        <v>161.3851053877057</v>
      </c>
      <c r="E17" s="22">
        <v>53.950575</v>
      </c>
      <c r="F17" s="265">
        <f>E17*1000000/'t15'!$D17</f>
        <v>148.45241043420836</v>
      </c>
      <c r="G17" s="22">
        <v>34.000575</v>
      </c>
      <c r="H17" s="265">
        <f>G17*1000000/'t15'!$D17</f>
        <v>93.55724781244841</v>
      </c>
      <c r="I17" s="252">
        <v>6.448898999999997</v>
      </c>
    </row>
    <row r="18" spans="1:9" ht="12.75" customHeight="1">
      <c r="A18" s="28" t="s">
        <v>116</v>
      </c>
      <c r="B18" s="29" t="s">
        <v>9</v>
      </c>
      <c r="C18" s="24">
        <f>E18+'t3 bis'!G18</f>
        <v>31.739082000000003</v>
      </c>
      <c r="D18" s="266">
        <f>C18*1000000/'t15'!$D18</f>
        <v>109.96307434328597</v>
      </c>
      <c r="E18" s="24">
        <v>26.339082</v>
      </c>
      <c r="F18" s="266">
        <f>E18*1000000/'t15'!$D18</f>
        <v>91.25425971992212</v>
      </c>
      <c r="G18" s="24">
        <v>14.685084</v>
      </c>
      <c r="H18" s="266">
        <f>G18*1000000/'t15'!$D18</f>
        <v>50.877873015653044</v>
      </c>
      <c r="I18" s="253">
        <v>-3.493096999999999</v>
      </c>
    </row>
    <row r="19" spans="1:9" ht="12.75" customHeight="1">
      <c r="A19" s="26" t="s">
        <v>117</v>
      </c>
      <c r="B19" s="27" t="s">
        <v>10</v>
      </c>
      <c r="C19" s="22">
        <f>E19+'t3 bis'!G19</f>
        <v>233.23141299999997</v>
      </c>
      <c r="D19" s="265">
        <f>C19*1000000/'t15'!$D19</f>
        <v>116.90246825462859</v>
      </c>
      <c r="E19" s="22">
        <v>228.042613</v>
      </c>
      <c r="F19" s="265">
        <f>E19*1000000/'t15'!$D19</f>
        <v>114.30168854199351</v>
      </c>
      <c r="G19" s="22">
        <v>213.766116</v>
      </c>
      <c r="H19" s="265">
        <f>G19*1000000/'t15'!$D19</f>
        <v>107.14588686046874</v>
      </c>
      <c r="I19" s="252">
        <v>41.652237000000014</v>
      </c>
    </row>
    <row r="20" spans="1:9" ht="12.75" customHeight="1">
      <c r="A20" s="28" t="s">
        <v>118</v>
      </c>
      <c r="B20" s="29" t="s">
        <v>11</v>
      </c>
      <c r="C20" s="24">
        <f>E20+'t3 bis'!G20</f>
        <v>69.65877900000001</v>
      </c>
      <c r="D20" s="266">
        <f>C20*1000000/'t15'!$D20</f>
        <v>99.93311708992418</v>
      </c>
      <c r="E20" s="24">
        <v>62.859779</v>
      </c>
      <c r="F20" s="266">
        <f>E20*1000000/'t15'!$D20</f>
        <v>90.17920993208561</v>
      </c>
      <c r="G20" s="24">
        <v>31.599997</v>
      </c>
      <c r="H20" s="266">
        <f>G20*1000000/'t15'!$D20</f>
        <v>45.33364273069231</v>
      </c>
      <c r="I20" s="253">
        <v>3.4433029999999967</v>
      </c>
    </row>
    <row r="21" spans="1:9" ht="12.75" customHeight="1">
      <c r="A21" s="26" t="s">
        <v>119</v>
      </c>
      <c r="B21" s="27" t="s">
        <v>12</v>
      </c>
      <c r="C21" s="22">
        <f>E21+'t3 bis'!G21</f>
        <v>26.967100000000002</v>
      </c>
      <c r="D21" s="265">
        <f>C21*1000000/'t15'!$D21</f>
        <v>174.70943415784498</v>
      </c>
      <c r="E21" s="22">
        <v>21.5151</v>
      </c>
      <c r="F21" s="265">
        <f>E21*1000000/'t15'!$D21</f>
        <v>139.3880301125983</v>
      </c>
      <c r="G21" s="22">
        <v>7.8051</v>
      </c>
      <c r="H21" s="265">
        <f>G21*1000000/'t15'!$D21</f>
        <v>50.56623087189188</v>
      </c>
      <c r="I21" s="252">
        <v>0.7647870000000001</v>
      </c>
    </row>
    <row r="22" spans="1:9" ht="12.75" customHeight="1">
      <c r="A22" s="28" t="s">
        <v>120</v>
      </c>
      <c r="B22" s="29" t="s">
        <v>13</v>
      </c>
      <c r="C22" s="24">
        <f>E22+'t3 bis'!G22</f>
        <v>33.829682</v>
      </c>
      <c r="D22" s="266">
        <f>C22*1000000/'t15'!$D22</f>
        <v>92.96090549114761</v>
      </c>
      <c r="E22" s="24">
        <v>26.209682</v>
      </c>
      <c r="F22" s="266">
        <f>E22*1000000/'t15'!$D22</f>
        <v>72.0218348891081</v>
      </c>
      <c r="G22" s="24">
        <v>4.699682</v>
      </c>
      <c r="H22" s="266">
        <f>G22*1000000/'t15'!$D22</f>
        <v>12.914300945555668</v>
      </c>
      <c r="I22" s="253">
        <v>0.9501940000000002</v>
      </c>
    </row>
    <row r="23" spans="1:9" ht="12.75" customHeight="1">
      <c r="A23" s="26" t="s">
        <v>121</v>
      </c>
      <c r="B23" s="27" t="s">
        <v>88</v>
      </c>
      <c r="C23" s="22">
        <f>E23+'t3 bis'!G23</f>
        <v>81.254</v>
      </c>
      <c r="D23" s="265">
        <f>C23*1000000/'t15'!$D23</f>
        <v>127.97356550664013</v>
      </c>
      <c r="E23" s="22">
        <v>69.854</v>
      </c>
      <c r="F23" s="265">
        <f>E23*1000000/'t15'!$D23</f>
        <v>110.01877378222413</v>
      </c>
      <c r="G23" s="22">
        <v>32.537</v>
      </c>
      <c r="H23" s="265">
        <f>G23*1000000/'t15'!$D23</f>
        <v>51.24518055590555</v>
      </c>
      <c r="I23" s="252">
        <v>11.050999999999998</v>
      </c>
    </row>
    <row r="24" spans="1:9" ht="12.75" customHeight="1">
      <c r="A24" s="28" t="s">
        <v>122</v>
      </c>
      <c r="B24" s="29" t="s">
        <v>89</v>
      </c>
      <c r="C24" s="24">
        <f>E24+'t3 bis'!G24</f>
        <v>32.891866</v>
      </c>
      <c r="D24" s="266">
        <f>C24*1000000/'t15'!$D24</f>
        <v>102.97275399705093</v>
      </c>
      <c r="E24" s="24">
        <v>24.943866</v>
      </c>
      <c r="F24" s="266">
        <f>E24*1000000/'t15'!$D24</f>
        <v>78.09038798082793</v>
      </c>
      <c r="G24" s="24">
        <v>9.25739</v>
      </c>
      <c r="H24" s="266">
        <f>G24*1000000/'t15'!$D24</f>
        <v>28.981601199663142</v>
      </c>
      <c r="I24" s="253">
        <v>7.587994999999999</v>
      </c>
    </row>
    <row r="25" spans="1:9" ht="12.75" customHeight="1">
      <c r="A25" s="26" t="s">
        <v>123</v>
      </c>
      <c r="B25" s="27" t="s">
        <v>90</v>
      </c>
      <c r="C25" s="22">
        <f>E25+'t3 bis'!G25</f>
        <v>30.556398</v>
      </c>
      <c r="D25" s="265">
        <f>C25*1000000/'t15'!$D25</f>
        <v>121.19975725459709</v>
      </c>
      <c r="E25" s="22">
        <v>17.956398</v>
      </c>
      <c r="F25" s="265">
        <f>E25*1000000/'t15'!$D25</f>
        <v>71.22276253787939</v>
      </c>
      <c r="G25" s="22">
        <v>-7.343602</v>
      </c>
      <c r="H25" s="265">
        <f>G25*1000000/'t15'!$D25</f>
        <v>-29.12786971076806</v>
      </c>
      <c r="I25" s="252">
        <v>-7.126821</v>
      </c>
    </row>
    <row r="26" spans="1:9" ht="12.75" customHeight="1">
      <c r="A26" s="28" t="s">
        <v>228</v>
      </c>
      <c r="B26" s="29" t="s">
        <v>14</v>
      </c>
      <c r="C26" s="24">
        <f>E26+'t3 bis'!G26</f>
        <v>31.872681</v>
      </c>
      <c r="D26" s="266">
        <f>C26*1000000/'t15'!$D26</f>
        <v>221.7631084578776</v>
      </c>
      <c r="E26" s="24">
        <v>30.6365</v>
      </c>
      <c r="F26" s="266">
        <f>E26*1000000/'t15'!$D26</f>
        <v>213.16203278506026</v>
      </c>
      <c r="G26" s="24">
        <v>28.70973</v>
      </c>
      <c r="H26" s="266">
        <f>G26*1000000/'t15'!$D26</f>
        <v>199.75599064874342</v>
      </c>
      <c r="I26" s="253">
        <v>3.396305999999999</v>
      </c>
    </row>
    <row r="27" spans="1:9" ht="12.75" customHeight="1">
      <c r="A27" s="26" t="s">
        <v>229</v>
      </c>
      <c r="B27" s="27" t="s">
        <v>15</v>
      </c>
      <c r="C27" s="22">
        <f>E27+'t3 bis'!G27</f>
        <v>31.857964</v>
      </c>
      <c r="D27" s="265">
        <f>C27*1000000/'t15'!$D27</f>
        <v>190.64866579295403</v>
      </c>
      <c r="E27" s="22">
        <v>25.16172</v>
      </c>
      <c r="F27" s="265">
        <f>E27*1000000/'t15'!$D27</f>
        <v>150.57611173946609</v>
      </c>
      <c r="G27" s="22">
        <v>18.86272</v>
      </c>
      <c r="H27" s="265">
        <f>G27*1000000/'t15'!$D27</f>
        <v>112.88079807065104</v>
      </c>
      <c r="I27" s="252">
        <v>2.6160390000000007</v>
      </c>
    </row>
    <row r="28" spans="1:9" ht="12.75" customHeight="1">
      <c r="A28" s="28" t="s">
        <v>124</v>
      </c>
      <c r="B28" s="29" t="s">
        <v>16</v>
      </c>
      <c r="C28" s="24">
        <f>E28+'t3 bis'!G28</f>
        <v>47.643011</v>
      </c>
      <c r="D28" s="266">
        <f>C28*1000000/'t15'!$D28</f>
        <v>88.51317116852668</v>
      </c>
      <c r="E28" s="24">
        <v>36.917011</v>
      </c>
      <c r="F28" s="266">
        <f>E28*1000000/'t15'!$D28</f>
        <v>68.58596140519712</v>
      </c>
      <c r="G28" s="24">
        <v>-117.597688</v>
      </c>
      <c r="H28" s="266">
        <f>G28*1000000/'t15'!$D28</f>
        <v>-218.47788518166905</v>
      </c>
      <c r="I28" s="253">
        <v>-42.54738800000001</v>
      </c>
    </row>
    <row r="29" spans="1:9" ht="12.75" customHeight="1">
      <c r="A29" s="26" t="s">
        <v>125</v>
      </c>
      <c r="B29" s="27" t="s">
        <v>91</v>
      </c>
      <c r="C29" s="22">
        <f>E29+'t3 bis'!G29</f>
        <v>70.09</v>
      </c>
      <c r="D29" s="265">
        <f>C29*1000000/'t15'!$D29</f>
        <v>115.21214552005733</v>
      </c>
      <c r="E29" s="22">
        <v>58.74</v>
      </c>
      <c r="F29" s="265">
        <f>E29*1000000/'t15'!$D29</f>
        <v>96.55530643241786</v>
      </c>
      <c r="G29" s="22">
        <v>35.44</v>
      </c>
      <c r="H29" s="265">
        <f>G29*1000000/'t15'!$D29</f>
        <v>58.2553636357659</v>
      </c>
      <c r="I29" s="252">
        <v>12.445</v>
      </c>
    </row>
    <row r="30" spans="1:9" ht="12.75" customHeight="1">
      <c r="A30" s="28" t="s">
        <v>126</v>
      </c>
      <c r="B30" s="29" t="s">
        <v>17</v>
      </c>
      <c r="C30" s="24">
        <f>E30+'t3 bis'!G30</f>
        <v>9.194724</v>
      </c>
      <c r="D30" s="266">
        <f>C30*1000000/'t15'!$D30</f>
        <v>71.59048545957098</v>
      </c>
      <c r="E30" s="24">
        <v>7.312666</v>
      </c>
      <c r="F30" s="266">
        <f>E30*1000000/'t15'!$D30</f>
        <v>56.93670728384007</v>
      </c>
      <c r="G30" s="24">
        <v>-1.622444</v>
      </c>
      <c r="H30" s="266">
        <f>G30*1000000/'t15'!$D30</f>
        <v>-12.63241328298361</v>
      </c>
      <c r="I30" s="253">
        <v>-2.693553</v>
      </c>
    </row>
    <row r="31" spans="1:9" ht="12.75" customHeight="1">
      <c r="A31" s="26" t="s">
        <v>127</v>
      </c>
      <c r="B31" s="27" t="s">
        <v>92</v>
      </c>
      <c r="C31" s="22">
        <f>E31+'t3 bis'!G31</f>
        <v>68.308862</v>
      </c>
      <c r="D31" s="265">
        <f>C31*1000000/'t15'!$D31</f>
        <v>160.93272800949921</v>
      </c>
      <c r="E31" s="22">
        <v>56.288862</v>
      </c>
      <c r="F31" s="265">
        <f>E31*1000000/'t15'!$D31</f>
        <v>132.61412725936256</v>
      </c>
      <c r="G31" s="22">
        <v>36.787362</v>
      </c>
      <c r="H31" s="265">
        <f>G31*1000000/'t15'!$D31</f>
        <v>86.66943570122699</v>
      </c>
      <c r="I31" s="252">
        <v>15.873881</v>
      </c>
    </row>
    <row r="32" spans="1:9" ht="12.75" customHeight="1">
      <c r="A32" s="28" t="s">
        <v>128</v>
      </c>
      <c r="B32" s="29" t="s">
        <v>18</v>
      </c>
      <c r="C32" s="24">
        <f>E32+'t3 bis'!G32</f>
        <v>51.031217</v>
      </c>
      <c r="D32" s="266">
        <f>C32*1000000/'t15'!$D32</f>
        <v>94.50365375783345</v>
      </c>
      <c r="E32" s="24">
        <v>40.929217</v>
      </c>
      <c r="F32" s="266">
        <f>E32*1000000/'t15'!$D32</f>
        <v>75.79596919954369</v>
      </c>
      <c r="G32" s="24">
        <v>29.342217</v>
      </c>
      <c r="H32" s="266">
        <f>G32*1000000/'t15'!$D32</f>
        <v>54.33824389990963</v>
      </c>
      <c r="I32" s="253">
        <v>3.1827180000000013</v>
      </c>
    </row>
    <row r="33" spans="1:9" ht="12.75" customHeight="1">
      <c r="A33" s="26" t="s">
        <v>129</v>
      </c>
      <c r="B33" s="27" t="s">
        <v>93</v>
      </c>
      <c r="C33" s="22">
        <f>E33+'t3 bis'!G33</f>
        <v>48.657</v>
      </c>
      <c r="D33" s="265">
        <f>C33*1000000/'t15'!$D33</f>
        <v>97.80557079883495</v>
      </c>
      <c r="E33" s="22">
        <v>45.8</v>
      </c>
      <c r="F33" s="265">
        <f>E33*1000000/'t15'!$D33</f>
        <v>92.06270716621741</v>
      </c>
      <c r="G33" s="22">
        <v>28.672</v>
      </c>
      <c r="H33" s="265">
        <f>G33*1000000/'t15'!$D33</f>
        <v>57.63366680938396</v>
      </c>
      <c r="I33" s="252">
        <v>0.2940000000000005</v>
      </c>
    </row>
    <row r="34" spans="1:9" ht="12.75" customHeight="1">
      <c r="A34" s="28" t="s">
        <v>130</v>
      </c>
      <c r="B34" s="29" t="s">
        <v>19</v>
      </c>
      <c r="C34" s="24">
        <f>E34+'t3 bis'!G34</f>
        <v>62.881904</v>
      </c>
      <c r="D34" s="266">
        <f>C34*1000000/'t15'!$D34</f>
        <v>104.94642520373644</v>
      </c>
      <c r="E34" s="24">
        <v>55.341904</v>
      </c>
      <c r="F34" s="266">
        <f>E34*1000000/'t15'!$D34</f>
        <v>92.36258159053774</v>
      </c>
      <c r="G34" s="24">
        <v>32.594504</v>
      </c>
      <c r="H34" s="266">
        <f>G34*1000000/'t15'!$D34</f>
        <v>54.39842718644283</v>
      </c>
      <c r="I34" s="253">
        <v>0.7689769999999996</v>
      </c>
    </row>
    <row r="35" spans="1:9" ht="12.75" customHeight="1">
      <c r="A35" s="26" t="s">
        <v>131</v>
      </c>
      <c r="B35" s="27" t="s">
        <v>20</v>
      </c>
      <c r="C35" s="22">
        <f>E35+'t3 bis'!G35</f>
        <v>51.293</v>
      </c>
      <c r="D35" s="265">
        <f>C35*1000000/'t15'!$D35</f>
        <v>117.38441892504223</v>
      </c>
      <c r="E35" s="22">
        <v>44.493</v>
      </c>
      <c r="F35" s="265">
        <f>E35*1000000/'t15'!$D35</f>
        <v>101.82256743087562</v>
      </c>
      <c r="G35" s="22">
        <v>20.408295</v>
      </c>
      <c r="H35" s="265">
        <f>G35*1000000/'t15'!$D35</f>
        <v>46.70453765281509</v>
      </c>
      <c r="I35" s="252">
        <v>4.111274999999999</v>
      </c>
    </row>
    <row r="36" spans="1:9" ht="12.75" customHeight="1">
      <c r="A36" s="28" t="s">
        <v>132</v>
      </c>
      <c r="B36" s="29" t="s">
        <v>21</v>
      </c>
      <c r="C36" s="24">
        <f>E36+'t3 bis'!G36</f>
        <v>65.415704</v>
      </c>
      <c r="D36" s="266">
        <f>C36*1000000/'t15'!$D36</f>
        <v>70.68590360065785</v>
      </c>
      <c r="E36" s="24">
        <v>58.208927</v>
      </c>
      <c r="F36" s="266">
        <f>E36*1000000/'t15'!$D36</f>
        <v>62.898514439586705</v>
      </c>
      <c r="G36" s="24">
        <v>33.708927</v>
      </c>
      <c r="H36" s="266">
        <f>G36*1000000/'t15'!$D36</f>
        <v>36.424678153790296</v>
      </c>
      <c r="I36" s="253">
        <v>2.254100000000001</v>
      </c>
    </row>
    <row r="37" spans="1:9" ht="12.75" customHeight="1">
      <c r="A37" s="26" t="s">
        <v>133</v>
      </c>
      <c r="B37" s="27" t="s">
        <v>22</v>
      </c>
      <c r="C37" s="22">
        <f>E37+'t3 bis'!G37</f>
        <v>50.330163</v>
      </c>
      <c r="D37" s="265">
        <f>C37*1000000/'t15'!$D37</f>
        <v>70.08005363550414</v>
      </c>
      <c r="E37" s="22">
        <v>39.330163</v>
      </c>
      <c r="F37" s="265">
        <f>E37*1000000/'t15'!$D37</f>
        <v>54.763580490154986</v>
      </c>
      <c r="G37" s="22">
        <v>16.329663</v>
      </c>
      <c r="H37" s="265">
        <f>G37*1000000/'t15'!$D37</f>
        <v>22.7375313465547</v>
      </c>
      <c r="I37" s="252">
        <v>1.7046109999999999</v>
      </c>
    </row>
    <row r="38" spans="1:9" ht="12.75" customHeight="1">
      <c r="A38" s="28" t="s">
        <v>134</v>
      </c>
      <c r="B38" s="29" t="s">
        <v>23</v>
      </c>
      <c r="C38" s="24">
        <f>E38+'t3 bis'!G38</f>
        <v>196.77958999999998</v>
      </c>
      <c r="D38" s="266">
        <f>C38*1000000/'t15'!$D38</f>
        <v>156.87811267536014</v>
      </c>
      <c r="E38" s="24">
        <v>177.758917</v>
      </c>
      <c r="F38" s="266">
        <f>E38*1000000/'t15'!$D38</f>
        <v>141.71430792276777</v>
      </c>
      <c r="G38" s="24">
        <v>133.137372</v>
      </c>
      <c r="H38" s="266">
        <f>G38*1000000/'t15'!$D38</f>
        <v>106.14078241507335</v>
      </c>
      <c r="I38" s="253">
        <v>-2.5109150000000113</v>
      </c>
    </row>
    <row r="39" spans="1:9" ht="12.75" customHeight="1">
      <c r="A39" s="26" t="s">
        <v>135</v>
      </c>
      <c r="B39" s="27" t="s">
        <v>24</v>
      </c>
      <c r="C39" s="22">
        <f>E39+'t3 bis'!G39</f>
        <v>21.890535</v>
      </c>
      <c r="D39" s="265">
        <f>C39*1000000/'t15'!$D39</f>
        <v>112.51302939967105</v>
      </c>
      <c r="E39" s="22">
        <v>17.780535</v>
      </c>
      <c r="F39" s="265">
        <f>E39*1000000/'t15'!$D39</f>
        <v>91.38844058388158</v>
      </c>
      <c r="G39" s="22">
        <v>6.639695</v>
      </c>
      <c r="H39" s="265">
        <f>G39*1000000/'t15'!$D39</f>
        <v>34.12672183388158</v>
      </c>
      <c r="I39" s="252">
        <v>0.947883</v>
      </c>
    </row>
    <row r="40" spans="1:9" ht="12.75" customHeight="1">
      <c r="A40" s="28" t="s">
        <v>136</v>
      </c>
      <c r="B40" s="29" t="s">
        <v>25</v>
      </c>
      <c r="C40" s="24">
        <f>E40+'t3 bis'!G40</f>
        <v>106.760918</v>
      </c>
      <c r="D40" s="266">
        <f>C40*1000000/'t15'!$D40</f>
        <v>72.91974116309949</v>
      </c>
      <c r="E40" s="24">
        <v>90.120918</v>
      </c>
      <c r="F40" s="266">
        <f>E40*1000000/'t15'!$D40</f>
        <v>61.554304112867534</v>
      </c>
      <c r="G40" s="24">
        <v>0.786918</v>
      </c>
      <c r="H40" s="266">
        <f>G40*1000000/'t15'!$D40</f>
        <v>0.5374799875417324</v>
      </c>
      <c r="I40" s="253">
        <v>68.547423</v>
      </c>
    </row>
    <row r="41" spans="1:9" ht="12.75" customHeight="1">
      <c r="A41" s="26" t="s">
        <v>137</v>
      </c>
      <c r="B41" s="27" t="s">
        <v>26</v>
      </c>
      <c r="C41" s="22">
        <f>E41+'t3 bis'!G41</f>
        <v>108.537758</v>
      </c>
      <c r="D41" s="265">
        <f>C41*1000000/'t15'!$D41</f>
        <v>103.36673377611602</v>
      </c>
      <c r="E41" s="22">
        <v>99.967758</v>
      </c>
      <c r="F41" s="265">
        <f>E41*1000000/'t15'!$D41</f>
        <v>95.20503111351529</v>
      </c>
      <c r="G41" s="22">
        <v>80.481758</v>
      </c>
      <c r="H41" s="265">
        <f>G41*1000000/'t15'!$D41</f>
        <v>76.64739539782825</v>
      </c>
      <c r="I41" s="252">
        <v>4.493930000000006</v>
      </c>
    </row>
    <row r="42" spans="1:9" ht="12.75" customHeight="1">
      <c r="A42" s="28" t="s">
        <v>138</v>
      </c>
      <c r="B42" s="29" t="s">
        <v>27</v>
      </c>
      <c r="C42" s="24">
        <f>E42+'t3 bis'!G42</f>
        <v>98.223315</v>
      </c>
      <c r="D42" s="266">
        <f>C42*1000000/'t15'!$D42</f>
        <v>97.83851611611531</v>
      </c>
      <c r="E42" s="24">
        <v>81.80949</v>
      </c>
      <c r="F42" s="266">
        <f>E42*1000000/'t15'!$D42</f>
        <v>81.48899378743403</v>
      </c>
      <c r="G42" s="24">
        <v>40.002848</v>
      </c>
      <c r="H42" s="266">
        <f>G42*1000000/'t15'!$D42</f>
        <v>39.84613315828845</v>
      </c>
      <c r="I42" s="253">
        <v>16.198461</v>
      </c>
    </row>
    <row r="43" spans="1:9" ht="12.75" customHeight="1">
      <c r="A43" s="26" t="s">
        <v>139</v>
      </c>
      <c r="B43" s="27" t="s">
        <v>28</v>
      </c>
      <c r="C43" s="22">
        <f>E43+'t3 bis'!G43</f>
        <v>13.546611</v>
      </c>
      <c r="D43" s="265">
        <f>C43*1000000/'t15'!$D43</f>
        <v>56.575514840692776</v>
      </c>
      <c r="E43" s="22">
        <v>13.233271</v>
      </c>
      <c r="F43" s="265">
        <f>E43*1000000/'t15'!$D43</f>
        <v>55.26689441746052</v>
      </c>
      <c r="G43" s="22">
        <v>12.803941</v>
      </c>
      <c r="H43" s="265">
        <f>G43*1000000/'t15'!$D43</f>
        <v>53.47385807895825</v>
      </c>
      <c r="I43" s="252">
        <v>2.152202000000001</v>
      </c>
    </row>
    <row r="44" spans="1:9" ht="12.75" customHeight="1">
      <c r="A44" s="28" t="s">
        <v>140</v>
      </c>
      <c r="B44" s="29" t="s">
        <v>29</v>
      </c>
      <c r="C44" s="24">
        <f>E44+'t3 bis'!G44</f>
        <v>50.380022999999994</v>
      </c>
      <c r="D44" s="266">
        <f>C44*1000000/'t15'!$D44</f>
        <v>83.5022930799868</v>
      </c>
      <c r="E44" s="24">
        <v>44.510023</v>
      </c>
      <c r="F44" s="266">
        <f>E44*1000000/'t15'!$D44</f>
        <v>73.7730704399034</v>
      </c>
      <c r="G44" s="24">
        <v>15.975023</v>
      </c>
      <c r="H44" s="266">
        <f>G44*1000000/'t15'!$D44</f>
        <v>26.477777759361683</v>
      </c>
      <c r="I44" s="253">
        <v>12.96199</v>
      </c>
    </row>
    <row r="45" spans="1:9" ht="12.75" customHeight="1">
      <c r="A45" s="26" t="s">
        <v>141</v>
      </c>
      <c r="B45" s="27" t="s">
        <v>30</v>
      </c>
      <c r="C45" s="22">
        <f>E45+'t3 bis'!G45</f>
        <v>144.74391799999998</v>
      </c>
      <c r="D45" s="265">
        <f>C45*1000000/'t15'!$D45</f>
        <v>118.28092634813233</v>
      </c>
      <c r="E45" s="22">
        <v>141.864018</v>
      </c>
      <c r="F45" s="265">
        <f>E45*1000000/'t15'!$D45</f>
        <v>115.92754774337476</v>
      </c>
      <c r="G45" s="22">
        <v>134.030618</v>
      </c>
      <c r="H45" s="265">
        <f>G45*1000000/'t15'!$D45</f>
        <v>109.52629910192609</v>
      </c>
      <c r="I45" s="252">
        <v>5.0125209999999925</v>
      </c>
    </row>
    <row r="46" spans="1:9" ht="12.75" customHeight="1">
      <c r="A46" s="28" t="s">
        <v>142</v>
      </c>
      <c r="B46" s="29" t="s">
        <v>94</v>
      </c>
      <c r="C46" s="24">
        <f>E46+'t3 bis'!G46</f>
        <v>29.04179</v>
      </c>
      <c r="D46" s="266">
        <f>C46*1000000/'t15'!$D46</f>
        <v>106.8970479976443</v>
      </c>
      <c r="E46" s="24">
        <v>24.29179</v>
      </c>
      <c r="F46" s="266">
        <f>E46*1000000/'t15'!$D46</f>
        <v>89.41324352179033</v>
      </c>
      <c r="G46" s="24">
        <v>8.87379</v>
      </c>
      <c r="H46" s="266">
        <f>G46*1000000/'t15'!$D46</f>
        <v>32.66265459363957</v>
      </c>
      <c r="I46" s="253">
        <v>4.706821</v>
      </c>
    </row>
    <row r="47" spans="1:9" ht="12.75" customHeight="1">
      <c r="A47" s="26" t="s">
        <v>143</v>
      </c>
      <c r="B47" s="27" t="s">
        <v>31</v>
      </c>
      <c r="C47" s="22">
        <f>E47+'t3 bis'!G47</f>
        <v>37.166999999999994</v>
      </c>
      <c r="D47" s="265">
        <f>C47*1000000/'t15'!$D47</f>
        <v>94.67080327668417</v>
      </c>
      <c r="E47" s="22">
        <v>33.117</v>
      </c>
      <c r="F47" s="265">
        <f>E47*1000000/'t15'!$D47</f>
        <v>84.35474996943391</v>
      </c>
      <c r="G47" s="22">
        <v>23.36</v>
      </c>
      <c r="H47" s="265">
        <f>G47*1000000/'t15'!$D47</f>
        <v>59.50197660675714</v>
      </c>
      <c r="I47" s="252">
        <v>2.8469999999999978</v>
      </c>
    </row>
    <row r="48" spans="1:9" ht="12.75" customHeight="1">
      <c r="A48" s="28" t="s">
        <v>144</v>
      </c>
      <c r="B48" s="29" t="s">
        <v>32</v>
      </c>
      <c r="C48" s="24">
        <f>E48+'t3 bis'!G48</f>
        <v>29.319240999999998</v>
      </c>
      <c r="D48" s="266">
        <f>C48*1000000/'t15'!$D48</f>
        <v>86.61441996082752</v>
      </c>
      <c r="E48" s="24">
        <v>26.884223</v>
      </c>
      <c r="F48" s="266">
        <f>E48*1000000/'t15'!$D48</f>
        <v>79.4209297997359</v>
      </c>
      <c r="G48" s="24">
        <v>17.999526</v>
      </c>
      <c r="H48" s="266">
        <f>G48*1000000/'t15'!$D48</f>
        <v>53.17390392404203</v>
      </c>
      <c r="I48" s="253">
        <v>6.149597</v>
      </c>
    </row>
    <row r="49" spans="1:9" ht="12.75" customHeight="1">
      <c r="A49" s="26" t="s">
        <v>145</v>
      </c>
      <c r="B49" s="27" t="s">
        <v>33</v>
      </c>
      <c r="C49" s="22">
        <f>E49+'t3 bis'!G49</f>
        <v>59.567129</v>
      </c>
      <c r="D49" s="265">
        <f>C49*1000000/'t15'!$D49</f>
        <v>77.98102156527248</v>
      </c>
      <c r="E49" s="22">
        <v>48.167129</v>
      </c>
      <c r="F49" s="265">
        <f>E49*1000000/'t15'!$D49</f>
        <v>63.0569575593657</v>
      </c>
      <c r="G49" s="22">
        <v>23.167129</v>
      </c>
      <c r="H49" s="265">
        <f>G49*1000000/'t15'!$D49</f>
        <v>30.32874702009643</v>
      </c>
      <c r="I49" s="252">
        <v>-4.282671000000001</v>
      </c>
    </row>
    <row r="50" spans="1:9" ht="12.75" customHeight="1">
      <c r="A50" s="28" t="s">
        <v>146</v>
      </c>
      <c r="B50" s="29" t="s">
        <v>34</v>
      </c>
      <c r="C50" s="24">
        <f>E50+'t3 bis'!G50</f>
        <v>31.546744000000004</v>
      </c>
      <c r="D50" s="266">
        <f>C50*1000000/'t15'!$D50</f>
        <v>136.5269836323821</v>
      </c>
      <c r="E50" s="24">
        <v>25.146744</v>
      </c>
      <c r="F50" s="266">
        <f>E50*1000000/'t15'!$D50</f>
        <v>108.82926955934668</v>
      </c>
      <c r="G50" s="24">
        <v>15.06042</v>
      </c>
      <c r="H50" s="266">
        <f>G50*1000000/'t15'!$D50</f>
        <v>65.17800109059749</v>
      </c>
      <c r="I50" s="253">
        <v>2.1339520000000007</v>
      </c>
    </row>
    <row r="51" spans="1:9" ht="12.75" customHeight="1">
      <c r="A51" s="26" t="s">
        <v>147</v>
      </c>
      <c r="B51" s="27" t="s">
        <v>35</v>
      </c>
      <c r="C51" s="22">
        <f>E51+'t3 bis'!G51</f>
        <v>132.79721899999998</v>
      </c>
      <c r="D51" s="265">
        <f>C51*1000000/'t15'!$D51</f>
        <v>102.04769677059919</v>
      </c>
      <c r="E51" s="22">
        <v>111.797219</v>
      </c>
      <c r="F51" s="265">
        <f>E51*1000000/'t15'!$D51</f>
        <v>85.9102983497589</v>
      </c>
      <c r="G51" s="22">
        <v>76.797219</v>
      </c>
      <c r="H51" s="265">
        <f>G51*1000000/'t15'!$D51</f>
        <v>59.01463431502507</v>
      </c>
      <c r="I51" s="252">
        <v>17.000732</v>
      </c>
    </row>
    <row r="52" spans="1:9" ht="12.75" customHeight="1">
      <c r="A52" s="28" t="s">
        <v>148</v>
      </c>
      <c r="B52" s="29" t="s">
        <v>95</v>
      </c>
      <c r="C52" s="24">
        <f>E52+'t3 bis'!G52</f>
        <v>51.034184999999994</v>
      </c>
      <c r="D52" s="266">
        <f>C52*1000000/'t15'!$D52</f>
        <v>75.92768343594061</v>
      </c>
      <c r="E52" s="24">
        <v>37.764185</v>
      </c>
      <c r="F52" s="266">
        <f>E52*1000000/'t15'!$D52</f>
        <v>56.18483147906246</v>
      </c>
      <c r="G52" s="24">
        <v>9.714185</v>
      </c>
      <c r="H52" s="266">
        <f>G52*1000000/'t15'!$D52</f>
        <v>14.45257847300124</v>
      </c>
      <c r="I52" s="253">
        <v>2.019769</v>
      </c>
    </row>
    <row r="53" spans="1:9" ht="12.75" customHeight="1">
      <c r="A53" s="26" t="s">
        <v>149</v>
      </c>
      <c r="B53" s="27" t="s">
        <v>36</v>
      </c>
      <c r="C53" s="22">
        <f>E53+'t3 bis'!G53</f>
        <v>20.00694</v>
      </c>
      <c r="D53" s="265">
        <f>C53*1000000/'t15'!$D53</f>
        <v>110.96164831812762</v>
      </c>
      <c r="E53" s="22">
        <v>15.65694</v>
      </c>
      <c r="F53" s="265">
        <f>E53*1000000/'t15'!$D53</f>
        <v>86.83586145697568</v>
      </c>
      <c r="G53" s="22">
        <v>6.85694</v>
      </c>
      <c r="H53" s="265">
        <f>G53*1000000/'t15'!$D53</f>
        <v>38.02967194476027</v>
      </c>
      <c r="I53" s="252">
        <v>-1.0813570000000006</v>
      </c>
    </row>
    <row r="54" spans="1:9" ht="12.75" customHeight="1">
      <c r="A54" s="28" t="s">
        <v>150</v>
      </c>
      <c r="B54" s="29" t="s">
        <v>37</v>
      </c>
      <c r="C54" s="24">
        <f>E54+'t3 bis'!G54</f>
        <v>10.30791</v>
      </c>
      <c r="D54" s="266">
        <f>C54*1000000/'t15'!$D54</f>
        <v>30.216778255924392</v>
      </c>
      <c r="E54" s="24">
        <v>3.559182</v>
      </c>
      <c r="F54" s="266">
        <f>E54*1000000/'t15'!$D54</f>
        <v>10.433445118018831</v>
      </c>
      <c r="G54" s="24">
        <v>-9.922674</v>
      </c>
      <c r="H54" s="266">
        <f>G54*1000000/'t15'!$D54</f>
        <v>-29.08749105917944</v>
      </c>
      <c r="I54" s="253">
        <v>-19.262201</v>
      </c>
    </row>
    <row r="55" spans="1:9" ht="12.75" customHeight="1">
      <c r="A55" s="26" t="s">
        <v>151</v>
      </c>
      <c r="B55" s="27" t="s">
        <v>38</v>
      </c>
      <c r="C55" s="22">
        <f>E55+'t3 bis'!G55</f>
        <v>16.567798</v>
      </c>
      <c r="D55" s="265">
        <f>C55*1000000/'t15'!$D55</f>
        <v>203.75587859110587</v>
      </c>
      <c r="E55" s="22">
        <v>15.628298</v>
      </c>
      <c r="F55" s="265">
        <f>E55*1000000/'t15'!$D55</f>
        <v>192.20161845730027</v>
      </c>
      <c r="G55" s="22">
        <v>13.373298</v>
      </c>
      <c r="H55" s="265">
        <f>G55*1000000/'t15'!$D55</f>
        <v>164.4689344746163</v>
      </c>
      <c r="I55" s="252">
        <v>0.9246370000000006</v>
      </c>
    </row>
    <row r="56" spans="1:9" ht="12.75" customHeight="1">
      <c r="A56" s="28" t="s">
        <v>152</v>
      </c>
      <c r="B56" s="29" t="s">
        <v>39</v>
      </c>
      <c r="C56" s="24">
        <f>E56+'t3 bis'!G56</f>
        <v>59.726056</v>
      </c>
      <c r="D56" s="266">
        <f>C56*1000000/'t15'!$D56</f>
        <v>74.32561322991191</v>
      </c>
      <c r="E56" s="24">
        <v>44.791556</v>
      </c>
      <c r="F56" s="266">
        <f>E56*1000000/'t15'!$D56</f>
        <v>55.74049401858947</v>
      </c>
      <c r="G56" s="24">
        <v>17.361556</v>
      </c>
      <c r="H56" s="266">
        <f>G56*1000000/'t15'!$D56</f>
        <v>21.605449660453996</v>
      </c>
      <c r="I56" s="253">
        <v>-4.86889</v>
      </c>
    </row>
    <row r="57" spans="1:9" ht="12.75" customHeight="1">
      <c r="A57" s="26" t="s">
        <v>153</v>
      </c>
      <c r="B57" s="27" t="s">
        <v>40</v>
      </c>
      <c r="C57" s="22">
        <f>E57+'t3 bis'!G57</f>
        <v>66.028054</v>
      </c>
      <c r="D57" s="265">
        <f>C57*1000000/'t15'!$D57</f>
        <v>127.94522782982764</v>
      </c>
      <c r="E57" s="22">
        <v>55.157352</v>
      </c>
      <c r="F57" s="265">
        <f>E57*1000000/'t15'!$D57</f>
        <v>106.88062937808222</v>
      </c>
      <c r="G57" s="22">
        <v>27.337662</v>
      </c>
      <c r="H57" s="265">
        <f>G57*1000000/'t15'!$D57</f>
        <v>52.97329212405414</v>
      </c>
      <c r="I57" s="252">
        <v>12.564912000000001</v>
      </c>
    </row>
    <row r="58" spans="1:9" ht="12.75" customHeight="1">
      <c r="A58" s="28" t="s">
        <v>154</v>
      </c>
      <c r="B58" s="29" t="s">
        <v>96</v>
      </c>
      <c r="C58" s="24">
        <f>E58+'t3 bis'!G58</f>
        <v>48.755886</v>
      </c>
      <c r="D58" s="266">
        <f>C58*1000000/'t15'!$D58</f>
        <v>84.00364919486839</v>
      </c>
      <c r="E58" s="24">
        <v>41.255886</v>
      </c>
      <c r="F58" s="266">
        <f>E58*1000000/'t15'!$D58</f>
        <v>71.08157104903154</v>
      </c>
      <c r="G58" s="24">
        <v>29.262886</v>
      </c>
      <c r="H58" s="266">
        <f>G58*1000000/'t15'!$D58</f>
        <v>50.41830662196202</v>
      </c>
      <c r="I58" s="253">
        <v>0.30680200000000113</v>
      </c>
    </row>
    <row r="59" spans="1:9" ht="12.75" customHeight="1">
      <c r="A59" s="26" t="s">
        <v>155</v>
      </c>
      <c r="B59" s="27" t="s">
        <v>41</v>
      </c>
      <c r="C59" s="22">
        <f>E59+'t3 bis'!G59</f>
        <v>26.176083</v>
      </c>
      <c r="D59" s="265">
        <f>C59*1000000/'t15'!$D59</f>
        <v>136.1748949142667</v>
      </c>
      <c r="E59" s="22">
        <v>25.026083</v>
      </c>
      <c r="F59" s="265">
        <f>E59*1000000/'t15'!$D59</f>
        <v>130.1922912851673</v>
      </c>
      <c r="G59" s="22">
        <v>19.821083</v>
      </c>
      <c r="H59" s="265">
        <f>G59*1000000/'t15'!$D59</f>
        <v>103.11450703346097</v>
      </c>
      <c r="I59" s="252">
        <v>2.486809000000001</v>
      </c>
    </row>
    <row r="60" spans="1:9" ht="12.75" customHeight="1">
      <c r="A60" s="28" t="s">
        <v>156</v>
      </c>
      <c r="B60" s="29" t="s">
        <v>42</v>
      </c>
      <c r="C60" s="24">
        <f>E60+'t3 bis'!G60</f>
        <v>26.056538</v>
      </c>
      <c r="D60" s="266">
        <f>C60*1000000/'t15'!$D60</f>
        <v>82.63967675537499</v>
      </c>
      <c r="E60" s="24">
        <v>22.781537</v>
      </c>
      <c r="F60" s="266">
        <f>E60*1000000/'t15'!$D60</f>
        <v>72.25283933232478</v>
      </c>
      <c r="G60" s="24">
        <v>13.102166</v>
      </c>
      <c r="H60" s="266">
        <f>G60*1000000/'t15'!$D60</f>
        <v>41.55420658858304</v>
      </c>
      <c r="I60" s="253">
        <v>0.47407100000000035</v>
      </c>
    </row>
    <row r="61" spans="1:9" ht="12.75" customHeight="1">
      <c r="A61" s="26" t="s">
        <v>157</v>
      </c>
      <c r="B61" s="27" t="s">
        <v>43</v>
      </c>
      <c r="C61" s="22">
        <f>E61+'t3 bis'!G61</f>
        <v>78.779411</v>
      </c>
      <c r="D61" s="265">
        <f>C61*1000000/'t15'!$D61</f>
        <v>105.72515950151248</v>
      </c>
      <c r="E61" s="22">
        <v>69.624411</v>
      </c>
      <c r="F61" s="265">
        <f>E61*1000000/'t15'!$D61</f>
        <v>93.43877879683386</v>
      </c>
      <c r="G61" s="22">
        <v>41.524411</v>
      </c>
      <c r="H61" s="265">
        <f>G61*1000000/'t15'!$D61</f>
        <v>55.72744097034896</v>
      </c>
      <c r="I61" s="252">
        <v>23.034366000000002</v>
      </c>
    </row>
    <row r="62" spans="1:9" ht="12.75" customHeight="1">
      <c r="A62" s="28" t="s">
        <v>158</v>
      </c>
      <c r="B62" s="29" t="s">
        <v>44</v>
      </c>
      <c r="C62" s="24">
        <f>E62+'t3 bis'!G62</f>
        <v>26.29292</v>
      </c>
      <c r="D62" s="266">
        <f>C62*1000000/'t15'!$D62</f>
        <v>131.19106662608462</v>
      </c>
      <c r="E62" s="24">
        <v>21.463789</v>
      </c>
      <c r="F62" s="266">
        <f>E62*1000000/'t15'!$D62</f>
        <v>107.09565056856454</v>
      </c>
      <c r="G62" s="24">
        <v>10.780828</v>
      </c>
      <c r="H62" s="266">
        <f>G62*1000000/'t15'!$D62</f>
        <v>53.7919837139564</v>
      </c>
      <c r="I62" s="253">
        <v>3.1056859999999995</v>
      </c>
    </row>
    <row r="63" spans="1:9" ht="12.75" customHeight="1">
      <c r="A63" s="26" t="s">
        <v>159</v>
      </c>
      <c r="B63" s="27" t="s">
        <v>45</v>
      </c>
      <c r="C63" s="22">
        <f>E63+'t3 bis'!G63</f>
        <v>97.433012</v>
      </c>
      <c r="D63" s="265">
        <f>C63*1000000/'t15'!$D63</f>
        <v>131.81871462123755</v>
      </c>
      <c r="E63" s="22">
        <v>89.433012</v>
      </c>
      <c r="F63" s="265">
        <f>E63*1000000/'t15'!$D63</f>
        <v>120.99538384942582</v>
      </c>
      <c r="G63" s="22">
        <v>65.133012</v>
      </c>
      <c r="H63" s="265">
        <f>G63*1000000/'t15'!$D63</f>
        <v>88.11951663004773</v>
      </c>
      <c r="I63" s="252">
        <v>6.258981999999996</v>
      </c>
    </row>
    <row r="64" spans="1:9" ht="12.75" customHeight="1">
      <c r="A64" s="28" t="s">
        <v>160</v>
      </c>
      <c r="B64" s="29" t="s">
        <v>46</v>
      </c>
      <c r="C64" s="24">
        <f>E64+'t3 bis'!G64</f>
        <v>67.33539999999999</v>
      </c>
      <c r="D64" s="266">
        <f>C64*1000000/'t15'!$D64</f>
        <v>63.146986668267175</v>
      </c>
      <c r="E64" s="24">
        <v>51.7354</v>
      </c>
      <c r="F64" s="266">
        <f>E64*1000000/'t15'!$D64</f>
        <v>48.51734175600753</v>
      </c>
      <c r="G64" s="24">
        <v>19.2354</v>
      </c>
      <c r="H64" s="266">
        <f>G64*1000000/'t15'!$D64</f>
        <v>18.03891485546661</v>
      </c>
      <c r="I64" s="253">
        <v>-4.8446</v>
      </c>
    </row>
    <row r="65" spans="1:9" ht="12.75" customHeight="1">
      <c r="A65" s="26" t="s">
        <v>161</v>
      </c>
      <c r="B65" s="27" t="s">
        <v>47</v>
      </c>
      <c r="C65" s="22">
        <f>E65+'t3 bis'!G65</f>
        <v>28.729364</v>
      </c>
      <c r="D65" s="265">
        <f>C65*1000000/'t15'!$D65</f>
        <v>126.14983753403004</v>
      </c>
      <c r="E65" s="22">
        <v>21.929364</v>
      </c>
      <c r="F65" s="265">
        <f>E65*1000000/'t15'!$D65</f>
        <v>96.29122683762185</v>
      </c>
      <c r="G65" s="22">
        <v>6.428364</v>
      </c>
      <c r="H65" s="265">
        <f>G65*1000000/'t15'!$D65</f>
        <v>28.226767366294897</v>
      </c>
      <c r="I65" s="252">
        <v>7.773181</v>
      </c>
    </row>
    <row r="66" spans="1:9" ht="12.75" customHeight="1">
      <c r="A66" s="28" t="s">
        <v>162</v>
      </c>
      <c r="B66" s="29" t="s">
        <v>48</v>
      </c>
      <c r="C66" s="24">
        <f>E66+'t3 bis'!G66</f>
        <v>185.427975</v>
      </c>
      <c r="D66" s="266">
        <f>C66*1000000/'t15'!$D66</f>
        <v>70.95589459243826</v>
      </c>
      <c r="E66" s="24">
        <v>158.140111</v>
      </c>
      <c r="F66" s="266">
        <f>E66*1000000/'t15'!$D66</f>
        <v>60.51391677524648</v>
      </c>
      <c r="G66" s="24">
        <v>50.028111</v>
      </c>
      <c r="H66" s="266">
        <f>G66*1000000/'t15'!$D66</f>
        <v>19.14376388338815</v>
      </c>
      <c r="I66" s="253">
        <v>-2.1774129999999943</v>
      </c>
    </row>
    <row r="67" spans="1:9" ht="12.75" customHeight="1">
      <c r="A67" s="26" t="s">
        <v>163</v>
      </c>
      <c r="B67" s="27" t="s">
        <v>49</v>
      </c>
      <c r="C67" s="22">
        <f>E67+'t3 bis'!G67</f>
        <v>66.904001</v>
      </c>
      <c r="D67" s="265">
        <f>C67*1000000/'t15'!$D67</f>
        <v>81.43452641777672</v>
      </c>
      <c r="E67" s="22">
        <v>56.172211</v>
      </c>
      <c r="F67" s="265">
        <f>E67*1000000/'t15'!$D67</f>
        <v>68.3719558210641</v>
      </c>
      <c r="G67" s="22">
        <v>13.610788</v>
      </c>
      <c r="H67" s="265">
        <f>G67*1000000/'t15'!$D67</f>
        <v>16.566842915011296</v>
      </c>
      <c r="I67" s="252">
        <v>3.398674999999999</v>
      </c>
    </row>
    <row r="68" spans="1:9" ht="12.75" customHeight="1">
      <c r="A68" s="28" t="s">
        <v>164</v>
      </c>
      <c r="B68" s="29" t="s">
        <v>50</v>
      </c>
      <c r="C68" s="24">
        <f>E68+'t3 bis'!G68</f>
        <v>26.585</v>
      </c>
      <c r="D68" s="266">
        <f>C68*1000000/'t15'!$D68</f>
        <v>88.0268865269362</v>
      </c>
      <c r="E68" s="24">
        <v>23.3</v>
      </c>
      <c r="F68" s="266">
        <f>E68*1000000/'t15'!$D68</f>
        <v>77.14976325287242</v>
      </c>
      <c r="G68" s="24">
        <v>8.583</v>
      </c>
      <c r="H68" s="266">
        <f>G68*1000000/'t15'!$D68</f>
        <v>28.419588755339227</v>
      </c>
      <c r="I68" s="253">
        <v>0.16169999999999973</v>
      </c>
    </row>
    <row r="69" spans="1:9" ht="12.75" customHeight="1">
      <c r="A69" s="26" t="s">
        <v>165</v>
      </c>
      <c r="B69" s="27" t="s">
        <v>51</v>
      </c>
      <c r="C69" s="22">
        <f>E69+'t3 bis'!G69</f>
        <v>67.423548</v>
      </c>
      <c r="D69" s="265">
        <f>C69*1000000/'t15'!$D69</f>
        <v>45.28258351013566</v>
      </c>
      <c r="E69" s="22">
        <v>59.925436</v>
      </c>
      <c r="F69" s="265">
        <f>E69*1000000/'t15'!$D69</f>
        <v>40.24674821401107</v>
      </c>
      <c r="G69" s="22">
        <v>13.36049</v>
      </c>
      <c r="H69" s="265">
        <f>G69*1000000/'t15'!$D69</f>
        <v>8.973089107700657</v>
      </c>
      <c r="I69" s="252">
        <v>4.35699</v>
      </c>
    </row>
    <row r="70" spans="1:9" ht="12.75" customHeight="1">
      <c r="A70" s="28" t="s">
        <v>166</v>
      </c>
      <c r="B70" s="29" t="s">
        <v>52</v>
      </c>
      <c r="C70" s="24">
        <f>E70+'t3 bis'!G70</f>
        <v>61.692331</v>
      </c>
      <c r="D70" s="266">
        <f>C70*1000000/'t15'!$D70</f>
        <v>95.36492206001472</v>
      </c>
      <c r="E70" s="24">
        <v>53.338596</v>
      </c>
      <c r="F70" s="266">
        <f>E70*1000000/'t15'!$D70</f>
        <v>82.45159435344748</v>
      </c>
      <c r="G70" s="24">
        <v>24.881624</v>
      </c>
      <c r="H70" s="266">
        <f>G70*1000000/'t15'!$D70</f>
        <v>38.46238414117618</v>
      </c>
      <c r="I70" s="253">
        <v>10.794692999999999</v>
      </c>
    </row>
    <row r="71" spans="1:9" ht="12.75" customHeight="1">
      <c r="A71" s="26" t="s">
        <v>167</v>
      </c>
      <c r="B71" s="27" t="s">
        <v>53</v>
      </c>
      <c r="C71" s="22">
        <f>E71+'t3 bis'!G71</f>
        <v>63.545842</v>
      </c>
      <c r="D71" s="265">
        <f>C71*1000000/'t15'!$D71</f>
        <v>94.6123869192608</v>
      </c>
      <c r="E71" s="22">
        <v>63.545842</v>
      </c>
      <c r="F71" s="265">
        <f>E71*1000000/'t15'!$D71</f>
        <v>94.6123869192608</v>
      </c>
      <c r="G71" s="22">
        <v>49.245842</v>
      </c>
      <c r="H71" s="265">
        <f>G71*1000000/'t15'!$D71</f>
        <v>73.32134583201815</v>
      </c>
      <c r="I71" s="252">
        <v>-2.848881999999996</v>
      </c>
    </row>
    <row r="72" spans="1:9" ht="12.75" customHeight="1">
      <c r="A72" s="28" t="s">
        <v>168</v>
      </c>
      <c r="B72" s="29" t="s">
        <v>97</v>
      </c>
      <c r="C72" s="24">
        <f>E72+'t3 bis'!G72</f>
        <v>32.167592</v>
      </c>
      <c r="D72" s="266">
        <f>C72*1000000/'t15'!$D72</f>
        <v>135.14034726569227</v>
      </c>
      <c r="E72" s="24">
        <v>28.66941</v>
      </c>
      <c r="F72" s="266">
        <f>E72*1000000/'t15'!$D72</f>
        <v>120.44401779600136</v>
      </c>
      <c r="G72" s="24">
        <v>15.824805</v>
      </c>
      <c r="H72" s="266">
        <f>G72*1000000/'t15'!$D72</f>
        <v>66.48211787540278</v>
      </c>
      <c r="I72" s="253">
        <v>5.674047999999999</v>
      </c>
    </row>
    <row r="73" spans="1:9" ht="12.75" customHeight="1">
      <c r="A73" s="26" t="s">
        <v>169</v>
      </c>
      <c r="B73" s="27" t="s">
        <v>54</v>
      </c>
      <c r="C73" s="22">
        <f>E73+'t3 bis'!G73</f>
        <v>51.771192</v>
      </c>
      <c r="D73" s="265">
        <f>C73*1000000/'t15'!$D73</f>
        <v>113.84864658033105</v>
      </c>
      <c r="E73" s="22">
        <v>45.771192</v>
      </c>
      <c r="F73" s="265">
        <f>E73*1000000/'t15'!$D73</f>
        <v>100.65420671728934</v>
      </c>
      <c r="G73" s="22">
        <v>19.771192</v>
      </c>
      <c r="H73" s="265">
        <f>G73*1000000/'t15'!$D73</f>
        <v>43.47830064410857</v>
      </c>
      <c r="I73" s="252">
        <v>-12.973585</v>
      </c>
    </row>
    <row r="74" spans="1:9" ht="12.75" customHeight="1">
      <c r="A74" s="28" t="s">
        <v>170</v>
      </c>
      <c r="B74" s="29" t="s">
        <v>55</v>
      </c>
      <c r="C74" s="24">
        <f>E74+'t3 bis'!G74</f>
        <v>112.091178</v>
      </c>
      <c r="D74" s="266">
        <f>C74*1000000/'t15'!$D74</f>
        <v>100.69212464528161</v>
      </c>
      <c r="E74" s="24">
        <v>97.021029</v>
      </c>
      <c r="F74" s="266">
        <f>E74*1000000/'t15'!$D74</f>
        <v>87.15452651663168</v>
      </c>
      <c r="G74" s="24">
        <v>35.921029</v>
      </c>
      <c r="H74" s="266">
        <f>G74*1000000/'t15'!$D74</f>
        <v>32.2680588605713</v>
      </c>
      <c r="I74" s="253">
        <v>77.39685</v>
      </c>
    </row>
    <row r="75" spans="1:9" ht="12.75" customHeight="1">
      <c r="A75" s="26" t="s">
        <v>171</v>
      </c>
      <c r="B75" s="27" t="s">
        <v>56</v>
      </c>
      <c r="C75" s="22">
        <f>E75+'t3 bis'!G75</f>
        <v>93.62199999999999</v>
      </c>
      <c r="D75" s="265">
        <f>C75*1000000/'t15'!$D75</f>
        <v>122.5316203878209</v>
      </c>
      <c r="E75" s="22">
        <v>78.189</v>
      </c>
      <c r="F75" s="265">
        <f>E75*1000000/'t15'!$D75</f>
        <v>102.33305063450182</v>
      </c>
      <c r="G75" s="22">
        <v>39.267</v>
      </c>
      <c r="H75" s="265">
        <f>G75*1000000/'t15'!$D75</f>
        <v>51.39229174519412</v>
      </c>
      <c r="I75" s="252">
        <v>26.893</v>
      </c>
    </row>
    <row r="76" spans="1:9" ht="12.75" customHeight="1">
      <c r="A76" s="28" t="s">
        <v>172</v>
      </c>
      <c r="B76" s="29" t="s">
        <v>57</v>
      </c>
      <c r="C76" s="24">
        <f>E76+'t3 bis'!G76</f>
        <v>159.156775</v>
      </c>
      <c r="D76" s="266">
        <f>C76*1000000/'t15'!$D76</f>
        <v>91.52469393869515</v>
      </c>
      <c r="E76" s="24">
        <v>124.286775</v>
      </c>
      <c r="F76" s="266">
        <f>E76*1000000/'t15'!$D76</f>
        <v>71.47235197812012</v>
      </c>
      <c r="G76" s="24">
        <v>87.237775</v>
      </c>
      <c r="H76" s="266">
        <f>G76*1000000/'t15'!$D76</f>
        <v>50.16695429250657</v>
      </c>
      <c r="I76" s="253">
        <v>-0.6717720000000043</v>
      </c>
    </row>
    <row r="77" spans="1:9" ht="12.75" customHeight="1">
      <c r="A77" s="26" t="s">
        <v>173</v>
      </c>
      <c r="B77" s="27" t="s">
        <v>58</v>
      </c>
      <c r="C77" s="22">
        <f>E77+'t3 bis'!G77</f>
        <v>38.586057000000004</v>
      </c>
      <c r="D77" s="265">
        <f>C77*1000000/'t15'!$D77</f>
        <v>156.23466747646526</v>
      </c>
      <c r="E77" s="22">
        <v>33.886057</v>
      </c>
      <c r="F77" s="265">
        <f>E77*1000000/'t15'!$D77</f>
        <v>137.20440125518778</v>
      </c>
      <c r="G77" s="22">
        <v>20.721057</v>
      </c>
      <c r="H77" s="265">
        <f>G77*1000000/'t15'!$D77</f>
        <v>83.8994108715457</v>
      </c>
      <c r="I77" s="252">
        <v>3.8162579999999977</v>
      </c>
    </row>
    <row r="78" spans="1:9" ht="12.75" customHeight="1">
      <c r="A78" s="28" t="s">
        <v>174</v>
      </c>
      <c r="B78" s="29" t="s">
        <v>59</v>
      </c>
      <c r="C78" s="24">
        <f>E78+'t3 bis'!G78</f>
        <v>56.71325</v>
      </c>
      <c r="D78" s="266">
        <f>C78*1000000/'t15'!$D78</f>
        <v>98.80322716645587</v>
      </c>
      <c r="E78" s="24">
        <v>46.66325</v>
      </c>
      <c r="F78" s="266">
        <f>E78*1000000/'t15'!$D78</f>
        <v>81.29457737081056</v>
      </c>
      <c r="G78" s="24">
        <v>11.870763</v>
      </c>
      <c r="H78" s="266">
        <f>G78*1000000/'t15'!$D78</f>
        <v>20.68069971881631</v>
      </c>
      <c r="I78" s="253">
        <v>14.719364</v>
      </c>
    </row>
    <row r="79" spans="1:9" ht="12.75" customHeight="1">
      <c r="A79" s="26" t="s">
        <v>175</v>
      </c>
      <c r="B79" s="27" t="s">
        <v>60</v>
      </c>
      <c r="C79" s="22">
        <f>E79+'t3 bis'!G79</f>
        <v>56.589044</v>
      </c>
      <c r="D79" s="265">
        <f>C79*1000000/'t15'!$D79</f>
        <v>98.11864251024289</v>
      </c>
      <c r="E79" s="22">
        <v>45.889044</v>
      </c>
      <c r="F79" s="265">
        <f>E79*1000000/'t15'!$D79</f>
        <v>79.56612066768272</v>
      </c>
      <c r="G79" s="22">
        <v>21.189044</v>
      </c>
      <c r="H79" s="265">
        <f>G79*1000000/'t15'!$D79</f>
        <v>36.73927118065128</v>
      </c>
      <c r="I79" s="252">
        <v>4.4116459999999975</v>
      </c>
    </row>
    <row r="80" spans="1:9" ht="12.75" customHeight="1">
      <c r="A80" s="28" t="s">
        <v>176</v>
      </c>
      <c r="B80" s="29" t="s">
        <v>61</v>
      </c>
      <c r="C80" s="24">
        <f>E80+'t3 bis'!G80</f>
        <v>44.760018</v>
      </c>
      <c r="D80" s="266">
        <f>C80*1000000/'t15'!$D80</f>
        <v>105.42236762149712</v>
      </c>
      <c r="E80" s="24">
        <v>36.00527</v>
      </c>
      <c r="F80" s="266">
        <f>E80*1000000/'t15'!$D80</f>
        <v>84.80248623338939</v>
      </c>
      <c r="G80" s="24">
        <v>14.64363</v>
      </c>
      <c r="H80" s="266">
        <f>G80*1000000/'t15'!$D80</f>
        <v>34.48984638864943</v>
      </c>
      <c r="I80" s="253">
        <v>9.782796000000001</v>
      </c>
    </row>
    <row r="81" spans="1:9" ht="12.75" customHeight="1">
      <c r="A81" s="26" t="s">
        <v>177</v>
      </c>
      <c r="B81" s="27" t="s">
        <v>62</v>
      </c>
      <c r="C81" s="22">
        <f>E81+'t3 bis'!G81</f>
        <v>91.87713</v>
      </c>
      <c r="D81" s="265">
        <f>C81*1000000/'t15'!$D81</f>
        <v>122.8361353806662</v>
      </c>
      <c r="E81" s="22">
        <v>76.67913</v>
      </c>
      <c r="F81" s="265">
        <f>E81*1000000/'t15'!$D81</f>
        <v>102.5170028009332</v>
      </c>
      <c r="G81" s="22">
        <v>37.48513</v>
      </c>
      <c r="H81" s="265">
        <f>G81*1000000/'t15'!$D81</f>
        <v>50.116155167688326</v>
      </c>
      <c r="I81" s="252">
        <v>-0.9012980000000042</v>
      </c>
    </row>
    <row r="82" spans="1:9" ht="12.75" customHeight="1">
      <c r="A82" s="28" t="s">
        <v>178</v>
      </c>
      <c r="B82" s="29" t="s">
        <v>63</v>
      </c>
      <c r="C82" s="24">
        <f>E82+'t3 bis'!G82</f>
        <v>23.4</v>
      </c>
      <c r="D82" s="266">
        <f>C82*1000000/'t15'!$D82</f>
        <v>10.363240434706935</v>
      </c>
      <c r="E82" s="24">
        <v>23.4</v>
      </c>
      <c r="F82" s="266">
        <f>E82*1000000/'t15'!$D82</f>
        <v>10.363240434706935</v>
      </c>
      <c r="G82" s="24">
        <v>23.4</v>
      </c>
      <c r="H82" s="266">
        <f>G82*1000000/'t15'!$D82</f>
        <v>10.363240434706935</v>
      </c>
      <c r="I82" s="253">
        <v>-9</v>
      </c>
    </row>
    <row r="83" spans="1:9" ht="12.75" customHeight="1">
      <c r="A83" s="26" t="s">
        <v>179</v>
      </c>
      <c r="B83" s="27" t="s">
        <v>64</v>
      </c>
      <c r="C83" s="22">
        <f>E83+'t3 bis'!G83</f>
        <v>120.292</v>
      </c>
      <c r="D83" s="265">
        <f>C83*1000000/'t15'!$D83</f>
        <v>94.31093946371688</v>
      </c>
      <c r="E83" s="22">
        <v>80.442</v>
      </c>
      <c r="F83" s="265">
        <f>E83*1000000/'t15'!$D83</f>
        <v>63.06787311159773</v>
      </c>
      <c r="G83" s="22">
        <v>-15.87</v>
      </c>
      <c r="H83" s="265">
        <f>G83*1000000/'t15'!$D83</f>
        <v>-12.442345370342059</v>
      </c>
      <c r="I83" s="252">
        <v>3.2541030000000024</v>
      </c>
    </row>
    <row r="84" spans="1:9" ht="12.75" customHeight="1">
      <c r="A84" s="28" t="s">
        <v>180</v>
      </c>
      <c r="B84" s="29" t="s">
        <v>65</v>
      </c>
      <c r="C84" s="24">
        <f>E84+'t3 bis'!G84</f>
        <v>118.37331900000001</v>
      </c>
      <c r="D84" s="266">
        <f>C84*1000000/'t15'!$D84</f>
        <v>88.6502938700681</v>
      </c>
      <c r="E84" s="24">
        <v>89.342319</v>
      </c>
      <c r="F84" s="266">
        <f>E84*1000000/'t15'!$D84</f>
        <v>66.90885160010905</v>
      </c>
      <c r="G84" s="24">
        <v>11.640893</v>
      </c>
      <c r="H84" s="266">
        <f>G84*1000000/'t15'!$D84</f>
        <v>8.717915439711701</v>
      </c>
      <c r="I84" s="253">
        <v>7.122617</v>
      </c>
    </row>
    <row r="85" spans="1:9" ht="12.75" customHeight="1">
      <c r="A85" s="26" t="s">
        <v>181</v>
      </c>
      <c r="B85" s="27" t="s">
        <v>66</v>
      </c>
      <c r="C85" s="22">
        <f>E85+'t3 bis'!G85</f>
        <v>130.212649</v>
      </c>
      <c r="D85" s="265">
        <f>C85*1000000/'t15'!$D85</f>
        <v>90.8388304555383</v>
      </c>
      <c r="E85" s="22">
        <v>125.832649</v>
      </c>
      <c r="F85" s="265">
        <f>E85*1000000/'t15'!$D85</f>
        <v>87.78325881598691</v>
      </c>
      <c r="G85" s="22">
        <v>121.732649</v>
      </c>
      <c r="H85" s="265">
        <f>G85*1000000/'t15'!$D85</f>
        <v>84.92302052325618</v>
      </c>
      <c r="I85" s="252">
        <v>0.2183549999999883</v>
      </c>
    </row>
    <row r="86" spans="1:9" ht="12.75" customHeight="1">
      <c r="A86" s="28" t="s">
        <v>182</v>
      </c>
      <c r="B86" s="29" t="s">
        <v>67</v>
      </c>
      <c r="C86" s="24">
        <f>E86+'t3 bis'!G86</f>
        <v>28.12</v>
      </c>
      <c r="D86" s="266">
        <f>C86*1000000/'t15'!$D86</f>
        <v>74.43406814475996</v>
      </c>
      <c r="E86" s="24">
        <v>21.6</v>
      </c>
      <c r="F86" s="266">
        <f>E86*1000000/'t15'!$D86</f>
        <v>57.17552887364208</v>
      </c>
      <c r="G86" s="24">
        <v>6.358</v>
      </c>
      <c r="H86" s="266">
        <f>G86*1000000/'t15'!$D86</f>
        <v>16.829722804565574</v>
      </c>
      <c r="I86" s="253">
        <v>3.5609999999999995</v>
      </c>
    </row>
    <row r="87" spans="1:9" ht="12.75" customHeight="1">
      <c r="A87" s="26" t="s">
        <v>183</v>
      </c>
      <c r="B87" s="27" t="s">
        <v>68</v>
      </c>
      <c r="C87" s="22">
        <f>E87+'t3 bis'!G87</f>
        <v>59.439088</v>
      </c>
      <c r="D87" s="265">
        <f>C87*1000000/'t15'!$D87</f>
        <v>102.04678360565111</v>
      </c>
      <c r="E87" s="22">
        <v>50.439088</v>
      </c>
      <c r="F87" s="265">
        <f>E87*1000000/'t15'!$D87</f>
        <v>86.59531751904393</v>
      </c>
      <c r="G87" s="22">
        <v>25.289088</v>
      </c>
      <c r="H87" s="265">
        <f>G87*1000000/'t15'!$D87</f>
        <v>43.417053954802746</v>
      </c>
      <c r="I87" s="252">
        <v>-0.13902200000000065</v>
      </c>
    </row>
    <row r="88" spans="1:9" ht="12.75" customHeight="1">
      <c r="A88" s="28" t="s">
        <v>184</v>
      </c>
      <c r="B88" s="29" t="s">
        <v>69</v>
      </c>
      <c r="C88" s="24">
        <f>E88+'t3 bis'!G88</f>
        <v>36.231674</v>
      </c>
      <c r="D88" s="266">
        <f>C88*1000000/'t15'!$D88</f>
        <v>93.93209098780987</v>
      </c>
      <c r="E88" s="24">
        <v>25.138536</v>
      </c>
      <c r="F88" s="266">
        <f>E88*1000000/'t15'!$D88</f>
        <v>65.17267876864685</v>
      </c>
      <c r="G88" s="24">
        <v>4.569536</v>
      </c>
      <c r="H88" s="266">
        <f>G88*1000000/'t15'!$D88</f>
        <v>11.846708251020164</v>
      </c>
      <c r="I88" s="253">
        <v>-9.346461000000001</v>
      </c>
    </row>
    <row r="89" spans="1:9" ht="12.75" customHeight="1">
      <c r="A89" s="26" t="s">
        <v>185</v>
      </c>
      <c r="B89" s="27" t="s">
        <v>70</v>
      </c>
      <c r="C89" s="22">
        <f>E89+'t3 bis'!G89</f>
        <v>41.252568999999994</v>
      </c>
      <c r="D89" s="265">
        <f>C89*1000000/'t15'!$D89</f>
        <v>167.7909069093009</v>
      </c>
      <c r="E89" s="22">
        <v>33.125029</v>
      </c>
      <c r="F89" s="265">
        <f>E89*1000000/'t15'!$D89</f>
        <v>134.7329097808889</v>
      </c>
      <c r="G89" s="22">
        <v>22.655865</v>
      </c>
      <c r="H89" s="265">
        <f>G89*1000000/'t15'!$D89</f>
        <v>92.15057940184741</v>
      </c>
      <c r="I89" s="252">
        <v>9.248501999999998</v>
      </c>
    </row>
    <row r="90" spans="1:9" s="3" customFormat="1" ht="12.75" customHeight="1">
      <c r="A90" s="28" t="s">
        <v>186</v>
      </c>
      <c r="B90" s="29" t="s">
        <v>71</v>
      </c>
      <c r="C90" s="24">
        <f>E90+'t3 bis'!G90</f>
        <v>98.0709</v>
      </c>
      <c r="D90" s="266">
        <f>C90*1000000/'t15'!$D90</f>
        <v>95.66016810362066</v>
      </c>
      <c r="E90" s="24">
        <v>74.9709</v>
      </c>
      <c r="F90" s="266">
        <f>E90*1000000/'t15'!$D90</f>
        <v>73.1280012407323</v>
      </c>
      <c r="G90" s="24">
        <v>28.397236</v>
      </c>
      <c r="H90" s="266">
        <f>G90*1000000/'t15'!$D90</f>
        <v>27.69918874445109</v>
      </c>
      <c r="I90" s="253">
        <v>-12.037511000000002</v>
      </c>
    </row>
    <row r="91" spans="1:9" ht="12.75" customHeight="1">
      <c r="A91" s="26" t="s">
        <v>187</v>
      </c>
      <c r="B91" s="27" t="s">
        <v>72</v>
      </c>
      <c r="C91" s="22">
        <f>E91+'t3 bis'!G91</f>
        <v>46.922238</v>
      </c>
      <c r="D91" s="265">
        <f>C91*1000000/'t15'!$D91</f>
        <v>85.01606748779719</v>
      </c>
      <c r="E91" s="22">
        <v>41.286238</v>
      </c>
      <c r="F91" s="265">
        <f>E91*1000000/'t15'!$D91</f>
        <v>74.80447961849681</v>
      </c>
      <c r="G91" s="22">
        <v>24.807238</v>
      </c>
      <c r="H91" s="265">
        <f>G91*1000000/'t15'!$D91</f>
        <v>44.94699975721207</v>
      </c>
      <c r="I91" s="252">
        <v>11.139836000000003</v>
      </c>
    </row>
    <row r="92" spans="1:9" ht="12.75" customHeight="1">
      <c r="A92" s="28" t="s">
        <v>188</v>
      </c>
      <c r="B92" s="29" t="s">
        <v>73</v>
      </c>
      <c r="C92" s="24">
        <f>E92+'t3 bis'!G92</f>
        <v>84.279915</v>
      </c>
      <c r="D92" s="266">
        <f>C92*1000000/'t15'!$D92</f>
        <v>130.50062710972097</v>
      </c>
      <c r="E92" s="24">
        <v>65.949915</v>
      </c>
      <c r="F92" s="266">
        <f>E92*1000000/'t15'!$D92</f>
        <v>102.11810566411695</v>
      </c>
      <c r="G92" s="24">
        <v>29.849975</v>
      </c>
      <c r="H92" s="266">
        <f>G92*1000000/'t15'!$D92</f>
        <v>46.2202703539686</v>
      </c>
      <c r="I92" s="253">
        <v>-6.3282859999999985</v>
      </c>
    </row>
    <row r="93" spans="1:9" ht="12.75" customHeight="1">
      <c r="A93" s="26" t="s">
        <v>189</v>
      </c>
      <c r="B93" s="27" t="s">
        <v>74</v>
      </c>
      <c r="C93" s="22">
        <f>E93+'t3 bis'!G93</f>
        <v>41.137262</v>
      </c>
      <c r="D93" s="265">
        <f>C93*1000000/'t15'!$D93</f>
        <v>94.04715930783634</v>
      </c>
      <c r="E93" s="22">
        <v>35.288845</v>
      </c>
      <c r="F93" s="265">
        <f>E93*1000000/'t15'!$D93</f>
        <v>80.67662907425739</v>
      </c>
      <c r="G93" s="22">
        <v>16.639989</v>
      </c>
      <c r="H93" s="265">
        <f>G93*1000000/'t15'!$D93</f>
        <v>38.04199940102101</v>
      </c>
      <c r="I93" s="252">
        <v>-0.7176250000000017</v>
      </c>
    </row>
    <row r="94" spans="1:9" ht="12.75">
      <c r="A94" s="28" t="s">
        <v>190</v>
      </c>
      <c r="B94" s="29" t="s">
        <v>98</v>
      </c>
      <c r="C94" s="24">
        <f>E94+'t3 bis'!G94</f>
        <v>35.577253000000006</v>
      </c>
      <c r="D94" s="266">
        <f>C94*1000000/'t15'!$D94</f>
        <v>92.78973078989512</v>
      </c>
      <c r="E94" s="24">
        <v>33.728281</v>
      </c>
      <c r="F94" s="266">
        <f>E94*1000000/'t15'!$D94</f>
        <v>87.96739068066705</v>
      </c>
      <c r="G94" s="24">
        <v>27.423879</v>
      </c>
      <c r="H94" s="266">
        <f>G94*1000000/'t15'!$D94</f>
        <v>71.52475627122357</v>
      </c>
      <c r="I94" s="253">
        <v>3.1075519999999983</v>
      </c>
    </row>
    <row r="95" spans="1:9" ht="12.75">
      <c r="A95" s="26" t="s">
        <v>191</v>
      </c>
      <c r="B95" s="27" t="s">
        <v>75</v>
      </c>
      <c r="C95" s="22">
        <f>E95+'t3 bis'!G95</f>
        <v>44.150000000000006</v>
      </c>
      <c r="D95" s="265">
        <f>C95*1000000/'t15'!$D95</f>
        <v>112.20563493394737</v>
      </c>
      <c r="E95" s="22">
        <v>33.7</v>
      </c>
      <c r="F95" s="265">
        <f>E95*1000000/'t15'!$D95</f>
        <v>85.64733629159741</v>
      </c>
      <c r="G95" s="22">
        <v>6.7</v>
      </c>
      <c r="H95" s="265">
        <f>G95*1000000/'t15'!$D95</f>
        <v>17.02780869892293</v>
      </c>
      <c r="I95" s="252">
        <v>1.7</v>
      </c>
    </row>
    <row r="96" spans="1:9" ht="12.75">
      <c r="A96" s="28" t="s">
        <v>192</v>
      </c>
      <c r="B96" s="29" t="s">
        <v>76</v>
      </c>
      <c r="C96" s="24">
        <f>E96+'t3 bis'!G96</f>
        <v>27.034131</v>
      </c>
      <c r="D96" s="266">
        <f>C96*1000000/'t15'!$D96</f>
        <v>76.30681491015632</v>
      </c>
      <c r="E96" s="24">
        <v>21.314131</v>
      </c>
      <c r="F96" s="266">
        <f>E96*1000000/'t15'!$D96</f>
        <v>60.16148435427146</v>
      </c>
      <c r="G96" s="24">
        <v>7.814131</v>
      </c>
      <c r="H96" s="266">
        <f>G96*1000000/'t15'!$D96</f>
        <v>22.056246154193552</v>
      </c>
      <c r="I96" s="253">
        <v>0.014130999999999894</v>
      </c>
    </row>
    <row r="97" spans="1:9" ht="12.75">
      <c r="A97" s="26" t="s">
        <v>193</v>
      </c>
      <c r="B97" s="27" t="s">
        <v>77</v>
      </c>
      <c r="C97" s="22">
        <f>E97+'t3 bis'!G97</f>
        <v>11.86957</v>
      </c>
      <c r="D97" s="265">
        <f>C97*1000000/'t15'!$D97</f>
        <v>81.30566420297697</v>
      </c>
      <c r="E97" s="22">
        <v>8.420047</v>
      </c>
      <c r="F97" s="265">
        <f>E97*1000000/'t15'!$D97</f>
        <v>57.676690390240225</v>
      </c>
      <c r="G97" s="22">
        <v>2.754919</v>
      </c>
      <c r="H97" s="265">
        <f>G97*1000000/'t15'!$D97</f>
        <v>18.870988512675787</v>
      </c>
      <c r="I97" s="252">
        <v>-3.189113</v>
      </c>
    </row>
    <row r="98" spans="1:9" ht="12.75">
      <c r="A98" s="28" t="s">
        <v>194</v>
      </c>
      <c r="B98" s="29" t="s">
        <v>78</v>
      </c>
      <c r="C98" s="24">
        <f>E98+'t3 bis'!G98</f>
        <v>113.667765</v>
      </c>
      <c r="D98" s="266">
        <f>C98*1000000/'t15'!$D98</f>
        <v>92.73573345233851</v>
      </c>
      <c r="E98" s="24">
        <v>95.853314</v>
      </c>
      <c r="F98" s="266">
        <f>E98*1000000/'t15'!$D98</f>
        <v>78.20183125468603</v>
      </c>
      <c r="G98" s="24">
        <v>18.102078</v>
      </c>
      <c r="H98" s="266">
        <f>G98*1000000/'t15'!$D98</f>
        <v>14.768562400619393</v>
      </c>
      <c r="I98" s="253">
        <v>-2.5190149999999996</v>
      </c>
    </row>
    <row r="99" spans="1:9" ht="12.75">
      <c r="A99" s="26" t="s">
        <v>195</v>
      </c>
      <c r="B99" s="27" t="s">
        <v>99</v>
      </c>
      <c r="C99" s="22">
        <f>E99+'t3 bis'!G99</f>
        <v>178.735953</v>
      </c>
      <c r="D99" s="265">
        <f>C99*1000000/'t15'!$D99</f>
        <v>113.1629116842054</v>
      </c>
      <c r="E99" s="22">
        <v>162.006191</v>
      </c>
      <c r="F99" s="265">
        <f>E99*1000000/'t15'!$D99</f>
        <v>102.57081452676458</v>
      </c>
      <c r="G99" s="22">
        <v>-65.7063</v>
      </c>
      <c r="H99" s="265">
        <f>G99*1000000/'t15'!$D99</f>
        <v>-41.60056272503778</v>
      </c>
      <c r="I99" s="252">
        <v>-54.618175</v>
      </c>
    </row>
    <row r="100" spans="1:9" ht="12.75">
      <c r="A100" s="28" t="s">
        <v>196</v>
      </c>
      <c r="B100" s="29" t="s">
        <v>79</v>
      </c>
      <c r="C100" s="24">
        <f>E100+'t3 bis'!G100</f>
        <v>50.027022</v>
      </c>
      <c r="D100" s="266">
        <f>C100*1000000/'t15'!$D100</f>
        <v>32.731350754017406</v>
      </c>
      <c r="E100" s="24">
        <v>18.974928</v>
      </c>
      <c r="F100" s="266">
        <f>E100*1000000/'t15'!$D100</f>
        <v>12.414791028341162</v>
      </c>
      <c r="G100" s="24">
        <v>-39.69319</v>
      </c>
      <c r="H100" s="266">
        <f>G100*1000000/'t15'!$D100</f>
        <v>-25.970199154286178</v>
      </c>
      <c r="I100" s="253">
        <v>-22.105239</v>
      </c>
    </row>
    <row r="101" spans="1:9" ht="12.75">
      <c r="A101" s="26" t="s">
        <v>197</v>
      </c>
      <c r="B101" s="27" t="s">
        <v>80</v>
      </c>
      <c r="C101" s="22">
        <f>E101+'t3 bis'!G101</f>
        <v>99.305704</v>
      </c>
      <c r="D101" s="265">
        <f>C101*1000000/'t15'!$D101</f>
        <v>74.58502091339997</v>
      </c>
      <c r="E101" s="22">
        <v>84.120187</v>
      </c>
      <c r="F101" s="265">
        <f>E101*1000000/'t15'!$D101</f>
        <v>63.17971328851479</v>
      </c>
      <c r="G101" s="22">
        <v>61.501394</v>
      </c>
      <c r="H101" s="265">
        <f>G101*1000000/'t15'!$D101</f>
        <v>46.19153354668581</v>
      </c>
      <c r="I101" s="252">
        <v>3.125389999999996</v>
      </c>
    </row>
    <row r="102" spans="1:9" ht="12.75">
      <c r="A102" s="28" t="s">
        <v>198</v>
      </c>
      <c r="B102" s="29" t="s">
        <v>81</v>
      </c>
      <c r="C102" s="24">
        <f>E102+'t3 bis'!G102</f>
        <v>96.15827499999999</v>
      </c>
      <c r="D102" s="266">
        <f>C102*1000000/'t15'!$D102</f>
        <v>81.12027883065247</v>
      </c>
      <c r="E102" s="24">
        <v>66.653275</v>
      </c>
      <c r="F102" s="266">
        <f>E102*1000000/'t15'!$D102</f>
        <v>56.229505499928706</v>
      </c>
      <c r="G102" s="24">
        <v>-5.490295</v>
      </c>
      <c r="H102" s="266">
        <f>G102*1000000/'t15'!$D102</f>
        <v>-4.631678981996475</v>
      </c>
      <c r="I102" s="253">
        <v>-19.525326</v>
      </c>
    </row>
    <row r="103" spans="1:9" ht="12.75">
      <c r="A103" s="26" t="s">
        <v>199</v>
      </c>
      <c r="B103" s="27" t="s">
        <v>82</v>
      </c>
      <c r="C103" s="22">
        <f>E103+'t3 bis'!G103</f>
        <v>37.826031</v>
      </c>
      <c r="D103" s="265">
        <f>C103*1000000/'t15'!$D103</f>
        <v>92.69041387929133</v>
      </c>
      <c r="E103" s="22">
        <v>33.666067</v>
      </c>
      <c r="F103" s="265">
        <f>E103*1000000/'t15'!$D103</f>
        <v>82.49667230267833</v>
      </c>
      <c r="G103" s="22">
        <v>2.426008</v>
      </c>
      <c r="H103" s="265">
        <f>G103*1000000/'t15'!$D103</f>
        <v>5.944786689210713</v>
      </c>
      <c r="I103" s="252">
        <v>5.9517</v>
      </c>
    </row>
    <row r="104" spans="1:9" ht="12.75">
      <c r="A104" s="28" t="s">
        <v>200</v>
      </c>
      <c r="B104" s="29" t="s">
        <v>83</v>
      </c>
      <c r="C104" s="24">
        <f>E104+'t3 bis'!G104</f>
        <v>53.55098099999999</v>
      </c>
      <c r="D104" s="266">
        <f>C104*1000000/'t15'!$D104</f>
        <v>133.04624607763</v>
      </c>
      <c r="E104" s="24">
        <v>42.565352</v>
      </c>
      <c r="F104" s="266">
        <f>E104*1000000/'t15'!$D104</f>
        <v>105.7526900687952</v>
      </c>
      <c r="G104" s="24">
        <v>14.483068</v>
      </c>
      <c r="H104" s="266">
        <f>G104*1000000/'t15'!$D104</f>
        <v>35.98286703817897</v>
      </c>
      <c r="I104" s="253">
        <v>9.894472</v>
      </c>
    </row>
    <row r="105" spans="1:9" ht="12.75">
      <c r="A105" s="26" t="s">
        <v>201</v>
      </c>
      <c r="B105" s="27" t="s">
        <v>84</v>
      </c>
      <c r="C105" s="22">
        <f>E105+'t3 bis'!G105</f>
        <v>-2.828177</v>
      </c>
      <c r="D105" s="265">
        <f>C105*1000000/'t15'!$D105</f>
        <v>-12.490513456935158</v>
      </c>
      <c r="E105" s="22">
        <v>-4.396847</v>
      </c>
      <c r="F105" s="265">
        <f>E105*1000000/'t15'!$D105</f>
        <v>-19.4184722602528</v>
      </c>
      <c r="G105" s="22">
        <v>-9.344034</v>
      </c>
      <c r="H105" s="265">
        <f>G105*1000000/'t15'!$D105</f>
        <v>-41.26749578228649</v>
      </c>
      <c r="I105" s="252">
        <v>-18.421864</v>
      </c>
    </row>
    <row r="106" spans="1:9" ht="12.75">
      <c r="A106" s="28" t="s">
        <v>202</v>
      </c>
      <c r="B106" s="29" t="s">
        <v>100</v>
      </c>
      <c r="C106" s="24">
        <f>E106+'t3 bis'!G106</f>
        <v>98.069</v>
      </c>
      <c r="D106" s="266">
        <f>C106*1000000/'t15'!$D106</f>
        <v>118.86647233147684</v>
      </c>
      <c r="E106" s="24">
        <v>83.324</v>
      </c>
      <c r="F106" s="266">
        <f>E106*1000000/'t15'!$D106</f>
        <v>100.99450326349792</v>
      </c>
      <c r="G106" s="24">
        <v>37.122</v>
      </c>
      <c r="H106" s="266">
        <f>G106*1000000/'t15'!$D106</f>
        <v>44.99445478070627</v>
      </c>
      <c r="I106" s="253">
        <v>7.477</v>
      </c>
    </row>
    <row r="107" spans="1:9" ht="13.5" thickBot="1">
      <c r="A107" s="301" t="s">
        <v>420</v>
      </c>
      <c r="B107" s="282" t="s">
        <v>419</v>
      </c>
      <c r="C107" s="283">
        <f>E107+'t3 bis'!G107</f>
        <v>17.862434</v>
      </c>
      <c r="D107" s="265">
        <f>C107*1000000/'t15'!$D107</f>
        <v>95.65966721826818</v>
      </c>
      <c r="E107" s="283">
        <v>11.462434</v>
      </c>
      <c r="F107" s="265">
        <f>E107*1000000/'t15'!$D107</f>
        <v>61.38539809028057</v>
      </c>
      <c r="G107" s="283">
        <v>1.577125</v>
      </c>
      <c r="H107" s="265">
        <f>G107*1000000/'t15'!$D107</f>
        <v>8.446063546637106</v>
      </c>
      <c r="I107" s="252"/>
    </row>
    <row r="108" spans="1:9" ht="12.75">
      <c r="A108" s="366" t="s">
        <v>204</v>
      </c>
      <c r="B108" s="367"/>
      <c r="C108" s="254">
        <f>C110-C109-C82</f>
        <v>6059.014011000003</v>
      </c>
      <c r="D108" s="267">
        <f>C108*1000000/'t15'!$D108</f>
        <v>98.30400608260112</v>
      </c>
      <c r="E108" s="254">
        <f>E110-E109-E82</f>
        <v>5090.576271000002</v>
      </c>
      <c r="F108" s="267">
        <f>E108*1000000/'t15'!$D108</f>
        <v>82.59166257081112</v>
      </c>
      <c r="G108" s="254">
        <f>G110-G109-G82</f>
        <v>2305.8434369999995</v>
      </c>
      <c r="H108" s="267">
        <f>G108*1000000/'t15'!$D108</f>
        <v>37.41097921953191</v>
      </c>
      <c r="I108" s="255">
        <v>316.100711999999</v>
      </c>
    </row>
    <row r="109" spans="1:9" ht="12.75">
      <c r="A109" s="364" t="s">
        <v>233</v>
      </c>
      <c r="B109" s="365"/>
      <c r="C109" s="256">
        <f>SUM(C103:C107)</f>
        <v>204.48026900000002</v>
      </c>
      <c r="D109" s="268">
        <f>C109*1000000/'t15'!$D109</f>
        <v>99.80591806144051</v>
      </c>
      <c r="E109" s="256">
        <f>SUM(E103:E107)</f>
        <v>166.621006</v>
      </c>
      <c r="F109" s="268">
        <f>E109*1000000/'t15'!$D109</f>
        <v>81.32697865411545</v>
      </c>
      <c r="G109" s="256">
        <f>SUM(G103:G107)</f>
        <v>46.264167</v>
      </c>
      <c r="H109" s="268">
        <f>G109*1000000/'t15'!$D109</f>
        <v>22.581336005494006</v>
      </c>
      <c r="I109" s="257">
        <v>6.4784330000000026</v>
      </c>
    </row>
    <row r="110" spans="1:9" ht="13.5" thickBot="1">
      <c r="A110" s="362" t="s">
        <v>340</v>
      </c>
      <c r="B110" s="363"/>
      <c r="C110" s="258">
        <f>SUM(C7:C107)</f>
        <v>6286.894280000002</v>
      </c>
      <c r="D110" s="269">
        <f>C110*1000000/'t15'!$D110</f>
        <v>95.33941904364359</v>
      </c>
      <c r="E110" s="258">
        <f>SUM(E7:E107)</f>
        <v>5280.597277000002</v>
      </c>
      <c r="F110" s="269">
        <f>E110*1000000/'t15'!$D110</f>
        <v>80.07913831066145</v>
      </c>
      <c r="G110" s="258">
        <f>SUM(G7:G107)</f>
        <v>2375.5076039999994</v>
      </c>
      <c r="H110" s="269">
        <f>G110*1000000/'t15'!$D110</f>
        <v>36.02406924824536</v>
      </c>
      <c r="I110" s="259">
        <v>313.5791449999988</v>
      </c>
    </row>
    <row r="111" spans="1:9" ht="12.75">
      <c r="A111" s="62"/>
      <c r="B111" s="62"/>
      <c r="C111" s="239"/>
      <c r="D111" s="239"/>
      <c r="E111" s="239"/>
      <c r="F111" s="239"/>
      <c r="G111" s="239"/>
      <c r="H111" s="239"/>
      <c r="I111" s="242"/>
    </row>
    <row r="112" spans="1:9" ht="12.75">
      <c r="A112" s="399" t="s">
        <v>406</v>
      </c>
      <c r="B112" s="399"/>
      <c r="C112" s="399"/>
      <c r="D112" s="399"/>
      <c r="E112" s="399"/>
      <c r="F112" s="399"/>
      <c r="G112" s="399"/>
      <c r="H112" s="399"/>
      <c r="I112" s="399"/>
    </row>
    <row r="113" spans="1:9" ht="12.75">
      <c r="A113" s="399" t="s">
        <v>405</v>
      </c>
      <c r="B113" s="399"/>
      <c r="C113" s="399"/>
      <c r="D113" s="399"/>
      <c r="E113" s="399"/>
      <c r="F113" s="399"/>
      <c r="G113" s="399"/>
      <c r="H113" s="399"/>
      <c r="I113" s="399"/>
    </row>
    <row r="114" spans="1:9" ht="12.75">
      <c r="A114" s="399" t="s">
        <v>410</v>
      </c>
      <c r="B114" s="399"/>
      <c r="C114" s="399"/>
      <c r="D114" s="399"/>
      <c r="E114" s="399"/>
      <c r="F114" s="399"/>
      <c r="G114" s="399"/>
      <c r="H114" s="399"/>
      <c r="I114" s="399"/>
    </row>
    <row r="115" spans="1:9" ht="12.75">
      <c r="A115" s="399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5" s="399"/>
      <c r="C115" s="399"/>
      <c r="D115" s="399"/>
      <c r="E115" s="399"/>
      <c r="F115" s="399"/>
      <c r="G115" s="399"/>
      <c r="H115" s="399"/>
      <c r="I115" s="399"/>
    </row>
    <row r="116" spans="1:9" ht="12.75">
      <c r="A116" s="21"/>
      <c r="B116" s="21"/>
      <c r="C116" s="21"/>
      <c r="D116" s="21"/>
      <c r="E116" s="21" t="s">
        <v>309</v>
      </c>
      <c r="F116" s="21"/>
      <c r="G116" s="21" t="s">
        <v>310</v>
      </c>
      <c r="H116" s="21"/>
      <c r="I116" s="21"/>
    </row>
  </sheetData>
  <mergeCells count="14">
    <mergeCell ref="A110:B110"/>
    <mergeCell ref="A109:B109"/>
    <mergeCell ref="A108:B108"/>
    <mergeCell ref="A115:I115"/>
    <mergeCell ref="A112:I112"/>
    <mergeCell ref="A113:I113"/>
    <mergeCell ref="A114:I114"/>
    <mergeCell ref="C1:I1"/>
    <mergeCell ref="A1:B1"/>
    <mergeCell ref="A5:B6"/>
    <mergeCell ref="G5:I5"/>
    <mergeCell ref="C5:D5"/>
    <mergeCell ref="A3:I3"/>
    <mergeCell ref="E5:F5"/>
  </mergeCells>
  <hyperlinks>
    <hyperlink ref="I2" location="Index!A1" display="Index"/>
  </hyperlinks>
  <printOptions/>
  <pageMargins left="0.5118110236220472" right="0.2362204724409449" top="1.18" bottom="0.5511811023622047" header="0.28" footer="0.16"/>
  <pageSetup firstPageNumber="22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/>
  <dimension ref="A1:J116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10" width="9.7109375" style="2" customWidth="1"/>
    <col min="11" max="16384" width="11.421875" style="2" customWidth="1"/>
  </cols>
  <sheetData>
    <row r="1" spans="1:10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</row>
    <row r="2" spans="1:10" s="11" customFormat="1" ht="15" customHeight="1" thickBot="1">
      <c r="A2" s="12"/>
      <c r="B2" s="12"/>
      <c r="C2" s="10"/>
      <c r="D2" s="10"/>
      <c r="E2" s="10"/>
      <c r="F2" s="10"/>
      <c r="G2" s="10"/>
      <c r="H2" s="10"/>
      <c r="J2" s="160" t="s">
        <v>345</v>
      </c>
    </row>
    <row r="3" spans="1:10" ht="22.5" customHeight="1" thickBot="1">
      <c r="A3" s="380" t="s">
        <v>436</v>
      </c>
      <c r="B3" s="381"/>
      <c r="C3" s="381"/>
      <c r="D3" s="381"/>
      <c r="E3" s="381"/>
      <c r="F3" s="381"/>
      <c r="G3" s="381"/>
      <c r="H3" s="381"/>
      <c r="I3" s="381"/>
      <c r="J3" s="382"/>
    </row>
    <row r="4" spans="1:10" ht="9" customHeight="1" thickBot="1">
      <c r="A4" s="13"/>
      <c r="B4" s="14"/>
      <c r="C4" s="14"/>
      <c r="D4" s="14"/>
      <c r="E4" s="15"/>
      <c r="F4" s="16"/>
      <c r="G4" s="17"/>
      <c r="H4" s="17"/>
      <c r="I4" s="15"/>
      <c r="J4" s="16"/>
    </row>
    <row r="5" spans="1:10" ht="30" customHeight="1">
      <c r="A5" s="370" t="s">
        <v>232</v>
      </c>
      <c r="B5" s="371"/>
      <c r="C5" s="384" t="s">
        <v>287</v>
      </c>
      <c r="D5" s="385"/>
      <c r="E5" s="386"/>
      <c r="F5" s="388"/>
      <c r="G5" s="384" t="s">
        <v>291</v>
      </c>
      <c r="H5" s="385"/>
      <c r="I5" s="386"/>
      <c r="J5" s="387"/>
    </row>
    <row r="6" spans="1:10" ht="29.25" customHeight="1">
      <c r="A6" s="372"/>
      <c r="B6" s="373"/>
      <c r="C6" s="40" t="s">
        <v>240</v>
      </c>
      <c r="D6" s="6" t="s">
        <v>241</v>
      </c>
      <c r="E6" s="8" t="s">
        <v>252</v>
      </c>
      <c r="F6" s="7" t="str">
        <f>CONCATENATE(Index!$E$2," / ",Index!$E$2-1)</f>
        <v>2012 / 2011</v>
      </c>
      <c r="G6" s="40" t="s">
        <v>240</v>
      </c>
      <c r="H6" s="6" t="s">
        <v>241</v>
      </c>
      <c r="I6" s="8" t="s">
        <v>252</v>
      </c>
      <c r="J6" s="20" t="str">
        <f>CONCATENATE(Index!$E$2," / ",Index!$E$2-1)</f>
        <v>2012 / 2011</v>
      </c>
    </row>
    <row r="7" spans="1:10" ht="12.75" customHeight="1">
      <c r="A7" s="26" t="s">
        <v>105</v>
      </c>
      <c r="B7" s="27" t="s">
        <v>1</v>
      </c>
      <c r="C7" s="22">
        <v>229.682929</v>
      </c>
      <c r="D7" s="265">
        <f>C7*1000000/'t15'!$D7</f>
        <v>379.082293544064</v>
      </c>
      <c r="E7" s="30">
        <f>C7/'t1'!$F7*100</f>
        <v>54.120675106189154</v>
      </c>
      <c r="F7" s="35">
        <v>0.039049594252417164</v>
      </c>
      <c r="G7" s="22">
        <v>186.57144</v>
      </c>
      <c r="H7" s="265">
        <f>G7*1000000/'t15'!$D7</f>
        <v>307.9285417203066</v>
      </c>
      <c r="I7" s="30">
        <f>G7/'t1'!$F7*100</f>
        <v>43.96222362844328</v>
      </c>
      <c r="J7" s="341">
        <v>-0.017401745554393444</v>
      </c>
    </row>
    <row r="8" spans="1:10" ht="12.75" customHeight="1">
      <c r="A8" s="28" t="s">
        <v>106</v>
      </c>
      <c r="B8" s="29" t="s">
        <v>2</v>
      </c>
      <c r="C8" s="23">
        <v>293.094539</v>
      </c>
      <c r="D8" s="266">
        <f>C8*1000000/'t15'!$D8</f>
        <v>528.5544442861496</v>
      </c>
      <c r="E8" s="31">
        <f>C8/'t1'!$F8*100</f>
        <v>62.05848309006103</v>
      </c>
      <c r="F8" s="36">
        <v>0.02196332149581859</v>
      </c>
      <c r="G8" s="23">
        <v>233.524375</v>
      </c>
      <c r="H8" s="266">
        <f>G8*1000000/'t15'!$D8</f>
        <v>421.1280997473495</v>
      </c>
      <c r="I8" s="31">
        <f>G8/'t1'!$F8*100</f>
        <v>49.44537188069059</v>
      </c>
      <c r="J8" s="342">
        <v>-0.07770389111776455</v>
      </c>
    </row>
    <row r="9" spans="1:10" ht="12.75" customHeight="1">
      <c r="A9" s="26" t="s">
        <v>107</v>
      </c>
      <c r="B9" s="27" t="s">
        <v>3</v>
      </c>
      <c r="C9" s="22">
        <v>195.656801</v>
      </c>
      <c r="D9" s="265">
        <f>C9*1000000/'t15'!$D9</f>
        <v>553.700740317295</v>
      </c>
      <c r="E9" s="30">
        <f>C9/'t1'!$F9*100</f>
        <v>59.9489389448006</v>
      </c>
      <c r="F9" s="35">
        <v>0.027662143324604038</v>
      </c>
      <c r="G9" s="22">
        <v>179.854813</v>
      </c>
      <c r="H9" s="265">
        <f>G9*1000000/'t15'!$D9</f>
        <v>508.98176091373716</v>
      </c>
      <c r="I9" s="30">
        <f>G9/'t1'!$F9*100</f>
        <v>55.10723444499908</v>
      </c>
      <c r="J9" s="341">
        <v>0.10781444579343513</v>
      </c>
    </row>
    <row r="10" spans="1:10" ht="12.75" customHeight="1">
      <c r="A10" s="28" t="s">
        <v>108</v>
      </c>
      <c r="B10" s="29" t="s">
        <v>85</v>
      </c>
      <c r="C10" s="24">
        <v>70.318474</v>
      </c>
      <c r="D10" s="266">
        <f>C10*1000000/'t15'!$D10</f>
        <v>427.41855955847046</v>
      </c>
      <c r="E10" s="31">
        <f>C10/'t1'!$F10*100</f>
        <v>42.49279017908912</v>
      </c>
      <c r="F10" s="36">
        <v>0.05208870772514995</v>
      </c>
      <c r="G10" s="24">
        <v>64.673433</v>
      </c>
      <c r="H10" s="266">
        <f>G10*1000000/'t15'!$D10</f>
        <v>393.10616402968657</v>
      </c>
      <c r="I10" s="31">
        <f>G10/'t1'!$F10*100</f>
        <v>39.081545180152496</v>
      </c>
      <c r="J10" s="342">
        <v>0.14104688661584763</v>
      </c>
    </row>
    <row r="11" spans="1:10" ht="12.75" customHeight="1">
      <c r="A11" s="26" t="s">
        <v>109</v>
      </c>
      <c r="B11" s="27" t="s">
        <v>4</v>
      </c>
      <c r="C11" s="22">
        <v>59.56979</v>
      </c>
      <c r="D11" s="265">
        <f>C11*1000000/'t15'!$D11</f>
        <v>422.0228404638938</v>
      </c>
      <c r="E11" s="30">
        <f>C11/'t1'!$F11*100</f>
        <v>40.82462720702964</v>
      </c>
      <c r="F11" s="35">
        <v>0.08216300240779839</v>
      </c>
      <c r="G11" s="22">
        <v>53.33234</v>
      </c>
      <c r="H11" s="265">
        <f>G11*1000000/'t15'!$D11</f>
        <v>377.83355649543404</v>
      </c>
      <c r="I11" s="30">
        <f>G11/'t1'!$F11*100</f>
        <v>36.54995088246166</v>
      </c>
      <c r="J11" s="341">
        <v>0.24721435332235786</v>
      </c>
    </row>
    <row r="12" spans="1:10" ht="12.75" customHeight="1">
      <c r="A12" s="28" t="s">
        <v>110</v>
      </c>
      <c r="B12" s="29" t="s">
        <v>5</v>
      </c>
      <c r="C12" s="24">
        <v>551.389515</v>
      </c>
      <c r="D12" s="266">
        <f>C12*1000000/'t15'!$D12</f>
        <v>503.73792248464275</v>
      </c>
      <c r="E12" s="31">
        <f>C12/'t1'!$F12*100</f>
        <v>51.79061739145001</v>
      </c>
      <c r="F12" s="36">
        <v>-0.010867809564451991</v>
      </c>
      <c r="G12" s="24">
        <v>515.491515</v>
      </c>
      <c r="H12" s="266">
        <f>G12*1000000/'t15'!$D12</f>
        <v>470.942260888949</v>
      </c>
      <c r="I12" s="31">
        <f>G12/'t1'!$F12*100</f>
        <v>48.41880938179233</v>
      </c>
      <c r="J12" s="342">
        <v>0.0667075987008765</v>
      </c>
    </row>
    <row r="13" spans="1:10" ht="12.75" customHeight="1">
      <c r="A13" s="26" t="s">
        <v>111</v>
      </c>
      <c r="B13" s="27" t="s">
        <v>6</v>
      </c>
      <c r="C13" s="22">
        <v>168.528881</v>
      </c>
      <c r="D13" s="265">
        <f>C13*1000000/'t15'!$D13</f>
        <v>520.9290452404209</v>
      </c>
      <c r="E13" s="30">
        <f>C13/'t1'!$F13*100</f>
        <v>56.095705267579476</v>
      </c>
      <c r="F13" s="35">
        <v>0.02269304362036606</v>
      </c>
      <c r="G13" s="22">
        <v>131.453976</v>
      </c>
      <c r="H13" s="265">
        <f>G13*1000000/'t15'!$D13</f>
        <v>406.32913364408563</v>
      </c>
      <c r="I13" s="30">
        <f>G13/'t1'!$F13*100</f>
        <v>43.75513235590442</v>
      </c>
      <c r="J13" s="341">
        <v>-0.031649496036873614</v>
      </c>
    </row>
    <row r="14" spans="1:10" ht="12.75" customHeight="1">
      <c r="A14" s="28" t="s">
        <v>112</v>
      </c>
      <c r="B14" s="29" t="s">
        <v>86</v>
      </c>
      <c r="C14" s="24">
        <v>179.421158</v>
      </c>
      <c r="D14" s="266">
        <f>C14*1000000/'t15'!$D14</f>
        <v>615.0521155777689</v>
      </c>
      <c r="E14" s="31">
        <f>C14/'t1'!$F14*100</f>
        <v>64.00280314915588</v>
      </c>
      <c r="F14" s="36">
        <v>0.016266220880871263</v>
      </c>
      <c r="G14" s="24">
        <v>169.66308</v>
      </c>
      <c r="H14" s="266">
        <f>G14*1000000/'t15'!$D14</f>
        <v>581.6016207488765</v>
      </c>
      <c r="I14" s="31">
        <f>G14/'t1'!$F14*100</f>
        <v>60.52191855165424</v>
      </c>
      <c r="J14" s="342">
        <v>0.06856372017427859</v>
      </c>
    </row>
    <row r="15" spans="1:10" ht="12.75" customHeight="1">
      <c r="A15" s="26" t="s">
        <v>113</v>
      </c>
      <c r="B15" s="27" t="s">
        <v>7</v>
      </c>
      <c r="C15" s="22">
        <v>98.8256</v>
      </c>
      <c r="D15" s="265">
        <f>C15*1000000/'t15'!$D15</f>
        <v>630.6634928941104</v>
      </c>
      <c r="E15" s="30">
        <f>C15/'t1'!$F15*100</f>
        <v>63.3094219812156</v>
      </c>
      <c r="F15" s="35">
        <v>0.008395164018189183</v>
      </c>
      <c r="G15" s="22">
        <v>87.9043</v>
      </c>
      <c r="H15" s="265">
        <f>G15*1000000/'t15'!$D15</f>
        <v>560.9683409805937</v>
      </c>
      <c r="I15" s="30">
        <f>G15/'t1'!$F15*100</f>
        <v>56.3130446226825</v>
      </c>
      <c r="J15" s="341">
        <v>0.06157960704612364</v>
      </c>
    </row>
    <row r="16" spans="1:10" ht="12.75" customHeight="1">
      <c r="A16" s="28" t="s">
        <v>114</v>
      </c>
      <c r="B16" s="29" t="s">
        <v>87</v>
      </c>
      <c r="C16" s="24">
        <v>165.01753</v>
      </c>
      <c r="D16" s="266">
        <f>C16*1000000/'t15'!$D16</f>
        <v>529.4521554434733</v>
      </c>
      <c r="E16" s="31">
        <f>C16/'t1'!$F16*100</f>
        <v>64.46489943655264</v>
      </c>
      <c r="F16" s="36">
        <v>0.013744173509992796</v>
      </c>
      <c r="G16" s="24">
        <v>158.26053</v>
      </c>
      <c r="H16" s="266">
        <f>G16*1000000/'t15'!$D16</f>
        <v>507.7725907673353</v>
      </c>
      <c r="I16" s="31">
        <f>G16/'t1'!$F16*100</f>
        <v>61.82524457386752</v>
      </c>
      <c r="J16" s="342">
        <v>0.06885666961018866</v>
      </c>
    </row>
    <row r="17" spans="1:10" ht="12.75" customHeight="1">
      <c r="A17" s="26" t="s">
        <v>115</v>
      </c>
      <c r="B17" s="27" t="s">
        <v>8</v>
      </c>
      <c r="C17" s="22">
        <v>257.494616</v>
      </c>
      <c r="D17" s="265">
        <f>C17*1000000/'t15'!$D17</f>
        <v>708.53177040339</v>
      </c>
      <c r="E17" s="30">
        <f>C17/'t1'!$F17*100</f>
        <v>65.49713120382404</v>
      </c>
      <c r="F17" s="35">
        <v>0.06353093797505327</v>
      </c>
      <c r="G17" s="22">
        <v>180.37894</v>
      </c>
      <c r="H17" s="265">
        <f>G17*1000000/'t15'!$D17</f>
        <v>496.3374057564251</v>
      </c>
      <c r="I17" s="30">
        <f>G17/'t1'!$F17*100</f>
        <v>45.88174806570209</v>
      </c>
      <c r="J17" s="346" t="s">
        <v>397</v>
      </c>
    </row>
    <row r="18" spans="1:10" ht="12.75" customHeight="1">
      <c r="A18" s="28" t="s">
        <v>116</v>
      </c>
      <c r="B18" s="29" t="s">
        <v>9</v>
      </c>
      <c r="C18" s="24">
        <v>168.499894</v>
      </c>
      <c r="D18" s="266">
        <f>C18*1000000/'t15'!$D18</f>
        <v>583.7839409078625</v>
      </c>
      <c r="E18" s="31">
        <f>C18/'t1'!$F18*100</f>
        <v>58.442789810675976</v>
      </c>
      <c r="F18" s="36">
        <v>0.0402068473297823</v>
      </c>
      <c r="G18" s="24">
        <v>147.773519</v>
      </c>
      <c r="H18" s="266">
        <f>G18*1000000/'t15'!$D18</f>
        <v>511.9754394839139</v>
      </c>
      <c r="I18" s="31">
        <f>G18/'t1'!$F18*100</f>
        <v>51.254018655352574</v>
      </c>
      <c r="J18" s="342">
        <v>0.14267441585148366</v>
      </c>
    </row>
    <row r="19" spans="1:10" ht="12.75" customHeight="1">
      <c r="A19" s="26" t="s">
        <v>117</v>
      </c>
      <c r="B19" s="27" t="s">
        <v>10</v>
      </c>
      <c r="C19" s="22">
        <v>1283.668769</v>
      </c>
      <c r="D19" s="265">
        <f>C19*1000000/'t15'!$D19</f>
        <v>643.412675793722</v>
      </c>
      <c r="E19" s="30">
        <f>C19/'t1'!$F19*100</f>
        <v>67.63634882974196</v>
      </c>
      <c r="F19" s="35">
        <v>0.04134395234504651</v>
      </c>
      <c r="G19" s="22">
        <v>1179.044369</v>
      </c>
      <c r="H19" s="265">
        <f>G19*1000000/'t15'!$D19</f>
        <v>590.9718384196434</v>
      </c>
      <c r="I19" s="30">
        <f>G19/'t1'!$F19*100</f>
        <v>62.12370212103134</v>
      </c>
      <c r="J19" s="341">
        <v>0.08654503837272798</v>
      </c>
    </row>
    <row r="20" spans="1:10" ht="12.75" customHeight="1">
      <c r="A20" s="28" t="s">
        <v>118</v>
      </c>
      <c r="B20" s="29" t="s">
        <v>11</v>
      </c>
      <c r="C20" s="24">
        <v>366.219693</v>
      </c>
      <c r="D20" s="266">
        <f>C20*1000000/'t15'!$D20</f>
        <v>525.3820980870922</v>
      </c>
      <c r="E20" s="31">
        <f>C20/'t1'!$F20*100</f>
        <v>64.90584573460141</v>
      </c>
      <c r="F20" s="36">
        <v>0.03962572454638269</v>
      </c>
      <c r="G20" s="24">
        <v>328.983054</v>
      </c>
      <c r="H20" s="266">
        <f>G20*1000000/'t15'!$D20</f>
        <v>471.9620775434902</v>
      </c>
      <c r="I20" s="31">
        <f>G20/'t1'!$F20*100</f>
        <v>58.306322025730196</v>
      </c>
      <c r="J20" s="342">
        <v>0.10463333071498226</v>
      </c>
    </row>
    <row r="21" spans="1:10" ht="12.75" customHeight="1">
      <c r="A21" s="26" t="s">
        <v>119</v>
      </c>
      <c r="B21" s="27" t="s">
        <v>12</v>
      </c>
      <c r="C21" s="22">
        <v>87.75929</v>
      </c>
      <c r="D21" s="265">
        <f>C21*1000000/'t15'!$D21</f>
        <v>568.5585731500317</v>
      </c>
      <c r="E21" s="30">
        <f>C21/'t1'!$F21*100</f>
        <v>51.754263156280736</v>
      </c>
      <c r="F21" s="35">
        <v>0.026182601410310813</v>
      </c>
      <c r="G21" s="22">
        <v>75.69079</v>
      </c>
      <c r="H21" s="265">
        <f>G21*1000000/'t15'!$D21</f>
        <v>490.37141894605907</v>
      </c>
      <c r="I21" s="30">
        <f>G21/'t1'!$F21*100</f>
        <v>44.637109805318424</v>
      </c>
      <c r="J21" s="341">
        <v>0.15087547882321517</v>
      </c>
    </row>
    <row r="22" spans="1:10" ht="12.75" customHeight="1">
      <c r="A22" s="28" t="s">
        <v>120</v>
      </c>
      <c r="B22" s="29" t="s">
        <v>13</v>
      </c>
      <c r="C22" s="24">
        <v>198.248822</v>
      </c>
      <c r="D22" s="266">
        <f>C22*1000000/'t15'!$D22</f>
        <v>544.7698268542207</v>
      </c>
      <c r="E22" s="31">
        <f>C22/'t1'!$F22*100</f>
        <v>57.596264018868695</v>
      </c>
      <c r="F22" s="36">
        <v>0.041510500017005736</v>
      </c>
      <c r="G22" s="24">
        <v>143.675235</v>
      </c>
      <c r="H22" s="266">
        <f>G22*1000000/'t15'!$D22</f>
        <v>394.806547169241</v>
      </c>
      <c r="I22" s="31">
        <f>G22/'t1'!$F22*100</f>
        <v>41.74126577172299</v>
      </c>
      <c r="J22" s="342">
        <v>-0.0817512563418179</v>
      </c>
    </row>
    <row r="23" spans="1:10" ht="12.75" customHeight="1">
      <c r="A23" s="26" t="s">
        <v>121</v>
      </c>
      <c r="B23" s="27" t="s">
        <v>88</v>
      </c>
      <c r="C23" s="22">
        <v>345.179797</v>
      </c>
      <c r="D23" s="265">
        <f>C23*1000000/'t15'!$D23</f>
        <v>543.6518739132626</v>
      </c>
      <c r="E23" s="30">
        <f>C23/'t1'!$F23*100</f>
        <v>62.05077909564506</v>
      </c>
      <c r="F23" s="35">
        <v>0.021373732973791526</v>
      </c>
      <c r="G23" s="22">
        <v>308.907874</v>
      </c>
      <c r="H23" s="265">
        <f>G23*1000000/'t15'!$D23</f>
        <v>486.52425786860874</v>
      </c>
      <c r="I23" s="30">
        <f>G23/'t1'!$F23*100</f>
        <v>55.530405942267116</v>
      </c>
      <c r="J23" s="341">
        <v>0.11093189684186044</v>
      </c>
    </row>
    <row r="24" spans="1:10" ht="12.75" customHeight="1">
      <c r="A24" s="28" t="s">
        <v>122</v>
      </c>
      <c r="B24" s="29" t="s">
        <v>89</v>
      </c>
      <c r="C24" s="24">
        <v>197.88629</v>
      </c>
      <c r="D24" s="266">
        <f>C24*1000000/'t15'!$D24</f>
        <v>619.5117133080586</v>
      </c>
      <c r="E24" s="31">
        <f>C24/'t1'!$F24*100</f>
        <v>64.24052657248063</v>
      </c>
      <c r="F24" s="36">
        <v>0.01735291960956231</v>
      </c>
      <c r="G24" s="24">
        <v>175.571583</v>
      </c>
      <c r="H24" s="266">
        <f>G24*1000000/'t15'!$D24</f>
        <v>549.6522886579864</v>
      </c>
      <c r="I24" s="31">
        <f>G24/'t1'!$F24*100</f>
        <v>56.99642427519353</v>
      </c>
      <c r="J24" s="342">
        <v>0.09027759911449662</v>
      </c>
    </row>
    <row r="25" spans="1:10" ht="12.75" customHeight="1">
      <c r="A25" s="26" t="s">
        <v>123</v>
      </c>
      <c r="B25" s="27" t="s">
        <v>90</v>
      </c>
      <c r="C25" s="22">
        <v>141.95635</v>
      </c>
      <c r="D25" s="265">
        <f>C25*1000000/'t15'!$D25</f>
        <v>563.0596630122642</v>
      </c>
      <c r="E25" s="30">
        <f>C25/'t1'!$F25*100</f>
        <v>55.18282564307817</v>
      </c>
      <c r="F25" s="35">
        <v>0.019632554225253562</v>
      </c>
      <c r="G25" s="22">
        <v>110.373035</v>
      </c>
      <c r="H25" s="265">
        <f>G25*1000000/'t15'!$D25</f>
        <v>437.786713258976</v>
      </c>
      <c r="I25" s="30">
        <f>G25/'t1'!$F25*100</f>
        <v>42.90541385505027</v>
      </c>
      <c r="J25" s="341">
        <v>-0.0023258627429403322</v>
      </c>
    </row>
    <row r="26" spans="1:10" ht="12.75" customHeight="1">
      <c r="A26" s="28" t="s">
        <v>228</v>
      </c>
      <c r="B26" s="29" t="s">
        <v>14</v>
      </c>
      <c r="C26" s="24">
        <v>94.4366</v>
      </c>
      <c r="D26" s="266">
        <f>C26*1000000/'t15'!$D26</f>
        <v>657.0691046728451</v>
      </c>
      <c r="E26" s="31">
        <f>C26/'t1'!$F26*100</f>
        <v>51.14052236259957</v>
      </c>
      <c r="F26" s="36">
        <v>0.058919367742723994</v>
      </c>
      <c r="G26" s="24">
        <v>85.4483</v>
      </c>
      <c r="H26" s="266">
        <f>G26*1000000/'t15'!$D26</f>
        <v>594.5304889927918</v>
      </c>
      <c r="I26" s="31">
        <f>G26/'t1'!$F26*100</f>
        <v>46.273062530799685</v>
      </c>
      <c r="J26" s="342">
        <v>0.14109610170046083</v>
      </c>
    </row>
    <row r="27" spans="1:10" ht="12.75" customHeight="1">
      <c r="A27" s="26" t="s">
        <v>229</v>
      </c>
      <c r="B27" s="27" t="s">
        <v>15</v>
      </c>
      <c r="C27" s="22">
        <v>82.118759</v>
      </c>
      <c r="D27" s="265">
        <f>C27*1000000/'t15'!$D27</f>
        <v>491.4260007300886</v>
      </c>
      <c r="E27" s="30">
        <f>C27/'t1'!$F27*100</f>
        <v>45.83046111933719</v>
      </c>
      <c r="F27" s="35">
        <v>0.043283437409162406</v>
      </c>
      <c r="G27" s="22">
        <v>55.978859</v>
      </c>
      <c r="H27" s="265">
        <f>G27*1000000/'t15'!$D27</f>
        <v>334.99613412087155</v>
      </c>
      <c r="I27" s="30">
        <f>G27/'t1'!$F27*100</f>
        <v>31.24178874773739</v>
      </c>
      <c r="J27" s="346" t="s">
        <v>397</v>
      </c>
    </row>
    <row r="28" spans="1:10" ht="12.75" customHeight="1">
      <c r="A28" s="28" t="s">
        <v>124</v>
      </c>
      <c r="B28" s="29" t="s">
        <v>16</v>
      </c>
      <c r="C28" s="24">
        <v>276.439562</v>
      </c>
      <c r="D28" s="266">
        <f>C28*1000000/'t15'!$D28</f>
        <v>513.5809378013187</v>
      </c>
      <c r="E28" s="31">
        <f>C28/'t1'!$F28*100</f>
        <v>61.55124401119353</v>
      </c>
      <c r="F28" s="36">
        <v>0.019734554529984294</v>
      </c>
      <c r="G28" s="24">
        <v>247.025962</v>
      </c>
      <c r="H28" s="266">
        <f>G28*1000000/'t15'!$D28</f>
        <v>458.9351260266898</v>
      </c>
      <c r="I28" s="31">
        <f>G28/'t1'!$F28*100</f>
        <v>55.00209577152281</v>
      </c>
      <c r="J28" s="342">
        <v>0.0851713057425707</v>
      </c>
    </row>
    <row r="29" spans="1:10" ht="12.75" customHeight="1">
      <c r="A29" s="26" t="s">
        <v>125</v>
      </c>
      <c r="B29" s="27" t="s">
        <v>91</v>
      </c>
      <c r="C29" s="22">
        <v>286.590549</v>
      </c>
      <c r="D29" s="265">
        <f>C29*1000000/'t15'!$D29</f>
        <v>471.09019883094766</v>
      </c>
      <c r="E29" s="30">
        <f>C29/'t1'!$F29*100</f>
        <v>60.002627347528424</v>
      </c>
      <c r="F29" s="35">
        <v>0.06093238923574629</v>
      </c>
      <c r="G29" s="22">
        <v>270.460151</v>
      </c>
      <c r="H29" s="265">
        <f>G29*1000000/'t15'!$D29</f>
        <v>444.57546403750433</v>
      </c>
      <c r="I29" s="30">
        <f>G29/'t1'!$F29*100</f>
        <v>56.62545296568473</v>
      </c>
      <c r="J29" s="341">
        <v>0.15753242728174444</v>
      </c>
    </row>
    <row r="30" spans="1:10" ht="12.75" customHeight="1">
      <c r="A30" s="28" t="s">
        <v>126</v>
      </c>
      <c r="B30" s="29" t="s">
        <v>17</v>
      </c>
      <c r="C30" s="24">
        <v>90.210176</v>
      </c>
      <c r="D30" s="266">
        <f>C30*1000000/'t15'!$D30</f>
        <v>702.3800054502277</v>
      </c>
      <c r="E30" s="31">
        <f>C30/'t1'!$F30*100</f>
        <v>57.95727518279652</v>
      </c>
      <c r="F30" s="36">
        <v>0.025136069189379162</v>
      </c>
      <c r="G30" s="24">
        <v>80.823526</v>
      </c>
      <c r="H30" s="266">
        <f>G30*1000000/'t15'!$D30</f>
        <v>629.2951765484486</v>
      </c>
      <c r="I30" s="31">
        <f>G30/'t1'!$F30*100</f>
        <v>51.92664004586255</v>
      </c>
      <c r="J30" s="342">
        <v>0.24563643249630895</v>
      </c>
    </row>
    <row r="31" spans="1:10" ht="12.75" customHeight="1">
      <c r="A31" s="26" t="s">
        <v>127</v>
      </c>
      <c r="B31" s="27" t="s">
        <v>92</v>
      </c>
      <c r="C31" s="22">
        <v>216.732553</v>
      </c>
      <c r="D31" s="265">
        <f>C31*1000000/'t15'!$D31</f>
        <v>510.6125322766082</v>
      </c>
      <c r="E31" s="30">
        <f>C31/'t1'!$F31*100</f>
        <v>58.82214845875329</v>
      </c>
      <c r="F31" s="35">
        <v>0.023227891837384718</v>
      </c>
      <c r="G31" s="22">
        <v>203.678053</v>
      </c>
      <c r="H31" s="265">
        <f>G31*1000000/'t15'!$D31</f>
        <v>479.85669421565484</v>
      </c>
      <c r="I31" s="30">
        <f>G31/'t1'!$F31*100</f>
        <v>55.27910092654989</v>
      </c>
      <c r="J31" s="341">
        <v>0.13004491816139585</v>
      </c>
    </row>
    <row r="32" spans="1:10" ht="12.75" customHeight="1">
      <c r="A32" s="28" t="s">
        <v>128</v>
      </c>
      <c r="B32" s="29" t="s">
        <v>18</v>
      </c>
      <c r="C32" s="24">
        <v>266.176758</v>
      </c>
      <c r="D32" s="266">
        <f>C32*1000000/'t15'!$D32</f>
        <v>492.9272248477755</v>
      </c>
      <c r="E32" s="31">
        <f>C32/'t1'!$F32*100</f>
        <v>61.726630605055846</v>
      </c>
      <c r="F32" s="36">
        <v>0.014690509640138405</v>
      </c>
      <c r="G32" s="24">
        <v>242.352926</v>
      </c>
      <c r="H32" s="266">
        <f>G32*1000000/'t15'!$D32</f>
        <v>448.80836382761225</v>
      </c>
      <c r="I32" s="31">
        <f>G32/'t1'!$F32*100</f>
        <v>56.201862445317005</v>
      </c>
      <c r="J32" s="342">
        <v>0.1988416682830758</v>
      </c>
    </row>
    <row r="33" spans="1:10" ht="12.75" customHeight="1">
      <c r="A33" s="26" t="s">
        <v>129</v>
      </c>
      <c r="B33" s="27" t="s">
        <v>93</v>
      </c>
      <c r="C33" s="22">
        <v>283.594224</v>
      </c>
      <c r="D33" s="265">
        <f>C33*1000000/'t15'!$D33</f>
        <v>570.0535370773507</v>
      </c>
      <c r="E33" s="30">
        <f>C33/'t1'!$F33*100</f>
        <v>61.185377346278315</v>
      </c>
      <c r="F33" s="35">
        <v>0.02881839603647851</v>
      </c>
      <c r="G33" s="22">
        <v>260.037684</v>
      </c>
      <c r="H33" s="265">
        <f>G33*1000000/'t15'!$D33</f>
        <v>522.7024706173227</v>
      </c>
      <c r="I33" s="30">
        <f>G33/'t1'!$F33*100</f>
        <v>56.10306019417476</v>
      </c>
      <c r="J33" s="341">
        <v>0.07663184180445892</v>
      </c>
    </row>
    <row r="34" spans="1:10" ht="12.75" customHeight="1">
      <c r="A34" s="28" t="s">
        <v>130</v>
      </c>
      <c r="B34" s="29" t="s">
        <v>19</v>
      </c>
      <c r="C34" s="24">
        <v>249.193864</v>
      </c>
      <c r="D34" s="266">
        <f>C34*1000000/'t15'!$D34</f>
        <v>415.89079760539806</v>
      </c>
      <c r="E34" s="31">
        <f>C34/'t1'!$F34*100</f>
        <v>59.74520177814442</v>
      </c>
      <c r="F34" s="36">
        <v>0.04903127469501789</v>
      </c>
      <c r="G34" s="24">
        <v>224.660609</v>
      </c>
      <c r="H34" s="266">
        <f>G34*1000000/'t15'!$D34</f>
        <v>374.94614982784833</v>
      </c>
      <c r="I34" s="31">
        <f>G34/'t1'!$F34*100</f>
        <v>53.863258110985456</v>
      </c>
      <c r="J34" s="342">
        <v>0.10892741455962263</v>
      </c>
    </row>
    <row r="35" spans="1:10" ht="12.75" customHeight="1">
      <c r="A35" s="26" t="s">
        <v>131</v>
      </c>
      <c r="B35" s="27" t="s">
        <v>20</v>
      </c>
      <c r="C35" s="22">
        <v>195.839333</v>
      </c>
      <c r="D35" s="265">
        <f>C35*1000000/'t15'!$D35</f>
        <v>448.17979659744697</v>
      </c>
      <c r="E35" s="30">
        <f>C35/'t1'!$F35*100</f>
        <v>56.15718745082394</v>
      </c>
      <c r="F35" s="35">
        <v>0.032829148487057314</v>
      </c>
      <c r="G35" s="22">
        <v>162.677661</v>
      </c>
      <c r="H35" s="265">
        <f>G35*1000000/'t15'!$D35</f>
        <v>372.2890591029966</v>
      </c>
      <c r="I35" s="30">
        <f>G35/'t1'!$F35*100</f>
        <v>46.648034196677905</v>
      </c>
      <c r="J35" s="341">
        <v>0.04308451759346865</v>
      </c>
    </row>
    <row r="36" spans="1:10" ht="12.75" customHeight="1">
      <c r="A36" s="28" t="s">
        <v>132</v>
      </c>
      <c r="B36" s="29" t="s">
        <v>21</v>
      </c>
      <c r="C36" s="24">
        <v>491.455549</v>
      </c>
      <c r="D36" s="266">
        <f>C36*1000000/'t15'!$D36</f>
        <v>531.0495406519263</v>
      </c>
      <c r="E36" s="31">
        <f>C36/'t1'!$F36*100</f>
        <v>68.09327376029144</v>
      </c>
      <c r="F36" s="36">
        <v>0.01799873526814566</v>
      </c>
      <c r="G36" s="24">
        <v>469.18561</v>
      </c>
      <c r="H36" s="266">
        <f>G36*1000000/'t15'!$D36</f>
        <v>506.9854296649601</v>
      </c>
      <c r="I36" s="31">
        <f>G36/'t1'!$F36*100</f>
        <v>65.00767821449368</v>
      </c>
      <c r="J36" s="342">
        <v>0.09449834165235504</v>
      </c>
    </row>
    <row r="37" spans="1:10" ht="12.75" customHeight="1">
      <c r="A37" s="26" t="s">
        <v>133</v>
      </c>
      <c r="B37" s="27" t="s">
        <v>22</v>
      </c>
      <c r="C37" s="22">
        <v>468.160866</v>
      </c>
      <c r="D37" s="265">
        <f>C37*1000000/'t15'!$D37</f>
        <v>651.8703028902185</v>
      </c>
      <c r="E37" s="30">
        <f>C37/'t1'!$F37*100</f>
        <v>62.421178141771584</v>
      </c>
      <c r="F37" s="35">
        <v>0.04018683619375918</v>
      </c>
      <c r="G37" s="22">
        <v>430.021887</v>
      </c>
      <c r="H37" s="265">
        <f>G37*1000000/'t15'!$D37</f>
        <v>598.7653349225335</v>
      </c>
      <c r="I37" s="30">
        <f>G37/'t1'!$F37*100</f>
        <v>57.33600299109103</v>
      </c>
      <c r="J37" s="341">
        <v>0.09632720931819283</v>
      </c>
    </row>
    <row r="38" spans="1:10" ht="12.75" customHeight="1">
      <c r="A38" s="28" t="s">
        <v>134</v>
      </c>
      <c r="B38" s="29" t="s">
        <v>23</v>
      </c>
      <c r="C38" s="24">
        <v>607.863682</v>
      </c>
      <c r="D38" s="266">
        <f>C38*1000000/'t15'!$D38</f>
        <v>484.60568088415727</v>
      </c>
      <c r="E38" s="31">
        <f>C38/'t1'!$F38*100</f>
        <v>54.62764096524072</v>
      </c>
      <c r="F38" s="36">
        <v>0.05271612667083625</v>
      </c>
      <c r="G38" s="24">
        <v>560.324581</v>
      </c>
      <c r="H38" s="266">
        <f>G38*1000000/'t15'!$D38</f>
        <v>446.70619932124043</v>
      </c>
      <c r="I38" s="31">
        <f>G38/'t1'!$F38*100</f>
        <v>50.355385493925496</v>
      </c>
      <c r="J38" s="342">
        <v>0.11920882083062612</v>
      </c>
    </row>
    <row r="39" spans="1:10" ht="12.75" customHeight="1">
      <c r="A39" s="26" t="s">
        <v>135</v>
      </c>
      <c r="B39" s="27" t="s">
        <v>24</v>
      </c>
      <c r="C39" s="22">
        <v>128.700551</v>
      </c>
      <c r="D39" s="265">
        <f>C39*1000000/'t15'!$D39</f>
        <v>661.4954307154604</v>
      </c>
      <c r="E39" s="30">
        <f>C39/'t1'!$F39*100</f>
        <v>60.38757489909934</v>
      </c>
      <c r="F39" s="35">
        <v>0.056462689932113674</v>
      </c>
      <c r="G39" s="22">
        <v>106.158504</v>
      </c>
      <c r="H39" s="265">
        <f>G39*1000000/'t15'!$D39</f>
        <v>545.6337582236843</v>
      </c>
      <c r="I39" s="30">
        <f>G39/'t1'!$F39*100</f>
        <v>49.81062288906857</v>
      </c>
      <c r="J39" s="341">
        <v>0.1082252192165829</v>
      </c>
    </row>
    <row r="40" spans="1:10" ht="12.75" customHeight="1">
      <c r="A40" s="28" t="s">
        <v>136</v>
      </c>
      <c r="B40" s="29" t="s">
        <v>25</v>
      </c>
      <c r="C40" s="24">
        <v>781.857455</v>
      </c>
      <c r="D40" s="266">
        <f>C40*1000000/'t15'!$D40</f>
        <v>534.0235388856407</v>
      </c>
      <c r="E40" s="31">
        <f>C40/'t1'!$F40*100</f>
        <v>63.94760448983722</v>
      </c>
      <c r="F40" s="36">
        <v>0.04477195114091348</v>
      </c>
      <c r="G40" s="24">
        <v>709.075951</v>
      </c>
      <c r="H40" s="266">
        <f>G40*1000000/'t15'!$D40</f>
        <v>484.3123849112895</v>
      </c>
      <c r="I40" s="31">
        <f>G40/'t1'!$F40*100</f>
        <v>57.99485338130235</v>
      </c>
      <c r="J40" s="342">
        <v>0.10676215245533727</v>
      </c>
    </row>
    <row r="41" spans="1:10" ht="12.75" customHeight="1">
      <c r="A41" s="26" t="s">
        <v>137</v>
      </c>
      <c r="B41" s="27" t="s">
        <v>26</v>
      </c>
      <c r="C41" s="22">
        <v>693.849986</v>
      </c>
      <c r="D41" s="265">
        <f>C41*1000000/'t15'!$D41</f>
        <v>660.7931479791929</v>
      </c>
      <c r="E41" s="30">
        <f>C41/'t1'!$F41*100</f>
        <v>66.58052655138277</v>
      </c>
      <c r="F41" s="35">
        <v>0.01562739470555763</v>
      </c>
      <c r="G41" s="22">
        <v>641.024218</v>
      </c>
      <c r="H41" s="265">
        <f>G41*1000000/'t15'!$D41</f>
        <v>610.4841384879993</v>
      </c>
      <c r="I41" s="30">
        <f>G41/'t1'!$F41*100</f>
        <v>61.51146620708929</v>
      </c>
      <c r="J41" s="341">
        <v>0.07772657611746081</v>
      </c>
    </row>
    <row r="42" spans="1:10" ht="12.75" customHeight="1">
      <c r="A42" s="28" t="s">
        <v>138</v>
      </c>
      <c r="B42" s="29" t="s">
        <v>27</v>
      </c>
      <c r="C42" s="24">
        <v>462.745801</v>
      </c>
      <c r="D42" s="266">
        <f>C42*1000000/'t15'!$D42</f>
        <v>460.93295170096013</v>
      </c>
      <c r="E42" s="31">
        <f>C42/'t1'!$F42*100</f>
        <v>62.267083387022225</v>
      </c>
      <c r="F42" s="36">
        <v>0.024253294146348914</v>
      </c>
      <c r="G42" s="24">
        <v>439.09781</v>
      </c>
      <c r="H42" s="266">
        <f>G42*1000000/'t15'!$D42</f>
        <v>437.3776038839245</v>
      </c>
      <c r="I42" s="31">
        <f>G42/'t1'!$F42*100</f>
        <v>59.08500928856368</v>
      </c>
      <c r="J42" s="342">
        <v>0.08075747619743479</v>
      </c>
    </row>
    <row r="43" spans="1:10" ht="12.75" customHeight="1">
      <c r="A43" s="26" t="s">
        <v>139</v>
      </c>
      <c r="B43" s="27" t="s">
        <v>28</v>
      </c>
      <c r="C43" s="22">
        <v>122.492145</v>
      </c>
      <c r="D43" s="265">
        <f>C43*1000000/'t15'!$D43</f>
        <v>511.5712090142539</v>
      </c>
      <c r="E43" s="30">
        <f>C43/'t1'!$F43*100</f>
        <v>62.35336824283675</v>
      </c>
      <c r="F43" s="35">
        <v>0.03998112767435136</v>
      </c>
      <c r="G43" s="22">
        <v>97.60923</v>
      </c>
      <c r="H43" s="265">
        <f>G43*1000000/'t15'!$D43</f>
        <v>407.65121552937444</v>
      </c>
      <c r="I43" s="30">
        <f>G43/'t1'!$F43*100</f>
        <v>49.686975945190184</v>
      </c>
      <c r="J43" s="341">
        <v>0.14478634430936532</v>
      </c>
    </row>
    <row r="44" spans="1:10" ht="12.75" customHeight="1">
      <c r="A44" s="28" t="s">
        <v>140</v>
      </c>
      <c r="B44" s="29" t="s">
        <v>29</v>
      </c>
      <c r="C44" s="24">
        <v>280.418698</v>
      </c>
      <c r="D44" s="266">
        <f>C44*1000000/'t15'!$D44</f>
        <v>464.77954774860484</v>
      </c>
      <c r="E44" s="31">
        <f>C44/'t1'!$F44*100</f>
        <v>61.89452074941886</v>
      </c>
      <c r="F44" s="36">
        <v>0.026124736751511834</v>
      </c>
      <c r="G44" s="24">
        <v>263.174248</v>
      </c>
      <c r="H44" s="266">
        <f>G44*1000000/'t15'!$D44</f>
        <v>436.1977601241097</v>
      </c>
      <c r="I44" s="31">
        <f>G44/'t1'!$F44*100</f>
        <v>58.08829464556141</v>
      </c>
      <c r="J44" s="342">
        <v>0.07322632189980838</v>
      </c>
    </row>
    <row r="45" spans="1:10" ht="12.75" customHeight="1">
      <c r="A45" s="26" t="s">
        <v>141</v>
      </c>
      <c r="B45" s="27" t="s">
        <v>30</v>
      </c>
      <c r="C45" s="22">
        <v>617.674893</v>
      </c>
      <c r="D45" s="265">
        <f>C45*1000000/'t15'!$D45</f>
        <v>504.7476918928195</v>
      </c>
      <c r="E45" s="30">
        <f>C45/'t1'!$F45*100</f>
        <v>57.54143501998305</v>
      </c>
      <c r="F45" s="35">
        <v>0.018829888017087404</v>
      </c>
      <c r="G45" s="22">
        <v>564.708706</v>
      </c>
      <c r="H45" s="265">
        <f>G45*1000000/'t15'!$D45</f>
        <v>461.46511567094046</v>
      </c>
      <c r="I45" s="30">
        <f>G45/'t1'!$F45*100</f>
        <v>52.60720433964233</v>
      </c>
      <c r="J45" s="341">
        <v>0.05419782691529207</v>
      </c>
    </row>
    <row r="46" spans="1:10" ht="12.75" customHeight="1">
      <c r="A46" s="28" t="s">
        <v>142</v>
      </c>
      <c r="B46" s="29" t="s">
        <v>94</v>
      </c>
      <c r="C46" s="24">
        <v>126.91551</v>
      </c>
      <c r="D46" s="266">
        <f>C46*1000000/'t15'!$D46</f>
        <v>467.15072879858656</v>
      </c>
      <c r="E46" s="31">
        <f>C46/'t1'!$F46*100</f>
        <v>53.85027974156416</v>
      </c>
      <c r="F46" s="36">
        <v>0.0765015785912122</v>
      </c>
      <c r="G46" s="24">
        <v>115.17071</v>
      </c>
      <c r="H46" s="266">
        <f>G46*1000000/'t15'!$D46</f>
        <v>423.9204578916372</v>
      </c>
      <c r="I46" s="31">
        <f>G46/'t1'!$F46*100</f>
        <v>48.86695843190923</v>
      </c>
      <c r="J46" s="342">
        <v>0.1550289632984463</v>
      </c>
    </row>
    <row r="47" spans="1:10" ht="12.75" customHeight="1">
      <c r="A47" s="26" t="s">
        <v>143</v>
      </c>
      <c r="B47" s="27" t="s">
        <v>31</v>
      </c>
      <c r="C47" s="22">
        <v>199.809792</v>
      </c>
      <c r="D47" s="265">
        <f>C47*1000000/'t15'!$D47</f>
        <v>508.95023841545424</v>
      </c>
      <c r="E47" s="30">
        <f>C47/'t1'!$F47*100</f>
        <v>58.70284010282776</v>
      </c>
      <c r="F47" s="35">
        <v>0.027654234585063664</v>
      </c>
      <c r="G47" s="22">
        <v>183.414192</v>
      </c>
      <c r="H47" s="265">
        <f>G47*1000000/'t15'!$D47</f>
        <v>467.18779801931777</v>
      </c>
      <c r="I47" s="30">
        <f>G47/'t1'!$F47*100</f>
        <v>53.885917590892404</v>
      </c>
      <c r="J47" s="341">
        <v>0.11126567589628245</v>
      </c>
    </row>
    <row r="48" spans="1:10" ht="12.75" customHeight="1">
      <c r="A48" s="28" t="s">
        <v>144</v>
      </c>
      <c r="B48" s="29" t="s">
        <v>32</v>
      </c>
      <c r="C48" s="24">
        <v>173.626156</v>
      </c>
      <c r="D48" s="266">
        <f>C48*1000000/'t15'!$D48</f>
        <v>512.9235368667338</v>
      </c>
      <c r="E48" s="31">
        <f>C48/'t1'!$F48*100</f>
        <v>62.08014716213201</v>
      </c>
      <c r="F48" s="36">
        <v>0.02237444434797342</v>
      </c>
      <c r="G48" s="24">
        <v>153.435137</v>
      </c>
      <c r="H48" s="266">
        <f>G48*1000000/'t15'!$D48</f>
        <v>453.2755603347681</v>
      </c>
      <c r="I48" s="31">
        <f>G48/'t1'!$F48*100</f>
        <v>54.86083493550294</v>
      </c>
      <c r="J48" s="342">
        <v>0.1034880576570647</v>
      </c>
    </row>
    <row r="49" spans="1:10" ht="12.75" customHeight="1">
      <c r="A49" s="26" t="s">
        <v>145</v>
      </c>
      <c r="B49" s="27" t="s">
        <v>33</v>
      </c>
      <c r="C49" s="22">
        <v>410.364077</v>
      </c>
      <c r="D49" s="265">
        <f>C49*1000000/'t15'!$D49</f>
        <v>537.2192763923563</v>
      </c>
      <c r="E49" s="30">
        <f>C49/'t1'!$F49*100</f>
        <v>66.59954816949806</v>
      </c>
      <c r="F49" s="35">
        <v>0.031659182933893915</v>
      </c>
      <c r="G49" s="22">
        <v>376.039195</v>
      </c>
      <c r="H49" s="265">
        <f>G49*1000000/'t15'!$D49</f>
        <v>492.2835977990933</v>
      </c>
      <c r="I49" s="30">
        <f>G49/'t1'!$F49*100</f>
        <v>61.028832406842895</v>
      </c>
      <c r="J49" s="341">
        <v>0.10580745623709253</v>
      </c>
    </row>
    <row r="50" spans="1:10" ht="12.75" customHeight="1">
      <c r="A50" s="28" t="s">
        <v>146</v>
      </c>
      <c r="B50" s="29" t="s">
        <v>34</v>
      </c>
      <c r="C50" s="24">
        <v>112.68035</v>
      </c>
      <c r="D50" s="266">
        <f>C50*1000000/'t15'!$D50</f>
        <v>487.65439311711805</v>
      </c>
      <c r="E50" s="31">
        <f>C50/'t1'!$F50*100</f>
        <v>57.44720387411972</v>
      </c>
      <c r="F50" s="36">
        <v>0.01629622507734707</v>
      </c>
      <c r="G50" s="24">
        <v>97.194975</v>
      </c>
      <c r="H50" s="266">
        <f>G50*1000000/'t15'!$D50</f>
        <v>420.63728545091016</v>
      </c>
      <c r="I50" s="31">
        <f>G50/'t1'!$F50*100</f>
        <v>49.552380200851076</v>
      </c>
      <c r="J50" s="342">
        <v>0.08396137570107598</v>
      </c>
    </row>
    <row r="51" spans="1:10" ht="12.75" customHeight="1">
      <c r="A51" s="26" t="s">
        <v>147</v>
      </c>
      <c r="B51" s="27" t="s">
        <v>35</v>
      </c>
      <c r="C51" s="22">
        <v>585.607718</v>
      </c>
      <c r="D51" s="265">
        <f>C51*1000000/'t15'!$D51</f>
        <v>450.0088125564329</v>
      </c>
      <c r="E51" s="30">
        <f>C51/'t1'!$F51*100</f>
        <v>61.488420067658254</v>
      </c>
      <c r="F51" s="35">
        <v>0.043637590944216376</v>
      </c>
      <c r="G51" s="22">
        <v>471.486818</v>
      </c>
      <c r="H51" s="265">
        <f>G51*1000000/'t15'!$D51</f>
        <v>362.3128872495341</v>
      </c>
      <c r="I51" s="30">
        <f>G51/'t1'!$F51*100</f>
        <v>49.50580163212182</v>
      </c>
      <c r="J51" s="341">
        <v>-0.07133014205217048</v>
      </c>
    </row>
    <row r="52" spans="1:10" ht="12.75" customHeight="1">
      <c r="A52" s="28" t="s">
        <v>148</v>
      </c>
      <c r="B52" s="29" t="s">
        <v>95</v>
      </c>
      <c r="C52" s="24">
        <v>309.162187</v>
      </c>
      <c r="D52" s="266">
        <f>C52*1000000/'t15'!$D52</f>
        <v>459.9655831654621</v>
      </c>
      <c r="E52" s="31">
        <f>C52/'t1'!$F52*100</f>
        <v>64.1853746457788</v>
      </c>
      <c r="F52" s="36">
        <v>0.035435645346709954</v>
      </c>
      <c r="G52" s="24">
        <v>276.519915</v>
      </c>
      <c r="H52" s="266">
        <f>G52*1000000/'t15'!$D52</f>
        <v>411.40103579303184</v>
      </c>
      <c r="I52" s="31">
        <f>G52/'t1'!$F52*100</f>
        <v>57.408490066393234</v>
      </c>
      <c r="J52" s="342">
        <v>0.06912723987145575</v>
      </c>
    </row>
    <row r="53" spans="1:10" ht="12.75" customHeight="1">
      <c r="A53" s="26" t="s">
        <v>149</v>
      </c>
      <c r="B53" s="27" t="s">
        <v>36</v>
      </c>
      <c r="C53" s="22">
        <v>100.788117</v>
      </c>
      <c r="D53" s="265">
        <f>C53*1000000/'t15'!$D53</f>
        <v>558.9868112365159</v>
      </c>
      <c r="E53" s="30">
        <f>C53/'t1'!$F53*100</f>
        <v>56.390944466767245</v>
      </c>
      <c r="F53" s="35">
        <v>0.047107133029338</v>
      </c>
      <c r="G53" s="22">
        <v>95.595543</v>
      </c>
      <c r="H53" s="265">
        <f>G53*1000000/'t15'!$D53</f>
        <v>530.1879759296747</v>
      </c>
      <c r="I53" s="30">
        <f>G53/'t1'!$F53*100</f>
        <v>53.48569967413381</v>
      </c>
      <c r="J53" s="341">
        <v>0.15023227172092035</v>
      </c>
    </row>
    <row r="54" spans="1:10" ht="12.75" customHeight="1">
      <c r="A54" s="28" t="s">
        <v>150</v>
      </c>
      <c r="B54" s="29" t="s">
        <v>37</v>
      </c>
      <c r="C54" s="24">
        <v>203.580223</v>
      </c>
      <c r="D54" s="266">
        <f>C54*1000000/'t15'!$D54</f>
        <v>596.7784406036373</v>
      </c>
      <c r="E54" s="31">
        <f>C54/'t1'!$F54*100</f>
        <v>65.60450866379128</v>
      </c>
      <c r="F54" s="36">
        <v>0.022053888588225545</v>
      </c>
      <c r="G54" s="24">
        <v>186.96094</v>
      </c>
      <c r="H54" s="266">
        <f>G54*1000000/'t15'!$D54</f>
        <v>548.060398907168</v>
      </c>
      <c r="I54" s="31">
        <f>G54/'t1'!$F54*100</f>
        <v>60.24888089458749</v>
      </c>
      <c r="J54" s="342">
        <v>0.10565476408724583</v>
      </c>
    </row>
    <row r="55" spans="1:10" ht="12.75" customHeight="1">
      <c r="A55" s="26" t="s">
        <v>151</v>
      </c>
      <c r="B55" s="27" t="s">
        <v>38</v>
      </c>
      <c r="C55" s="22">
        <v>41.204051</v>
      </c>
      <c r="D55" s="265">
        <f>C55*1000000/'t15'!$D55</f>
        <v>506.74009986225894</v>
      </c>
      <c r="E55" s="30">
        <f>C55/'t1'!$F55*100</f>
        <v>46.22479916345827</v>
      </c>
      <c r="F55" s="35">
        <v>0.03772468591703504</v>
      </c>
      <c r="G55" s="22">
        <v>38.092326</v>
      </c>
      <c r="H55" s="265">
        <f>G55*1000000/'t15'!$D55</f>
        <v>468.4711481700118</v>
      </c>
      <c r="I55" s="30">
        <f>G55/'t1'!$F55*100</f>
        <v>42.73390786306375</v>
      </c>
      <c r="J55" s="341">
        <v>0.10226917002203062</v>
      </c>
    </row>
    <row r="56" spans="1:10" ht="12.75" customHeight="1">
      <c r="A56" s="28" t="s">
        <v>152</v>
      </c>
      <c r="B56" s="29" t="s">
        <v>39</v>
      </c>
      <c r="C56" s="24">
        <v>372.106612</v>
      </c>
      <c r="D56" s="266">
        <f>C56*1000000/'t15'!$D56</f>
        <v>463.0651004949146</v>
      </c>
      <c r="E56" s="31">
        <f>C56/'t1'!$F56*100</f>
        <v>67.00592370099557</v>
      </c>
      <c r="F56" s="36">
        <v>0.03883655076178738</v>
      </c>
      <c r="G56" s="24">
        <v>302.250932</v>
      </c>
      <c r="H56" s="266">
        <f>G56*1000000/'t15'!$D56</f>
        <v>376.13375760509626</v>
      </c>
      <c r="I56" s="31">
        <f>G56/'t1'!$F56*100</f>
        <v>54.42688260574848</v>
      </c>
      <c r="J56" s="342">
        <v>-0.032986205725934026</v>
      </c>
    </row>
    <row r="57" spans="1:10" ht="12.75" customHeight="1">
      <c r="A57" s="26" t="s">
        <v>153</v>
      </c>
      <c r="B57" s="27" t="s">
        <v>40</v>
      </c>
      <c r="C57" s="22">
        <v>236.765899</v>
      </c>
      <c r="D57" s="265">
        <f>C57*1000000/'t15'!$D57</f>
        <v>458.79084805208646</v>
      </c>
      <c r="E57" s="30">
        <f>C57/'t1'!$F57*100</f>
        <v>57.3022226190822</v>
      </c>
      <c r="F57" s="35">
        <v>0.014557787342819095</v>
      </c>
      <c r="G57" s="22">
        <v>207.831387</v>
      </c>
      <c r="H57" s="265">
        <f>G57*1000000/'t15'!$D57</f>
        <v>402.72327516882564</v>
      </c>
      <c r="I57" s="30">
        <f>G57/'t1'!$F57*100</f>
        <v>50.299474947220446</v>
      </c>
      <c r="J57" s="341">
        <v>0.08979341214184844</v>
      </c>
    </row>
    <row r="58" spans="1:10" ht="12.75" customHeight="1">
      <c r="A58" s="28" t="s">
        <v>154</v>
      </c>
      <c r="B58" s="29" t="s">
        <v>96</v>
      </c>
      <c r="C58" s="24">
        <v>238.997809</v>
      </c>
      <c r="D58" s="266">
        <f>C58*1000000/'t15'!$D58</f>
        <v>411.77978194423866</v>
      </c>
      <c r="E58" s="31">
        <f>C58/'t1'!$F58*100</f>
        <v>64.634562891591</v>
      </c>
      <c r="F58" s="36">
        <v>0.03489360230617633</v>
      </c>
      <c r="G58" s="24">
        <v>209.401324</v>
      </c>
      <c r="H58" s="266">
        <f>G58*1000000/'t15'!$D58</f>
        <v>360.78670300929355</v>
      </c>
      <c r="I58" s="31">
        <f>G58/'t1'!$F58*100</f>
        <v>56.63049005466165</v>
      </c>
      <c r="J58" s="342">
        <v>0.11957803188996796</v>
      </c>
    </row>
    <row r="59" spans="1:10" ht="12.75" customHeight="1">
      <c r="A59" s="26" t="s">
        <v>155</v>
      </c>
      <c r="B59" s="27" t="s">
        <v>41</v>
      </c>
      <c r="C59" s="22">
        <v>87.434929</v>
      </c>
      <c r="D59" s="265">
        <f>C59*1000000/'t15'!$D59</f>
        <v>454.85958569169304</v>
      </c>
      <c r="E59" s="30">
        <f>C59/'t1'!$F59*100</f>
        <v>55.21836381315601</v>
      </c>
      <c r="F59" s="35">
        <v>0.024833457248791824</v>
      </c>
      <c r="G59" s="22">
        <v>83.311543</v>
      </c>
      <c r="H59" s="265">
        <f>G59*1000000/'t15'!$D59</f>
        <v>433.4086430414516</v>
      </c>
      <c r="I59" s="30">
        <f>G59/'t1'!$F59*100</f>
        <v>52.61429435379756</v>
      </c>
      <c r="J59" s="341">
        <v>0.11658430708756562</v>
      </c>
    </row>
    <row r="60" spans="1:10" ht="12.75" customHeight="1">
      <c r="A60" s="28" t="s">
        <v>156</v>
      </c>
      <c r="B60" s="29" t="s">
        <v>42</v>
      </c>
      <c r="C60" s="24">
        <v>136.644855</v>
      </c>
      <c r="D60" s="266">
        <f>C60*1000000/'t15'!$D60</f>
        <v>433.376323726701</v>
      </c>
      <c r="E60" s="31">
        <f>C60/'t1'!$F60*100</f>
        <v>54.5018954430811</v>
      </c>
      <c r="F60" s="36">
        <v>0.025847318352160364</v>
      </c>
      <c r="G60" s="24">
        <v>106.578352</v>
      </c>
      <c r="H60" s="266">
        <f>G60*1000000/'t15'!$D60</f>
        <v>338.01883267840776</v>
      </c>
      <c r="I60" s="31">
        <f>G60/'t1'!$F60*100</f>
        <v>42.50962977859571</v>
      </c>
      <c r="J60" s="342">
        <v>0.03632288131386541</v>
      </c>
    </row>
    <row r="61" spans="1:10" ht="12.75" customHeight="1">
      <c r="A61" s="26" t="s">
        <v>157</v>
      </c>
      <c r="B61" s="27" t="s">
        <v>43</v>
      </c>
      <c r="C61" s="22">
        <v>370.274368</v>
      </c>
      <c r="D61" s="265">
        <f>C61*1000000/'t15'!$D61</f>
        <v>496.92319502264024</v>
      </c>
      <c r="E61" s="30">
        <f>C61/'t1'!$F61*100</f>
        <v>61.11058727898618</v>
      </c>
      <c r="F61" s="35">
        <v>0.008068567085591782</v>
      </c>
      <c r="G61" s="22">
        <v>349.19213</v>
      </c>
      <c r="H61" s="265">
        <f>G61*1000000/'t15'!$D61</f>
        <v>468.6299779636951</v>
      </c>
      <c r="I61" s="30">
        <f>G61/'t1'!$F61*100</f>
        <v>57.63114593311545</v>
      </c>
      <c r="J61" s="341">
        <v>0.08761880451448123</v>
      </c>
    </row>
    <row r="62" spans="1:10" ht="12.75" customHeight="1">
      <c r="A62" s="28" t="s">
        <v>158</v>
      </c>
      <c r="B62" s="29" t="s">
        <v>44</v>
      </c>
      <c r="C62" s="24">
        <v>106.070141</v>
      </c>
      <c r="D62" s="266">
        <f>C62*1000000/'t15'!$D62</f>
        <v>529.2472245368407</v>
      </c>
      <c r="E62" s="31">
        <f>C62/'t1'!$F62*100</f>
        <v>55.18401868781131</v>
      </c>
      <c r="F62" s="36">
        <v>0.009989340232267718</v>
      </c>
      <c r="G62" s="24">
        <v>97.86666</v>
      </c>
      <c r="H62" s="266">
        <f>G62*1000000/'t15'!$D62</f>
        <v>488.315162885384</v>
      </c>
      <c r="I62" s="31">
        <f>G62/'t1'!$F62*100</f>
        <v>50.91607820483311</v>
      </c>
      <c r="J62" s="342">
        <v>0.07193361429971201</v>
      </c>
    </row>
    <row r="63" spans="1:10" ht="12.75" customHeight="1">
      <c r="A63" s="26" t="s">
        <v>159</v>
      </c>
      <c r="B63" s="27" t="s">
        <v>45</v>
      </c>
      <c r="C63" s="22">
        <v>321.454959</v>
      </c>
      <c r="D63" s="265">
        <f>C63*1000000/'t15'!$D63</f>
        <v>434.90166868702175</v>
      </c>
      <c r="E63" s="30">
        <f>C63/'t1'!$F63*100</f>
        <v>62.43749990021226</v>
      </c>
      <c r="F63" s="35">
        <v>0.04601778581570404</v>
      </c>
      <c r="G63" s="22">
        <v>266.675259</v>
      </c>
      <c r="H63" s="265">
        <f>G63*1000000/'t15'!$D63</f>
        <v>360.7893171019449</v>
      </c>
      <c r="I63" s="30">
        <f>G63/'t1'!$F63*100</f>
        <v>51.79741668630341</v>
      </c>
      <c r="J63" s="341">
        <v>-0.0029969394998643484</v>
      </c>
    </row>
    <row r="64" spans="1:10" ht="12.75" customHeight="1">
      <c r="A64" s="28" t="s">
        <v>160</v>
      </c>
      <c r="B64" s="29" t="s">
        <v>46</v>
      </c>
      <c r="C64" s="24">
        <v>467.624478</v>
      </c>
      <c r="D64" s="266">
        <f>C64*1000000/'t15'!$D64</f>
        <v>438.53718368081866</v>
      </c>
      <c r="E64" s="31">
        <f>C64/'t1'!$F64*100</f>
        <v>62.63717613814605</v>
      </c>
      <c r="F64" s="36">
        <v>0.029002981751952817</v>
      </c>
      <c r="G64" s="24">
        <v>426.926276</v>
      </c>
      <c r="H64" s="266">
        <f>G64*1000000/'t15'!$D64</f>
        <v>400.3705013841895</v>
      </c>
      <c r="I64" s="31">
        <f>G64/'t1'!$F64*100</f>
        <v>57.18574968997827</v>
      </c>
      <c r="J64" s="342">
        <v>0.08480999775794329</v>
      </c>
    </row>
    <row r="65" spans="1:10" ht="12.75" customHeight="1">
      <c r="A65" s="26" t="s">
        <v>161</v>
      </c>
      <c r="B65" s="27" t="s">
        <v>47</v>
      </c>
      <c r="C65" s="22">
        <v>151.985376</v>
      </c>
      <c r="D65" s="265">
        <f>C65*1000000/'t15'!$D65</f>
        <v>667.3635549310617</v>
      </c>
      <c r="E65" s="30">
        <f>C65/'t1'!$F65*100</f>
        <v>61.37559529354435</v>
      </c>
      <c r="F65" s="35">
        <v>0.01606711100481495</v>
      </c>
      <c r="G65" s="22">
        <v>124.968652</v>
      </c>
      <c r="H65" s="265">
        <f>G65*1000000/'t15'!$D65</f>
        <v>548.7338719592518</v>
      </c>
      <c r="I65" s="30">
        <f>G65/'t1'!$F65*100</f>
        <v>50.465548800772666</v>
      </c>
      <c r="J65" s="341">
        <v>0.11850979414149809</v>
      </c>
    </row>
    <row r="66" spans="1:10" ht="12.75" customHeight="1">
      <c r="A66" s="28" t="s">
        <v>162</v>
      </c>
      <c r="B66" s="29" t="s">
        <v>48</v>
      </c>
      <c r="C66" s="24">
        <v>1813.617695</v>
      </c>
      <c r="D66" s="266">
        <f>C66*1000000/'t15'!$D66</f>
        <v>693.9991983270098</v>
      </c>
      <c r="E66" s="31">
        <f>C66/'t1'!$F66*100</f>
        <v>74.13568140786595</v>
      </c>
      <c r="F66" s="36">
        <v>0.016120812874151902</v>
      </c>
      <c r="G66" s="24">
        <v>1663.581338</v>
      </c>
      <c r="H66" s="266">
        <f>G66*1000000/'t15'!$D66</f>
        <v>636.5862651796493</v>
      </c>
      <c r="I66" s="31">
        <f>G66/'t1'!$F66*100</f>
        <v>68.0026095963071</v>
      </c>
      <c r="J66" s="342">
        <v>0.03033048390701487</v>
      </c>
    </row>
    <row r="67" spans="1:10" ht="12.75" customHeight="1">
      <c r="A67" s="26" t="s">
        <v>163</v>
      </c>
      <c r="B67" s="27" t="s">
        <v>49</v>
      </c>
      <c r="C67" s="22">
        <v>415.800796</v>
      </c>
      <c r="D67" s="265">
        <f>C67*1000000/'t15'!$D67</f>
        <v>506.1063673366051</v>
      </c>
      <c r="E67" s="30">
        <f>C67/'t1'!$F67*100</f>
        <v>61.25395891806193</v>
      </c>
      <c r="F67" s="35">
        <v>0.056310322018608305</v>
      </c>
      <c r="G67" s="22">
        <v>381.587616</v>
      </c>
      <c r="H67" s="265">
        <f>G67*1000000/'t15'!$D67</f>
        <v>464.4626080860014</v>
      </c>
      <c r="I67" s="30">
        <f>G67/'t1'!$F67*100</f>
        <v>56.21382252982795</v>
      </c>
      <c r="J67" s="341">
        <v>0.07378685344965974</v>
      </c>
    </row>
    <row r="68" spans="1:10" ht="12.75" customHeight="1">
      <c r="A68" s="28" t="s">
        <v>164</v>
      </c>
      <c r="B68" s="29" t="s">
        <v>50</v>
      </c>
      <c r="C68" s="24">
        <v>169.896355</v>
      </c>
      <c r="D68" s="266">
        <f>C68*1000000/'t15'!$D68</f>
        <v>562.5520843680673</v>
      </c>
      <c r="E68" s="31">
        <f>C68/'t1'!$F68*100</f>
        <v>60.91012906627753</v>
      </c>
      <c r="F68" s="36">
        <v>0.028318713371979998</v>
      </c>
      <c r="G68" s="24">
        <v>153.861855</v>
      </c>
      <c r="H68" s="266">
        <f>G68*1000000/'t15'!$D68</f>
        <v>509.45947154067744</v>
      </c>
      <c r="I68" s="31">
        <f>G68/'t1'!$F68*100</f>
        <v>55.16154508686709</v>
      </c>
      <c r="J68" s="342">
        <v>0.09767921692597237</v>
      </c>
    </row>
    <row r="69" spans="1:10" ht="12.75" customHeight="1">
      <c r="A69" s="26" t="s">
        <v>165</v>
      </c>
      <c r="B69" s="27" t="s">
        <v>51</v>
      </c>
      <c r="C69" s="22">
        <v>946.837762</v>
      </c>
      <c r="D69" s="265">
        <f>C69*1000000/'t15'!$D69</f>
        <v>635.909282441128</v>
      </c>
      <c r="E69" s="30">
        <f>C69/'t1'!$F69*100</f>
        <v>71.01146161103804</v>
      </c>
      <c r="F69" s="35">
        <v>0.007117921977548569</v>
      </c>
      <c r="G69" s="22">
        <v>918.314229</v>
      </c>
      <c r="H69" s="265">
        <f>G69*1000000/'t15'!$D69</f>
        <v>616.7524848030594</v>
      </c>
      <c r="I69" s="30">
        <f>G69/'t1'!$F69*100</f>
        <v>68.87223792359</v>
      </c>
      <c r="J69" s="341">
        <v>0.0620165250610869</v>
      </c>
    </row>
    <row r="70" spans="1:10" ht="12.75" customHeight="1">
      <c r="A70" s="28" t="s">
        <v>166</v>
      </c>
      <c r="B70" s="29" t="s">
        <v>52</v>
      </c>
      <c r="C70" s="24">
        <v>319.714938</v>
      </c>
      <c r="D70" s="266">
        <f>C70*1000000/'t15'!$D70</f>
        <v>494.2201023947764</v>
      </c>
      <c r="E70" s="31">
        <f>C70/'t1'!$F70*100</f>
        <v>60.0660475087762</v>
      </c>
      <c r="F70" s="36">
        <v>0.027797647318120067</v>
      </c>
      <c r="G70" s="24">
        <v>306.367085</v>
      </c>
      <c r="H70" s="266">
        <f>G70*1000000/'t15'!$D70</f>
        <v>473.5867928669919</v>
      </c>
      <c r="I70" s="31">
        <f>G70/'t1'!$F70*100</f>
        <v>57.55833617863446</v>
      </c>
      <c r="J70" s="342">
        <v>0.09852088494273858</v>
      </c>
    </row>
    <row r="71" spans="1:10" ht="12.75" customHeight="1">
      <c r="A71" s="26" t="s">
        <v>167</v>
      </c>
      <c r="B71" s="27" t="s">
        <v>53</v>
      </c>
      <c r="C71" s="22">
        <v>341.186122</v>
      </c>
      <c r="D71" s="265">
        <f>C71*1000000/'t15'!$D71</f>
        <v>507.9865553775512</v>
      </c>
      <c r="E71" s="30">
        <f>C71/'t1'!$F71*100</f>
        <v>60.8801566356691</v>
      </c>
      <c r="F71" s="35">
        <v>0.008221720638765806</v>
      </c>
      <c r="G71" s="22">
        <v>253.810546</v>
      </c>
      <c r="H71" s="265">
        <f>G71*1000000/'t15'!$D71</f>
        <v>377.89445896933495</v>
      </c>
      <c r="I71" s="30">
        <f>G71/'t1'!$F71*100</f>
        <v>45.28913927004539</v>
      </c>
      <c r="J71" s="341">
        <v>-0.09427105999034435</v>
      </c>
    </row>
    <row r="72" spans="1:10" ht="12.75" customHeight="1">
      <c r="A72" s="28" t="s">
        <v>168</v>
      </c>
      <c r="B72" s="29" t="s">
        <v>97</v>
      </c>
      <c r="C72" s="24">
        <v>162.364866</v>
      </c>
      <c r="D72" s="266">
        <f>C72*1000000/'t15'!$D72</f>
        <v>682.1164722242061</v>
      </c>
      <c r="E72" s="31">
        <f>C72/'t1'!$F72*100</f>
        <v>61.063214087425436</v>
      </c>
      <c r="F72" s="36">
        <v>0.03587166600762304</v>
      </c>
      <c r="G72" s="24">
        <v>139.803895</v>
      </c>
      <c r="H72" s="266">
        <f>G72*1000000/'t15'!$D72</f>
        <v>587.3348219349581</v>
      </c>
      <c r="I72" s="31">
        <f>G72/'t1'!$F72*100</f>
        <v>52.57834025891381</v>
      </c>
      <c r="J72" s="342">
        <v>0.13901953030033432</v>
      </c>
    </row>
    <row r="73" spans="1:10" ht="12.75" customHeight="1">
      <c r="A73" s="26" t="s">
        <v>169</v>
      </c>
      <c r="B73" s="27" t="s">
        <v>54</v>
      </c>
      <c r="C73" s="22">
        <v>295.450504</v>
      </c>
      <c r="D73" s="265">
        <f>C73*1000000/'t15'!$D73</f>
        <v>649.7173179222276</v>
      </c>
      <c r="E73" s="30">
        <f>C73/'t1'!$F73*100</f>
        <v>64.63326623363874</v>
      </c>
      <c r="F73" s="35">
        <v>0.03721419900249412</v>
      </c>
      <c r="G73" s="22">
        <v>264.742632</v>
      </c>
      <c r="H73" s="265">
        <f>G73*1000000/'t15'!$D73</f>
        <v>582.1884561845638</v>
      </c>
      <c r="I73" s="30">
        <f>G73/'t1'!$F73*100</f>
        <v>57.91555873416363</v>
      </c>
      <c r="J73" s="341">
        <v>0.11097897332261941</v>
      </c>
    </row>
    <row r="74" spans="1:10" ht="12.75" customHeight="1">
      <c r="A74" s="28" t="s">
        <v>170</v>
      </c>
      <c r="B74" s="29" t="s">
        <v>55</v>
      </c>
      <c r="C74" s="24">
        <v>502.929924</v>
      </c>
      <c r="D74" s="266">
        <f>C74*1000000/'t15'!$D74</f>
        <v>451.78473006368085</v>
      </c>
      <c r="E74" s="31">
        <f>C74/'t1'!$F74*100</f>
        <v>63.31902742513139</v>
      </c>
      <c r="F74" s="36">
        <v>0.029969879382057085</v>
      </c>
      <c r="G74" s="24">
        <v>436.666619</v>
      </c>
      <c r="H74" s="266">
        <f>G74*1000000/'t15'!$D74</f>
        <v>392.26003699222156</v>
      </c>
      <c r="I74" s="31">
        <f>G74/'t1'!$F74*100</f>
        <v>54.97645756330141</v>
      </c>
      <c r="J74" s="342">
        <v>0.12700638829187727</v>
      </c>
    </row>
    <row r="75" spans="1:10" ht="12.75" customHeight="1">
      <c r="A75" s="26" t="s">
        <v>171</v>
      </c>
      <c r="B75" s="27" t="s">
        <v>56</v>
      </c>
      <c r="C75" s="22">
        <v>336.62527</v>
      </c>
      <c r="D75" s="265">
        <f>C75*1000000/'t15'!$D75</f>
        <v>440.57208558445365</v>
      </c>
      <c r="E75" s="30">
        <f>C75/'t1'!$F75*100</f>
        <v>59.002513465620375</v>
      </c>
      <c r="F75" s="35">
        <v>-0.05321830268617389</v>
      </c>
      <c r="G75" s="22">
        <v>295.241997</v>
      </c>
      <c r="H75" s="265">
        <f>G75*1000000/'t15'!$D75</f>
        <v>386.4100350232441</v>
      </c>
      <c r="I75" s="30">
        <f>G75/'t1'!$F75*100</f>
        <v>51.74899645415555</v>
      </c>
      <c r="J75" s="341">
        <v>-0.05145075391420417</v>
      </c>
    </row>
    <row r="76" spans="1:10" ht="12.75" customHeight="1">
      <c r="A76" s="28" t="s">
        <v>172</v>
      </c>
      <c r="B76" s="29" t="s">
        <v>57</v>
      </c>
      <c r="C76" s="24">
        <v>834.580211</v>
      </c>
      <c r="D76" s="266">
        <f>C76*1000000/'t15'!$D76</f>
        <v>479.93369040725173</v>
      </c>
      <c r="E76" s="31">
        <f>C76/'t1'!$F76*100</f>
        <v>63.1058158109459</v>
      </c>
      <c r="F76" s="36">
        <v>0.018269512004128963</v>
      </c>
      <c r="G76" s="24">
        <v>643.835365</v>
      </c>
      <c r="H76" s="266">
        <f>G76*1000000/'t15'!$D76</f>
        <v>370.24396057618713</v>
      </c>
      <c r="I76" s="31">
        <f>G76/'t1'!$F76*100</f>
        <v>48.6828652545934</v>
      </c>
      <c r="J76" s="342" t="s">
        <v>397</v>
      </c>
    </row>
    <row r="77" spans="1:10" ht="12.75" customHeight="1">
      <c r="A77" s="26" t="s">
        <v>173</v>
      </c>
      <c r="B77" s="27" t="s">
        <v>58</v>
      </c>
      <c r="C77" s="22">
        <v>101.632327</v>
      </c>
      <c r="D77" s="265">
        <f>C77*1000000/'t15'!$D77</f>
        <v>411.50856159530315</v>
      </c>
      <c r="E77" s="30">
        <f>C77/'t1'!$F77*100</f>
        <v>55.968591451826335</v>
      </c>
      <c r="F77" s="35">
        <v>0.0162070870437383</v>
      </c>
      <c r="G77" s="22">
        <v>94.646597</v>
      </c>
      <c r="H77" s="265">
        <f>G77*1000000/'t15'!$D77</f>
        <v>383.2233910314809</v>
      </c>
      <c r="I77" s="30">
        <f>G77/'t1'!$F77*100</f>
        <v>52.12157269407648</v>
      </c>
      <c r="J77" s="341">
        <v>0.10433896670690923</v>
      </c>
    </row>
    <row r="78" spans="1:10" ht="12.75" customHeight="1">
      <c r="A78" s="28" t="s">
        <v>174</v>
      </c>
      <c r="B78" s="29" t="s">
        <v>59</v>
      </c>
      <c r="C78" s="24">
        <v>296.096157</v>
      </c>
      <c r="D78" s="266">
        <f>C78*1000000/'t15'!$D78</f>
        <v>515.8451660447176</v>
      </c>
      <c r="E78" s="31">
        <f>C78/'t1'!$F78*100</f>
        <v>65.05766928588889</v>
      </c>
      <c r="F78" s="36">
        <v>-0.026982410558050174</v>
      </c>
      <c r="G78" s="24">
        <v>279.705982</v>
      </c>
      <c r="H78" s="266">
        <f>G78*1000000/'t15'!$D78</f>
        <v>487.2909536900568</v>
      </c>
      <c r="I78" s="31">
        <f>G78/'t1'!$F78*100</f>
        <v>61.456452047909515</v>
      </c>
      <c r="J78" s="342">
        <v>0.11222480902957721</v>
      </c>
    </row>
    <row r="79" spans="1:10" ht="12.75" customHeight="1">
      <c r="A79" s="26" t="s">
        <v>175</v>
      </c>
      <c r="B79" s="27" t="s">
        <v>60</v>
      </c>
      <c r="C79" s="22">
        <v>314.587351</v>
      </c>
      <c r="D79" s="265">
        <f>C79*1000000/'t15'!$D79</f>
        <v>545.4568879271632</v>
      </c>
      <c r="E79" s="30">
        <f>C79/'t1'!$F79*100</f>
        <v>65.62599205023666</v>
      </c>
      <c r="F79" s="35">
        <v>0.1029647685985744</v>
      </c>
      <c r="G79" s="22">
        <v>260.031884</v>
      </c>
      <c r="H79" s="265">
        <f>G79*1000000/'t15'!$D79</f>
        <v>450.8642250160817</v>
      </c>
      <c r="I79" s="30">
        <f>G79/'t1'!$F79*100</f>
        <v>54.245189127747416</v>
      </c>
      <c r="J79" s="341">
        <v>0.11349552450239364</v>
      </c>
    </row>
    <row r="80" spans="1:10" ht="12.75" customHeight="1">
      <c r="A80" s="28" t="s">
        <v>176</v>
      </c>
      <c r="B80" s="29" t="s">
        <v>61</v>
      </c>
      <c r="C80" s="24">
        <v>191.836666</v>
      </c>
      <c r="D80" s="266">
        <f>C80*1000000/'t15'!$D80</f>
        <v>451.82903023708246</v>
      </c>
      <c r="E80" s="31">
        <f>C80/'t1'!$F80*100</f>
        <v>46.63182426458556</v>
      </c>
      <c r="F80" s="36">
        <v>0.03393765858753928</v>
      </c>
      <c r="G80" s="24">
        <v>177.260031</v>
      </c>
      <c r="H80" s="266">
        <f>G80*1000000/'t15'!$D80</f>
        <v>417.49697582069723</v>
      </c>
      <c r="I80" s="31">
        <f>G80/'t1'!$F80*100</f>
        <v>43.0885231018714</v>
      </c>
      <c r="J80" s="342">
        <v>0.08219798364804398</v>
      </c>
    </row>
    <row r="81" spans="1:10" ht="12.75" customHeight="1">
      <c r="A81" s="26" t="s">
        <v>177</v>
      </c>
      <c r="B81" s="27" t="s">
        <v>62</v>
      </c>
      <c r="C81" s="22">
        <v>277.9618</v>
      </c>
      <c r="D81" s="265">
        <f>C81*1000000/'t15'!$D81</f>
        <v>371.6240733189387</v>
      </c>
      <c r="E81" s="30">
        <f>C81/'t1'!$F81*100</f>
        <v>46.71012146305645</v>
      </c>
      <c r="F81" s="35">
        <v>0.019163400083227033</v>
      </c>
      <c r="G81" s="22">
        <v>232.126125</v>
      </c>
      <c r="H81" s="265">
        <f>G81*1000000/'t15'!$D81</f>
        <v>310.34356554116835</v>
      </c>
      <c r="I81" s="30">
        <f>G81/'t1'!$F81*100</f>
        <v>39.00766038174536</v>
      </c>
      <c r="J81" s="341">
        <v>-0.05173971064444749</v>
      </c>
    </row>
    <row r="82" spans="1:10" ht="12.75" customHeight="1">
      <c r="A82" s="28" t="s">
        <v>178</v>
      </c>
      <c r="B82" s="29" t="s">
        <v>63</v>
      </c>
      <c r="C82" s="24">
        <v>1355.270494</v>
      </c>
      <c r="D82" s="266">
        <f>C82*1000000/'t15'!$D82</f>
        <v>600.2134180934206</v>
      </c>
      <c r="E82" s="31">
        <f>C82/'t1'!$F82*100</f>
        <v>46.358436937317485</v>
      </c>
      <c r="F82" s="36">
        <v>0.02504062368753157</v>
      </c>
      <c r="G82" s="24">
        <v>1208.739631</v>
      </c>
      <c r="H82" s="266">
        <f>G82*1000000/'t15'!$D82</f>
        <v>535.3187785902538</v>
      </c>
      <c r="I82" s="31">
        <f>G82/'t1'!$F82*100</f>
        <v>41.346196353736815</v>
      </c>
      <c r="J82" s="342">
        <v>0.040347260092777004</v>
      </c>
    </row>
    <row r="83" spans="1:10" ht="12.75" customHeight="1">
      <c r="A83" s="26" t="s">
        <v>179</v>
      </c>
      <c r="B83" s="27" t="s">
        <v>64</v>
      </c>
      <c r="C83" s="22">
        <v>789.35111</v>
      </c>
      <c r="D83" s="265">
        <f>C83*1000000/'t15'!$D83</f>
        <v>618.864469381403</v>
      </c>
      <c r="E83" s="30">
        <f>C83/'t1'!$F83*100</f>
        <v>65.2840197070836</v>
      </c>
      <c r="F83" s="35">
        <v>0.030873204481063565</v>
      </c>
      <c r="G83" s="22">
        <v>734.782152</v>
      </c>
      <c r="H83" s="265">
        <f>G83*1000000/'t15'!$D83</f>
        <v>576.0814938341005</v>
      </c>
      <c r="I83" s="30">
        <f>G83/'t1'!$F83*100</f>
        <v>60.77084314429013</v>
      </c>
      <c r="J83" s="341">
        <v>0.08579954192125538</v>
      </c>
    </row>
    <row r="84" spans="1:10" ht="12.75" customHeight="1">
      <c r="A84" s="28" t="s">
        <v>180</v>
      </c>
      <c r="B84" s="29" t="s">
        <v>65</v>
      </c>
      <c r="C84" s="24">
        <v>570.807148</v>
      </c>
      <c r="D84" s="266">
        <f>C84*1000000/'t15'!$D84</f>
        <v>427.4799578217068</v>
      </c>
      <c r="E84" s="31">
        <f>C84/'t1'!$F84*100</f>
        <v>56.163485111329194</v>
      </c>
      <c r="F84" s="36">
        <v>0.030590048258543945</v>
      </c>
      <c r="G84" s="24">
        <v>535.217033</v>
      </c>
      <c r="H84" s="266">
        <f>G84*1000000/'t15'!$D84</f>
        <v>400.82636577686844</v>
      </c>
      <c r="I84" s="31">
        <f>G84/'t1'!$F84*100</f>
        <v>52.6616633473295</v>
      </c>
      <c r="J84" s="342">
        <v>0.06334432616640684</v>
      </c>
    </row>
    <row r="85" spans="1:10" ht="12.75" customHeight="1">
      <c r="A85" s="26" t="s">
        <v>181</v>
      </c>
      <c r="B85" s="27" t="s">
        <v>66</v>
      </c>
      <c r="C85" s="22">
        <v>592.09359</v>
      </c>
      <c r="D85" s="265">
        <f>C85*1000000/'t15'!$D85</f>
        <v>413.05579487766204</v>
      </c>
      <c r="E85" s="30">
        <f>C85/'t1'!$F85*100</f>
        <v>67.55044128542208</v>
      </c>
      <c r="F85" s="35">
        <v>0.02787638753552235</v>
      </c>
      <c r="G85" s="22">
        <v>552.453428</v>
      </c>
      <c r="H85" s="265">
        <f>G85*1000000/'t15'!$D85</f>
        <v>385.4020609063328</v>
      </c>
      <c r="I85" s="30">
        <f>G85/'t1'!$F85*100</f>
        <v>63.02799672437622</v>
      </c>
      <c r="J85" s="341">
        <v>0.0407712059057701</v>
      </c>
    </row>
    <row r="86" spans="1:10" ht="12.75" customHeight="1">
      <c r="A86" s="28" t="s">
        <v>182</v>
      </c>
      <c r="B86" s="29" t="s">
        <v>67</v>
      </c>
      <c r="C86" s="24">
        <v>178.5927</v>
      </c>
      <c r="D86" s="266">
        <f>C86*1000000/'t15'!$D86</f>
        <v>472.7375960866527</v>
      </c>
      <c r="E86" s="31">
        <f>C86/'t1'!$F86*100</f>
        <v>60.81739053443849</v>
      </c>
      <c r="F86" s="36">
        <v>0.028237085698082698</v>
      </c>
      <c r="G86" s="24">
        <v>164.3158</v>
      </c>
      <c r="H86" s="266">
        <f>G86*1000000/'t15'!$D86</f>
        <v>434.9464244118332</v>
      </c>
      <c r="I86" s="31">
        <f>G86/'t1'!$F86*100</f>
        <v>55.955580376906155</v>
      </c>
      <c r="J86" s="342">
        <v>0.12253478549726116</v>
      </c>
    </row>
    <row r="87" spans="1:10" ht="12.75" customHeight="1">
      <c r="A87" s="26" t="s">
        <v>183</v>
      </c>
      <c r="B87" s="27" t="s">
        <v>68</v>
      </c>
      <c r="C87" s="22">
        <v>340.840471</v>
      </c>
      <c r="D87" s="265">
        <f>C87*1000000/'t15'!$D87</f>
        <v>585.1649976221911</v>
      </c>
      <c r="E87" s="30">
        <f>C87/'t1'!$F87*100</f>
        <v>64.62249101733639</v>
      </c>
      <c r="F87" s="35">
        <v>0.09039315404239279</v>
      </c>
      <c r="G87" s="22">
        <v>322.726044</v>
      </c>
      <c r="H87" s="265">
        <f>G87*1000000/'t15'!$D87</f>
        <v>554.065613792322</v>
      </c>
      <c r="I87" s="30">
        <f>G87/'t1'!$F87*100</f>
        <v>61.18804148539775</v>
      </c>
      <c r="J87" s="341">
        <v>0.1686371629427852</v>
      </c>
    </row>
    <row r="88" spans="1:10" ht="12.75" customHeight="1">
      <c r="A88" s="28" t="s">
        <v>184</v>
      </c>
      <c r="B88" s="29" t="s">
        <v>69</v>
      </c>
      <c r="C88" s="24">
        <v>228.931873</v>
      </c>
      <c r="D88" s="266">
        <f>C88*1000000/'t15'!$D88</f>
        <v>593.5152078439912</v>
      </c>
      <c r="E88" s="31">
        <f>C88/'t1'!$F88*100</f>
        <v>63.71639409017398</v>
      </c>
      <c r="F88" s="216" t="s">
        <v>397</v>
      </c>
      <c r="G88" s="24">
        <v>181.77682</v>
      </c>
      <c r="H88" s="266">
        <f>G88*1000000/'t15'!$D88</f>
        <v>471.26381176080184</v>
      </c>
      <c r="I88" s="31">
        <f>G88/'t1'!$F88*100</f>
        <v>50.592184250284</v>
      </c>
      <c r="J88" s="347" t="s">
        <v>397</v>
      </c>
    </row>
    <row r="89" spans="1:10" ht="12.75" customHeight="1">
      <c r="A89" s="26" t="s">
        <v>185</v>
      </c>
      <c r="B89" s="27" t="s">
        <v>70</v>
      </c>
      <c r="C89" s="22">
        <v>147.734329</v>
      </c>
      <c r="D89" s="265">
        <f>C89*1000000/'t15'!$D89</f>
        <v>600.8953538032271</v>
      </c>
      <c r="E89" s="30">
        <f>C89/'t1'!$F89*100</f>
        <v>62.08592944310873</v>
      </c>
      <c r="F89" s="35">
        <v>0.01293426981492285</v>
      </c>
      <c r="G89" s="22">
        <v>131.055871</v>
      </c>
      <c r="H89" s="265">
        <f>G89*1000000/'t15'!$D89</f>
        <v>533.0573097369609</v>
      </c>
      <c r="I89" s="30">
        <f>G89/'t1'!$F89*100</f>
        <v>55.076742251363655</v>
      </c>
      <c r="J89" s="341">
        <v>0.08404682283542719</v>
      </c>
    </row>
    <row r="90" spans="1:10" s="3" customFormat="1" ht="12.75" customHeight="1">
      <c r="A90" s="28" t="s">
        <v>186</v>
      </c>
      <c r="B90" s="29" t="s">
        <v>71</v>
      </c>
      <c r="C90" s="24">
        <v>540.397888</v>
      </c>
      <c r="D90" s="266">
        <f>C90*1000000/'t15'!$D90</f>
        <v>527.1140859207121</v>
      </c>
      <c r="E90" s="31">
        <f>C90/'t1'!$F90*100</f>
        <v>57.971493582357326</v>
      </c>
      <c r="F90" s="36">
        <v>0.02590929041284662</v>
      </c>
      <c r="G90" s="24">
        <v>496.044772</v>
      </c>
      <c r="H90" s="266">
        <f>G90*1000000/'t15'!$D90</f>
        <v>483.85123697694405</v>
      </c>
      <c r="I90" s="31">
        <f>G90/'t1'!$F90*100</f>
        <v>53.21348760815272</v>
      </c>
      <c r="J90" s="342">
        <v>0.09729141228790561</v>
      </c>
    </row>
    <row r="91" spans="1:10" ht="12.75" customHeight="1">
      <c r="A91" s="26" t="s">
        <v>187</v>
      </c>
      <c r="B91" s="27" t="s">
        <v>72</v>
      </c>
      <c r="C91" s="22">
        <v>314.632506</v>
      </c>
      <c r="D91" s="265">
        <f>C91*1000000/'t15'!$D91</f>
        <v>570.0669768554252</v>
      </c>
      <c r="E91" s="30">
        <f>C91/'t1'!$F91*100</f>
        <v>60.23717136185061</v>
      </c>
      <c r="F91" s="35">
        <v>0.04245195124325751</v>
      </c>
      <c r="G91" s="22">
        <v>293.068623</v>
      </c>
      <c r="H91" s="265">
        <f>G91*1000000/'t15'!$D91</f>
        <v>530.9964505854088</v>
      </c>
      <c r="I91" s="30">
        <f>G91/'t1'!$F91*100</f>
        <v>56.10871263388341</v>
      </c>
      <c r="J91" s="341">
        <v>0.0975177508611016</v>
      </c>
    </row>
    <row r="92" spans="1:10" ht="12.75" customHeight="1">
      <c r="A92" s="28" t="s">
        <v>188</v>
      </c>
      <c r="B92" s="29" t="s">
        <v>73</v>
      </c>
      <c r="C92" s="24">
        <v>259.660238</v>
      </c>
      <c r="D92" s="266">
        <f>C92*1000000/'t15'!$D92</f>
        <v>402.0628627171658</v>
      </c>
      <c r="E92" s="31">
        <f>C92/'t1'!$F92*100</f>
        <v>51.41156320631003</v>
      </c>
      <c r="F92" s="36">
        <v>0.028661181585324158</v>
      </c>
      <c r="G92" s="24">
        <v>226.631402</v>
      </c>
      <c r="H92" s="266">
        <f>G92*1000000/'t15'!$D92</f>
        <v>350.92038338856025</v>
      </c>
      <c r="I92" s="31">
        <f>G92/'t1'!$F92*100</f>
        <v>44.872001728881024</v>
      </c>
      <c r="J92" s="342">
        <v>0.10993268417210467</v>
      </c>
    </row>
    <row r="93" spans="1:10" ht="12.75" customHeight="1">
      <c r="A93" s="26" t="s">
        <v>189</v>
      </c>
      <c r="B93" s="27" t="s">
        <v>74</v>
      </c>
      <c r="C93" s="22">
        <v>209.38517</v>
      </c>
      <c r="D93" s="265">
        <f>C93*1000000/'t15'!$D93</f>
        <v>478.6920539263987</v>
      </c>
      <c r="E93" s="30">
        <f>C93/'t1'!$F93*100</f>
        <v>65.04808586955475</v>
      </c>
      <c r="F93" s="35">
        <v>0.03324608513129568</v>
      </c>
      <c r="G93" s="22">
        <v>187.040283</v>
      </c>
      <c r="H93" s="265">
        <f>G93*1000000/'t15'!$D93</f>
        <v>427.6076344673545</v>
      </c>
      <c r="I93" s="30">
        <f>G93/'t1'!$F93*100</f>
        <v>58.10637109423662</v>
      </c>
      <c r="J93" s="341">
        <v>0.07367869524815229</v>
      </c>
    </row>
    <row r="94" spans="1:10" ht="12.75">
      <c r="A94" s="28" t="s">
        <v>190</v>
      </c>
      <c r="B94" s="29" t="s">
        <v>98</v>
      </c>
      <c r="C94" s="24">
        <v>227.557278</v>
      </c>
      <c r="D94" s="266">
        <f>C94*1000000/'t15'!$D94</f>
        <v>593.4965964039247</v>
      </c>
      <c r="E94" s="31">
        <f>C94/'t1'!$F94*100</f>
        <v>68.96018658917488</v>
      </c>
      <c r="F94" s="36">
        <v>0.03759688555979257</v>
      </c>
      <c r="G94" s="24">
        <v>206.554588</v>
      </c>
      <c r="H94" s="266">
        <f>G94*1000000/'t15'!$D94</f>
        <v>538.7190690056283</v>
      </c>
      <c r="I94" s="31">
        <f>G94/'t1'!$F94*100</f>
        <v>62.59541797353606</v>
      </c>
      <c r="J94" s="342">
        <v>0.13147727524522135</v>
      </c>
    </row>
    <row r="95" spans="1:10" ht="12.75">
      <c r="A95" s="26" t="s">
        <v>191</v>
      </c>
      <c r="B95" s="27" t="s">
        <v>75</v>
      </c>
      <c r="C95" s="22">
        <v>168.658682</v>
      </c>
      <c r="D95" s="265">
        <f>C95*1000000/'t15'!$D95</f>
        <v>428.63996604604114</v>
      </c>
      <c r="E95" s="30">
        <f>C95/'t1'!$F95*100</f>
        <v>50.409074660768724</v>
      </c>
      <c r="F95" s="35">
        <v>0.015287718269602957</v>
      </c>
      <c r="G95" s="22">
        <v>157.110682</v>
      </c>
      <c r="H95" s="265">
        <f>G95*1000000/'t15'!$D95</f>
        <v>399.2911399482558</v>
      </c>
      <c r="I95" s="30">
        <f>G95/'t1'!$F95*100</f>
        <v>46.95758323868731</v>
      </c>
      <c r="J95" s="341">
        <v>0.08295358091374117</v>
      </c>
    </row>
    <row r="96" spans="1:10" ht="12.75">
      <c r="A96" s="28" t="s">
        <v>192</v>
      </c>
      <c r="B96" s="29" t="s">
        <v>76</v>
      </c>
      <c r="C96" s="24">
        <v>211.553416</v>
      </c>
      <c r="D96" s="266">
        <f>C96*1000000/'t15'!$D96</f>
        <v>597.1328376829757</v>
      </c>
      <c r="E96" s="31">
        <f>C96/'t1'!$F96*100</f>
        <v>64.27434500456584</v>
      </c>
      <c r="F96" s="36">
        <v>0.045319628158413394</v>
      </c>
      <c r="G96" s="24">
        <v>185.996291</v>
      </c>
      <c r="H96" s="266">
        <f>G96*1000000/'t15'!$D96</f>
        <v>524.9950350285931</v>
      </c>
      <c r="I96" s="31">
        <f>G96/'t1'!$F96*100</f>
        <v>56.509556798192406</v>
      </c>
      <c r="J96" s="342">
        <v>0.11179204019688971</v>
      </c>
    </row>
    <row r="97" spans="1:10" ht="12.75">
      <c r="A97" s="26" t="s">
        <v>193</v>
      </c>
      <c r="B97" s="27" t="s">
        <v>77</v>
      </c>
      <c r="C97" s="22">
        <v>74.577852</v>
      </c>
      <c r="D97" s="265">
        <f>C97*1000000/'t15'!$D97</f>
        <v>510.8526923630186</v>
      </c>
      <c r="E97" s="30">
        <f>C97/'t1'!$F97*100</f>
        <v>60.014768017410155</v>
      </c>
      <c r="F97" s="35">
        <v>0.028821190651892925</v>
      </c>
      <c r="G97" s="22">
        <v>67.510721</v>
      </c>
      <c r="H97" s="265">
        <f>G97*1000000/'t15'!$D97</f>
        <v>462.4433750950427</v>
      </c>
      <c r="I97" s="30">
        <f>G97/'t1'!$F97*100</f>
        <v>54.32766097236349</v>
      </c>
      <c r="J97" s="341">
        <v>0.05519635515845067</v>
      </c>
    </row>
    <row r="98" spans="1:10" ht="12.75">
      <c r="A98" s="28" t="s">
        <v>194</v>
      </c>
      <c r="B98" s="29" t="s">
        <v>78</v>
      </c>
      <c r="C98" s="24">
        <v>537.581279</v>
      </c>
      <c r="D98" s="266">
        <f>C98*1000000/'t15'!$D98</f>
        <v>438.5851538324099</v>
      </c>
      <c r="E98" s="31">
        <f>C98/'t1'!$F98*100</f>
        <v>53.5243737393599</v>
      </c>
      <c r="F98" s="36">
        <v>0.0287097181392979</v>
      </c>
      <c r="G98" s="24">
        <v>496.560583</v>
      </c>
      <c r="H98" s="266">
        <f>G98*1000000/'t15'!$D98</f>
        <v>405.1184596444367</v>
      </c>
      <c r="I98" s="31">
        <f>G98/'t1'!$F98*100</f>
        <v>49.44014099257062</v>
      </c>
      <c r="J98" s="342">
        <v>0.04882787782071052</v>
      </c>
    </row>
    <row r="99" spans="1:10" ht="12.75">
      <c r="A99" s="26" t="s">
        <v>195</v>
      </c>
      <c r="B99" s="27" t="s">
        <v>99</v>
      </c>
      <c r="C99" s="22">
        <v>835.417374</v>
      </c>
      <c r="D99" s="265">
        <f>C99*1000000/'t15'!$D99</f>
        <v>528.9269502113701</v>
      </c>
      <c r="E99" s="30">
        <f>C99/'t1'!$F99*100</f>
        <v>49.74908812336015</v>
      </c>
      <c r="F99" s="35">
        <v>-0.0015433376073258342</v>
      </c>
      <c r="G99" s="22">
        <v>764.328858</v>
      </c>
      <c r="H99" s="265">
        <f>G99*1000000/'t15'!$D99</f>
        <v>483.9187505579449</v>
      </c>
      <c r="I99" s="30">
        <f>G99/'t1'!$F99*100</f>
        <v>45.51576839946021</v>
      </c>
      <c r="J99" s="341">
        <v>-0.003497821352739461</v>
      </c>
    </row>
    <row r="100" spans="1:10" ht="12.75">
      <c r="A100" s="28" t="s">
        <v>196</v>
      </c>
      <c r="B100" s="29" t="s">
        <v>79</v>
      </c>
      <c r="C100" s="24">
        <v>1216.79359</v>
      </c>
      <c r="D100" s="266">
        <f>C100*1000000/'t15'!$D100</f>
        <v>796.1157030200607</v>
      </c>
      <c r="E100" s="31">
        <f>C100/'t1'!$F100*100</f>
        <v>72.5853771444275</v>
      </c>
      <c r="F100" s="36">
        <v>0.04563017038345518</v>
      </c>
      <c r="G100" s="24">
        <v>1109.353444</v>
      </c>
      <c r="H100" s="266">
        <f>G100*1000000/'t15'!$D100</f>
        <v>725.820471299315</v>
      </c>
      <c r="I100" s="31">
        <f>G100/'t1'!$F100*100</f>
        <v>66.1762510757552</v>
      </c>
      <c r="J100" s="342">
        <v>0.07052606524906513</v>
      </c>
    </row>
    <row r="101" spans="1:10" ht="12.75">
      <c r="A101" s="26" t="s">
        <v>197</v>
      </c>
      <c r="B101" s="27" t="s">
        <v>80</v>
      </c>
      <c r="C101" s="22">
        <v>796.505063</v>
      </c>
      <c r="D101" s="265">
        <f>C101*1000000/'t15'!$D101</f>
        <v>598.2269334849483</v>
      </c>
      <c r="E101" s="30">
        <f>C101/'t1'!$F101*100</f>
        <v>64.0003119402783</v>
      </c>
      <c r="F101" s="35">
        <v>0.012462994490329615</v>
      </c>
      <c r="G101" s="22">
        <v>685.093137</v>
      </c>
      <c r="H101" s="265">
        <f>G101*1000000/'t15'!$D101</f>
        <v>514.5493550981904</v>
      </c>
      <c r="I101" s="30">
        <f>G101/'t1'!$F101*100</f>
        <v>55.0482056083852</v>
      </c>
      <c r="J101" s="341">
        <v>0.03985037521838364</v>
      </c>
    </row>
    <row r="102" spans="1:10" ht="12.75">
      <c r="A102" s="28" t="s">
        <v>198</v>
      </c>
      <c r="B102" s="29" t="s">
        <v>81</v>
      </c>
      <c r="C102" s="24">
        <v>531.115572</v>
      </c>
      <c r="D102" s="266">
        <f>C102*1000000/'t15'!$D102</f>
        <v>448.05549280019306</v>
      </c>
      <c r="E102" s="31">
        <f>C102/'t1'!$F102*100</f>
        <v>60.91098008874313</v>
      </c>
      <c r="F102" s="36">
        <v>0.06501925791529639</v>
      </c>
      <c r="G102" s="24">
        <v>493.198614</v>
      </c>
      <c r="H102" s="266">
        <f>G102*1000000/'t15'!$D102</f>
        <v>416.0682903948864</v>
      </c>
      <c r="I102" s="31">
        <f>G102/'t1'!$F102*100</f>
        <v>56.56247442345694</v>
      </c>
      <c r="J102" s="342">
        <v>0.10883418161747271</v>
      </c>
    </row>
    <row r="103" spans="1:10" ht="12.75">
      <c r="A103" s="26" t="s">
        <v>199</v>
      </c>
      <c r="B103" s="27" t="s">
        <v>82</v>
      </c>
      <c r="C103" s="22">
        <v>427.484894</v>
      </c>
      <c r="D103" s="265">
        <f>C103*1000000/'t15'!$D103</f>
        <v>1047.526021220809</v>
      </c>
      <c r="E103" s="30">
        <f>C103/'t1'!$F103*100</f>
        <v>76.6505326446359</v>
      </c>
      <c r="F103" s="35">
        <v>0.0069087308973241335</v>
      </c>
      <c r="G103" s="22">
        <v>234.666735</v>
      </c>
      <c r="H103" s="265">
        <f>G103*1000000/'t15'!$D103</f>
        <v>575.0367198412115</v>
      </c>
      <c r="I103" s="30">
        <f>G103/'t1'!$F103*100</f>
        <v>42.07711309613579</v>
      </c>
      <c r="J103" s="348" t="s">
        <v>397</v>
      </c>
    </row>
    <row r="104" spans="1:10" ht="12.75">
      <c r="A104" s="28" t="s">
        <v>200</v>
      </c>
      <c r="B104" s="29" t="s">
        <v>83</v>
      </c>
      <c r="C104" s="24">
        <v>391.817762</v>
      </c>
      <c r="D104" s="266">
        <f>C104*1000000/'t15'!$D104</f>
        <v>973.4626968017312</v>
      </c>
      <c r="E104" s="31">
        <f>C104/'t1'!$F104*100</f>
        <v>71.50828351599452</v>
      </c>
      <c r="F104" s="36">
        <v>0.023701099309253904</v>
      </c>
      <c r="G104" s="24">
        <v>200.936427</v>
      </c>
      <c r="H104" s="266">
        <f>G104*1000000/'t15'!$D104</f>
        <v>499.22217694950797</v>
      </c>
      <c r="I104" s="31">
        <f>G104/'t1'!$F104*100</f>
        <v>36.67168868829111</v>
      </c>
      <c r="J104" s="349" t="s">
        <v>397</v>
      </c>
    </row>
    <row r="105" spans="1:10" ht="12.75">
      <c r="A105" s="26" t="s">
        <v>201</v>
      </c>
      <c r="B105" s="27" t="s">
        <v>84</v>
      </c>
      <c r="C105" s="22">
        <v>162.251065</v>
      </c>
      <c r="D105" s="265">
        <f>C105*1000000/'t15'!$D105</f>
        <v>716.5743554185474</v>
      </c>
      <c r="E105" s="30">
        <f>C105/'t1'!$F105*100</f>
        <v>52.63896286772981</v>
      </c>
      <c r="F105" s="35">
        <v>0.025491205483071377</v>
      </c>
      <c r="G105" s="22">
        <v>143.946903</v>
      </c>
      <c r="H105" s="265">
        <f>G105*1000000/'t15'!$D105</f>
        <v>635.7348670205719</v>
      </c>
      <c r="I105" s="30">
        <f>G105/'t1'!$F105*100</f>
        <v>46.70056052908931</v>
      </c>
      <c r="J105" s="341">
        <v>0.02567398081172434</v>
      </c>
    </row>
    <row r="106" spans="1:10" ht="12.75">
      <c r="A106" s="28" t="s">
        <v>202</v>
      </c>
      <c r="B106" s="29" t="s">
        <v>100</v>
      </c>
      <c r="C106" s="24">
        <v>887.0509</v>
      </c>
      <c r="D106" s="266">
        <f>C106*1000000/'t15'!$D106</f>
        <v>1075.1675989503476</v>
      </c>
      <c r="E106" s="31">
        <f>C106/'t1'!$F106*100</f>
        <v>71.90697376559348</v>
      </c>
      <c r="F106" s="36">
        <v>-0.005435147609285207</v>
      </c>
      <c r="G106" s="24">
        <v>840.9629</v>
      </c>
      <c r="H106" s="266">
        <f>G106*1000000/'t15'!$D106</f>
        <v>1019.3057264237275</v>
      </c>
      <c r="I106" s="31">
        <f>G106/'t1'!$F106*100</f>
        <v>68.17094395387842</v>
      </c>
      <c r="J106" s="342">
        <v>-0.012134019740570934</v>
      </c>
    </row>
    <row r="107" spans="1:10" ht="13.5" thickBot="1">
      <c r="A107" s="301" t="s">
        <v>420</v>
      </c>
      <c r="B107" s="282" t="s">
        <v>419</v>
      </c>
      <c r="C107" s="283">
        <v>44.266035</v>
      </c>
      <c r="D107" s="265">
        <f>C107*1000000/'t15'!$D107</f>
        <v>237.06031200295615</v>
      </c>
      <c r="E107" s="30">
        <f>C107/'t1'!$F107*100</f>
        <v>18.356885844237972</v>
      </c>
      <c r="F107" s="35"/>
      <c r="G107" s="283">
        <v>30.673535</v>
      </c>
      <c r="H107" s="265">
        <f>G107*1000000/'t15'!$D107</f>
        <v>164.26765526511682</v>
      </c>
      <c r="I107" s="30">
        <f>G107/'t1'!$F107*100</f>
        <v>12.720149442664965</v>
      </c>
      <c r="J107" s="341"/>
    </row>
    <row r="108" spans="1:10" ht="12.75">
      <c r="A108" s="366" t="s">
        <v>204</v>
      </c>
      <c r="B108" s="367"/>
      <c r="C108" s="189">
        <f>C110-C109-C82</f>
        <v>32601.374222000002</v>
      </c>
      <c r="D108" s="267">
        <f>C108*1000000/'t15'!$D108</f>
        <v>528.9384847109313</v>
      </c>
      <c r="E108" s="32">
        <f>C108/'t1'!$F108*100</f>
        <v>62.345245826367865</v>
      </c>
      <c r="F108" s="37">
        <v>0.030210628954920438</v>
      </c>
      <c r="G108" s="189">
        <f>G110-G109-G82</f>
        <v>29205.967884999995</v>
      </c>
      <c r="H108" s="267">
        <f>G108*1000000/'t15'!$D108</f>
        <v>473.8499761517206</v>
      </c>
      <c r="I108" s="32">
        <f>G108/'t1'!$F108*100</f>
        <v>55.85203970201308</v>
      </c>
      <c r="J108" s="343">
        <v>0.0632440973587991</v>
      </c>
    </row>
    <row r="109" spans="1:10" ht="12.75">
      <c r="A109" s="364" t="s">
        <v>414</v>
      </c>
      <c r="B109" s="365"/>
      <c r="C109" s="190">
        <f>SUM(C103:C107)</f>
        <v>1912.870656</v>
      </c>
      <c r="D109" s="268">
        <f>C109*1000000/'t15'!$D109</f>
        <v>933.6637363034275</v>
      </c>
      <c r="E109" s="33">
        <f>C109/'t1'!$F109*100</f>
        <v>66.31665528724649</v>
      </c>
      <c r="F109" s="38">
        <v>0.0060246037659332785</v>
      </c>
      <c r="G109" s="190">
        <f>SUM(G103:G107)</f>
        <v>1451.1864999999998</v>
      </c>
      <c r="H109" s="268">
        <f>G109*1000000/'t15'!$D109</f>
        <v>708.3177346116881</v>
      </c>
      <c r="I109" s="33">
        <f>G109/'t1'!$F109*100</f>
        <v>50.31068597144382</v>
      </c>
      <c r="J109" s="344">
        <v>-0.19094093020863645</v>
      </c>
    </row>
    <row r="110" spans="1:10" ht="13.5" thickBot="1">
      <c r="A110" s="362" t="s">
        <v>413</v>
      </c>
      <c r="B110" s="363"/>
      <c r="C110" s="191">
        <f>SUM(C7:C107)</f>
        <v>35869.515372</v>
      </c>
      <c r="D110" s="269">
        <f>C110*1000000/'t15'!$D110</f>
        <v>543.9535969011908</v>
      </c>
      <c r="E110" s="34">
        <f>C110/'t1'!$F110*100</f>
        <v>62.684164728536615</v>
      </c>
      <c r="F110" s="39">
        <v>0.028724364166798466</v>
      </c>
      <c r="G110" s="191">
        <f>SUM(G7:G107)</f>
        <v>31865.894015999995</v>
      </c>
      <c r="H110" s="269">
        <f>G110*1000000/'t15'!$D110</f>
        <v>483.2395277357451</v>
      </c>
      <c r="I110" s="34">
        <f>G110/'t1'!$F110*100</f>
        <v>55.68759234701803</v>
      </c>
      <c r="J110" s="345">
        <v>0.04768149701963287</v>
      </c>
    </row>
    <row r="111" spans="3:9" s="91" customFormat="1" ht="12.75">
      <c r="C111" s="92"/>
      <c r="D111" s="92"/>
      <c r="E111" s="93"/>
      <c r="G111" s="195"/>
      <c r="H111" s="195"/>
      <c r="I111" s="93"/>
    </row>
    <row r="112" spans="1:10" s="91" customFormat="1" ht="12.75" customHeight="1">
      <c r="A112" s="243" t="s">
        <v>404</v>
      </c>
      <c r="B112" s="313"/>
      <c r="C112" s="313"/>
      <c r="D112" s="313"/>
      <c r="E112" s="313"/>
      <c r="F112" s="313"/>
      <c r="G112" s="313"/>
      <c r="H112" s="313"/>
      <c r="I112" s="313"/>
      <c r="J112" s="313"/>
    </row>
    <row r="113" spans="1:10" s="91" customFormat="1" ht="12.75" customHeight="1">
      <c r="A113" s="243" t="s">
        <v>417</v>
      </c>
      <c r="B113" s="313"/>
      <c r="C113" s="313"/>
      <c r="D113" s="313"/>
      <c r="E113" s="313"/>
      <c r="F113" s="313"/>
      <c r="G113" s="313"/>
      <c r="H113" s="313"/>
      <c r="I113" s="313"/>
      <c r="J113" s="313"/>
    </row>
    <row r="114" ht="12.75">
      <c r="A114" s="243" t="s">
        <v>432</v>
      </c>
    </row>
    <row r="115" spans="1:10" s="91" customFormat="1" ht="12.75" customHeight="1">
      <c r="A115" s="220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5" s="314"/>
      <c r="C115" s="314"/>
      <c r="D115" s="314"/>
      <c r="E115" s="314"/>
      <c r="F115" s="314"/>
      <c r="G115" s="314"/>
      <c r="H115" s="314"/>
      <c r="I115" s="314"/>
      <c r="J115" s="314"/>
    </row>
    <row r="116" spans="1:10" ht="12.75">
      <c r="A116" s="21"/>
      <c r="B116" s="21"/>
      <c r="C116" s="21" t="s">
        <v>289</v>
      </c>
      <c r="D116" s="21"/>
      <c r="E116" s="21"/>
      <c r="F116" s="21"/>
      <c r="G116" s="21" t="s">
        <v>290</v>
      </c>
      <c r="H116" s="21"/>
      <c r="I116" s="21"/>
      <c r="J116" s="21"/>
    </row>
  </sheetData>
  <mergeCells count="9">
    <mergeCell ref="A110:B110"/>
    <mergeCell ref="A109:B109"/>
    <mergeCell ref="A108:B108"/>
    <mergeCell ref="C1:J1"/>
    <mergeCell ref="A1:B1"/>
    <mergeCell ref="A5:B6"/>
    <mergeCell ref="G5:J5"/>
    <mergeCell ref="C5:F5"/>
    <mergeCell ref="A3:J3"/>
  </mergeCells>
  <hyperlinks>
    <hyperlink ref="J2" location="Index!A1" display="Index"/>
  </hyperlinks>
  <printOptions/>
  <pageMargins left="0.5118110236220472" right="0.2362204724409449" top="1.17" bottom="0.5511811023622047" header="0.31" footer="0.21"/>
  <pageSetup firstPageNumber="24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1:J117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10" width="9.7109375" style="2" customWidth="1"/>
    <col min="11" max="16384" width="11.421875" style="2" customWidth="1"/>
  </cols>
  <sheetData>
    <row r="1" spans="1:10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</row>
    <row r="2" spans="1:10" s="11" customFormat="1" ht="15" customHeight="1" thickBot="1">
      <c r="A2" s="12"/>
      <c r="B2" s="12"/>
      <c r="C2" s="10"/>
      <c r="D2" s="10"/>
      <c r="E2" s="10"/>
      <c r="F2" s="10"/>
      <c r="G2" s="10"/>
      <c r="H2" s="10"/>
      <c r="J2" s="160" t="s">
        <v>345</v>
      </c>
    </row>
    <row r="3" spans="1:10" ht="22.5" customHeight="1" thickBot="1">
      <c r="A3" s="380" t="s">
        <v>437</v>
      </c>
      <c r="B3" s="381"/>
      <c r="C3" s="381"/>
      <c r="D3" s="381"/>
      <c r="E3" s="381"/>
      <c r="F3" s="381"/>
      <c r="G3" s="381"/>
      <c r="H3" s="381"/>
      <c r="I3" s="381"/>
      <c r="J3" s="382"/>
    </row>
    <row r="4" spans="1:10" ht="9" customHeight="1" thickBot="1">
      <c r="A4" s="13"/>
      <c r="B4" s="14"/>
      <c r="C4" s="14"/>
      <c r="D4" s="14"/>
      <c r="E4" s="17"/>
      <c r="F4" s="17"/>
      <c r="G4" s="17"/>
      <c r="H4" s="17"/>
      <c r="I4" s="17"/>
      <c r="J4" s="17"/>
    </row>
    <row r="5" spans="1:10" ht="41.25" customHeight="1">
      <c r="A5" s="370" t="s">
        <v>232</v>
      </c>
      <c r="B5" s="371"/>
      <c r="C5" s="384" t="s">
        <v>343</v>
      </c>
      <c r="D5" s="385"/>
      <c r="E5" s="384" t="s">
        <v>384</v>
      </c>
      <c r="F5" s="385"/>
      <c r="G5" s="384" t="s">
        <v>292</v>
      </c>
      <c r="H5" s="385"/>
      <c r="I5" s="384" t="s">
        <v>293</v>
      </c>
      <c r="J5" s="398"/>
    </row>
    <row r="6" spans="1:10" ht="29.25" customHeight="1">
      <c r="A6" s="372"/>
      <c r="B6" s="373"/>
      <c r="C6" s="40" t="s">
        <v>240</v>
      </c>
      <c r="D6" s="6" t="s">
        <v>241</v>
      </c>
      <c r="E6" s="40" t="s">
        <v>240</v>
      </c>
      <c r="F6" s="7" t="str">
        <f>CONCATENATE(Index!$E$2," / ",Index!$E$2-1)</f>
        <v>2012 / 2011</v>
      </c>
      <c r="G6" s="40" t="s">
        <v>240</v>
      </c>
      <c r="H6" s="7" t="str">
        <f>CONCATENATE(Index!$E$2," / ",Index!$E$2-1)</f>
        <v>2012 / 2011</v>
      </c>
      <c r="I6" s="40" t="s">
        <v>240</v>
      </c>
      <c r="J6" s="95" t="s">
        <v>241</v>
      </c>
    </row>
    <row r="7" spans="1:10" ht="12.75" customHeight="1">
      <c r="A7" s="26" t="s">
        <v>105</v>
      </c>
      <c r="B7" s="27" t="s">
        <v>1</v>
      </c>
      <c r="C7" s="22">
        <v>226.860238</v>
      </c>
      <c r="D7" s="265">
        <f>C7*1000000/'t15'!$D7</f>
        <v>374.4235573336502</v>
      </c>
      <c r="E7" s="22">
        <v>40.551893</v>
      </c>
      <c r="F7" s="35">
        <v>0.051454538420818485</v>
      </c>
      <c r="G7" s="22">
        <v>39.013025</v>
      </c>
      <c r="H7" s="35">
        <v>0.06904037705344801</v>
      </c>
      <c r="I7" s="22">
        <v>173.698749</v>
      </c>
      <c r="J7" s="275">
        <f>I7*1000000/'t15'!$D7</f>
        <v>286.68269097462917</v>
      </c>
    </row>
    <row r="8" spans="1:10" ht="12.75" customHeight="1">
      <c r="A8" s="28" t="s">
        <v>106</v>
      </c>
      <c r="B8" s="29" t="s">
        <v>2</v>
      </c>
      <c r="C8" s="23">
        <v>287.016728</v>
      </c>
      <c r="D8" s="266">
        <f>C8*1000000/'t15'!$D8</f>
        <v>517.5939738981932</v>
      </c>
      <c r="E8" s="23">
        <v>76.343254</v>
      </c>
      <c r="F8" s="36">
        <v>-0.008280053932508635</v>
      </c>
      <c r="G8" s="23">
        <v>52.485</v>
      </c>
      <c r="H8" s="36">
        <v>0.012383542619061272</v>
      </c>
      <c r="I8" s="23">
        <v>211.961564</v>
      </c>
      <c r="J8" s="261">
        <f>I8*1000000/'t15'!$D8</f>
        <v>382.242627420783</v>
      </c>
    </row>
    <row r="9" spans="1:10" ht="12.75" customHeight="1">
      <c r="A9" s="26" t="s">
        <v>107</v>
      </c>
      <c r="B9" s="27" t="s">
        <v>3</v>
      </c>
      <c r="C9" s="22">
        <v>193.115691</v>
      </c>
      <c r="D9" s="265">
        <f>C9*1000000/'t15'!$D9</f>
        <v>546.5095030025866</v>
      </c>
      <c r="E9" s="22">
        <v>43.754255</v>
      </c>
      <c r="F9" s="35">
        <v>0.00196147804143032</v>
      </c>
      <c r="G9" s="22">
        <v>42.209</v>
      </c>
      <c r="H9" s="35">
        <v>0.03768807159012688</v>
      </c>
      <c r="I9" s="22">
        <v>162.500703</v>
      </c>
      <c r="J9" s="260">
        <f>I9*1000000/'t15'!$D9</f>
        <v>459.870339764887</v>
      </c>
    </row>
    <row r="10" spans="1:10" ht="12.75" customHeight="1">
      <c r="A10" s="28" t="s">
        <v>108</v>
      </c>
      <c r="B10" s="29" t="s">
        <v>85</v>
      </c>
      <c r="C10" s="24">
        <v>69.289361</v>
      </c>
      <c r="D10" s="266">
        <f>C10*1000000/'t15'!$D10</f>
        <v>421.1632759742036</v>
      </c>
      <c r="E10" s="24">
        <v>17.635375</v>
      </c>
      <c r="F10" s="36">
        <v>0.039049152667100406</v>
      </c>
      <c r="G10" s="24">
        <v>16.365965</v>
      </c>
      <c r="H10" s="36">
        <v>0.035492881999367176</v>
      </c>
      <c r="I10" s="24">
        <v>58.850361</v>
      </c>
      <c r="J10" s="261">
        <f>I10*1000000/'t15'!$D10</f>
        <v>357.71163816945153</v>
      </c>
    </row>
    <row r="11" spans="1:10" ht="12.75" customHeight="1">
      <c r="A11" s="26" t="s">
        <v>109</v>
      </c>
      <c r="B11" s="27" t="s">
        <v>4</v>
      </c>
      <c r="C11" s="22">
        <v>58.523552</v>
      </c>
      <c r="D11" s="265">
        <f>C11*1000000/'t15'!$D11</f>
        <v>414.6107557048026</v>
      </c>
      <c r="E11" s="22">
        <v>12.492</v>
      </c>
      <c r="F11" s="35">
        <v>0.16508114157806397</v>
      </c>
      <c r="G11" s="22">
        <v>14.007801</v>
      </c>
      <c r="H11" s="35">
        <v>0.040578301732474564</v>
      </c>
      <c r="I11" s="22">
        <v>47.565183</v>
      </c>
      <c r="J11" s="260">
        <f>I11*1000000/'t15'!$D11</f>
        <v>336.97606852139165</v>
      </c>
    </row>
    <row r="12" spans="1:10" ht="12.75" customHeight="1">
      <c r="A12" s="28" t="s">
        <v>110</v>
      </c>
      <c r="B12" s="29" t="s">
        <v>5</v>
      </c>
      <c r="C12" s="24">
        <v>546.097515</v>
      </c>
      <c r="D12" s="266">
        <f>C12*1000000/'t15'!$D12</f>
        <v>498.90326202544134</v>
      </c>
      <c r="E12" s="24">
        <v>120.6</v>
      </c>
      <c r="F12" s="36">
        <v>0.0160067396798651</v>
      </c>
      <c r="G12" s="24">
        <v>116.488</v>
      </c>
      <c r="H12" s="36">
        <v>0.020124354146597856</v>
      </c>
      <c r="I12" s="24">
        <v>475.236515</v>
      </c>
      <c r="J12" s="261">
        <f>I12*1000000/'t15'!$D12</f>
        <v>434.166135268172</v>
      </c>
    </row>
    <row r="13" spans="1:10" ht="12.75" customHeight="1">
      <c r="A13" s="26" t="s">
        <v>111</v>
      </c>
      <c r="B13" s="27" t="s">
        <v>6</v>
      </c>
      <c r="C13" s="22">
        <v>164.032681</v>
      </c>
      <c r="D13" s="265">
        <f>C13*1000000/'t15'!$D13</f>
        <v>507.0311236538533</v>
      </c>
      <c r="E13" s="22">
        <v>31.075379</v>
      </c>
      <c r="F13" s="35">
        <v>0.00727347927464872</v>
      </c>
      <c r="G13" s="22">
        <v>43.7103</v>
      </c>
      <c r="H13" s="35">
        <v>0.006261755179185258</v>
      </c>
      <c r="I13" s="22">
        <v>112.610776</v>
      </c>
      <c r="J13" s="260">
        <f>I13*1000000/'t15'!$D13</f>
        <v>348.08410094091175</v>
      </c>
    </row>
    <row r="14" spans="1:10" ht="12.75" customHeight="1">
      <c r="A14" s="28" t="s">
        <v>112</v>
      </c>
      <c r="B14" s="29" t="s">
        <v>86</v>
      </c>
      <c r="C14" s="24">
        <v>178.401282</v>
      </c>
      <c r="D14" s="266">
        <f>C14*1000000/'t15'!$D14</f>
        <v>611.556001192937</v>
      </c>
      <c r="E14" s="24">
        <v>53.57683</v>
      </c>
      <c r="F14" s="36">
        <v>0.012035261938741826</v>
      </c>
      <c r="G14" s="24">
        <v>31.5</v>
      </c>
      <c r="H14" s="36">
        <v>-0.017467248908296984</v>
      </c>
      <c r="I14" s="24">
        <v>159.373317</v>
      </c>
      <c r="J14" s="261">
        <f>I14*1000000/'t15'!$D14</f>
        <v>546.3285204496138</v>
      </c>
    </row>
    <row r="15" spans="1:10" ht="12.75" customHeight="1">
      <c r="A15" s="26" t="s">
        <v>113</v>
      </c>
      <c r="B15" s="27" t="s">
        <v>7</v>
      </c>
      <c r="C15" s="22">
        <v>98.4849</v>
      </c>
      <c r="D15" s="265">
        <f>C15*1000000/'t15'!$D15</f>
        <v>628.4892885176228</v>
      </c>
      <c r="E15" s="22">
        <v>26.8205</v>
      </c>
      <c r="F15" s="35">
        <v>-0.005818558967909171</v>
      </c>
      <c r="G15" s="22">
        <v>19.353</v>
      </c>
      <c r="H15" s="35">
        <v>-0.01636594663278268</v>
      </c>
      <c r="I15" s="22">
        <v>81.2326</v>
      </c>
      <c r="J15" s="260">
        <f>I15*1000000/'t15'!$D15</f>
        <v>518.3923523142801</v>
      </c>
    </row>
    <row r="16" spans="1:10" ht="12.75" customHeight="1">
      <c r="A16" s="28" t="s">
        <v>114</v>
      </c>
      <c r="B16" s="29" t="s">
        <v>87</v>
      </c>
      <c r="C16" s="24">
        <v>160.652205</v>
      </c>
      <c r="D16" s="266">
        <f>C16*1000000/'t15'!$D16</f>
        <v>515.4461844992877</v>
      </c>
      <c r="E16" s="24">
        <v>46.317495</v>
      </c>
      <c r="F16" s="36">
        <v>0.040629781325616676</v>
      </c>
      <c r="G16" s="24">
        <v>29.0256</v>
      </c>
      <c r="H16" s="36">
        <v>0.015491834249968583</v>
      </c>
      <c r="I16" s="24">
        <v>146.045205</v>
      </c>
      <c r="J16" s="261">
        <f>I16*1000000/'t15'!$D16</f>
        <v>468.5802082932276</v>
      </c>
    </row>
    <row r="17" spans="1:10" ht="12.75" customHeight="1">
      <c r="A17" s="26" t="s">
        <v>115</v>
      </c>
      <c r="B17" s="27" t="s">
        <v>8</v>
      </c>
      <c r="C17" s="22">
        <v>256.098496</v>
      </c>
      <c r="D17" s="265">
        <f>C17*1000000/'t15'!$D17</f>
        <v>704.690154642012</v>
      </c>
      <c r="E17" s="22">
        <v>85.621013</v>
      </c>
      <c r="F17" s="35">
        <v>0.08537928245641169</v>
      </c>
      <c r="G17" s="22">
        <v>38.8236</v>
      </c>
      <c r="H17" s="35">
        <v>-0.009747597814831477</v>
      </c>
      <c r="I17" s="22">
        <v>164.12532</v>
      </c>
      <c r="J17" s="260">
        <f>I17*1000000/'t15'!$D17</f>
        <v>451.61333993726265</v>
      </c>
    </row>
    <row r="18" spans="1:10" ht="12.75" customHeight="1">
      <c r="A18" s="28" t="s">
        <v>116</v>
      </c>
      <c r="B18" s="29" t="s">
        <v>9</v>
      </c>
      <c r="C18" s="24">
        <v>167.660151</v>
      </c>
      <c r="D18" s="266">
        <f>C18*1000000/'t15'!$D18</f>
        <v>580.8745712563316</v>
      </c>
      <c r="E18" s="24">
        <v>19.56059</v>
      </c>
      <c r="F18" s="36">
        <v>0.01899169229046138</v>
      </c>
      <c r="G18" s="24">
        <v>48.903327</v>
      </c>
      <c r="H18" s="36">
        <v>0.03864417350065019</v>
      </c>
      <c r="I18" s="24">
        <v>132.993276</v>
      </c>
      <c r="J18" s="261">
        <f>I18*1000000/'t15'!$D18</f>
        <v>460.7678790440489</v>
      </c>
    </row>
    <row r="19" spans="1:10" ht="12.75" customHeight="1">
      <c r="A19" s="26" t="s">
        <v>117</v>
      </c>
      <c r="B19" s="27" t="s">
        <v>10</v>
      </c>
      <c r="C19" s="22">
        <v>1247.078654</v>
      </c>
      <c r="D19" s="265">
        <f>C19*1000000/'t15'!$D19</f>
        <v>625.0726301617868</v>
      </c>
      <c r="E19" s="22">
        <v>475.425124</v>
      </c>
      <c r="F19" s="35">
        <v>0.054636194363837376</v>
      </c>
      <c r="G19" s="22">
        <v>152.6405</v>
      </c>
      <c r="H19" s="35">
        <v>-0.01334156407861431</v>
      </c>
      <c r="I19" s="22">
        <v>1097.287254</v>
      </c>
      <c r="J19" s="260">
        <f>I19*1000000/'t15'!$D19</f>
        <v>549.9927592384118</v>
      </c>
    </row>
    <row r="20" spans="1:10" ht="12.75" customHeight="1">
      <c r="A20" s="28" t="s">
        <v>118</v>
      </c>
      <c r="B20" s="29" t="s">
        <v>11</v>
      </c>
      <c r="C20" s="24">
        <v>362.66252</v>
      </c>
      <c r="D20" s="266">
        <f>C20*1000000/'t15'!$D20</f>
        <v>520.2789453901706</v>
      </c>
      <c r="E20" s="24">
        <v>71.40329</v>
      </c>
      <c r="F20" s="36">
        <v>0.042721089253951794</v>
      </c>
      <c r="G20" s="24">
        <v>69.571562</v>
      </c>
      <c r="H20" s="36">
        <v>0.060678116224293754</v>
      </c>
      <c r="I20" s="24">
        <v>305.539381</v>
      </c>
      <c r="J20" s="261">
        <f>I20*1000000/'t15'!$D20</f>
        <v>438.3295713101137</v>
      </c>
    </row>
    <row r="21" spans="1:10" ht="12.75" customHeight="1">
      <c r="A21" s="26" t="s">
        <v>119</v>
      </c>
      <c r="B21" s="27" t="s">
        <v>12</v>
      </c>
      <c r="C21" s="22">
        <v>85.44959</v>
      </c>
      <c r="D21" s="265">
        <f>C21*1000000/'t15'!$D21</f>
        <v>553.594918175104</v>
      </c>
      <c r="E21" s="22">
        <v>11.1345</v>
      </c>
      <c r="F21" s="35">
        <v>0.025951708537388818</v>
      </c>
      <c r="G21" s="22">
        <v>25.177</v>
      </c>
      <c r="H21" s="35">
        <v>0.02173163159710234</v>
      </c>
      <c r="I21" s="22">
        <v>64.42609</v>
      </c>
      <c r="J21" s="260">
        <f>I21*1000000/'t15'!$D21</f>
        <v>417.39177475154514</v>
      </c>
    </row>
    <row r="22" spans="1:10" ht="12.75" customHeight="1">
      <c r="A22" s="28" t="s">
        <v>120</v>
      </c>
      <c r="B22" s="29" t="s">
        <v>13</v>
      </c>
      <c r="C22" s="24">
        <v>196.674372</v>
      </c>
      <c r="D22" s="266">
        <f>C22*1000000/'t15'!$D22</f>
        <v>540.4433806981339</v>
      </c>
      <c r="E22" s="24">
        <v>54.338571</v>
      </c>
      <c r="F22" s="36">
        <v>0.04798636679299406</v>
      </c>
      <c r="G22" s="24">
        <v>43.69697</v>
      </c>
      <c r="H22" s="36">
        <v>0.02790617694479458</v>
      </c>
      <c r="I22" s="24">
        <v>128.844285</v>
      </c>
      <c r="J22" s="261">
        <f>I22*1000000/'t15'!$D22</f>
        <v>354.0524383575196</v>
      </c>
    </row>
    <row r="23" spans="1:10" ht="12.75" customHeight="1">
      <c r="A23" s="26" t="s">
        <v>121</v>
      </c>
      <c r="B23" s="27" t="s">
        <v>88</v>
      </c>
      <c r="C23" s="22">
        <v>338.81317</v>
      </c>
      <c r="D23" s="265">
        <f>C23*1000000/'t15'!$D23</f>
        <v>533.6245527051886</v>
      </c>
      <c r="E23" s="22">
        <v>88.526722</v>
      </c>
      <c r="F23" s="35">
        <v>0.04455764372296733</v>
      </c>
      <c r="G23" s="22">
        <v>63.963792</v>
      </c>
      <c r="H23" s="35">
        <v>0.00462814612081508</v>
      </c>
      <c r="I23" s="22">
        <v>278.746664</v>
      </c>
      <c r="J23" s="260">
        <f>I23*1000000/'t15'!$D23</f>
        <v>439.0209031575234</v>
      </c>
    </row>
    <row r="24" spans="1:10" ht="12.75" customHeight="1">
      <c r="A24" s="28" t="s">
        <v>122</v>
      </c>
      <c r="B24" s="29" t="s">
        <v>89</v>
      </c>
      <c r="C24" s="24">
        <v>194.291635</v>
      </c>
      <c r="D24" s="266">
        <f>C24*1000000/'t15'!$D24</f>
        <v>608.2581248062913</v>
      </c>
      <c r="E24" s="24">
        <v>48.76284</v>
      </c>
      <c r="F24" s="36">
        <v>0.03899952474293111</v>
      </c>
      <c r="G24" s="24">
        <v>32.464536</v>
      </c>
      <c r="H24" s="36">
        <v>-0.0030948872546078254</v>
      </c>
      <c r="I24" s="24">
        <v>160.85848</v>
      </c>
      <c r="J24" s="261">
        <f>I24*1000000/'t15'!$D24</f>
        <v>503.5907871380583</v>
      </c>
    </row>
    <row r="25" spans="1:10" ht="12.75" customHeight="1">
      <c r="A25" s="26" t="s">
        <v>123</v>
      </c>
      <c r="B25" s="27" t="s">
        <v>90</v>
      </c>
      <c r="C25" s="22">
        <v>140.0294</v>
      </c>
      <c r="D25" s="265">
        <f>C25*1000000/'t15'!$D25</f>
        <v>555.4165542845357</v>
      </c>
      <c r="E25" s="22">
        <v>17.5771</v>
      </c>
      <c r="F25" s="35">
        <v>-0.0039497245959605465</v>
      </c>
      <c r="G25" s="22">
        <v>36.6162</v>
      </c>
      <c r="H25" s="35">
        <v>0.008808011791770376</v>
      </c>
      <c r="I25" s="22">
        <v>97.261785</v>
      </c>
      <c r="J25" s="260">
        <f>I25*1000000/'t15'!$D25</f>
        <v>385.78188214948676</v>
      </c>
    </row>
    <row r="26" spans="1:10" ht="12.75" customHeight="1">
      <c r="A26" s="28" t="s">
        <v>228</v>
      </c>
      <c r="B26" s="29" t="s">
        <v>14</v>
      </c>
      <c r="C26" s="24">
        <v>88.2401</v>
      </c>
      <c r="D26" s="266">
        <f>C26*1000000/'t15'!$D26</f>
        <v>613.9552197266984</v>
      </c>
      <c r="E26" s="24">
        <v>17.1041</v>
      </c>
      <c r="F26" s="36">
        <v>0.05274787500538558</v>
      </c>
      <c r="G26" s="24">
        <v>25.2186</v>
      </c>
      <c r="H26" s="36">
        <v>0.07771794871794868</v>
      </c>
      <c r="I26" s="24">
        <v>73.9581</v>
      </c>
      <c r="J26" s="261">
        <f>I26*1000000/'t15'!$D26</f>
        <v>514.5842030558571</v>
      </c>
    </row>
    <row r="27" spans="1:10" ht="12.75" customHeight="1">
      <c r="A27" s="26" t="s">
        <v>229</v>
      </c>
      <c r="B27" s="27" t="s">
        <v>15</v>
      </c>
      <c r="C27" s="22">
        <v>80.514332</v>
      </c>
      <c r="D27" s="265">
        <f>C27*1000000/'t15'!$D27</f>
        <v>481.8245752619642</v>
      </c>
      <c r="E27" s="22">
        <v>19.235011</v>
      </c>
      <c r="F27" s="35">
        <v>-0.04673352165725053</v>
      </c>
      <c r="G27" s="22">
        <v>22.389505</v>
      </c>
      <c r="H27" s="35">
        <v>0.17011183987039113</v>
      </c>
      <c r="I27" s="22">
        <v>48.744432</v>
      </c>
      <c r="J27" s="260">
        <f>I27*1000000/'t15'!$D27</f>
        <v>291.70291377174556</v>
      </c>
    </row>
    <row r="28" spans="1:10" ht="12.75" customHeight="1">
      <c r="A28" s="28" t="s">
        <v>124</v>
      </c>
      <c r="B28" s="29" t="s">
        <v>16</v>
      </c>
      <c r="C28" s="24">
        <v>269.590582</v>
      </c>
      <c r="D28" s="266">
        <f>C28*1000000/'t15'!$D28</f>
        <v>500.8566173533559</v>
      </c>
      <c r="E28" s="24">
        <v>43.636028</v>
      </c>
      <c r="F28" s="36">
        <v>0.004276804249462529</v>
      </c>
      <c r="G28" s="24">
        <v>43.59294</v>
      </c>
      <c r="H28" s="36">
        <v>0.009549195703626223</v>
      </c>
      <c r="I28" s="24">
        <v>226.608982</v>
      </c>
      <c r="J28" s="261">
        <f>I28*1000000/'t15'!$D28</f>
        <v>421.0036097863668</v>
      </c>
    </row>
    <row r="29" spans="1:10" ht="12.75" customHeight="1">
      <c r="A29" s="26" t="s">
        <v>125</v>
      </c>
      <c r="B29" s="27" t="s">
        <v>91</v>
      </c>
      <c r="C29" s="22">
        <v>279.415147</v>
      </c>
      <c r="D29" s="265">
        <f>C29*1000000/'t15'!$D29</f>
        <v>459.2954569363991</v>
      </c>
      <c r="E29" s="22">
        <v>52.609799</v>
      </c>
      <c r="F29" s="35">
        <v>0.06642976740573192</v>
      </c>
      <c r="G29" s="22">
        <v>65.213835</v>
      </c>
      <c r="H29" s="35">
        <v>0.0482110977183583</v>
      </c>
      <c r="I29" s="22">
        <v>240.757437</v>
      </c>
      <c r="J29" s="260">
        <f>I29*1000000/'t15'!$D29</f>
        <v>395.75090407590295</v>
      </c>
    </row>
    <row r="30" spans="1:10" ht="12.75" customHeight="1">
      <c r="A30" s="28" t="s">
        <v>126</v>
      </c>
      <c r="B30" s="29" t="s">
        <v>17</v>
      </c>
      <c r="C30" s="24">
        <v>88.799336</v>
      </c>
      <c r="D30" s="266">
        <f>C30*1000000/'t15'!$D30</f>
        <v>691.3951492973099</v>
      </c>
      <c r="E30" s="24">
        <v>15.2836</v>
      </c>
      <c r="F30" s="36">
        <v>0.03900094494184203</v>
      </c>
      <c r="G30" s="24">
        <v>26.955084</v>
      </c>
      <c r="H30" s="36">
        <v>-0.005017016721420409</v>
      </c>
      <c r="I30" s="24">
        <v>65.700986</v>
      </c>
      <c r="J30" s="261">
        <f>I30*1000000/'t15'!$D30</f>
        <v>511.5504807879472</v>
      </c>
    </row>
    <row r="31" spans="1:10" ht="12.75" customHeight="1">
      <c r="A31" s="26" t="s">
        <v>127</v>
      </c>
      <c r="B31" s="27" t="s">
        <v>92</v>
      </c>
      <c r="C31" s="22">
        <v>213.232641</v>
      </c>
      <c r="D31" s="265">
        <f>C31*1000000/'t15'!$D31</f>
        <v>502.36689079669037</v>
      </c>
      <c r="E31" s="22">
        <v>49.092134</v>
      </c>
      <c r="F31" s="35">
        <v>0.06331603900824834</v>
      </c>
      <c r="G31" s="22">
        <v>47.83675</v>
      </c>
      <c r="H31" s="35">
        <v>-0.011637396694214819</v>
      </c>
      <c r="I31" s="22">
        <v>180.680141</v>
      </c>
      <c r="J31" s="260">
        <f>I31*1000000/'t15'!$D31</f>
        <v>425.67460702640557</v>
      </c>
    </row>
    <row r="32" spans="1:10" ht="12.75" customHeight="1">
      <c r="A32" s="28" t="s">
        <v>128</v>
      </c>
      <c r="B32" s="29" t="s">
        <v>18</v>
      </c>
      <c r="C32" s="24">
        <v>262.502178</v>
      </c>
      <c r="D32" s="266">
        <f>C32*1000000/'t15'!$D32</f>
        <v>486.1223462569816</v>
      </c>
      <c r="E32" s="24">
        <v>57.874399</v>
      </c>
      <c r="F32" s="36">
        <v>0.011414625058806749</v>
      </c>
      <c r="G32" s="24">
        <v>49.1</v>
      </c>
      <c r="H32" s="36">
        <v>-0.005225100743751265</v>
      </c>
      <c r="I32" s="24">
        <v>226.579371</v>
      </c>
      <c r="J32" s="261">
        <f>I32*1000000/'t15'!$D32</f>
        <v>419.597644039171</v>
      </c>
    </row>
    <row r="33" spans="1:10" ht="12.75" customHeight="1">
      <c r="A33" s="26" t="s">
        <v>129</v>
      </c>
      <c r="B33" s="27" t="s">
        <v>93</v>
      </c>
      <c r="C33" s="22">
        <v>277.432065</v>
      </c>
      <c r="D33" s="265">
        <f>C33*1000000/'t15'!$D33</f>
        <v>557.6669641618776</v>
      </c>
      <c r="E33" s="22">
        <v>63.115321</v>
      </c>
      <c r="F33" s="35">
        <v>-0.014719822101906588</v>
      </c>
      <c r="G33" s="22">
        <v>47.130938</v>
      </c>
      <c r="H33" s="35">
        <v>0.023128828936763712</v>
      </c>
      <c r="I33" s="22">
        <v>243.065525</v>
      </c>
      <c r="J33" s="260">
        <f>I33*1000000/'t15'!$D33</f>
        <v>488.5866866872903</v>
      </c>
    </row>
    <row r="34" spans="1:10" ht="12.75" customHeight="1">
      <c r="A34" s="28" t="s">
        <v>130</v>
      </c>
      <c r="B34" s="29" t="s">
        <v>19</v>
      </c>
      <c r="C34" s="24">
        <v>244.660556</v>
      </c>
      <c r="D34" s="266">
        <f>C34*1000000/'t15'!$D34</f>
        <v>408.32495689950116</v>
      </c>
      <c r="E34" s="24">
        <v>61.636</v>
      </c>
      <c r="F34" s="36">
        <v>0.03876230281785098</v>
      </c>
      <c r="G34" s="24">
        <v>33.861</v>
      </c>
      <c r="H34" s="36">
        <v>0.08647243791311032</v>
      </c>
      <c r="I34" s="24">
        <v>208.891301</v>
      </c>
      <c r="J34" s="261">
        <f>I34*1000000/'t15'!$D34</f>
        <v>348.62804561559864</v>
      </c>
    </row>
    <row r="35" spans="1:10" ht="12.75" customHeight="1">
      <c r="A35" s="26" t="s">
        <v>131</v>
      </c>
      <c r="B35" s="27" t="s">
        <v>20</v>
      </c>
      <c r="C35" s="22">
        <v>189.397521</v>
      </c>
      <c r="D35" s="265">
        <f>C35*1000000/'t15'!$D35</f>
        <v>433.43766105372043</v>
      </c>
      <c r="E35" s="22">
        <v>39.280405</v>
      </c>
      <c r="F35" s="35">
        <v>-0.00018494351574060985</v>
      </c>
      <c r="G35" s="22">
        <v>31.224043</v>
      </c>
      <c r="H35" s="35">
        <v>0.01735479645763971</v>
      </c>
      <c r="I35" s="22">
        <v>155.922349</v>
      </c>
      <c r="J35" s="260">
        <f>I35*1000000/'t15'!$D35</f>
        <v>356.82947643523755</v>
      </c>
    </row>
    <row r="36" spans="1:10" ht="12.75" customHeight="1">
      <c r="A36" s="28" t="s">
        <v>132</v>
      </c>
      <c r="B36" s="29" t="s">
        <v>21</v>
      </c>
      <c r="C36" s="24">
        <v>449.133958</v>
      </c>
      <c r="D36" s="266">
        <f>C36*1000000/'t15'!$D36</f>
        <v>485.31832140750043</v>
      </c>
      <c r="E36" s="24">
        <v>84.058687</v>
      </c>
      <c r="F36" s="36">
        <v>-0.007296273783602869</v>
      </c>
      <c r="G36" s="24">
        <v>96.92146</v>
      </c>
      <c r="H36" s="36">
        <v>-0.051994464247515304</v>
      </c>
      <c r="I36" s="24">
        <v>395.00209</v>
      </c>
      <c r="J36" s="261">
        <f>I36*1000000/'t15'!$D36</f>
        <v>426.82533319213957</v>
      </c>
    </row>
    <row r="37" spans="1:10" ht="12.75" customHeight="1">
      <c r="A37" s="26" t="s">
        <v>133</v>
      </c>
      <c r="B37" s="27" t="s">
        <v>22</v>
      </c>
      <c r="C37" s="22">
        <v>457.866916</v>
      </c>
      <c r="D37" s="265">
        <f>C37*1000000/'t15'!$D37</f>
        <v>637.5369384598033</v>
      </c>
      <c r="E37" s="22">
        <v>151.862136</v>
      </c>
      <c r="F37" s="35">
        <v>0.012997544245927806</v>
      </c>
      <c r="G37" s="22">
        <v>72.996065</v>
      </c>
      <c r="H37" s="35">
        <v>-0.03161944880416068</v>
      </c>
      <c r="I37" s="22">
        <v>399.193661</v>
      </c>
      <c r="J37" s="260">
        <f>I37*1000000/'t15'!$D37</f>
        <v>555.8399080454649</v>
      </c>
    </row>
    <row r="38" spans="1:10" ht="12.75" customHeight="1">
      <c r="A38" s="28" t="s">
        <v>134</v>
      </c>
      <c r="B38" s="29" t="s">
        <v>23</v>
      </c>
      <c r="C38" s="24">
        <v>605.386218</v>
      </c>
      <c r="D38" s="266">
        <f>C38*1000000/'t15'!$D38</f>
        <v>482.63057830090077</v>
      </c>
      <c r="E38" s="24">
        <v>165.567108</v>
      </c>
      <c r="F38" s="36">
        <v>0.023943497369324662</v>
      </c>
      <c r="G38" s="24">
        <v>119.016</v>
      </c>
      <c r="H38" s="36">
        <v>0.039559076576380026</v>
      </c>
      <c r="I38" s="24">
        <v>526.202117</v>
      </c>
      <c r="J38" s="261">
        <f>I38*1000000/'t15'!$D38</f>
        <v>419.5028305564569</v>
      </c>
    </row>
    <row r="39" spans="1:10" ht="12.75" customHeight="1">
      <c r="A39" s="26" t="s">
        <v>135</v>
      </c>
      <c r="B39" s="27" t="s">
        <v>24</v>
      </c>
      <c r="C39" s="22">
        <v>126.446981</v>
      </c>
      <c r="D39" s="265">
        <f>C39*1000000/'t15'!$D39</f>
        <v>649.9125256990131</v>
      </c>
      <c r="E39" s="22">
        <v>18.649602</v>
      </c>
      <c r="F39" s="35">
        <v>0.059465999561888916</v>
      </c>
      <c r="G39" s="22">
        <v>36.671113</v>
      </c>
      <c r="H39" s="35">
        <v>0.013825511742408203</v>
      </c>
      <c r="I39" s="22">
        <v>91.462034</v>
      </c>
      <c r="J39" s="260">
        <f>I39*1000000/'t15'!$D39</f>
        <v>470.09680304276316</v>
      </c>
    </row>
    <row r="40" spans="1:10" ht="12.75" customHeight="1">
      <c r="A40" s="28" t="s">
        <v>136</v>
      </c>
      <c r="B40" s="29" t="s">
        <v>25</v>
      </c>
      <c r="C40" s="24">
        <v>765.133555</v>
      </c>
      <c r="D40" s="266">
        <f>C40*1000000/'t15'!$D40</f>
        <v>522.6007965368202</v>
      </c>
      <c r="E40" s="24">
        <v>181.5012</v>
      </c>
      <c r="F40" s="36">
        <v>0.019336666248282786</v>
      </c>
      <c r="G40" s="24">
        <v>140.2829</v>
      </c>
      <c r="H40" s="36">
        <v>0.058046123205083955</v>
      </c>
      <c r="I40" s="24">
        <v>654.533482</v>
      </c>
      <c r="J40" s="261">
        <f>I40*1000000/'t15'!$D40</f>
        <v>447.0588393593828</v>
      </c>
    </row>
    <row r="41" spans="1:10" ht="12.75" customHeight="1">
      <c r="A41" s="26" t="s">
        <v>137</v>
      </c>
      <c r="B41" s="27" t="s">
        <v>26</v>
      </c>
      <c r="C41" s="22">
        <v>688.899832</v>
      </c>
      <c r="D41" s="265">
        <f>C41*1000000/'t15'!$D41</f>
        <v>656.0788323336756</v>
      </c>
      <c r="E41" s="22">
        <v>218.094392</v>
      </c>
      <c r="F41" s="35">
        <v>-0.014811504133631526</v>
      </c>
      <c r="G41" s="22">
        <v>143.598387</v>
      </c>
      <c r="H41" s="35">
        <v>0.031688006455565576</v>
      </c>
      <c r="I41" s="22">
        <v>600.456564</v>
      </c>
      <c r="J41" s="260">
        <f>I41*1000000/'t15'!$D41</f>
        <v>571.8492342094386</v>
      </c>
    </row>
    <row r="42" spans="1:10" ht="12.75" customHeight="1">
      <c r="A42" s="28" t="s">
        <v>138</v>
      </c>
      <c r="B42" s="29" t="s">
        <v>27</v>
      </c>
      <c r="C42" s="24">
        <v>456.051504</v>
      </c>
      <c r="D42" s="266">
        <f>C42*1000000/'t15'!$D42</f>
        <v>454.2648802260709</v>
      </c>
      <c r="E42" s="24">
        <v>76.177443</v>
      </c>
      <c r="F42" s="36">
        <v>-0.007390161845658549</v>
      </c>
      <c r="G42" s="24">
        <v>84.4062</v>
      </c>
      <c r="H42" s="36">
        <v>0.004524789945969054</v>
      </c>
      <c r="I42" s="24">
        <v>408.363746</v>
      </c>
      <c r="J42" s="261">
        <f>I42*1000000/'t15'!$D42</f>
        <v>406.76394341056624</v>
      </c>
    </row>
    <row r="43" spans="1:10" ht="12.75" customHeight="1">
      <c r="A43" s="26" t="s">
        <v>139</v>
      </c>
      <c r="B43" s="27" t="s">
        <v>28</v>
      </c>
      <c r="C43" s="22">
        <v>120.234335</v>
      </c>
      <c r="D43" s="265">
        <f>C43*1000000/'t15'!$D43</f>
        <v>502.1417832218942</v>
      </c>
      <c r="E43" s="22">
        <v>23.4896</v>
      </c>
      <c r="F43" s="35">
        <v>0.035395343506739785</v>
      </c>
      <c r="G43" s="22">
        <v>29.8355</v>
      </c>
      <c r="H43" s="35">
        <v>0.04678398684165286</v>
      </c>
      <c r="I43" s="22">
        <v>85.38593</v>
      </c>
      <c r="J43" s="260">
        <f>I43*1000000/'t15'!$D43</f>
        <v>356.60232289104295</v>
      </c>
    </row>
    <row r="44" spans="1:10" ht="12.75" customHeight="1">
      <c r="A44" s="28" t="s">
        <v>140</v>
      </c>
      <c r="B44" s="29" t="s">
        <v>29</v>
      </c>
      <c r="C44" s="24">
        <v>270.624793</v>
      </c>
      <c r="D44" s="266">
        <f>C44*1000000/'t15'!$D44</f>
        <v>448.5466546888389</v>
      </c>
      <c r="E44" s="24">
        <v>66.527462</v>
      </c>
      <c r="F44" s="36">
        <v>0.019259577797476446</v>
      </c>
      <c r="G44" s="24">
        <v>43.53725</v>
      </c>
      <c r="H44" s="36">
        <v>0.003086170867192095</v>
      </c>
      <c r="I44" s="24">
        <v>238.744843</v>
      </c>
      <c r="J44" s="261">
        <f>I44*1000000/'t15'!$D44</f>
        <v>395.70727967951575</v>
      </c>
    </row>
    <row r="45" spans="1:10" ht="12.75" customHeight="1">
      <c r="A45" s="26" t="s">
        <v>141</v>
      </c>
      <c r="B45" s="27" t="s">
        <v>30</v>
      </c>
      <c r="C45" s="22">
        <v>593.866288</v>
      </c>
      <c r="D45" s="265">
        <f>C45*1000000/'t15'!$D45</f>
        <v>485.2919255064434</v>
      </c>
      <c r="E45" s="22">
        <v>105.949585</v>
      </c>
      <c r="F45" s="35">
        <v>-0.007969189340519378</v>
      </c>
      <c r="G45" s="22">
        <v>106.016612</v>
      </c>
      <c r="H45" s="35">
        <v>0.008492957826866876</v>
      </c>
      <c r="I45" s="22">
        <v>520.309601</v>
      </c>
      <c r="J45" s="260">
        <f>I45*1000000/'t15'!$D45</f>
        <v>425.18333374192025</v>
      </c>
    </row>
    <row r="46" spans="1:10" ht="12.75" customHeight="1">
      <c r="A46" s="28" t="s">
        <v>142</v>
      </c>
      <c r="B46" s="29" t="s">
        <v>94</v>
      </c>
      <c r="C46" s="24">
        <v>124.15511</v>
      </c>
      <c r="D46" s="266">
        <f>C46*1000000/'t15'!$D46</f>
        <v>456.99024587750296</v>
      </c>
      <c r="E46" s="24">
        <v>20.34</v>
      </c>
      <c r="F46" s="36">
        <v>0.03141401080094308</v>
      </c>
      <c r="G46" s="24">
        <v>22.4576</v>
      </c>
      <c r="H46" s="36">
        <v>-0.005816990570631675</v>
      </c>
      <c r="I46" s="24">
        <v>104.59831</v>
      </c>
      <c r="J46" s="261">
        <f>I46*1000000/'t15'!$D46</f>
        <v>385.0055580094228</v>
      </c>
    </row>
    <row r="47" spans="1:10" ht="12.75" customHeight="1">
      <c r="A47" s="26" t="s">
        <v>143</v>
      </c>
      <c r="B47" s="27" t="s">
        <v>31</v>
      </c>
      <c r="C47" s="22">
        <v>194.859942</v>
      </c>
      <c r="D47" s="265">
        <f>C47*1000000/'t15'!$D47</f>
        <v>496.3421108937523</v>
      </c>
      <c r="E47" s="22">
        <v>38.65745</v>
      </c>
      <c r="F47" s="35">
        <v>0.03952946491356624</v>
      </c>
      <c r="G47" s="22">
        <v>43.41526</v>
      </c>
      <c r="H47" s="35">
        <v>0.042271583883214614</v>
      </c>
      <c r="I47" s="22">
        <v>165.697942</v>
      </c>
      <c r="J47" s="260">
        <f>I47*1000000/'t15'!$D47</f>
        <v>422.0614327342381</v>
      </c>
    </row>
    <row r="48" spans="1:10" ht="12.75" customHeight="1">
      <c r="A48" s="28" t="s">
        <v>144</v>
      </c>
      <c r="B48" s="29" t="s">
        <v>32</v>
      </c>
      <c r="C48" s="24">
        <v>172.41526</v>
      </c>
      <c r="D48" s="266">
        <f>C48*1000000/'t15'!$D48</f>
        <v>509.34632780211695</v>
      </c>
      <c r="E48" s="24">
        <v>38.179888</v>
      </c>
      <c r="F48" s="36">
        <v>0.019113750671514662</v>
      </c>
      <c r="G48" s="24">
        <v>34.919273</v>
      </c>
      <c r="H48" s="36">
        <v>0.04147131465227338</v>
      </c>
      <c r="I48" s="24">
        <v>140.045241</v>
      </c>
      <c r="J48" s="261">
        <f>I48*1000000/'t15'!$D48</f>
        <v>413.71934960694585</v>
      </c>
    </row>
    <row r="49" spans="1:10" ht="12.75" customHeight="1">
      <c r="A49" s="26" t="s">
        <v>145</v>
      </c>
      <c r="B49" s="27" t="s">
        <v>33</v>
      </c>
      <c r="C49" s="22">
        <v>401.960036</v>
      </c>
      <c r="D49" s="265">
        <f>C49*1000000/'t15'!$D49</f>
        <v>526.2173074632102</v>
      </c>
      <c r="E49" s="22">
        <v>70.951315</v>
      </c>
      <c r="F49" s="35">
        <v>0.0032595078109975972</v>
      </c>
      <c r="G49" s="22">
        <v>74.509717</v>
      </c>
      <c r="H49" s="35">
        <v>0.0076262491110379305</v>
      </c>
      <c r="I49" s="22">
        <v>344.395154</v>
      </c>
      <c r="J49" s="260">
        <f>I49*1000000/'t15'!$D49</f>
        <v>450.85748435264253</v>
      </c>
    </row>
    <row r="50" spans="1:10" ht="12.75" customHeight="1">
      <c r="A50" s="28" t="s">
        <v>146</v>
      </c>
      <c r="B50" s="29" t="s">
        <v>34</v>
      </c>
      <c r="C50" s="24">
        <v>110.64625</v>
      </c>
      <c r="D50" s="266">
        <f>C50*1000000/'t15'!$D50</f>
        <v>478.8512805864991</v>
      </c>
      <c r="E50" s="24">
        <v>14.1665</v>
      </c>
      <c r="F50" s="36">
        <v>0.017964286997449008</v>
      </c>
      <c r="G50" s="24">
        <v>24.402</v>
      </c>
      <c r="H50" s="36">
        <v>-0.037472388766172315</v>
      </c>
      <c r="I50" s="24">
        <v>87.377725</v>
      </c>
      <c r="J50" s="261">
        <f>I50*1000000/'t15'!$D50</f>
        <v>378.1505067816122</v>
      </c>
    </row>
    <row r="51" spans="1:10" ht="12.75" customHeight="1">
      <c r="A51" s="26" t="s">
        <v>147</v>
      </c>
      <c r="B51" s="27" t="s">
        <v>35</v>
      </c>
      <c r="C51" s="22">
        <v>575.482779</v>
      </c>
      <c r="D51" s="265">
        <f>C51*1000000/'t15'!$D51</f>
        <v>442.2283280502565</v>
      </c>
      <c r="E51" s="22">
        <v>136.866778</v>
      </c>
      <c r="F51" s="35">
        <v>-0.025951159342541663</v>
      </c>
      <c r="G51" s="22">
        <v>88.12</v>
      </c>
      <c r="H51" s="35">
        <v>0.06499078466326247</v>
      </c>
      <c r="I51" s="22">
        <v>438.101879</v>
      </c>
      <c r="J51" s="260">
        <f>I51*1000000/'t15'!$D51</f>
        <v>336.65831287341746</v>
      </c>
    </row>
    <row r="52" spans="1:10" ht="12.75" customHeight="1">
      <c r="A52" s="28" t="s">
        <v>148</v>
      </c>
      <c r="B52" s="29" t="s">
        <v>95</v>
      </c>
      <c r="C52" s="24">
        <v>303.50889</v>
      </c>
      <c r="D52" s="266">
        <f>C52*1000000/'t15'!$D52</f>
        <v>451.5547161165349</v>
      </c>
      <c r="E52" s="24">
        <v>72.426731</v>
      </c>
      <c r="F52" s="36">
        <v>0.01910205388092079</v>
      </c>
      <c r="G52" s="24">
        <v>57.8561</v>
      </c>
      <c r="H52" s="36">
        <v>0.028235735288759667</v>
      </c>
      <c r="I52" s="24">
        <v>255.160686</v>
      </c>
      <c r="J52" s="261">
        <f>I52*1000000/'t15'!$D52</f>
        <v>379.62318379152026</v>
      </c>
    </row>
    <row r="53" spans="1:10" ht="12.75" customHeight="1">
      <c r="A53" s="26" t="s">
        <v>149</v>
      </c>
      <c r="B53" s="27" t="s">
        <v>36</v>
      </c>
      <c r="C53" s="22">
        <v>98.765967</v>
      </c>
      <c r="D53" s="265">
        <f>C53*1000000/'t15'!$D53</f>
        <v>547.7716480408197</v>
      </c>
      <c r="E53" s="22">
        <v>18.981327</v>
      </c>
      <c r="F53" s="35">
        <v>0.06766047395636177</v>
      </c>
      <c r="G53" s="22">
        <v>31.720739</v>
      </c>
      <c r="H53" s="35">
        <v>0.17671621471231957</v>
      </c>
      <c r="I53" s="22">
        <v>85.476893</v>
      </c>
      <c r="J53" s="260">
        <f>I53*1000000/'t15'!$D53</f>
        <v>474.0683453037908</v>
      </c>
    </row>
    <row r="54" spans="1:10" ht="12.75" customHeight="1">
      <c r="A54" s="28" t="s">
        <v>150</v>
      </c>
      <c r="B54" s="29" t="s">
        <v>37</v>
      </c>
      <c r="C54" s="24">
        <v>200.281134</v>
      </c>
      <c r="D54" s="266">
        <f>C54*1000000/'t15'!$D54</f>
        <v>587.1074364175744</v>
      </c>
      <c r="E54" s="24">
        <v>43.790074</v>
      </c>
      <c r="F54" s="36">
        <v>0.032245707913570065</v>
      </c>
      <c r="G54" s="24">
        <v>42.94251</v>
      </c>
      <c r="H54" s="36">
        <v>0.016396302275728303</v>
      </c>
      <c r="I54" s="24">
        <v>169.304851</v>
      </c>
      <c r="J54" s="261">
        <f>I54*1000000/'t15'!$D54</f>
        <v>496.3030469143909</v>
      </c>
    </row>
    <row r="55" spans="1:10" ht="12.75" customHeight="1">
      <c r="A55" s="26" t="s">
        <v>151</v>
      </c>
      <c r="B55" s="27" t="s">
        <v>38</v>
      </c>
      <c r="C55" s="22">
        <v>40.649151</v>
      </c>
      <c r="D55" s="265">
        <f>C55*1000000/'t15'!$D55</f>
        <v>499.9157688902007</v>
      </c>
      <c r="E55" s="22">
        <v>5.6917</v>
      </c>
      <c r="F55" s="35">
        <v>0.06353121438047715</v>
      </c>
      <c r="G55" s="22">
        <v>8.801</v>
      </c>
      <c r="H55" s="35">
        <v>0</v>
      </c>
      <c r="I55" s="22">
        <v>34.620101</v>
      </c>
      <c r="J55" s="260">
        <f>I55*1000000/'t15'!$D55</f>
        <v>425.7686565328611</v>
      </c>
    </row>
    <row r="56" spans="1:10" ht="12.75" customHeight="1">
      <c r="A56" s="28" t="s">
        <v>152</v>
      </c>
      <c r="B56" s="29" t="s">
        <v>39</v>
      </c>
      <c r="C56" s="24">
        <v>366.890562</v>
      </c>
      <c r="D56" s="266">
        <f>C56*1000000/'t15'!$D56</f>
        <v>456.57402874412156</v>
      </c>
      <c r="E56" s="24">
        <v>76.057129</v>
      </c>
      <c r="F56" s="36">
        <v>0.03370472133436819</v>
      </c>
      <c r="G56" s="24">
        <v>56.2169</v>
      </c>
      <c r="H56" s="36">
        <v>0.01934172496201292</v>
      </c>
      <c r="I56" s="24">
        <v>276.121382</v>
      </c>
      <c r="J56" s="261">
        <f>I56*1000000/'t15'!$D56</f>
        <v>343.6170478599953</v>
      </c>
    </row>
    <row r="57" spans="1:10" ht="12.75" customHeight="1">
      <c r="A57" s="26" t="s">
        <v>153</v>
      </c>
      <c r="B57" s="27" t="s">
        <v>40</v>
      </c>
      <c r="C57" s="22">
        <v>231.541394</v>
      </c>
      <c r="D57" s="265">
        <f>C57*1000000/'t15'!$D57</f>
        <v>448.6671136387858</v>
      </c>
      <c r="E57" s="22">
        <v>38.200029</v>
      </c>
      <c r="F57" s="35">
        <v>0.024144784793295404</v>
      </c>
      <c r="G57" s="22">
        <v>49.772676</v>
      </c>
      <c r="H57" s="35">
        <v>-0.007695676846047883</v>
      </c>
      <c r="I57" s="22">
        <v>186.346882</v>
      </c>
      <c r="J57" s="260">
        <f>I57*1000000/'t15'!$D57</f>
        <v>361.09188183659035</v>
      </c>
    </row>
    <row r="58" spans="1:10" ht="12.75" customHeight="1">
      <c r="A58" s="28" t="s">
        <v>154</v>
      </c>
      <c r="B58" s="29" t="s">
        <v>96</v>
      </c>
      <c r="C58" s="24">
        <v>237.222261</v>
      </c>
      <c r="D58" s="266">
        <f>C58*1000000/'t15'!$D58</f>
        <v>408.72061260988073</v>
      </c>
      <c r="E58" s="24">
        <v>58.034054</v>
      </c>
      <c r="F58" s="36">
        <v>0.05856911117031971</v>
      </c>
      <c r="G58" s="24">
        <v>36.122068</v>
      </c>
      <c r="H58" s="36">
        <v>0.00829039691317801</v>
      </c>
      <c r="I58" s="24">
        <v>196.725776</v>
      </c>
      <c r="J58" s="261">
        <f>I58*1000000/'t15'!$D58</f>
        <v>338.94744676965274</v>
      </c>
    </row>
    <row r="59" spans="1:10" ht="12.75" customHeight="1">
      <c r="A59" s="26" t="s">
        <v>155</v>
      </c>
      <c r="B59" s="27" t="s">
        <v>41</v>
      </c>
      <c r="C59" s="22">
        <v>85.360753</v>
      </c>
      <c r="D59" s="265">
        <f>C59*1000000/'t15'!$D59</f>
        <v>444.06917450474447</v>
      </c>
      <c r="E59" s="22">
        <v>20.728778</v>
      </c>
      <c r="F59" s="35">
        <v>0.01665040976418597</v>
      </c>
      <c r="G59" s="22">
        <v>16.736091</v>
      </c>
      <c r="H59" s="35">
        <v>0.02666032695910947</v>
      </c>
      <c r="I59" s="22">
        <v>75.305367</v>
      </c>
      <c r="J59" s="260">
        <f>I59*1000000/'t15'!$D59</f>
        <v>391.75840165640085</v>
      </c>
    </row>
    <row r="60" spans="1:10" ht="12.75" customHeight="1">
      <c r="A60" s="28" t="s">
        <v>156</v>
      </c>
      <c r="B60" s="29" t="s">
        <v>42</v>
      </c>
      <c r="C60" s="24">
        <v>135.913995</v>
      </c>
      <c r="D60" s="266">
        <f>C60*1000000/'t15'!$D60</f>
        <v>431.05836290805985</v>
      </c>
      <c r="E60" s="24">
        <v>20.888425</v>
      </c>
      <c r="F60" s="36">
        <v>0.0630928818300216</v>
      </c>
      <c r="G60" s="24">
        <v>29.3</v>
      </c>
      <c r="H60" s="36">
        <v>-0.011804384485666009</v>
      </c>
      <c r="I60" s="24">
        <v>96.377492</v>
      </c>
      <c r="J60" s="261">
        <f>I60*1000000/'t15'!$D60</f>
        <v>305.6662702226113</v>
      </c>
    </row>
    <row r="61" spans="1:10" ht="12.75" customHeight="1">
      <c r="A61" s="26" t="s">
        <v>157</v>
      </c>
      <c r="B61" s="27" t="s">
        <v>43</v>
      </c>
      <c r="C61" s="22">
        <v>368.034571</v>
      </c>
      <c r="D61" s="265">
        <f>C61*1000000/'t15'!$D61</f>
        <v>493.9172967546777</v>
      </c>
      <c r="E61" s="22">
        <v>113.468669</v>
      </c>
      <c r="F61" s="35">
        <v>0.012793037300461663</v>
      </c>
      <c r="G61" s="22">
        <v>66.301635</v>
      </c>
      <c r="H61" s="35">
        <v>0.018365703431665104</v>
      </c>
      <c r="I61" s="22">
        <v>326.275973</v>
      </c>
      <c r="J61" s="260">
        <f>I61*1000000/'t15'!$D61</f>
        <v>437.875567347618</v>
      </c>
    </row>
    <row r="62" spans="1:10" ht="12.75" customHeight="1">
      <c r="A62" s="28" t="s">
        <v>158</v>
      </c>
      <c r="B62" s="29" t="s">
        <v>44</v>
      </c>
      <c r="C62" s="24">
        <v>105.32797</v>
      </c>
      <c r="D62" s="266">
        <f>C62*1000000/'t15'!$D62</f>
        <v>525.5440905711591</v>
      </c>
      <c r="E62" s="24">
        <v>24.543398</v>
      </c>
      <c r="F62" s="36">
        <v>0.022433262556087463</v>
      </c>
      <c r="G62" s="24">
        <v>15.475636</v>
      </c>
      <c r="H62" s="36">
        <v>0.037188881255969086</v>
      </c>
      <c r="I62" s="24">
        <v>91.21831</v>
      </c>
      <c r="J62" s="261">
        <f>I62*1000000/'t15'!$D62</f>
        <v>455.14257772544244</v>
      </c>
    </row>
    <row r="63" spans="1:10" ht="12.75" customHeight="1">
      <c r="A63" s="26" t="s">
        <v>159</v>
      </c>
      <c r="B63" s="27" t="s">
        <v>45</v>
      </c>
      <c r="C63" s="22">
        <v>312.712597</v>
      </c>
      <c r="D63" s="265">
        <f>C63*1000000/'t15'!$D63</f>
        <v>423.07398423040706</v>
      </c>
      <c r="E63" s="22">
        <v>65.4493</v>
      </c>
      <c r="F63" s="35">
        <v>0.02438837334151378</v>
      </c>
      <c r="G63" s="22">
        <v>74.241064</v>
      </c>
      <c r="H63" s="35">
        <v>0.0597814974280968</v>
      </c>
      <c r="I63" s="22">
        <v>236.230897</v>
      </c>
      <c r="J63" s="260">
        <f>I63*1000000/'t15'!$D63</f>
        <v>319.600642094098</v>
      </c>
    </row>
    <row r="64" spans="1:10" ht="12.75" customHeight="1">
      <c r="A64" s="28" t="s">
        <v>160</v>
      </c>
      <c r="B64" s="29" t="s">
        <v>46</v>
      </c>
      <c r="C64" s="24">
        <v>456.463278</v>
      </c>
      <c r="D64" s="266">
        <f>C64*1000000/'t15'!$D64</f>
        <v>428.07023542474735</v>
      </c>
      <c r="E64" s="24">
        <v>128.762667</v>
      </c>
      <c r="F64" s="36">
        <v>-0.0012215545824295626</v>
      </c>
      <c r="G64" s="24">
        <v>77.43</v>
      </c>
      <c r="H64" s="36">
        <v>0.032950907150480324</v>
      </c>
      <c r="I64" s="24">
        <v>394.471076</v>
      </c>
      <c r="J64" s="261">
        <f>I64*1000000/'t15'!$D64</f>
        <v>369.9340878228838</v>
      </c>
    </row>
    <row r="65" spans="1:10" ht="12.75" customHeight="1">
      <c r="A65" s="26" t="s">
        <v>161</v>
      </c>
      <c r="B65" s="27" t="s">
        <v>47</v>
      </c>
      <c r="C65" s="22">
        <v>148.424946</v>
      </c>
      <c r="D65" s="265">
        <f>C65*1000000/'t15'!$D65</f>
        <v>651.7298059190305</v>
      </c>
      <c r="E65" s="22">
        <v>27.796438</v>
      </c>
      <c r="F65" s="35">
        <v>0.020006093666099067</v>
      </c>
      <c r="G65" s="22">
        <v>28.965</v>
      </c>
      <c r="H65" s="35">
        <v>-0.005539589103309539</v>
      </c>
      <c r="I65" s="22">
        <v>111.093951</v>
      </c>
      <c r="J65" s="260">
        <f>I65*1000000/'t15'!$D65</f>
        <v>487.81044612277157</v>
      </c>
    </row>
    <row r="66" spans="1:10" ht="12.75" customHeight="1">
      <c r="A66" s="28" t="s">
        <v>162</v>
      </c>
      <c r="B66" s="29" t="s">
        <v>48</v>
      </c>
      <c r="C66" s="24">
        <v>1745.602801</v>
      </c>
      <c r="D66" s="266">
        <f>C66*1000000/'t15'!$D66</f>
        <v>667.9726095699474</v>
      </c>
      <c r="E66" s="24">
        <v>525.022767</v>
      </c>
      <c r="F66" s="36">
        <v>0.0015391482167517179</v>
      </c>
      <c r="G66" s="24">
        <v>196.205764</v>
      </c>
      <c r="H66" s="36">
        <v>-0.01944391099329057</v>
      </c>
      <c r="I66" s="24">
        <v>1530.738007</v>
      </c>
      <c r="J66" s="261">
        <f>I66*1000000/'t15'!$D66</f>
        <v>585.75241774242</v>
      </c>
    </row>
    <row r="67" spans="1:10" ht="12.75" customHeight="1">
      <c r="A67" s="26" t="s">
        <v>163</v>
      </c>
      <c r="B67" s="27" t="s">
        <v>49</v>
      </c>
      <c r="C67" s="22">
        <v>405.602582</v>
      </c>
      <c r="D67" s="265">
        <f>C67*1000000/'t15'!$D67</f>
        <v>493.6932572836333</v>
      </c>
      <c r="E67" s="22">
        <v>97.62175</v>
      </c>
      <c r="F67" s="35">
        <v>0.08236350334806009</v>
      </c>
      <c r="G67" s="22">
        <v>44.399506</v>
      </c>
      <c r="H67" s="35">
        <v>0.14715252389281774</v>
      </c>
      <c r="I67" s="22">
        <v>360.191354</v>
      </c>
      <c r="J67" s="260">
        <f>I67*1000000/'t15'!$D67</f>
        <v>438.4194053322427</v>
      </c>
    </row>
    <row r="68" spans="1:10" ht="12.75" customHeight="1">
      <c r="A68" s="28" t="s">
        <v>164</v>
      </c>
      <c r="B68" s="29" t="s">
        <v>50</v>
      </c>
      <c r="C68" s="24">
        <v>166.027105</v>
      </c>
      <c r="D68" s="266">
        <f>C68*1000000/'t15'!$D68</f>
        <v>549.7404225025662</v>
      </c>
      <c r="E68" s="24">
        <v>36.542025</v>
      </c>
      <c r="F68" s="36">
        <v>0.04967315868188016</v>
      </c>
      <c r="G68" s="24">
        <v>35.924</v>
      </c>
      <c r="H68" s="36">
        <v>0.04620008387307206</v>
      </c>
      <c r="I68" s="24">
        <v>138.350605</v>
      </c>
      <c r="J68" s="261">
        <f>I68*1000000/'t15'!$D68</f>
        <v>458.0994172378398</v>
      </c>
    </row>
    <row r="69" spans="1:10" ht="12.75" customHeight="1">
      <c r="A69" s="26" t="s">
        <v>165</v>
      </c>
      <c r="B69" s="27" t="s">
        <v>51</v>
      </c>
      <c r="C69" s="22">
        <v>920.968507</v>
      </c>
      <c r="D69" s="265">
        <f>C69*1000000/'t15'!$D69</f>
        <v>618.5351344671517</v>
      </c>
      <c r="E69" s="22">
        <v>297.711604</v>
      </c>
      <c r="F69" s="35">
        <v>-0.022234165586206833</v>
      </c>
      <c r="G69" s="22">
        <v>167.886305</v>
      </c>
      <c r="H69" s="35">
        <v>-0.030310019984520653</v>
      </c>
      <c r="I69" s="22">
        <v>844.804974</v>
      </c>
      <c r="J69" s="260">
        <f>I69*1000000/'t15'!$D69</f>
        <v>567.3826566488756</v>
      </c>
    </row>
    <row r="70" spans="1:10" ht="12.75" customHeight="1">
      <c r="A70" s="28" t="s">
        <v>166</v>
      </c>
      <c r="B70" s="29" t="s">
        <v>52</v>
      </c>
      <c r="C70" s="24">
        <v>316.54912</v>
      </c>
      <c r="D70" s="266">
        <f>C70*1000000/'t15'!$D70</f>
        <v>489.32633388364343</v>
      </c>
      <c r="E70" s="24">
        <v>76.178309</v>
      </c>
      <c r="F70" s="36">
        <v>0.060302087856036746</v>
      </c>
      <c r="G70" s="24">
        <v>61</v>
      </c>
      <c r="H70" s="36">
        <v>0.02348993288590595</v>
      </c>
      <c r="I70" s="24">
        <v>284.687267</v>
      </c>
      <c r="J70" s="261">
        <f>I70*1000000/'t15'!$D70</f>
        <v>440.0738080221608</v>
      </c>
    </row>
    <row r="71" spans="1:10" ht="12.75" customHeight="1">
      <c r="A71" s="26" t="s">
        <v>167</v>
      </c>
      <c r="B71" s="27" t="s">
        <v>53</v>
      </c>
      <c r="C71" s="22">
        <v>334.501621</v>
      </c>
      <c r="D71" s="265">
        <f>C71*1000000/'t15'!$D71</f>
        <v>498.03410884337535</v>
      </c>
      <c r="E71" s="22">
        <v>69.525051</v>
      </c>
      <c r="F71" s="35">
        <v>-0.0318840554282418</v>
      </c>
      <c r="G71" s="22">
        <v>62.212672</v>
      </c>
      <c r="H71" s="35">
        <v>0.021813156094825592</v>
      </c>
      <c r="I71" s="22">
        <v>227.993875</v>
      </c>
      <c r="J71" s="260">
        <f>I71*1000000/'t15'!$D71</f>
        <v>339.4564307877387</v>
      </c>
    </row>
    <row r="72" spans="1:10" ht="12.75" customHeight="1">
      <c r="A72" s="28" t="s">
        <v>168</v>
      </c>
      <c r="B72" s="29" t="s">
        <v>97</v>
      </c>
      <c r="C72" s="24">
        <v>159.316487</v>
      </c>
      <c r="D72" s="266">
        <f>C72*1000000/'t15'!$D72</f>
        <v>669.3098251908365</v>
      </c>
      <c r="E72" s="24">
        <v>27.001056</v>
      </c>
      <c r="F72" s="36">
        <v>0.04469114527332496</v>
      </c>
      <c r="G72" s="24">
        <v>40.37</v>
      </c>
      <c r="H72" s="36">
        <v>0.04952554270115672</v>
      </c>
      <c r="I72" s="24">
        <v>123.968576</v>
      </c>
      <c r="J72" s="261">
        <f>I72*1000000/'t15'!$D72</f>
        <v>520.8085333422957</v>
      </c>
    </row>
    <row r="73" spans="1:10" ht="12.75" customHeight="1">
      <c r="A73" s="26" t="s">
        <v>169</v>
      </c>
      <c r="B73" s="27" t="s">
        <v>54</v>
      </c>
      <c r="C73" s="22">
        <v>293.331506</v>
      </c>
      <c r="D73" s="265">
        <f>C73*1000000/'t15'!$D73</f>
        <v>645.0574859754099</v>
      </c>
      <c r="E73" s="22">
        <v>104.403156</v>
      </c>
      <c r="F73" s="35">
        <v>0.03142506003201406</v>
      </c>
      <c r="G73" s="22">
        <v>52.237</v>
      </c>
      <c r="H73" s="35">
        <v>0.0851735671105387</v>
      </c>
      <c r="I73" s="22">
        <v>245.774606</v>
      </c>
      <c r="J73" s="260">
        <f>I73*1000000/'t15'!$D73</f>
        <v>540.4763764549618</v>
      </c>
    </row>
    <row r="74" spans="1:10" ht="12.75" customHeight="1">
      <c r="A74" s="28" t="s">
        <v>170</v>
      </c>
      <c r="B74" s="29" t="s">
        <v>55</v>
      </c>
      <c r="C74" s="24">
        <v>492.502024</v>
      </c>
      <c r="D74" s="266">
        <f>C74*1000000/'t15'!$D74</f>
        <v>442.41728986612554</v>
      </c>
      <c r="E74" s="24">
        <v>128.191204</v>
      </c>
      <c r="F74" s="36">
        <v>0.02004635243157704</v>
      </c>
      <c r="G74" s="24">
        <v>87.22277</v>
      </c>
      <c r="H74" s="36">
        <v>0.05348354760248908</v>
      </c>
      <c r="I74" s="24">
        <v>403.324719</v>
      </c>
      <c r="J74" s="261">
        <f>I74*1000000/'t15'!$D74</f>
        <v>362.3088239653542</v>
      </c>
    </row>
    <row r="75" spans="1:10" ht="12.75" customHeight="1">
      <c r="A75" s="26" t="s">
        <v>171</v>
      </c>
      <c r="B75" s="27" t="s">
        <v>56</v>
      </c>
      <c r="C75" s="22">
        <v>333.54627</v>
      </c>
      <c r="D75" s="265">
        <f>C75*1000000/'t15'!$D75</f>
        <v>436.54231844452823</v>
      </c>
      <c r="E75" s="22">
        <v>80.957</v>
      </c>
      <c r="F75" s="35">
        <v>0.010981595107347086</v>
      </c>
      <c r="G75" s="22">
        <v>50.76</v>
      </c>
      <c r="H75" s="35">
        <v>0.035897226587212616</v>
      </c>
      <c r="I75" s="22">
        <v>277.300997</v>
      </c>
      <c r="J75" s="260">
        <f>I75*1000000/'t15'!$D75</f>
        <v>362.9290177262638</v>
      </c>
    </row>
    <row r="76" spans="1:10" ht="12.75" customHeight="1">
      <c r="A76" s="28" t="s">
        <v>172</v>
      </c>
      <c r="B76" s="29" t="s">
        <v>57</v>
      </c>
      <c r="C76" s="24">
        <v>803.251924</v>
      </c>
      <c r="D76" s="266">
        <f>C76*1000000/'t15'!$D76</f>
        <v>461.9180459001385</v>
      </c>
      <c r="E76" s="24">
        <v>199.79936</v>
      </c>
      <c r="F76" s="36">
        <v>-0.0013677007892118898</v>
      </c>
      <c r="G76" s="24">
        <v>110.772313</v>
      </c>
      <c r="H76" s="36">
        <v>0.01974761658419122</v>
      </c>
      <c r="I76" s="24">
        <v>582.572899</v>
      </c>
      <c r="J76" s="261">
        <f>I76*1000000/'t15'!$D76</f>
        <v>335.0143672988685</v>
      </c>
    </row>
    <row r="77" spans="1:10" ht="12.75" customHeight="1">
      <c r="A77" s="26" t="s">
        <v>173</v>
      </c>
      <c r="B77" s="27" t="s">
        <v>58</v>
      </c>
      <c r="C77" s="22">
        <v>99.563407</v>
      </c>
      <c r="D77" s="265">
        <f>C77*1000000/'t15'!$D77</f>
        <v>403.1315193845531</v>
      </c>
      <c r="E77" s="22">
        <v>22.674877</v>
      </c>
      <c r="F77" s="35">
        <v>0.025469638245815496</v>
      </c>
      <c r="G77" s="22">
        <v>19.1303</v>
      </c>
      <c r="H77" s="35">
        <v>-0.007058957869440552</v>
      </c>
      <c r="I77" s="22">
        <v>86.064477</v>
      </c>
      <c r="J77" s="260">
        <f>I77*1000000/'t15'!$D77</f>
        <v>348.4744488308533</v>
      </c>
    </row>
    <row r="78" spans="1:10" ht="12.75" customHeight="1">
      <c r="A78" s="28" t="s">
        <v>174</v>
      </c>
      <c r="B78" s="29" t="s">
        <v>59</v>
      </c>
      <c r="C78" s="24">
        <v>290.504805</v>
      </c>
      <c r="D78" s="266">
        <f>C78*1000000/'t15'!$D78</f>
        <v>506.10416862659014</v>
      </c>
      <c r="E78" s="24">
        <v>51.176709</v>
      </c>
      <c r="F78" s="36">
        <v>0.044949052395068856</v>
      </c>
      <c r="G78" s="24">
        <v>64.980569</v>
      </c>
      <c r="H78" s="36">
        <v>0.024513194945905203</v>
      </c>
      <c r="I78" s="24">
        <v>251.505294</v>
      </c>
      <c r="J78" s="261">
        <f>I78*1000000/'t15'!$D78</f>
        <v>438.1610064076432</v>
      </c>
    </row>
    <row r="79" spans="1:10" ht="12.75" customHeight="1">
      <c r="A79" s="26" t="s">
        <v>175</v>
      </c>
      <c r="B79" s="27" t="s">
        <v>60</v>
      </c>
      <c r="C79" s="22">
        <v>307.534601</v>
      </c>
      <c r="D79" s="265">
        <f>C79*1000000/'t15'!$D79</f>
        <v>533.2282619061242</v>
      </c>
      <c r="E79" s="22">
        <v>66.68624</v>
      </c>
      <c r="F79" s="35">
        <v>0.061903905351494926</v>
      </c>
      <c r="G79" s="22">
        <v>49.4214</v>
      </c>
      <c r="H79" s="35">
        <v>0.05807244443778381</v>
      </c>
      <c r="I79" s="22">
        <v>236.650089</v>
      </c>
      <c r="J79" s="260">
        <f>I79*1000000/'t15'!$D79</f>
        <v>410.3229855342346</v>
      </c>
    </row>
    <row r="80" spans="1:10" ht="12.75" customHeight="1">
      <c r="A80" s="28" t="s">
        <v>176</v>
      </c>
      <c r="B80" s="29" t="s">
        <v>61</v>
      </c>
      <c r="C80" s="24">
        <v>188.367167</v>
      </c>
      <c r="D80" s="266">
        <f>C80*1000000/'t15'!$D80</f>
        <v>443.6573892194132</v>
      </c>
      <c r="E80" s="24">
        <v>27.482734</v>
      </c>
      <c r="F80" s="36">
        <v>-0.02580937156138352</v>
      </c>
      <c r="G80" s="24">
        <v>37.194793</v>
      </c>
      <c r="H80" s="36">
        <v>0.04110589993896352</v>
      </c>
      <c r="I80" s="24">
        <v>166.615907</v>
      </c>
      <c r="J80" s="261">
        <f>I80*1000000/'t15'!$D80</f>
        <v>392.4270852469982</v>
      </c>
    </row>
    <row r="81" spans="1:10" ht="12.75" customHeight="1">
      <c r="A81" s="26" t="s">
        <v>177</v>
      </c>
      <c r="B81" s="27" t="s">
        <v>62</v>
      </c>
      <c r="C81" s="22">
        <v>275.2286</v>
      </c>
      <c r="D81" s="265">
        <f>C81*1000000/'t15'!$D81</f>
        <v>367.96989163931465</v>
      </c>
      <c r="E81" s="22">
        <v>41.5851</v>
      </c>
      <c r="F81" s="35">
        <v>-0.03942838445917363</v>
      </c>
      <c r="G81" s="22">
        <v>53.2728</v>
      </c>
      <c r="H81" s="35">
        <v>0.030946508938399564</v>
      </c>
      <c r="I81" s="22">
        <v>220.882925</v>
      </c>
      <c r="J81" s="260">
        <f>I81*1000000/'t15'!$D81</f>
        <v>295.3118461425334</v>
      </c>
    </row>
    <row r="82" spans="1:10" ht="12.75" customHeight="1">
      <c r="A82" s="28" t="s">
        <v>178</v>
      </c>
      <c r="B82" s="29" t="s">
        <v>63</v>
      </c>
      <c r="C82" s="24">
        <v>1298.880419</v>
      </c>
      <c r="D82" s="266">
        <f>C82*1000000/'t15'!$D82</f>
        <v>575.2397469243541</v>
      </c>
      <c r="E82" s="24">
        <v>381</v>
      </c>
      <c r="F82" s="36">
        <v>-0.001310615989515096</v>
      </c>
      <c r="G82" s="24">
        <v>143.6132</v>
      </c>
      <c r="H82" s="36">
        <v>0.02527689212594053</v>
      </c>
      <c r="I82" s="24">
        <v>1152.617919</v>
      </c>
      <c r="J82" s="261">
        <f>I82*1000000/'t15'!$D82</f>
        <v>510.46395828840014</v>
      </c>
    </row>
    <row r="83" spans="1:10" ht="12.75" customHeight="1">
      <c r="A83" s="26" t="s">
        <v>179</v>
      </c>
      <c r="B83" s="27" t="s">
        <v>64</v>
      </c>
      <c r="C83" s="22">
        <v>756.369999</v>
      </c>
      <c r="D83" s="265">
        <f>C83*1000000/'t15'!$D83</f>
        <v>593.0067268634706</v>
      </c>
      <c r="E83" s="22">
        <v>188.40193</v>
      </c>
      <c r="F83" s="35">
        <v>0.047416277063584644</v>
      </c>
      <c r="G83" s="22">
        <v>126.125293</v>
      </c>
      <c r="H83" s="35">
        <v>-0.005325151453434374</v>
      </c>
      <c r="I83" s="22">
        <v>667.547218</v>
      </c>
      <c r="J83" s="260">
        <f>I83*1000000/'t15'!$D83</f>
        <v>523.3681813085709</v>
      </c>
    </row>
    <row r="84" spans="1:10" ht="12.75" customHeight="1">
      <c r="A84" s="28" t="s">
        <v>180</v>
      </c>
      <c r="B84" s="29" t="s">
        <v>65</v>
      </c>
      <c r="C84" s="24">
        <v>550.901718</v>
      </c>
      <c r="D84" s="266">
        <f>C84*1000000/'t15'!$D84</f>
        <v>412.5726946477304</v>
      </c>
      <c r="E84" s="24">
        <v>125.885899</v>
      </c>
      <c r="F84" s="36">
        <v>0.12093219540836286</v>
      </c>
      <c r="G84" s="24">
        <v>56.361876</v>
      </c>
      <c r="H84" s="36">
        <v>0.04567487940630799</v>
      </c>
      <c r="I84" s="24">
        <v>504.984403</v>
      </c>
      <c r="J84" s="261">
        <f>I84*1000000/'t15'!$D84</f>
        <v>378.1850175692961</v>
      </c>
    </row>
    <row r="85" spans="1:10" ht="12.75" customHeight="1">
      <c r="A85" s="26" t="s">
        <v>181</v>
      </c>
      <c r="B85" s="27" t="s">
        <v>66</v>
      </c>
      <c r="C85" s="22">
        <v>574.878286</v>
      </c>
      <c r="D85" s="265">
        <f>C85*1000000/'t15'!$D85</f>
        <v>401.04607006746676</v>
      </c>
      <c r="E85" s="22">
        <v>105.85136</v>
      </c>
      <c r="F85" s="35">
        <v>0.03438350167297277</v>
      </c>
      <c r="G85" s="22">
        <v>60.441924</v>
      </c>
      <c r="H85" s="35">
        <v>-0.005630184842594588</v>
      </c>
      <c r="I85" s="22">
        <v>525.738854</v>
      </c>
      <c r="J85" s="260">
        <f>I85*1000000/'t15'!$D85</f>
        <v>366.7654639480915</v>
      </c>
    </row>
    <row r="86" spans="1:10" ht="12.75" customHeight="1">
      <c r="A86" s="28" t="s">
        <v>182</v>
      </c>
      <c r="B86" s="29" t="s">
        <v>67</v>
      </c>
      <c r="C86" s="24">
        <v>174.2912</v>
      </c>
      <c r="D86" s="266">
        <f>C86*1000000/'t15'!$D86</f>
        <v>461.35146009359846</v>
      </c>
      <c r="E86" s="24">
        <v>32.4339</v>
      </c>
      <c r="F86" s="36">
        <v>0.07390619102172735</v>
      </c>
      <c r="G86" s="24">
        <v>37.4996</v>
      </c>
      <c r="H86" s="36">
        <v>0.01634021470754843</v>
      </c>
      <c r="I86" s="24">
        <v>147.5093</v>
      </c>
      <c r="J86" s="261">
        <f>I86*1000000/'t15'!$D86</f>
        <v>390.4593630222561</v>
      </c>
    </row>
    <row r="87" spans="1:10" ht="12.75" customHeight="1">
      <c r="A87" s="26" t="s">
        <v>183</v>
      </c>
      <c r="B87" s="27" t="s">
        <v>68</v>
      </c>
      <c r="C87" s="22">
        <v>329.818222</v>
      </c>
      <c r="D87" s="265">
        <f>C87*1000000/'t15'!$D87</f>
        <v>566.241674664231</v>
      </c>
      <c r="E87" s="22">
        <v>89.256621</v>
      </c>
      <c r="F87" s="35">
        <v>0.10066443138405834</v>
      </c>
      <c r="G87" s="22">
        <v>58</v>
      </c>
      <c r="H87" s="35">
        <v>0.027558043742083038</v>
      </c>
      <c r="I87" s="22">
        <v>295.013095</v>
      </c>
      <c r="J87" s="260">
        <f>I87*1000000/'t15'!$D87</f>
        <v>506.48720361083593</v>
      </c>
    </row>
    <row r="88" spans="1:10" ht="12.75" customHeight="1">
      <c r="A88" s="28" t="s">
        <v>184</v>
      </c>
      <c r="B88" s="29" t="s">
        <v>69</v>
      </c>
      <c r="C88" s="24">
        <v>226.613563</v>
      </c>
      <c r="D88" s="266">
        <f>C88*1000000/'t15'!$D88</f>
        <v>587.5048947169205</v>
      </c>
      <c r="E88" s="24">
        <v>46.3735</v>
      </c>
      <c r="F88" s="216" t="s">
        <v>397</v>
      </c>
      <c r="G88" s="24">
        <v>49.21</v>
      </c>
      <c r="H88" s="216" t="s">
        <v>397</v>
      </c>
      <c r="I88" s="24">
        <v>163.09851</v>
      </c>
      <c r="J88" s="261">
        <f>I88*1000000/'t15'!$D88</f>
        <v>422.83953209824693</v>
      </c>
    </row>
    <row r="89" spans="1:10" ht="12.75" customHeight="1">
      <c r="A89" s="26" t="s">
        <v>185</v>
      </c>
      <c r="B89" s="27" t="s">
        <v>70</v>
      </c>
      <c r="C89" s="22">
        <v>144.29722</v>
      </c>
      <c r="D89" s="265">
        <f>C89*1000000/'t15'!$D89</f>
        <v>586.9152393464493</v>
      </c>
      <c r="E89" s="22">
        <v>32.048804</v>
      </c>
      <c r="F89" s="35">
        <v>0.013616621023224695</v>
      </c>
      <c r="G89" s="22">
        <v>30.248381</v>
      </c>
      <c r="H89" s="35">
        <v>-0.023144164414314883</v>
      </c>
      <c r="I89" s="22">
        <v>118.248962</v>
      </c>
      <c r="J89" s="260">
        <f>I89*1000000/'t15'!$D89</f>
        <v>480.96642357142565</v>
      </c>
    </row>
    <row r="90" spans="1:10" s="3" customFormat="1" ht="12.75" customHeight="1">
      <c r="A90" s="28" t="s">
        <v>186</v>
      </c>
      <c r="B90" s="29" t="s">
        <v>71</v>
      </c>
      <c r="C90" s="24">
        <v>531.677952</v>
      </c>
      <c r="D90" s="266">
        <f>C90*1000000/'t15'!$D90</f>
        <v>518.6084992113741</v>
      </c>
      <c r="E90" s="24">
        <v>147.12615</v>
      </c>
      <c r="F90" s="36">
        <v>0.046547858431979616</v>
      </c>
      <c r="G90" s="24">
        <v>98.6764</v>
      </c>
      <c r="H90" s="36">
        <v>-0.034027287551473995</v>
      </c>
      <c r="I90" s="24">
        <v>455.591836</v>
      </c>
      <c r="J90" s="261">
        <f>I90*1000000/'t15'!$D90</f>
        <v>444.3926956762625</v>
      </c>
    </row>
    <row r="91" spans="1:10" ht="12.75" customHeight="1">
      <c r="A91" s="26" t="s">
        <v>187</v>
      </c>
      <c r="B91" s="27" t="s">
        <v>72</v>
      </c>
      <c r="C91" s="22">
        <v>311.653603</v>
      </c>
      <c r="D91" s="265">
        <f>C91*1000000/'t15'!$D91</f>
        <v>564.6696507839875</v>
      </c>
      <c r="E91" s="22">
        <v>87.94108</v>
      </c>
      <c r="F91" s="35">
        <v>0.042209512020602524</v>
      </c>
      <c r="G91" s="22">
        <v>45.359889</v>
      </c>
      <c r="H91" s="35">
        <v>-0.019771406069829744</v>
      </c>
      <c r="I91" s="22">
        <v>275.31672</v>
      </c>
      <c r="J91" s="260">
        <f>I91*1000000/'t15'!$D91</f>
        <v>498.8326611368998</v>
      </c>
    </row>
    <row r="92" spans="1:10" ht="12.75" customHeight="1">
      <c r="A92" s="28" t="s">
        <v>188</v>
      </c>
      <c r="B92" s="29" t="s">
        <v>73</v>
      </c>
      <c r="C92" s="24">
        <v>255.045913</v>
      </c>
      <c r="D92" s="266">
        <f>C92*1000000/'t15'!$D92</f>
        <v>394.91795391904867</v>
      </c>
      <c r="E92" s="24">
        <v>41.521952</v>
      </c>
      <c r="F92" s="36">
        <v>0.011560260053290028</v>
      </c>
      <c r="G92" s="24">
        <v>50.7896</v>
      </c>
      <c r="H92" s="36">
        <v>0.018389708468361077</v>
      </c>
      <c r="I92" s="24">
        <v>205.795205</v>
      </c>
      <c r="J92" s="261">
        <f>I92*1000000/'t15'!$D92</f>
        <v>318.657218729677</v>
      </c>
    </row>
    <row r="93" spans="1:10" ht="12.75" customHeight="1">
      <c r="A93" s="26" t="s">
        <v>189</v>
      </c>
      <c r="B93" s="27" t="s">
        <v>74</v>
      </c>
      <c r="C93" s="22">
        <v>207.67517</v>
      </c>
      <c r="D93" s="265">
        <f>C93*1000000/'t15'!$D93</f>
        <v>474.7826872209432</v>
      </c>
      <c r="E93" s="22">
        <v>58.435978</v>
      </c>
      <c r="F93" s="35">
        <v>0.03243777385158997</v>
      </c>
      <c r="G93" s="22">
        <v>33.82974</v>
      </c>
      <c r="H93" s="35">
        <v>0.0377220858895706</v>
      </c>
      <c r="I93" s="22">
        <v>172.760283</v>
      </c>
      <c r="J93" s="260">
        <f>I93*1000000/'t15'!$D93</f>
        <v>394.96099320776113</v>
      </c>
    </row>
    <row r="94" spans="1:10" ht="12.75">
      <c r="A94" s="28" t="s">
        <v>190</v>
      </c>
      <c r="B94" s="29" t="s">
        <v>98</v>
      </c>
      <c r="C94" s="24">
        <v>223.853878</v>
      </c>
      <c r="D94" s="266">
        <f>C94*1000000/'t15'!$D94</f>
        <v>583.8376862849423</v>
      </c>
      <c r="E94" s="24">
        <v>48.3179</v>
      </c>
      <c r="F94" s="36">
        <v>0.1183145859371384</v>
      </c>
      <c r="G94" s="24">
        <v>44.07715</v>
      </c>
      <c r="H94" s="36">
        <v>0.009227426292211849</v>
      </c>
      <c r="I94" s="24">
        <v>186.604188</v>
      </c>
      <c r="J94" s="261">
        <f>I94*1000000/'t15'!$D94</f>
        <v>486.68603977904013</v>
      </c>
    </row>
    <row r="95" spans="1:10" ht="12.75">
      <c r="A95" s="26" t="s">
        <v>191</v>
      </c>
      <c r="B95" s="27" t="s">
        <v>75</v>
      </c>
      <c r="C95" s="22">
        <v>167.053682</v>
      </c>
      <c r="D95" s="265">
        <f>C95*1000000/'t15'!$D95</f>
        <v>424.5609163502544</v>
      </c>
      <c r="E95" s="22">
        <v>50.83126</v>
      </c>
      <c r="F95" s="35">
        <v>0.07779433997069685</v>
      </c>
      <c r="G95" s="22">
        <v>33.37572</v>
      </c>
      <c r="H95" s="35">
        <v>-0.022349415765685277</v>
      </c>
      <c r="I95" s="22">
        <v>146.016682</v>
      </c>
      <c r="J95" s="260">
        <f>I95*1000000/'t15'!$D95</f>
        <v>371.0961384996213</v>
      </c>
    </row>
    <row r="96" spans="1:10" ht="12.75">
      <c r="A96" s="28" t="s">
        <v>192</v>
      </c>
      <c r="B96" s="29" t="s">
        <v>76</v>
      </c>
      <c r="C96" s="24">
        <v>207.664953</v>
      </c>
      <c r="D96" s="266">
        <f>C96*1000000/'t15'!$D96</f>
        <v>586.1572222128135</v>
      </c>
      <c r="E96" s="24">
        <v>41.520381</v>
      </c>
      <c r="F96" s="36">
        <v>0.05926356906859365</v>
      </c>
      <c r="G96" s="24">
        <v>32.19576</v>
      </c>
      <c r="H96" s="36">
        <v>0.028371294121780632</v>
      </c>
      <c r="I96" s="24">
        <v>170.008828</v>
      </c>
      <c r="J96" s="261">
        <f>I96*1000000/'t15'!$D96</f>
        <v>479.8686583004499</v>
      </c>
    </row>
    <row r="97" spans="1:10" ht="12.75">
      <c r="A97" s="26" t="s">
        <v>193</v>
      </c>
      <c r="B97" s="27" t="s">
        <v>77</v>
      </c>
      <c r="C97" s="22">
        <v>74.185742</v>
      </c>
      <c r="D97" s="265">
        <f>C97*1000000/'t15'!$D97</f>
        <v>508.1667682738874</v>
      </c>
      <c r="E97" s="22">
        <v>20.943298</v>
      </c>
      <c r="F97" s="35">
        <v>0.02146056002925567</v>
      </c>
      <c r="G97" s="22">
        <v>14.244</v>
      </c>
      <c r="H97" s="35">
        <v>-0.017655172413793108</v>
      </c>
      <c r="I97" s="22">
        <v>63.820611</v>
      </c>
      <c r="J97" s="260">
        <f>I97*1000000/'t15'!$D97</f>
        <v>437.16639837793775</v>
      </c>
    </row>
    <row r="98" spans="1:10" ht="12.75">
      <c r="A98" s="28" t="s">
        <v>194</v>
      </c>
      <c r="B98" s="29" t="s">
        <v>78</v>
      </c>
      <c r="C98" s="24">
        <v>533.741709</v>
      </c>
      <c r="D98" s="266">
        <f>C98*1000000/'t15'!$D98</f>
        <v>435.45264445218595</v>
      </c>
      <c r="E98" s="24">
        <v>116.119758</v>
      </c>
      <c r="F98" s="36">
        <v>0.049252239508063456</v>
      </c>
      <c r="G98" s="24">
        <v>50.323594</v>
      </c>
      <c r="H98" s="36">
        <v>0.032351126449119416</v>
      </c>
      <c r="I98" s="24">
        <v>484.911013</v>
      </c>
      <c r="J98" s="261">
        <f>I98*1000000/'t15'!$D98</f>
        <v>395.6141695024219</v>
      </c>
    </row>
    <row r="99" spans="1:10" ht="12.75">
      <c r="A99" s="26" t="s">
        <v>195</v>
      </c>
      <c r="B99" s="27" t="s">
        <v>99</v>
      </c>
      <c r="C99" s="22">
        <v>791.610513</v>
      </c>
      <c r="D99" s="265">
        <f>C99*1000000/'t15'!$D99</f>
        <v>501.19155697179474</v>
      </c>
      <c r="E99" s="22">
        <v>149.366482</v>
      </c>
      <c r="F99" s="35">
        <v>-0.01614350444513757</v>
      </c>
      <c r="G99" s="22">
        <v>72.485698</v>
      </c>
      <c r="H99" s="35">
        <v>-0.008430713249979571</v>
      </c>
      <c r="I99" s="22">
        <v>717.544603</v>
      </c>
      <c r="J99" s="260">
        <f>I99*1000000/'t15'!$D99</f>
        <v>454.29828289089227</v>
      </c>
    </row>
    <row r="100" spans="1:10" ht="12.75">
      <c r="A100" s="28" t="s">
        <v>196</v>
      </c>
      <c r="B100" s="29" t="s">
        <v>79</v>
      </c>
      <c r="C100" s="24">
        <v>1141.106833</v>
      </c>
      <c r="D100" s="266">
        <f>C100*1000000/'t15'!$D100</f>
        <v>746.595869702757</v>
      </c>
      <c r="E100" s="24">
        <v>397.573769</v>
      </c>
      <c r="F100" s="36">
        <v>0.052259671351694514</v>
      </c>
      <c r="G100" s="24">
        <v>98.602795</v>
      </c>
      <c r="H100" s="36">
        <v>0.09217054435294059</v>
      </c>
      <c r="I100" s="24">
        <v>1024.607059</v>
      </c>
      <c r="J100" s="261">
        <f>I100*1000000/'t15'!$D100</f>
        <v>670.3731641905688</v>
      </c>
    </row>
    <row r="101" spans="1:10" ht="12.75">
      <c r="A101" s="26" t="s">
        <v>197</v>
      </c>
      <c r="B101" s="27" t="s">
        <v>80</v>
      </c>
      <c r="C101" s="22">
        <v>751.534552</v>
      </c>
      <c r="D101" s="265">
        <f>C101*1000000/'t15'!$D101</f>
        <v>564.4511646386665</v>
      </c>
      <c r="E101" s="22">
        <v>192.019045</v>
      </c>
      <c r="F101" s="35">
        <v>0.007382008470759871</v>
      </c>
      <c r="G101" s="22">
        <v>76.52314</v>
      </c>
      <c r="H101" s="35">
        <v>0.038573580706016575</v>
      </c>
      <c r="I101" s="22">
        <v>630.835812</v>
      </c>
      <c r="J101" s="260">
        <f>I101*1000000/'t15'!$D101</f>
        <v>473.7985869466436</v>
      </c>
    </row>
    <row r="102" spans="1:10" ht="12.75">
      <c r="A102" s="28" t="s">
        <v>198</v>
      </c>
      <c r="B102" s="29" t="s">
        <v>81</v>
      </c>
      <c r="C102" s="24">
        <v>509.026268</v>
      </c>
      <c r="D102" s="266">
        <f>C102*1000000/'t15'!$D102</f>
        <v>429.42068992280105</v>
      </c>
      <c r="E102" s="24">
        <v>145.470282</v>
      </c>
      <c r="F102" s="36">
        <v>0.10958540807172512</v>
      </c>
      <c r="G102" s="24">
        <v>59.836677</v>
      </c>
      <c r="H102" s="36">
        <v>0.018776060552165852</v>
      </c>
      <c r="I102" s="24">
        <v>459.130964</v>
      </c>
      <c r="J102" s="261">
        <f>I102*1000000/'t15'!$D102</f>
        <v>387.328410575858</v>
      </c>
    </row>
    <row r="103" spans="1:10" ht="12.75">
      <c r="A103" s="26" t="s">
        <v>199</v>
      </c>
      <c r="B103" s="27" t="s">
        <v>82</v>
      </c>
      <c r="C103" s="22">
        <v>404.945905</v>
      </c>
      <c r="D103" s="265">
        <f>C103*1000000/'t15'!$D103</f>
        <v>992.2955843073831</v>
      </c>
      <c r="E103" s="22">
        <v>215.475031</v>
      </c>
      <c r="F103" s="35">
        <v>0.07737515499999992</v>
      </c>
      <c r="G103" s="22">
        <v>52.304052</v>
      </c>
      <c r="H103" s="35">
        <v>-0.006586523846021208</v>
      </c>
      <c r="I103" s="22">
        <v>203.127746</v>
      </c>
      <c r="J103" s="260">
        <f>I103*1000000/'t15'!$D103</f>
        <v>497.7523242422015</v>
      </c>
    </row>
    <row r="104" spans="1:10" ht="12.75">
      <c r="A104" s="28" t="s">
        <v>200</v>
      </c>
      <c r="B104" s="29" t="s">
        <v>83</v>
      </c>
      <c r="C104" s="24">
        <v>377.576659</v>
      </c>
      <c r="D104" s="266">
        <f>C104*1000000/'t15'!$D104</f>
        <v>938.0809865366125</v>
      </c>
      <c r="E104" s="24">
        <v>195.537818</v>
      </c>
      <c r="F104" s="36">
        <v>0.04047373594745496</v>
      </c>
      <c r="G104" s="24">
        <v>49.362497</v>
      </c>
      <c r="H104" s="36">
        <v>0.0558302764250993</v>
      </c>
      <c r="I104" s="24">
        <v>173.752062</v>
      </c>
      <c r="J104" s="261">
        <f>I104*1000000/'t15'!$D104</f>
        <v>431.6832141197866</v>
      </c>
    </row>
    <row r="105" spans="1:10" ht="12.75">
      <c r="A105" s="26" t="s">
        <v>201</v>
      </c>
      <c r="B105" s="27" t="s">
        <v>84</v>
      </c>
      <c r="C105" s="22">
        <v>157.733665</v>
      </c>
      <c r="D105" s="265">
        <f>C105*1000000/'t15'!$D105</f>
        <v>696.623466386369</v>
      </c>
      <c r="E105" s="22">
        <v>100.96345</v>
      </c>
      <c r="F105" s="35">
        <v>-0.042546704599336294</v>
      </c>
      <c r="G105" s="22">
        <v>4.68795</v>
      </c>
      <c r="H105" s="35">
        <v>-0.06420672309166398</v>
      </c>
      <c r="I105" s="22">
        <v>140.262503</v>
      </c>
      <c r="J105" s="260">
        <f>I105*1000000/'t15'!$D105</f>
        <v>619.4628841210815</v>
      </c>
    </row>
    <row r="106" spans="1:10" ht="12.75">
      <c r="A106" s="28" t="s">
        <v>202</v>
      </c>
      <c r="B106" s="29" t="s">
        <v>100</v>
      </c>
      <c r="C106" s="24">
        <v>859.4254</v>
      </c>
      <c r="D106" s="266">
        <f>C106*1000000/'t15'!$D106</f>
        <v>1041.6835649396692</v>
      </c>
      <c r="E106" s="24">
        <v>530.5709</v>
      </c>
      <c r="F106" s="36">
        <v>-0.04280498418178236</v>
      </c>
      <c r="G106" s="24">
        <v>80.427</v>
      </c>
      <c r="H106" s="36">
        <v>-0.009641669745105164</v>
      </c>
      <c r="I106" s="24">
        <v>793.4034</v>
      </c>
      <c r="J106" s="261">
        <f>I106*1000000/'t15'!$D106</f>
        <v>961.6602931996824</v>
      </c>
    </row>
    <row r="107" spans="1:10" ht="13.5" thickBot="1">
      <c r="A107" s="301" t="s">
        <v>420</v>
      </c>
      <c r="B107" s="282" t="s">
        <v>419</v>
      </c>
      <c r="C107" s="283">
        <v>44.243874</v>
      </c>
      <c r="D107" s="265">
        <f>C107*1000000/'t15'!$D107</f>
        <v>236.94163199074595</v>
      </c>
      <c r="E107" s="283">
        <v>22.277288</v>
      </c>
      <c r="F107" s="35"/>
      <c r="G107" s="283">
        <v>0</v>
      </c>
      <c r="H107" s="35"/>
      <c r="I107" s="283">
        <v>30.651374</v>
      </c>
      <c r="J107" s="260">
        <f>I107*1000000/'t15'!$D107</f>
        <v>164.1489752529066</v>
      </c>
    </row>
    <row r="108" spans="1:10" ht="12.75">
      <c r="A108" s="366" t="s">
        <v>204</v>
      </c>
      <c r="B108" s="367"/>
      <c r="C108" s="186">
        <f>C110-C109-C82</f>
        <v>31764.677328000005</v>
      </c>
      <c r="D108" s="267">
        <f>C108*1000000/'t15'!$D108</f>
        <v>515.3635604067879</v>
      </c>
      <c r="E108" s="189">
        <f>E110-E109-E82</f>
        <v>7856.239684</v>
      </c>
      <c r="F108" s="37">
        <v>0.031500153833325495</v>
      </c>
      <c r="G108" s="189">
        <f>G110-G109-G82</f>
        <v>5322.722058</v>
      </c>
      <c r="H108" s="37">
        <v>0.0237820499466197</v>
      </c>
      <c r="I108" s="189">
        <f>I110-I109-I82</f>
        <v>26861.176804999992</v>
      </c>
      <c r="J108" s="262">
        <f>I108*1000000/'t15'!$D108</f>
        <v>435.80709389855576</v>
      </c>
    </row>
    <row r="109" spans="1:10" ht="12.75">
      <c r="A109" s="364" t="s">
        <v>414</v>
      </c>
      <c r="B109" s="365"/>
      <c r="C109" s="187">
        <f>SUM(C103:C107)</f>
        <v>1843.925503</v>
      </c>
      <c r="D109" s="268">
        <f>C109*1000000/'t15'!$D109</f>
        <v>900.0119109967449</v>
      </c>
      <c r="E109" s="190">
        <f>SUM(E103:E107)</f>
        <v>1064.824487</v>
      </c>
      <c r="F109" s="38">
        <v>-0.004898377630844775</v>
      </c>
      <c r="G109" s="190">
        <f>SUM(G103:G107)</f>
        <v>186.781499</v>
      </c>
      <c r="H109" s="38">
        <v>0.006242543309927573</v>
      </c>
      <c r="I109" s="190">
        <f>SUM(I103:I107)</f>
        <v>1341.1970850000002</v>
      </c>
      <c r="J109" s="263">
        <f>I109*1000000/'t15'!$D109</f>
        <v>654.6323859235184</v>
      </c>
    </row>
    <row r="110" spans="1:10" ht="13.5" thickBot="1">
      <c r="A110" s="362" t="s">
        <v>413</v>
      </c>
      <c r="B110" s="363"/>
      <c r="C110" s="188">
        <f>SUM(C7:C107)</f>
        <v>34907.483250000005</v>
      </c>
      <c r="D110" s="269">
        <f>C110*1000000/'t15'!$D110</f>
        <v>529.3645837051866</v>
      </c>
      <c r="E110" s="191">
        <f>SUM(E7:E107)</f>
        <v>9302.064171</v>
      </c>
      <c r="F110" s="39">
        <v>0.025900543951858257</v>
      </c>
      <c r="G110" s="191">
        <f>SUM(G7:G107)</f>
        <v>5653.116757</v>
      </c>
      <c r="H110" s="39">
        <v>0.023230652623618564</v>
      </c>
      <c r="I110" s="191">
        <f>SUM(I7:I107)</f>
        <v>29354.991808999992</v>
      </c>
      <c r="J110" s="264">
        <f>I110*1000000/'t15'!$D110</f>
        <v>445.1622280343125</v>
      </c>
    </row>
    <row r="111" spans="3:10" s="91" customFormat="1" ht="12.75">
      <c r="C111" s="92"/>
      <c r="D111" s="92"/>
      <c r="E111" s="92"/>
      <c r="F111" s="92"/>
      <c r="G111" s="92"/>
      <c r="H111" s="92"/>
      <c r="I111" s="92"/>
      <c r="J111" s="92"/>
    </row>
    <row r="112" spans="1:6" s="91" customFormat="1" ht="12.75" customHeight="1">
      <c r="A112" s="350" t="s">
        <v>403</v>
      </c>
      <c r="B112" s="315"/>
      <c r="C112" s="315"/>
      <c r="D112" s="315"/>
      <c r="E112" s="315"/>
      <c r="F112" s="315"/>
    </row>
    <row r="113" spans="1:10" s="91" customFormat="1" ht="12.75" customHeight="1">
      <c r="A113" s="350" t="s">
        <v>417</v>
      </c>
      <c r="B113" s="315"/>
      <c r="C113" s="315"/>
      <c r="D113" s="315"/>
      <c r="E113" s="315"/>
      <c r="F113" s="315"/>
      <c r="G113" s="315"/>
      <c r="H113" s="315"/>
      <c r="I113" s="315"/>
      <c r="J113" s="315"/>
    </row>
    <row r="114" spans="1:10" s="91" customFormat="1" ht="12.75" customHeight="1">
      <c r="A114" s="243" t="s">
        <v>432</v>
      </c>
      <c r="B114" s="243"/>
      <c r="C114" s="243"/>
      <c r="D114" s="243"/>
      <c r="E114" s="243"/>
      <c r="F114" s="243"/>
      <c r="G114" s="243"/>
      <c r="H114" s="243"/>
      <c r="I114" s="243"/>
      <c r="J114" s="243"/>
    </row>
    <row r="115" ht="12.75">
      <c r="A115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</row>
    <row r="116" spans="1:10" ht="12.75">
      <c r="A116" s="21"/>
      <c r="B116" s="21"/>
      <c r="C116" s="21" t="s">
        <v>294</v>
      </c>
      <c r="D116" s="21"/>
      <c r="E116" s="21" t="s">
        <v>295</v>
      </c>
      <c r="F116" s="21"/>
      <c r="G116" s="21" t="s">
        <v>296</v>
      </c>
      <c r="H116" s="21"/>
      <c r="I116" s="21" t="s">
        <v>297</v>
      </c>
      <c r="J116" s="21"/>
    </row>
    <row r="117" ht="12.75">
      <c r="E117" s="21" t="s">
        <v>385</v>
      </c>
    </row>
  </sheetData>
  <mergeCells count="11">
    <mergeCell ref="A108:B108"/>
    <mergeCell ref="A110:B110"/>
    <mergeCell ref="A109:B109"/>
    <mergeCell ref="A1:B1"/>
    <mergeCell ref="A5:B6"/>
    <mergeCell ref="E5:F5"/>
    <mergeCell ref="C5:D5"/>
    <mergeCell ref="A3:J3"/>
    <mergeCell ref="C1:J1"/>
    <mergeCell ref="I5:J5"/>
    <mergeCell ref="G5:H5"/>
  </mergeCells>
  <hyperlinks>
    <hyperlink ref="J2" location="Index!A1" display="Index"/>
  </hyperlinks>
  <printOptions/>
  <pageMargins left="0.49" right="0.2362204724409449" top="1.24" bottom="0.5511811023622047" header="0.32" footer="0.2"/>
  <pageSetup firstPageNumber="26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/>
  <dimension ref="A1:L115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3" width="9.140625" style="2" customWidth="1"/>
    <col min="4" max="5" width="9.00390625" style="2" customWidth="1"/>
    <col min="6" max="6" width="9.140625" style="2" customWidth="1"/>
    <col min="7" max="7" width="9.00390625" style="2" customWidth="1"/>
    <col min="8" max="9" width="9.140625" style="2" customWidth="1"/>
    <col min="10" max="10" width="9.00390625" style="2" customWidth="1"/>
    <col min="11" max="11" width="11.8515625" style="2" customWidth="1"/>
    <col min="12" max="12" width="9.140625" style="2" customWidth="1"/>
    <col min="13" max="16384" width="11.421875" style="2" customWidth="1"/>
  </cols>
  <sheetData>
    <row r="1" spans="1:12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  <c r="K1" s="383"/>
      <c r="L1" s="383"/>
    </row>
    <row r="2" spans="1:12" s="11" customFormat="1" ht="15" customHeight="1" thickBot="1">
      <c r="A2" s="12"/>
      <c r="B2" s="12"/>
      <c r="C2" s="10"/>
      <c r="D2" s="10"/>
      <c r="E2" s="10"/>
      <c r="F2" s="10"/>
      <c r="G2" s="10"/>
      <c r="H2" s="10"/>
      <c r="L2" s="160" t="s">
        <v>345</v>
      </c>
    </row>
    <row r="3" spans="1:12" ht="22.5" customHeight="1" thickBot="1">
      <c r="A3" s="380" t="s">
        <v>203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2"/>
    </row>
    <row r="4" spans="1:12" ht="9" customHeight="1" thickBot="1">
      <c r="A4" s="13"/>
      <c r="B4" s="14"/>
      <c r="C4" s="14"/>
      <c r="D4" s="14"/>
      <c r="E4" s="16"/>
      <c r="F4" s="14"/>
      <c r="G4" s="14"/>
      <c r="H4" s="16"/>
      <c r="I4" s="17"/>
      <c r="J4" s="17"/>
      <c r="K4" s="15"/>
      <c r="L4" s="16"/>
    </row>
    <row r="5" spans="1:12" ht="30" customHeight="1">
      <c r="A5" s="370" t="s">
        <v>232</v>
      </c>
      <c r="B5" s="371"/>
      <c r="C5" s="384" t="s">
        <v>237</v>
      </c>
      <c r="D5" s="385"/>
      <c r="E5" s="388"/>
      <c r="F5" s="384" t="s">
        <v>238</v>
      </c>
      <c r="G5" s="385"/>
      <c r="H5" s="388"/>
      <c r="I5" s="384" t="s">
        <v>239</v>
      </c>
      <c r="J5" s="385"/>
      <c r="K5" s="386"/>
      <c r="L5" s="387"/>
    </row>
    <row r="6" spans="1:12" ht="36.75" customHeight="1">
      <c r="A6" s="372"/>
      <c r="B6" s="373"/>
      <c r="C6" s="40" t="s">
        <v>240</v>
      </c>
      <c r="D6" s="6" t="s">
        <v>241</v>
      </c>
      <c r="E6" s="7" t="str">
        <f>CONCATENATE(Index!$E$2," / ",Index!$E$2-1)</f>
        <v>2012 / 2011</v>
      </c>
      <c r="F6" s="40" t="s">
        <v>240</v>
      </c>
      <c r="G6" s="6" t="s">
        <v>241</v>
      </c>
      <c r="H6" s="7" t="str">
        <f>CONCATENATE(Index!$E$2," / ",Index!$E$2-1)</f>
        <v>2012 / 2011</v>
      </c>
      <c r="I6" s="40" t="s">
        <v>240</v>
      </c>
      <c r="J6" s="6" t="s">
        <v>241</v>
      </c>
      <c r="K6" s="8" t="s">
        <v>298</v>
      </c>
      <c r="L6" s="20" t="str">
        <f>CONCATENATE(Index!$E$2," / ",Index!$E$2-1)</f>
        <v>2012 / 2011</v>
      </c>
    </row>
    <row r="7" spans="1:12" ht="12.75" customHeight="1">
      <c r="A7" s="26" t="s">
        <v>105</v>
      </c>
      <c r="B7" s="27" t="s">
        <v>1</v>
      </c>
      <c r="C7" s="22">
        <f>F7+I7</f>
        <v>46.349058</v>
      </c>
      <c r="D7" s="265">
        <f>C7*1000000/'t15'!$D7</f>
        <v>76.497227228615</v>
      </c>
      <c r="E7" s="35">
        <v>0.05949252591123355</v>
      </c>
      <c r="F7" s="22">
        <v>24.538395</v>
      </c>
      <c r="G7" s="265">
        <f>F7*1000000/'t15'!$D7</f>
        <v>40.49961874393456</v>
      </c>
      <c r="H7" s="35">
        <v>0.01004014287199051</v>
      </c>
      <c r="I7" s="22">
        <v>21.810663</v>
      </c>
      <c r="J7" s="265">
        <f>I7*1000000/'t15'!$D7</f>
        <v>35.99760848468044</v>
      </c>
      <c r="K7" s="198">
        <f>I7/C7*100</f>
        <v>47.057402978934334</v>
      </c>
      <c r="L7" s="47">
        <v>0.12125584033925585</v>
      </c>
    </row>
    <row r="8" spans="1:12" ht="12.75" customHeight="1">
      <c r="A8" s="28" t="s">
        <v>106</v>
      </c>
      <c r="B8" s="29" t="s">
        <v>2</v>
      </c>
      <c r="C8" s="23">
        <f aca="true" t="shared" si="0" ref="C8:C71">F8+I8</f>
        <v>51.418789000000004</v>
      </c>
      <c r="D8" s="266">
        <f>C8*1000000/'t15'!$D8</f>
        <v>92.72649547988266</v>
      </c>
      <c r="E8" s="36">
        <v>0.04005995918993399</v>
      </c>
      <c r="F8" s="23">
        <v>25.01769</v>
      </c>
      <c r="G8" s="266">
        <f>F8*1000000/'t15'!$D8</f>
        <v>45.11585674843694</v>
      </c>
      <c r="H8" s="36">
        <v>0.08337786837458361</v>
      </c>
      <c r="I8" s="23">
        <v>26.401099</v>
      </c>
      <c r="J8" s="266">
        <f>I8*1000000/'t15'!$D8</f>
        <v>47.6106387314457</v>
      </c>
      <c r="K8" s="199">
        <f aca="true" t="shared" si="1" ref="K8:K71">I8/C8*100</f>
        <v>51.34523685495588</v>
      </c>
      <c r="L8" s="48">
        <v>0.0020917414756476127</v>
      </c>
    </row>
    <row r="9" spans="1:12" ht="12.75" customHeight="1">
      <c r="A9" s="26" t="s">
        <v>107</v>
      </c>
      <c r="B9" s="27" t="s">
        <v>3</v>
      </c>
      <c r="C9" s="22">
        <f t="shared" si="0"/>
        <v>13.318003000000001</v>
      </c>
      <c r="D9" s="265">
        <f>C9*1000000/'t15'!$D9</f>
        <v>37.68940350122537</v>
      </c>
      <c r="E9" s="35">
        <v>0.08097997573923688</v>
      </c>
      <c r="F9" s="22">
        <v>6.4615</v>
      </c>
      <c r="G9" s="265">
        <f>F9*1000000/'t15'!$D9</f>
        <v>18.285780587612702</v>
      </c>
      <c r="H9" s="35">
        <v>-0.005637312384543791</v>
      </c>
      <c r="I9" s="22">
        <v>6.856503</v>
      </c>
      <c r="J9" s="265">
        <f>I9*1000000/'t15'!$D9</f>
        <v>19.40362291361267</v>
      </c>
      <c r="K9" s="198">
        <f t="shared" si="1"/>
        <v>51.482966327609326</v>
      </c>
      <c r="L9" s="47">
        <v>0.17765360115544482</v>
      </c>
    </row>
    <row r="10" spans="1:12" ht="12.75" customHeight="1">
      <c r="A10" s="28" t="s">
        <v>108</v>
      </c>
      <c r="B10" s="29" t="s">
        <v>85</v>
      </c>
      <c r="C10" s="24">
        <f t="shared" si="0"/>
        <v>8.444029</v>
      </c>
      <c r="D10" s="266">
        <f>C10*1000000/'t15'!$D10</f>
        <v>51.32555510305801</v>
      </c>
      <c r="E10" s="36">
        <v>0.1853582924048751</v>
      </c>
      <c r="F10" s="24">
        <v>2.780956</v>
      </c>
      <c r="G10" s="266">
        <f>F10*1000000/'t15'!$D10</f>
        <v>16.90355521246786</v>
      </c>
      <c r="H10" s="36">
        <v>0.019558155146137235</v>
      </c>
      <c r="I10" s="24">
        <v>5.663073</v>
      </c>
      <c r="J10" s="266">
        <f>I10*1000000/'t15'!$D10</f>
        <v>34.42199989059014</v>
      </c>
      <c r="K10" s="199">
        <f t="shared" si="1"/>
        <v>67.06600604995553</v>
      </c>
      <c r="L10" s="48">
        <v>0.28823316651501374</v>
      </c>
    </row>
    <row r="11" spans="1:12" ht="12.75" customHeight="1">
      <c r="A11" s="26" t="s">
        <v>109</v>
      </c>
      <c r="B11" s="27" t="s">
        <v>4</v>
      </c>
      <c r="C11" s="22">
        <f t="shared" si="0"/>
        <v>6.524468000000001</v>
      </c>
      <c r="D11" s="265">
        <f>C11*1000000/'t15'!$D11</f>
        <v>46.222666184919916</v>
      </c>
      <c r="E11" s="35">
        <v>-0.1993957859629446</v>
      </c>
      <c r="F11" s="22">
        <v>2.694468</v>
      </c>
      <c r="G11" s="265">
        <f>F11*1000000/'t15'!$D11</f>
        <v>19.088988544345497</v>
      </c>
      <c r="H11" s="35">
        <v>0.04866371140681003</v>
      </c>
      <c r="I11" s="22">
        <v>3.83</v>
      </c>
      <c r="J11" s="265">
        <f>I11*1000000/'t15'!$D11</f>
        <v>27.133677640574412</v>
      </c>
      <c r="K11" s="198">
        <f t="shared" si="1"/>
        <v>58.702104140904666</v>
      </c>
      <c r="L11" s="47">
        <v>-0.31362007168458783</v>
      </c>
    </row>
    <row r="12" spans="1:12" ht="12.75" customHeight="1">
      <c r="A12" s="28" t="s">
        <v>110</v>
      </c>
      <c r="B12" s="29" t="s">
        <v>5</v>
      </c>
      <c r="C12" s="24">
        <f t="shared" si="0"/>
        <v>86.062669</v>
      </c>
      <c r="D12" s="266">
        <f>C12*1000000/'t15'!$D12</f>
        <v>78.62505344437582</v>
      </c>
      <c r="E12" s="36">
        <v>-0.013489216766252254</v>
      </c>
      <c r="F12" s="24">
        <v>54.42483</v>
      </c>
      <c r="G12" s="266">
        <f>F12*1000000/'t15'!$D12</f>
        <v>49.72138578982565</v>
      </c>
      <c r="H12" s="36">
        <v>0.04492408086856403</v>
      </c>
      <c r="I12" s="24">
        <v>31.637839</v>
      </c>
      <c r="J12" s="266">
        <f>I12*1000000/'t15'!$D12</f>
        <v>28.903667654550173</v>
      </c>
      <c r="K12" s="199">
        <f t="shared" si="1"/>
        <v>36.76139651211607</v>
      </c>
      <c r="L12" s="48">
        <v>-0.10003444793696392</v>
      </c>
    </row>
    <row r="13" spans="1:12" ht="12.75" customHeight="1">
      <c r="A13" s="26" t="s">
        <v>111</v>
      </c>
      <c r="B13" s="27" t="s">
        <v>6</v>
      </c>
      <c r="C13" s="22">
        <f t="shared" si="0"/>
        <v>12.491603000000001</v>
      </c>
      <c r="D13" s="265">
        <f>C13*1000000/'t15'!$D13</f>
        <v>38.612009916047434</v>
      </c>
      <c r="E13" s="35">
        <v>0.044922470679423565</v>
      </c>
      <c r="F13" s="22">
        <v>6.736625</v>
      </c>
      <c r="G13" s="265">
        <f>F13*1000000/'t15'!$D13</f>
        <v>20.82315866912301</v>
      </c>
      <c r="H13" s="35">
        <v>0.018990089365126472</v>
      </c>
      <c r="I13" s="22">
        <v>5.754978</v>
      </c>
      <c r="J13" s="265">
        <f>I13*1000000/'t15'!$D13</f>
        <v>17.788851246924416</v>
      </c>
      <c r="K13" s="198">
        <f t="shared" si="1"/>
        <v>46.07077250213603</v>
      </c>
      <c r="L13" s="47">
        <v>0.07700654290993891</v>
      </c>
    </row>
    <row r="14" spans="1:12" ht="12.75" customHeight="1">
      <c r="A14" s="28" t="s">
        <v>112</v>
      </c>
      <c r="B14" s="29" t="s">
        <v>86</v>
      </c>
      <c r="C14" s="24">
        <f t="shared" si="0"/>
        <v>10.242979</v>
      </c>
      <c r="D14" s="266">
        <f>C14*1000000/'t15'!$D14</f>
        <v>35.11272568962385</v>
      </c>
      <c r="E14" s="36" t="s">
        <v>397</v>
      </c>
      <c r="F14" s="24">
        <v>5.961327</v>
      </c>
      <c r="G14" s="266">
        <f>F14*1000000/'t15'!$D14</f>
        <v>20.43530887812503</v>
      </c>
      <c r="H14" s="36">
        <v>0.09035633546234711</v>
      </c>
      <c r="I14" s="24">
        <v>4.281652</v>
      </c>
      <c r="J14" s="266">
        <f>I14*1000000/'t15'!$D14</f>
        <v>14.677416811498816</v>
      </c>
      <c r="K14" s="199">
        <f t="shared" si="1"/>
        <v>41.80084719494202</v>
      </c>
      <c r="L14" s="48" t="s">
        <v>397</v>
      </c>
    </row>
    <row r="15" spans="1:12" ht="12.75" customHeight="1">
      <c r="A15" s="26" t="s">
        <v>113</v>
      </c>
      <c r="B15" s="27" t="s">
        <v>7</v>
      </c>
      <c r="C15" s="22">
        <f t="shared" si="0"/>
        <v>7.4713</v>
      </c>
      <c r="D15" s="265">
        <f>C15*1000000/'t15'!$D15</f>
        <v>47.67870019974346</v>
      </c>
      <c r="E15" s="35">
        <v>0.20875262902442993</v>
      </c>
      <c r="F15" s="22">
        <v>2.5163</v>
      </c>
      <c r="G15" s="265">
        <f>F15*1000000/'t15'!$D15</f>
        <v>16.057970274599395</v>
      </c>
      <c r="H15" s="35">
        <v>0.24446092977250267</v>
      </c>
      <c r="I15" s="22">
        <v>4.955</v>
      </c>
      <c r="J15" s="265">
        <f>I15*1000000/'t15'!$D15</f>
        <v>31.620729925144065</v>
      </c>
      <c r="K15" s="198">
        <f t="shared" si="1"/>
        <v>66.32045293322447</v>
      </c>
      <c r="L15" s="47">
        <v>0.1913921615773022</v>
      </c>
    </row>
    <row r="16" spans="1:12" ht="12.75" customHeight="1">
      <c r="A16" s="28" t="s">
        <v>114</v>
      </c>
      <c r="B16" s="29" t="s">
        <v>87</v>
      </c>
      <c r="C16" s="24">
        <f t="shared" si="0"/>
        <v>15.447436</v>
      </c>
      <c r="D16" s="266">
        <f>C16*1000000/'t15'!$D16</f>
        <v>49.562481551354615</v>
      </c>
      <c r="E16" s="36">
        <v>-0.14092966171535726</v>
      </c>
      <c r="F16" s="24">
        <v>5.102</v>
      </c>
      <c r="G16" s="266">
        <f>F16*1000000/'t15'!$D16</f>
        <v>16.36956326441561</v>
      </c>
      <c r="H16" s="36">
        <v>0.03467856418576365</v>
      </c>
      <c r="I16" s="24">
        <v>10.345436</v>
      </c>
      <c r="J16" s="266">
        <f>I16*1000000/'t15'!$D16</f>
        <v>33.192918286939</v>
      </c>
      <c r="K16" s="199">
        <f t="shared" si="1"/>
        <v>66.97186510434481</v>
      </c>
      <c r="L16" s="48">
        <v>-0.20728109026323982</v>
      </c>
    </row>
    <row r="17" spans="1:12" ht="12.75" customHeight="1">
      <c r="A17" s="26" t="s">
        <v>115</v>
      </c>
      <c r="B17" s="27" t="s">
        <v>8</v>
      </c>
      <c r="C17" s="22">
        <f t="shared" si="0"/>
        <v>20.551507</v>
      </c>
      <c r="D17" s="265">
        <f>C17*1000000/'t15'!$D17</f>
        <v>56.55029167354576</v>
      </c>
      <c r="E17" s="35">
        <v>-0.05696240634900873</v>
      </c>
      <c r="F17" s="22">
        <v>13.301507</v>
      </c>
      <c r="G17" s="265">
        <f>F17*1000000/'t15'!$D17</f>
        <v>36.60092179847009</v>
      </c>
      <c r="H17" s="35">
        <v>-0.08605092442002749</v>
      </c>
      <c r="I17" s="22">
        <v>7.25</v>
      </c>
      <c r="J17" s="265">
        <f>I17*1000000/'t15'!$D17</f>
        <v>19.94936987507567</v>
      </c>
      <c r="K17" s="198">
        <f t="shared" si="1"/>
        <v>35.27721835678522</v>
      </c>
      <c r="L17" s="47">
        <v>0.0015195468987430072</v>
      </c>
    </row>
    <row r="18" spans="1:12" ht="12.75" customHeight="1">
      <c r="A18" s="28" t="s">
        <v>116</v>
      </c>
      <c r="B18" s="29" t="s">
        <v>9</v>
      </c>
      <c r="C18" s="24">
        <f t="shared" si="0"/>
        <v>7.571</v>
      </c>
      <c r="D18" s="266">
        <f>C18*1000000/'t15'!$D18</f>
        <v>26.230451021016236</v>
      </c>
      <c r="E18" s="36">
        <v>-0.11831838826132524</v>
      </c>
      <c r="F18" s="24">
        <v>4.791</v>
      </c>
      <c r="G18" s="266">
        <f>F18*1000000/'t15'!$D18</f>
        <v>16.598876085284477</v>
      </c>
      <c r="H18" s="36">
        <v>0.033211127884408276</v>
      </c>
      <c r="I18" s="24">
        <v>2.78</v>
      </c>
      <c r="J18" s="266">
        <f>I18*1000000/'t15'!$D18</f>
        <v>9.631574935731757</v>
      </c>
      <c r="K18" s="199">
        <f t="shared" si="1"/>
        <v>36.71905956940959</v>
      </c>
      <c r="L18" s="48">
        <v>-0.29620253164556976</v>
      </c>
    </row>
    <row r="19" spans="1:12" ht="12.75" customHeight="1">
      <c r="A19" s="26" t="s">
        <v>117</v>
      </c>
      <c r="B19" s="27" t="s">
        <v>10</v>
      </c>
      <c r="C19" s="22">
        <f t="shared" si="0"/>
        <v>275.4151</v>
      </c>
      <c r="D19" s="265">
        <f>C19*1000000/'t15'!$D19</f>
        <v>138.04617727285031</v>
      </c>
      <c r="E19" s="35">
        <v>-0.07105730575463354</v>
      </c>
      <c r="F19" s="22">
        <v>97.3795</v>
      </c>
      <c r="G19" s="265">
        <f>F19*1000000/'t15'!$D19</f>
        <v>48.80947965359026</v>
      </c>
      <c r="H19" s="35">
        <v>0.027486296419395373</v>
      </c>
      <c r="I19" s="22">
        <v>178.0356</v>
      </c>
      <c r="J19" s="265">
        <f>I19*1000000/'t15'!$D19</f>
        <v>89.23669761926004</v>
      </c>
      <c r="K19" s="198">
        <f t="shared" si="1"/>
        <v>64.6426430504355</v>
      </c>
      <c r="L19" s="47">
        <v>-0.11735903011720372</v>
      </c>
    </row>
    <row r="20" spans="1:12" ht="12.75" customHeight="1">
      <c r="A20" s="28" t="s">
        <v>118</v>
      </c>
      <c r="B20" s="29" t="s">
        <v>11</v>
      </c>
      <c r="C20" s="24">
        <f t="shared" si="0"/>
        <v>27.056204</v>
      </c>
      <c r="D20" s="266">
        <f>C20*1000000/'t15'!$D20</f>
        <v>38.815076019935326</v>
      </c>
      <c r="E20" s="36">
        <v>-0.39828853341764103</v>
      </c>
      <c r="F20" s="24">
        <v>14.064605</v>
      </c>
      <c r="G20" s="266">
        <f>F20*1000000/'t15'!$D20</f>
        <v>20.177210087023386</v>
      </c>
      <c r="H20" s="36">
        <v>-0.10205654936146258</v>
      </c>
      <c r="I20" s="24">
        <v>12.991599</v>
      </c>
      <c r="J20" s="266">
        <f>I20*1000000/'t15'!$D20</f>
        <v>18.63786593291194</v>
      </c>
      <c r="K20" s="199">
        <f t="shared" si="1"/>
        <v>48.01707955779754</v>
      </c>
      <c r="L20" s="48">
        <v>0.07783848549726557</v>
      </c>
    </row>
    <row r="21" spans="1:12" ht="12.75" customHeight="1">
      <c r="A21" s="26" t="s">
        <v>119</v>
      </c>
      <c r="B21" s="27" t="s">
        <v>12</v>
      </c>
      <c r="C21" s="22">
        <f t="shared" si="0"/>
        <v>11.1728</v>
      </c>
      <c r="D21" s="265">
        <f>C21*1000000/'t15'!$D21</f>
        <v>72.3842595591951</v>
      </c>
      <c r="E21" s="35">
        <v>0.022139276173747557</v>
      </c>
      <c r="F21" s="22">
        <v>9.3018</v>
      </c>
      <c r="G21" s="265">
        <f>F21*1000000/'t15'!$D21</f>
        <v>60.26277258768804</v>
      </c>
      <c r="H21" s="35">
        <v>0.01761333800105014</v>
      </c>
      <c r="I21" s="22">
        <v>1.871</v>
      </c>
      <c r="J21" s="265">
        <f>I21*1000000/'t15'!$D21</f>
        <v>12.121486971507055</v>
      </c>
      <c r="K21" s="198">
        <f t="shared" si="1"/>
        <v>16.746026063296576</v>
      </c>
      <c r="L21" s="47">
        <v>0.04525139664804456</v>
      </c>
    </row>
    <row r="22" spans="1:12" ht="12.75" customHeight="1">
      <c r="A22" s="28" t="s">
        <v>120</v>
      </c>
      <c r="B22" s="29" t="s">
        <v>13</v>
      </c>
      <c r="C22" s="24">
        <f t="shared" si="0"/>
        <v>24.193883</v>
      </c>
      <c r="D22" s="266">
        <f>C22*1000000/'t15'!$D22</f>
        <v>66.48260161082456</v>
      </c>
      <c r="E22" s="36" t="s">
        <v>397</v>
      </c>
      <c r="F22" s="24">
        <v>18.048881</v>
      </c>
      <c r="G22" s="266">
        <f>F22*1000000/'t15'!$D22</f>
        <v>49.5966920665104</v>
      </c>
      <c r="H22" s="36">
        <v>0.08940934627005648</v>
      </c>
      <c r="I22" s="24">
        <v>6.145002</v>
      </c>
      <c r="J22" s="266">
        <f>I22*1000000/'t15'!$D22</f>
        <v>16.885909544314163</v>
      </c>
      <c r="K22" s="199">
        <f t="shared" si="1"/>
        <v>25.398990315031284</v>
      </c>
      <c r="L22" s="48">
        <v>0.052226369863013655</v>
      </c>
    </row>
    <row r="23" spans="1:12" ht="12.75" customHeight="1">
      <c r="A23" s="26" t="s">
        <v>121</v>
      </c>
      <c r="B23" s="27" t="s">
        <v>88</v>
      </c>
      <c r="C23" s="22">
        <f t="shared" si="0"/>
        <v>35.997965</v>
      </c>
      <c r="D23" s="265">
        <f>C23*1000000/'t15'!$D23</f>
        <v>56.69613719980848</v>
      </c>
      <c r="E23" s="35">
        <v>-0.06638754052787921</v>
      </c>
      <c r="F23" s="22">
        <v>24.889599</v>
      </c>
      <c r="G23" s="265">
        <f>F23*1000000/'t15'!$D23</f>
        <v>39.20066369730111</v>
      </c>
      <c r="H23" s="35">
        <v>0.006018707964999592</v>
      </c>
      <c r="I23" s="22">
        <v>11.108366</v>
      </c>
      <c r="J23" s="265">
        <f>I23*1000000/'t15'!$D23</f>
        <v>17.49547350250737</v>
      </c>
      <c r="K23" s="198">
        <f t="shared" si="1"/>
        <v>30.858316574284128</v>
      </c>
      <c r="L23" s="47">
        <v>-0.196037786716026</v>
      </c>
    </row>
    <row r="24" spans="1:12" ht="12.75" customHeight="1">
      <c r="A24" s="28" t="s">
        <v>122</v>
      </c>
      <c r="B24" s="29" t="s">
        <v>89</v>
      </c>
      <c r="C24" s="24">
        <f t="shared" si="0"/>
        <v>15.871742000000001</v>
      </c>
      <c r="D24" s="266">
        <f>C24*1000000/'t15'!$D24</f>
        <v>49.688788847390455</v>
      </c>
      <c r="E24" s="36" t="s">
        <v>397</v>
      </c>
      <c r="F24" s="24">
        <v>7.519742</v>
      </c>
      <c r="G24" s="266">
        <f>F24*1000000/'t15'!$D24</f>
        <v>23.54164227372481</v>
      </c>
      <c r="H24" s="216" t="s">
        <v>397</v>
      </c>
      <c r="I24" s="24">
        <v>8.352</v>
      </c>
      <c r="J24" s="266">
        <f>I24*1000000/'t15'!$D24</f>
        <v>26.14714657366564</v>
      </c>
      <c r="K24" s="199">
        <f t="shared" si="1"/>
        <v>52.62182311179201</v>
      </c>
      <c r="L24" s="48" t="s">
        <v>397</v>
      </c>
    </row>
    <row r="25" spans="1:12" ht="12.75" customHeight="1">
      <c r="A25" s="26" t="s">
        <v>123</v>
      </c>
      <c r="B25" s="27" t="s">
        <v>90</v>
      </c>
      <c r="C25" s="22">
        <f t="shared" si="0"/>
        <v>6.688455</v>
      </c>
      <c r="D25" s="265">
        <f>C25*1000000/'t15'!$D25</f>
        <v>26.5292762061908</v>
      </c>
      <c r="E25" s="35">
        <v>-0.25014983650835754</v>
      </c>
      <c r="F25" s="22">
        <v>4.707455</v>
      </c>
      <c r="G25" s="265">
        <f>F25*1000000/'t15'!$D25</f>
        <v>18.671782036840185</v>
      </c>
      <c r="H25" s="35">
        <v>-0.007645262517491425</v>
      </c>
      <c r="I25" s="22">
        <v>1.981</v>
      </c>
      <c r="J25" s="265">
        <f>I25*1000000/'t15'!$D25</f>
        <v>7.857494169350616</v>
      </c>
      <c r="K25" s="198">
        <f t="shared" si="1"/>
        <v>29.61820031681457</v>
      </c>
      <c r="L25" s="47" t="s">
        <v>397</v>
      </c>
    </row>
    <row r="26" spans="1:12" ht="12.75" customHeight="1">
      <c r="A26" s="28" t="s">
        <v>228</v>
      </c>
      <c r="B26" s="29" t="s">
        <v>14</v>
      </c>
      <c r="C26" s="24">
        <f t="shared" si="0"/>
        <v>0</v>
      </c>
      <c r="D26" s="266">
        <f>C26*1000000/'t15'!$D26</f>
        <v>0</v>
      </c>
      <c r="E26" s="36" t="s">
        <v>301</v>
      </c>
      <c r="F26" s="24">
        <v>0</v>
      </c>
      <c r="G26" s="266">
        <f>F26*1000000/'t15'!$D26</f>
        <v>0</v>
      </c>
      <c r="H26" s="36" t="s">
        <v>301</v>
      </c>
      <c r="I26" s="24">
        <v>0</v>
      </c>
      <c r="J26" s="266">
        <f>I26*1000000/'t15'!$D26</f>
        <v>0</v>
      </c>
      <c r="K26" s="199" t="s">
        <v>301</v>
      </c>
      <c r="L26" s="48" t="s">
        <v>301</v>
      </c>
    </row>
    <row r="27" spans="1:12" ht="12.75" customHeight="1">
      <c r="A27" s="26" t="s">
        <v>229</v>
      </c>
      <c r="B27" s="27" t="s">
        <v>15</v>
      </c>
      <c r="C27" s="22">
        <f t="shared" si="0"/>
        <v>0</v>
      </c>
      <c r="D27" s="265">
        <f>C27*1000000/'t15'!$D27</f>
        <v>0</v>
      </c>
      <c r="E27" s="35" t="s">
        <v>301</v>
      </c>
      <c r="F27" s="22">
        <v>0</v>
      </c>
      <c r="G27" s="265">
        <f>F27*1000000/'t15'!$D27</f>
        <v>0</v>
      </c>
      <c r="H27" s="35" t="s">
        <v>301</v>
      </c>
      <c r="I27" s="22">
        <v>0</v>
      </c>
      <c r="J27" s="265">
        <f>I27*1000000/'t15'!$D27</f>
        <v>0</v>
      </c>
      <c r="K27" s="198" t="s">
        <v>301</v>
      </c>
      <c r="L27" s="47" t="s">
        <v>301</v>
      </c>
    </row>
    <row r="28" spans="1:12" ht="12.75" customHeight="1">
      <c r="A28" s="28" t="s">
        <v>124</v>
      </c>
      <c r="B28" s="29" t="s">
        <v>16</v>
      </c>
      <c r="C28" s="24">
        <f t="shared" si="0"/>
        <v>30.82235</v>
      </c>
      <c r="D28" s="266">
        <f>C28*1000000/'t15'!$D28</f>
        <v>57.2630462286743</v>
      </c>
      <c r="E28" s="36">
        <v>-0.06502892365187263</v>
      </c>
      <c r="F28" s="24">
        <v>24.97035</v>
      </c>
      <c r="G28" s="266">
        <f>F28*1000000/'t15'!$D28</f>
        <v>46.39095676988216</v>
      </c>
      <c r="H28" s="36">
        <v>0.0035063959072623163</v>
      </c>
      <c r="I28" s="24">
        <v>5.852</v>
      </c>
      <c r="J28" s="266">
        <f>I28*1000000/'t15'!$D28</f>
        <v>10.872089458792143</v>
      </c>
      <c r="K28" s="199">
        <f t="shared" si="1"/>
        <v>18.986222659855592</v>
      </c>
      <c r="L28" s="48">
        <v>-0.2760113819126562</v>
      </c>
    </row>
    <row r="29" spans="1:12" ht="12.75" customHeight="1">
      <c r="A29" s="26" t="s">
        <v>125</v>
      </c>
      <c r="B29" s="27" t="s">
        <v>91</v>
      </c>
      <c r="C29" s="22">
        <f t="shared" si="0"/>
        <v>43.422655</v>
      </c>
      <c r="D29" s="265">
        <f>C29*1000000/'t15'!$D29</f>
        <v>71.37704732097653</v>
      </c>
      <c r="E29" s="35">
        <v>0.019732256569426454</v>
      </c>
      <c r="F29" s="22">
        <v>26.447135</v>
      </c>
      <c r="G29" s="265">
        <f>F29*1000000/'t15'!$D29</f>
        <v>43.473122645293216</v>
      </c>
      <c r="H29" s="35">
        <v>0.03188487302812559</v>
      </c>
      <c r="I29" s="22">
        <v>16.97552</v>
      </c>
      <c r="J29" s="265">
        <f>I29*1000000/'t15'!$D29</f>
        <v>27.903924675683317</v>
      </c>
      <c r="K29" s="198">
        <f t="shared" si="1"/>
        <v>39.09369429391178</v>
      </c>
      <c r="L29" s="47">
        <v>0.001359093182826232</v>
      </c>
    </row>
    <row r="30" spans="1:12" ht="12.75" customHeight="1">
      <c r="A30" s="28" t="s">
        <v>126</v>
      </c>
      <c r="B30" s="29" t="s">
        <v>17</v>
      </c>
      <c r="C30" s="24">
        <f t="shared" si="0"/>
        <v>9.59177</v>
      </c>
      <c r="D30" s="266">
        <f>C30*1000000/'t15'!$D30</f>
        <v>74.68190135087788</v>
      </c>
      <c r="E30" s="36">
        <v>0.12763852816601062</v>
      </c>
      <c r="F30" s="24">
        <v>6.18742</v>
      </c>
      <c r="G30" s="266">
        <f>F30*1000000/'t15'!$D30</f>
        <v>48.17549733328143</v>
      </c>
      <c r="H30" s="36">
        <v>0.013074271133780346</v>
      </c>
      <c r="I30" s="24">
        <v>3.40435</v>
      </c>
      <c r="J30" s="266">
        <f>I30*1000000/'t15'!$D30</f>
        <v>26.50640401759645</v>
      </c>
      <c r="K30" s="199">
        <f t="shared" si="1"/>
        <v>35.49240651099849</v>
      </c>
      <c r="L30" s="48">
        <v>0.4193662705857828</v>
      </c>
    </row>
    <row r="31" spans="1:12" ht="12.75" customHeight="1">
      <c r="A31" s="26" t="s">
        <v>127</v>
      </c>
      <c r="B31" s="27" t="s">
        <v>92</v>
      </c>
      <c r="C31" s="22">
        <f t="shared" si="0"/>
        <v>23.877723</v>
      </c>
      <c r="D31" s="265">
        <f>C31*1000000/'t15'!$D31</f>
        <v>56.25488389844884</v>
      </c>
      <c r="E31" s="35">
        <v>-0.04010678021394243</v>
      </c>
      <c r="F31" s="22">
        <v>17.252298</v>
      </c>
      <c r="G31" s="265">
        <f>F31*1000000/'t15'!$D31</f>
        <v>40.64566880901672</v>
      </c>
      <c r="H31" s="35">
        <v>0.03487626328064253</v>
      </c>
      <c r="I31" s="22">
        <v>6.625425</v>
      </c>
      <c r="J31" s="265">
        <f>I31*1000000/'t15'!$D31</f>
        <v>15.60921508943212</v>
      </c>
      <c r="K31" s="198">
        <f t="shared" si="1"/>
        <v>27.74730655850225</v>
      </c>
      <c r="L31" s="47">
        <v>-0.19246597757454287</v>
      </c>
    </row>
    <row r="32" spans="1:12" ht="12.75" customHeight="1">
      <c r="A32" s="28" t="s">
        <v>128</v>
      </c>
      <c r="B32" s="29" t="s">
        <v>18</v>
      </c>
      <c r="C32" s="24">
        <f t="shared" si="0"/>
        <v>35.173492</v>
      </c>
      <c r="D32" s="266">
        <f>C32*1000000/'t15'!$D32</f>
        <v>65.13706128979689</v>
      </c>
      <c r="E32" s="36">
        <v>0.09136834135928118</v>
      </c>
      <c r="F32" s="24">
        <v>9.725992</v>
      </c>
      <c r="G32" s="266">
        <f>F32*1000000/'t15'!$D32</f>
        <v>18.01136313130565</v>
      </c>
      <c r="H32" s="36">
        <v>-0.02864413550655165</v>
      </c>
      <c r="I32" s="24">
        <v>25.4475</v>
      </c>
      <c r="J32" s="266">
        <f>I32*1000000/'t15'!$D32</f>
        <v>47.12569815849124</v>
      </c>
      <c r="K32" s="199">
        <f t="shared" si="1"/>
        <v>72.34851745740798</v>
      </c>
      <c r="L32" s="48">
        <v>0.14545822830392519</v>
      </c>
    </row>
    <row r="33" spans="1:12" ht="12.75" customHeight="1">
      <c r="A33" s="26" t="s">
        <v>129</v>
      </c>
      <c r="B33" s="27" t="s">
        <v>93</v>
      </c>
      <c r="C33" s="22">
        <f t="shared" si="0"/>
        <v>30.785975999999998</v>
      </c>
      <c r="D33" s="265">
        <f>C33*1000000/'t15'!$D33</f>
        <v>61.882975836554515</v>
      </c>
      <c r="E33" s="35">
        <v>0.1180581900604527</v>
      </c>
      <c r="F33" s="22">
        <v>9.106899</v>
      </c>
      <c r="G33" s="265">
        <f>F33*1000000/'t15'!$D33</f>
        <v>18.305802965705638</v>
      </c>
      <c r="H33" s="35">
        <v>0.029527310925557382</v>
      </c>
      <c r="I33" s="22">
        <v>21.679077</v>
      </c>
      <c r="J33" s="265">
        <f>I33*1000000/'t15'!$D33</f>
        <v>43.577172870848884</v>
      </c>
      <c r="K33" s="198">
        <f t="shared" si="1"/>
        <v>70.41867699760436</v>
      </c>
      <c r="L33" s="47">
        <v>0.15995968647437442</v>
      </c>
    </row>
    <row r="34" spans="1:12" ht="12.75" customHeight="1">
      <c r="A34" s="28" t="s">
        <v>130</v>
      </c>
      <c r="B34" s="29" t="s">
        <v>19</v>
      </c>
      <c r="C34" s="24">
        <f t="shared" si="0"/>
        <v>38.977593</v>
      </c>
      <c r="D34" s="266">
        <f>C34*1000000/'t15'!$D34</f>
        <v>65.05145022956336</v>
      </c>
      <c r="E34" s="36">
        <v>0.15444218162173295</v>
      </c>
      <c r="F34" s="24">
        <v>10.7106</v>
      </c>
      <c r="G34" s="266">
        <f>F34*1000000/'t15'!$D34</f>
        <v>17.87539992089202</v>
      </c>
      <c r="H34" s="36">
        <v>0.004168330811333831</v>
      </c>
      <c r="I34" s="24">
        <v>28.266993</v>
      </c>
      <c r="J34" s="266">
        <f>I34*1000000/'t15'!$D34</f>
        <v>47.176050308671336</v>
      </c>
      <c r="K34" s="199">
        <f t="shared" si="1"/>
        <v>72.52113541233805</v>
      </c>
      <c r="L34" s="48">
        <v>0.22383829068710215</v>
      </c>
    </row>
    <row r="35" spans="1:12" ht="12.75" customHeight="1">
      <c r="A35" s="26" t="s">
        <v>131</v>
      </c>
      <c r="B35" s="27" t="s">
        <v>20</v>
      </c>
      <c r="C35" s="22">
        <f t="shared" si="0"/>
        <v>17.365281</v>
      </c>
      <c r="D35" s="265">
        <f>C35*1000000/'t15'!$D35</f>
        <v>39.74057707006953</v>
      </c>
      <c r="E35" s="35">
        <v>-0.1871090263657026</v>
      </c>
      <c r="F35" s="22">
        <v>9.863</v>
      </c>
      <c r="G35" s="265">
        <f>F35*1000000/'t15'!$D35</f>
        <v>22.571550189259575</v>
      </c>
      <c r="H35" s="35">
        <v>0.006448700402579499</v>
      </c>
      <c r="I35" s="22">
        <v>7.502281</v>
      </c>
      <c r="J35" s="265">
        <f>I35*1000000/'t15'!$D35</f>
        <v>17.169026880809948</v>
      </c>
      <c r="K35" s="198">
        <f t="shared" si="1"/>
        <v>43.20276187871651</v>
      </c>
      <c r="L35" s="47">
        <v>-0.35115800380019313</v>
      </c>
    </row>
    <row r="36" spans="1:12" ht="12.75" customHeight="1">
      <c r="A36" s="28" t="s">
        <v>132</v>
      </c>
      <c r="B36" s="29" t="s">
        <v>21</v>
      </c>
      <c r="C36" s="24">
        <f t="shared" si="0"/>
        <v>56.166589</v>
      </c>
      <c r="D36" s="266">
        <f>C36*1000000/'t15'!$D36</f>
        <v>60.69163599663728</v>
      </c>
      <c r="E36" s="36">
        <v>-0.051215385481051645</v>
      </c>
      <c r="F36" s="24">
        <v>31.106211</v>
      </c>
      <c r="G36" s="266">
        <f>F36*1000000/'t15'!$D36</f>
        <v>33.61227499940569</v>
      </c>
      <c r="H36" s="36">
        <v>0.0172915165016867</v>
      </c>
      <c r="I36" s="24">
        <v>25.060378</v>
      </c>
      <c r="J36" s="266">
        <f>I36*1000000/'t15'!$D36</f>
        <v>27.079360997231593</v>
      </c>
      <c r="K36" s="199">
        <f t="shared" si="1"/>
        <v>44.61794537674346</v>
      </c>
      <c r="L36" s="48">
        <v>-0.12440534445692131</v>
      </c>
    </row>
    <row r="37" spans="1:12" ht="12.75" customHeight="1">
      <c r="A37" s="26" t="s">
        <v>133</v>
      </c>
      <c r="B37" s="27" t="s">
        <v>22</v>
      </c>
      <c r="C37" s="22">
        <f t="shared" si="0"/>
        <v>46.03691</v>
      </c>
      <c r="D37" s="265">
        <f>C37*1000000/'t15'!$D37</f>
        <v>64.1020996099869</v>
      </c>
      <c r="E37" s="35">
        <v>-0.06316910627374916</v>
      </c>
      <c r="F37" s="22">
        <v>14.556544</v>
      </c>
      <c r="G37" s="265">
        <f>F37*1000000/'t15'!$D37</f>
        <v>20.26862866046303</v>
      </c>
      <c r="H37" s="35">
        <v>0.09212932500737137</v>
      </c>
      <c r="I37" s="22">
        <v>31.480366</v>
      </c>
      <c r="J37" s="265">
        <f>I37*1000000/'t15'!$D37</f>
        <v>43.833470949523864</v>
      </c>
      <c r="K37" s="198">
        <f t="shared" si="1"/>
        <v>68.38071017364112</v>
      </c>
      <c r="L37" s="47">
        <v>-0.12096758340379288</v>
      </c>
    </row>
    <row r="38" spans="1:12" ht="12.75" customHeight="1">
      <c r="A38" s="28" t="s">
        <v>134</v>
      </c>
      <c r="B38" s="29" t="s">
        <v>23</v>
      </c>
      <c r="C38" s="24">
        <f t="shared" si="0"/>
        <v>70.104026</v>
      </c>
      <c r="D38" s="266">
        <f>C38*1000000/'t15'!$D38</f>
        <v>55.88886169457096</v>
      </c>
      <c r="E38" s="36">
        <v>0.0445607414662017</v>
      </c>
      <c r="F38" s="24">
        <v>19.6545</v>
      </c>
      <c r="G38" s="266">
        <f>F38*1000000/'t15'!$D38</f>
        <v>15.669109106172375</v>
      </c>
      <c r="H38" s="36">
        <v>0.027071159578467174</v>
      </c>
      <c r="I38" s="24">
        <v>50.449526</v>
      </c>
      <c r="J38" s="266">
        <f>I38*1000000/'t15'!$D38</f>
        <v>40.219752588398585</v>
      </c>
      <c r="K38" s="199">
        <f t="shared" si="1"/>
        <v>71.96380704297923</v>
      </c>
      <c r="L38" s="48">
        <v>0.051536770293584055</v>
      </c>
    </row>
    <row r="39" spans="1:12" ht="12.75" customHeight="1">
      <c r="A39" s="26" t="s">
        <v>135</v>
      </c>
      <c r="B39" s="27" t="s">
        <v>24</v>
      </c>
      <c r="C39" s="22">
        <f t="shared" si="0"/>
        <v>7.387118</v>
      </c>
      <c r="D39" s="265">
        <f>C39*1000000/'t15'!$D39</f>
        <v>37.96832853618421</v>
      </c>
      <c r="E39" s="35">
        <v>-0.16149294777683976</v>
      </c>
      <c r="F39" s="22">
        <v>3.274744</v>
      </c>
      <c r="G39" s="265">
        <f>F39*1000000/'t15'!$D39</f>
        <v>16.83153782894737</v>
      </c>
      <c r="H39" s="35">
        <v>-0.03065328715626192</v>
      </c>
      <c r="I39" s="22">
        <v>4.112374</v>
      </c>
      <c r="J39" s="265">
        <f>I39*1000000/'t15'!$D39</f>
        <v>21.13679070723684</v>
      </c>
      <c r="K39" s="198">
        <f t="shared" si="1"/>
        <v>55.6695317443149</v>
      </c>
      <c r="L39" s="47">
        <v>-0.2428722871904242</v>
      </c>
    </row>
    <row r="40" spans="1:12" ht="12.75" customHeight="1">
      <c r="A40" s="28" t="s">
        <v>136</v>
      </c>
      <c r="B40" s="29" t="s">
        <v>25</v>
      </c>
      <c r="C40" s="24">
        <f t="shared" si="0"/>
        <v>114.408715</v>
      </c>
      <c r="D40" s="266">
        <f>C40*1000000/'t15'!$D40</f>
        <v>78.14333223139593</v>
      </c>
      <c r="E40" s="36">
        <v>-0.023245423523440945</v>
      </c>
      <c r="F40" s="24">
        <v>57.032752</v>
      </c>
      <c r="G40" s="266">
        <f>F40*1000000/'t15'!$D40</f>
        <v>38.95445628951265</v>
      </c>
      <c r="H40" s="36">
        <v>0.019357528683261682</v>
      </c>
      <c r="I40" s="24">
        <v>57.375963</v>
      </c>
      <c r="J40" s="266">
        <f>I40*1000000/'t15'!$D40</f>
        <v>39.188875941883275</v>
      </c>
      <c r="K40" s="199">
        <f t="shared" si="1"/>
        <v>50.14999338118604</v>
      </c>
      <c r="L40" s="48">
        <v>-0.062205102165870274</v>
      </c>
    </row>
    <row r="41" spans="1:12" ht="12.75" customHeight="1">
      <c r="A41" s="26" t="s">
        <v>137</v>
      </c>
      <c r="B41" s="27" t="s">
        <v>26</v>
      </c>
      <c r="C41" s="22">
        <f t="shared" si="0"/>
        <v>71.485859</v>
      </c>
      <c r="D41" s="265">
        <f>C41*1000000/'t15'!$D41</f>
        <v>68.08008468361736</v>
      </c>
      <c r="E41" s="35">
        <v>-0.011640846448342845</v>
      </c>
      <c r="F41" s="22">
        <v>44.956859</v>
      </c>
      <c r="G41" s="265">
        <f>F41*1000000/'t15'!$D41</f>
        <v>42.81499600962262</v>
      </c>
      <c r="H41" s="35">
        <v>0.06075820347103589</v>
      </c>
      <c r="I41" s="22">
        <v>26.529</v>
      </c>
      <c r="J41" s="265">
        <f>I41*1000000/'t15'!$D41</f>
        <v>25.26508867399474</v>
      </c>
      <c r="K41" s="198">
        <f t="shared" si="1"/>
        <v>37.110836144530346</v>
      </c>
      <c r="L41" s="47">
        <v>-0.11410538970146267</v>
      </c>
    </row>
    <row r="42" spans="1:12" ht="12.75" customHeight="1">
      <c r="A42" s="28" t="s">
        <v>138</v>
      </c>
      <c r="B42" s="29" t="s">
        <v>27</v>
      </c>
      <c r="C42" s="24">
        <f t="shared" si="0"/>
        <v>52.276699</v>
      </c>
      <c r="D42" s="266">
        <f>C42*1000000/'t15'!$D42</f>
        <v>52.071900216448704</v>
      </c>
      <c r="E42" s="36">
        <v>-0.0536823701532847</v>
      </c>
      <c r="F42" s="24">
        <v>40.365736</v>
      </c>
      <c r="G42" s="266">
        <f>F42*1000000/'t15'!$D42</f>
        <v>40.20759951112275</v>
      </c>
      <c r="H42" s="36">
        <v>-0.018480413624969882</v>
      </c>
      <c r="I42" s="24">
        <v>11.910963</v>
      </c>
      <c r="J42" s="266">
        <f>I42*1000000/'t15'!$D42</f>
        <v>11.864300705325952</v>
      </c>
      <c r="K42" s="199">
        <f t="shared" si="1"/>
        <v>22.784458903956427</v>
      </c>
      <c r="L42" s="48">
        <v>-0.15623679734233953</v>
      </c>
    </row>
    <row r="43" spans="1:12" ht="12.75" customHeight="1">
      <c r="A43" s="26" t="s">
        <v>139</v>
      </c>
      <c r="B43" s="27" t="s">
        <v>28</v>
      </c>
      <c r="C43" s="22">
        <f t="shared" si="0"/>
        <v>16.222915999999998</v>
      </c>
      <c r="D43" s="265">
        <f>C43*1000000/'t15'!$D43</f>
        <v>67.75272611853342</v>
      </c>
      <c r="E43" s="35">
        <v>-0.05357759787964822</v>
      </c>
      <c r="F43" s="22">
        <v>9.118416</v>
      </c>
      <c r="G43" s="265">
        <f>F43*1000000/'t15'!$D43</f>
        <v>38.08178146782324</v>
      </c>
      <c r="H43" s="35">
        <v>0.014249793054874837</v>
      </c>
      <c r="I43" s="22">
        <v>7.1045</v>
      </c>
      <c r="J43" s="265">
        <f>I43*1000000/'t15'!$D43</f>
        <v>29.67094465071019</v>
      </c>
      <c r="K43" s="198">
        <f t="shared" si="1"/>
        <v>43.792990113491314</v>
      </c>
      <c r="L43" s="47">
        <v>-0.12838915470494416</v>
      </c>
    </row>
    <row r="44" spans="1:12" ht="12.75" customHeight="1">
      <c r="A44" s="28" t="s">
        <v>140</v>
      </c>
      <c r="B44" s="29" t="s">
        <v>29</v>
      </c>
      <c r="C44" s="24">
        <f t="shared" si="0"/>
        <v>40.697953</v>
      </c>
      <c r="D44" s="266">
        <f>C44*1000000/'t15'!$D44</f>
        <v>67.45476077217211</v>
      </c>
      <c r="E44" s="36">
        <v>-0.08699727193626294</v>
      </c>
      <c r="F44" s="24">
        <v>25.377031</v>
      </c>
      <c r="G44" s="266">
        <f>F44*1000000/'t15'!$D44</f>
        <v>42.0611217279895</v>
      </c>
      <c r="H44" s="36">
        <v>0.02778827984206167</v>
      </c>
      <c r="I44" s="24">
        <v>15.320922</v>
      </c>
      <c r="J44" s="266">
        <f>I44*1000000/'t15'!$D44</f>
        <v>25.393639044182603</v>
      </c>
      <c r="K44" s="199">
        <f t="shared" si="1"/>
        <v>37.645436368752996</v>
      </c>
      <c r="L44" s="48">
        <v>-0.22952462971507448</v>
      </c>
    </row>
    <row r="45" spans="1:12" ht="12.75" customHeight="1">
      <c r="A45" s="26" t="s">
        <v>141</v>
      </c>
      <c r="B45" s="27" t="s">
        <v>30</v>
      </c>
      <c r="C45" s="22">
        <f t="shared" si="0"/>
        <v>109.90544</v>
      </c>
      <c r="D45" s="265">
        <f>C45*1000000/'t15'!$D45</f>
        <v>89.81183757855082</v>
      </c>
      <c r="E45" s="35">
        <v>-0.2505570083771168</v>
      </c>
      <c r="F45" s="22">
        <v>27.40644</v>
      </c>
      <c r="G45" s="265">
        <f>F45*1000000/'t15'!$D45</f>
        <v>22.39582260792822</v>
      </c>
      <c r="H45" s="35">
        <v>-0.009721956242886298</v>
      </c>
      <c r="I45" s="22">
        <v>82.499</v>
      </c>
      <c r="J45" s="265">
        <f>I45*1000000/'t15'!$D45</f>
        <v>67.4160149706226</v>
      </c>
      <c r="K45" s="198">
        <f t="shared" si="1"/>
        <v>75.06361832498919</v>
      </c>
      <c r="L45" s="47">
        <v>-0.30657958881772496</v>
      </c>
    </row>
    <row r="46" spans="1:12" ht="12.75" customHeight="1">
      <c r="A46" s="28" t="s">
        <v>142</v>
      </c>
      <c r="B46" s="29" t="s">
        <v>94</v>
      </c>
      <c r="C46" s="24">
        <f t="shared" si="0"/>
        <v>24.0842</v>
      </c>
      <c r="D46" s="266">
        <f>C46*1000000/'t15'!$D46</f>
        <v>88.64914605418139</v>
      </c>
      <c r="E46" s="36">
        <v>0.04945706168406727</v>
      </c>
      <c r="F46" s="24">
        <v>13.2242</v>
      </c>
      <c r="G46" s="266">
        <f>F46*1000000/'t15'!$D46</f>
        <v>48.67564782096584</v>
      </c>
      <c r="H46" s="36">
        <v>0.04968963820228289</v>
      </c>
      <c r="I46" s="24">
        <v>10.86</v>
      </c>
      <c r="J46" s="266">
        <f>I46*1000000/'t15'!$D46</f>
        <v>39.97349823321555</v>
      </c>
      <c r="K46" s="199">
        <f t="shared" si="1"/>
        <v>45.091802924739035</v>
      </c>
      <c r="L46" s="48">
        <v>0.04917399285093205</v>
      </c>
    </row>
    <row r="47" spans="1:12" ht="12.75" customHeight="1">
      <c r="A47" s="26" t="s">
        <v>143</v>
      </c>
      <c r="B47" s="27" t="s">
        <v>31</v>
      </c>
      <c r="C47" s="22">
        <f t="shared" si="0"/>
        <v>36.356010999999995</v>
      </c>
      <c r="D47" s="265">
        <f>C47*1000000/'t15'!$D47</f>
        <v>92.60507346048823</v>
      </c>
      <c r="E47" s="35">
        <v>-0.02942191408533823</v>
      </c>
      <c r="F47" s="22">
        <v>16.780616</v>
      </c>
      <c r="G47" s="265">
        <f>F47*1000000/'t15'!$D47</f>
        <v>42.74314300851775</v>
      </c>
      <c r="H47" s="35">
        <v>0.007766120362974638</v>
      </c>
      <c r="I47" s="22">
        <v>19.575395</v>
      </c>
      <c r="J47" s="265">
        <f>I47*1000000/'t15'!$D47</f>
        <v>49.861930451970494</v>
      </c>
      <c r="K47" s="198">
        <f t="shared" si="1"/>
        <v>53.843627123998836</v>
      </c>
      <c r="L47" s="47">
        <v>-0.059182815233481345</v>
      </c>
    </row>
    <row r="48" spans="1:12" ht="12.75" customHeight="1">
      <c r="A48" s="28" t="s">
        <v>144</v>
      </c>
      <c r="B48" s="29" t="s">
        <v>32</v>
      </c>
      <c r="C48" s="24">
        <f t="shared" si="0"/>
        <v>14.85315</v>
      </c>
      <c r="D48" s="266">
        <f>C48*1000000/'t15'!$D48</f>
        <v>43.878931649054806</v>
      </c>
      <c r="E48" s="36">
        <v>-0.22323664654361053</v>
      </c>
      <c r="F48" s="24">
        <v>5.960423</v>
      </c>
      <c r="G48" s="266">
        <f>F48*1000000/'t15'!$D48</f>
        <v>17.608183679317467</v>
      </c>
      <c r="H48" s="36">
        <v>0.02878636851239591</v>
      </c>
      <c r="I48" s="24">
        <v>8.892727</v>
      </c>
      <c r="J48" s="266">
        <f>I48*1000000/'t15'!$D48</f>
        <v>26.270747969737343</v>
      </c>
      <c r="K48" s="199">
        <f t="shared" si="1"/>
        <v>59.87098359607222</v>
      </c>
      <c r="L48" s="48">
        <v>-0.3327886987307064</v>
      </c>
    </row>
    <row r="49" spans="1:12" ht="12.75" customHeight="1">
      <c r="A49" s="26" t="s">
        <v>145</v>
      </c>
      <c r="B49" s="27" t="s">
        <v>33</v>
      </c>
      <c r="C49" s="22">
        <f t="shared" si="0"/>
        <v>24.601309</v>
      </c>
      <c r="D49" s="265">
        <f>C49*1000000/'t15'!$D49</f>
        <v>32.2062728197448</v>
      </c>
      <c r="E49" s="35">
        <v>-0.06523165575787992</v>
      </c>
      <c r="F49" s="22">
        <v>12.881608</v>
      </c>
      <c r="G49" s="265">
        <f>F49*1000000/'t15'!$D49</f>
        <v>16.863679148333414</v>
      </c>
      <c r="H49" s="35">
        <v>0.0074252361679325585</v>
      </c>
      <c r="I49" s="22">
        <v>11.719701</v>
      </c>
      <c r="J49" s="265">
        <f>I49*1000000/'t15'!$D49</f>
        <v>15.342593671411384</v>
      </c>
      <c r="K49" s="198">
        <f t="shared" si="1"/>
        <v>47.638526063796036</v>
      </c>
      <c r="L49" s="47">
        <v>-0.1338895992932595</v>
      </c>
    </row>
    <row r="50" spans="1:12" ht="12.75" customHeight="1">
      <c r="A50" s="28" t="s">
        <v>146</v>
      </c>
      <c r="B50" s="29" t="s">
        <v>34</v>
      </c>
      <c r="C50" s="24">
        <f t="shared" si="0"/>
        <v>9.964891999999999</v>
      </c>
      <c r="D50" s="266">
        <f>C50*1000000/'t15'!$D50</f>
        <v>43.125738966355925</v>
      </c>
      <c r="E50" s="36">
        <v>0.0795614538757381</v>
      </c>
      <c r="F50" s="24">
        <v>5.248092</v>
      </c>
      <c r="G50" s="266">
        <f>F50*1000000/'t15'!$D50</f>
        <v>22.712523694528837</v>
      </c>
      <c r="H50" s="36">
        <v>0.08588702669149595</v>
      </c>
      <c r="I50" s="24">
        <v>4.7168</v>
      </c>
      <c r="J50" s="266">
        <f>I50*1000000/'t15'!$D50</f>
        <v>20.4132152718271</v>
      </c>
      <c r="K50" s="199">
        <f t="shared" si="1"/>
        <v>47.33418084210045</v>
      </c>
      <c r="L50" s="48">
        <v>0.07260943718021617</v>
      </c>
    </row>
    <row r="51" spans="1:12" ht="12.75" customHeight="1">
      <c r="A51" s="26" t="s">
        <v>147</v>
      </c>
      <c r="B51" s="27" t="s">
        <v>35</v>
      </c>
      <c r="C51" s="22">
        <f t="shared" si="0"/>
        <v>70.481425</v>
      </c>
      <c r="D51" s="265">
        <f>C51*1000000/'t15'!$D51</f>
        <v>54.16127792826542</v>
      </c>
      <c r="E51" s="35">
        <v>0.07403662668191036</v>
      </c>
      <c r="F51" s="22">
        <v>34.706425</v>
      </c>
      <c r="G51" s="265">
        <f>F51*1000000/'t15'!$D51</f>
        <v>26.6700670470482</v>
      </c>
      <c r="H51" s="35">
        <v>0.03577074907129929</v>
      </c>
      <c r="I51" s="22">
        <v>35.775</v>
      </c>
      <c r="J51" s="265">
        <f>I51*1000000/'t15'!$D51</f>
        <v>27.49121088121722</v>
      </c>
      <c r="K51" s="198">
        <f t="shared" si="1"/>
        <v>50.758054338430306</v>
      </c>
      <c r="L51" s="47">
        <v>0.11396196804618386</v>
      </c>
    </row>
    <row r="52" spans="1:12" ht="12.75" customHeight="1">
      <c r="A52" s="28" t="s">
        <v>148</v>
      </c>
      <c r="B52" s="29" t="s">
        <v>95</v>
      </c>
      <c r="C52" s="24">
        <f t="shared" si="0"/>
        <v>70.97966299999999</v>
      </c>
      <c r="D52" s="266">
        <f>C52*1000000/'t15'!$D52</f>
        <v>105.60218376474016</v>
      </c>
      <c r="E52" s="36">
        <v>-0.17510058463077038</v>
      </c>
      <c r="F52" s="24">
        <v>33.228736</v>
      </c>
      <c r="G52" s="266">
        <f>F52*1000000/'t15'!$D52</f>
        <v>49.43707728426433</v>
      </c>
      <c r="H52" s="36">
        <v>0.020700238056746256</v>
      </c>
      <c r="I52" s="24">
        <v>37.750927</v>
      </c>
      <c r="J52" s="266">
        <f>I52*1000000/'t15'!$D52</f>
        <v>56.16510648047585</v>
      </c>
      <c r="K52" s="199">
        <f t="shared" si="1"/>
        <v>53.18555400861794</v>
      </c>
      <c r="L52" s="48">
        <v>-0.29426442875529457</v>
      </c>
    </row>
    <row r="53" spans="1:12" ht="12.75" customHeight="1">
      <c r="A53" s="26" t="s">
        <v>149</v>
      </c>
      <c r="B53" s="27" t="s">
        <v>36</v>
      </c>
      <c r="C53" s="22">
        <f t="shared" si="0"/>
        <v>13.119401</v>
      </c>
      <c r="D53" s="265">
        <f>C53*1000000/'t15'!$D53</f>
        <v>72.76226948781232</v>
      </c>
      <c r="E53" s="35">
        <v>0.10140850722446149</v>
      </c>
      <c r="F53" s="22">
        <v>7.956057</v>
      </c>
      <c r="G53" s="265">
        <f>F53*1000000/'t15'!$D53</f>
        <v>44.125548376362275</v>
      </c>
      <c r="H53" s="35">
        <v>-0.008333874491316617</v>
      </c>
      <c r="I53" s="22">
        <v>5.163344</v>
      </c>
      <c r="J53" s="265">
        <f>I53*1000000/'t15'!$D53</f>
        <v>28.636721111450044</v>
      </c>
      <c r="K53" s="198">
        <f t="shared" si="1"/>
        <v>39.35655294018378</v>
      </c>
      <c r="L53" s="47">
        <v>0.3278303494072481</v>
      </c>
    </row>
    <row r="54" spans="1:12" ht="12.75" customHeight="1">
      <c r="A54" s="28" t="s">
        <v>150</v>
      </c>
      <c r="B54" s="29" t="s">
        <v>37</v>
      </c>
      <c r="C54" s="24">
        <f t="shared" si="0"/>
        <v>14.280379</v>
      </c>
      <c r="D54" s="266">
        <f>C54*1000000/'t15'!$D54</f>
        <v>41.86173973711056</v>
      </c>
      <c r="E54" s="36">
        <v>-0.2967139684559962</v>
      </c>
      <c r="F54" s="24">
        <v>4.513338</v>
      </c>
      <c r="G54" s="266">
        <f>F54*1000000/'t15'!$D54</f>
        <v>13.230473834175626</v>
      </c>
      <c r="H54" s="36">
        <v>0.027668932772988653</v>
      </c>
      <c r="I54" s="24">
        <v>9.767041</v>
      </c>
      <c r="J54" s="266">
        <f>I54*1000000/'t15'!$D54</f>
        <v>28.631265902934935</v>
      </c>
      <c r="K54" s="199">
        <f t="shared" si="1"/>
        <v>68.39483041731597</v>
      </c>
      <c r="L54" s="48">
        <v>-0.38623798897545536</v>
      </c>
    </row>
    <row r="55" spans="1:12" ht="12.75" customHeight="1">
      <c r="A55" s="26" t="s">
        <v>151</v>
      </c>
      <c r="B55" s="27" t="s">
        <v>38</v>
      </c>
      <c r="C55" s="22">
        <f t="shared" si="0"/>
        <v>6.669778</v>
      </c>
      <c r="D55" s="265">
        <f>C55*1000000/'t15'!$D55</f>
        <v>82.02698248720976</v>
      </c>
      <c r="E55" s="35">
        <v>-0.0581839968697343</v>
      </c>
      <c r="F55" s="22">
        <v>5.231778</v>
      </c>
      <c r="G55" s="265">
        <f>F55*1000000/'t15'!$D55</f>
        <v>64.34201593860685</v>
      </c>
      <c r="H55" s="35">
        <v>0.02829321830321674</v>
      </c>
      <c r="I55" s="22">
        <v>1.438</v>
      </c>
      <c r="J55" s="265">
        <f>I55*1000000/'t15'!$D55</f>
        <v>17.68496654860291</v>
      </c>
      <c r="K55" s="198">
        <f t="shared" si="1"/>
        <v>21.55993797694616</v>
      </c>
      <c r="L55" s="47">
        <v>-0.27883650952858574</v>
      </c>
    </row>
    <row r="56" spans="1:12" ht="12.75" customHeight="1">
      <c r="A56" s="28" t="s">
        <v>152</v>
      </c>
      <c r="B56" s="29" t="s">
        <v>39</v>
      </c>
      <c r="C56" s="24">
        <f t="shared" si="0"/>
        <v>50.011790000000005</v>
      </c>
      <c r="D56" s="266">
        <f>C56*1000000/'t15'!$D56</f>
        <v>62.236772514755984</v>
      </c>
      <c r="E56" s="36">
        <v>0.04595779492799945</v>
      </c>
      <c r="F56" s="24">
        <v>31.46679</v>
      </c>
      <c r="G56" s="266">
        <f>F56*1000000/'t15'!$D56</f>
        <v>39.15859542319117</v>
      </c>
      <c r="H56" s="36">
        <v>0.023331941867515305</v>
      </c>
      <c r="I56" s="24">
        <v>18.545</v>
      </c>
      <c r="J56" s="266">
        <f>I56*1000000/'t15'!$D56</f>
        <v>23.0781770915648</v>
      </c>
      <c r="K56" s="199">
        <f t="shared" si="1"/>
        <v>37.08125623977866</v>
      </c>
      <c r="L56" s="48">
        <v>0.08672721945502482</v>
      </c>
    </row>
    <row r="57" spans="1:12" ht="12.75" customHeight="1">
      <c r="A57" s="26" t="s">
        <v>153</v>
      </c>
      <c r="B57" s="27" t="s">
        <v>40</v>
      </c>
      <c r="C57" s="22">
        <f t="shared" si="0"/>
        <v>34.281289</v>
      </c>
      <c r="D57" s="265">
        <f>C57*1000000/'t15'!$D57</f>
        <v>66.42823869086259</v>
      </c>
      <c r="E57" s="35">
        <v>0.030319187975509143</v>
      </c>
      <c r="F57" s="22">
        <v>25.279789</v>
      </c>
      <c r="G57" s="265">
        <f>F57*1000000/'t15'!$D57</f>
        <v>48.985668471994806</v>
      </c>
      <c r="H57" s="35">
        <v>0.009295618366810254</v>
      </c>
      <c r="I57" s="22">
        <v>9.0015</v>
      </c>
      <c r="J57" s="265">
        <f>I57*1000000/'t15'!$D57</f>
        <v>17.44257021886778</v>
      </c>
      <c r="K57" s="198">
        <f t="shared" si="1"/>
        <v>26.25776411149534</v>
      </c>
      <c r="L57" s="47">
        <v>0.09433651221586659</v>
      </c>
    </row>
    <row r="58" spans="1:12" ht="12.75" customHeight="1">
      <c r="A58" s="28" t="s">
        <v>154</v>
      </c>
      <c r="B58" s="29" t="s">
        <v>96</v>
      </c>
      <c r="C58" s="24">
        <f t="shared" si="0"/>
        <v>123.953925</v>
      </c>
      <c r="D58" s="266">
        <f>C58*1000000/'t15'!$D58</f>
        <v>213.56564071109335</v>
      </c>
      <c r="E58" s="36" t="s">
        <v>397</v>
      </c>
      <c r="F58" s="24">
        <v>23.589531</v>
      </c>
      <c r="G58" s="266">
        <f>F58*1000000/'t15'!$D58</f>
        <v>40.64343506741879</v>
      </c>
      <c r="H58" s="36">
        <v>0.006010938912598851</v>
      </c>
      <c r="I58" s="24">
        <v>100.364394</v>
      </c>
      <c r="J58" s="266">
        <f>I58*1000000/'t15'!$D58</f>
        <v>172.92220564367454</v>
      </c>
      <c r="K58" s="199">
        <f t="shared" si="1"/>
        <v>80.96911332174436</v>
      </c>
      <c r="L58" s="48" t="s">
        <v>397</v>
      </c>
    </row>
    <row r="59" spans="1:12" ht="12.75" customHeight="1">
      <c r="A59" s="26" t="s">
        <v>155</v>
      </c>
      <c r="B59" s="27" t="s">
        <v>41</v>
      </c>
      <c r="C59" s="22">
        <f t="shared" si="0"/>
        <v>22.646695</v>
      </c>
      <c r="D59" s="265">
        <f>C59*1000000/'t15'!$D59</f>
        <v>117.81408669052772</v>
      </c>
      <c r="E59" s="35">
        <v>-0.14045324347298138</v>
      </c>
      <c r="F59" s="22">
        <v>11.426695</v>
      </c>
      <c r="G59" s="265">
        <f>F59*1000000/'t15'!$D59</f>
        <v>59.44468432661895</v>
      </c>
      <c r="H59" s="35">
        <v>0.03247807134056413</v>
      </c>
      <c r="I59" s="22">
        <v>11.22</v>
      </c>
      <c r="J59" s="265">
        <f>I59*1000000/'t15'!$D59</f>
        <v>58.369402363908776</v>
      </c>
      <c r="K59" s="198">
        <f t="shared" si="1"/>
        <v>49.54365305842641</v>
      </c>
      <c r="L59" s="47">
        <v>-0.2657068062827225</v>
      </c>
    </row>
    <row r="60" spans="1:12" ht="12.75" customHeight="1">
      <c r="A60" s="28" t="s">
        <v>156</v>
      </c>
      <c r="B60" s="29" t="s">
        <v>42</v>
      </c>
      <c r="C60" s="24">
        <f t="shared" si="0"/>
        <v>11.839572</v>
      </c>
      <c r="D60" s="266">
        <f>C60*1000000/'t15'!$D60</f>
        <v>37.54982350310654</v>
      </c>
      <c r="E60" s="36">
        <v>0.10146332459697449</v>
      </c>
      <c r="F60" s="24">
        <v>6.606102</v>
      </c>
      <c r="G60" s="266">
        <f>F60*1000000/'t15'!$D60</f>
        <v>20.951598938164242</v>
      </c>
      <c r="H60" s="36">
        <v>0.018764186874183242</v>
      </c>
      <c r="I60" s="24">
        <v>5.23347</v>
      </c>
      <c r="J60" s="266">
        <f>I60*1000000/'t15'!$D60</f>
        <v>16.598224564942292</v>
      </c>
      <c r="K60" s="199">
        <f t="shared" si="1"/>
        <v>44.20320261577022</v>
      </c>
      <c r="L60" s="48">
        <v>0.2272116845010259</v>
      </c>
    </row>
    <row r="61" spans="1:12" ht="12.75" customHeight="1">
      <c r="A61" s="26" t="s">
        <v>157</v>
      </c>
      <c r="B61" s="27" t="s">
        <v>43</v>
      </c>
      <c r="C61" s="22">
        <f t="shared" si="0"/>
        <v>25.251117999999998</v>
      </c>
      <c r="D61" s="265">
        <f>C61*1000000/'t15'!$D61</f>
        <v>33.88802282542469</v>
      </c>
      <c r="E61" s="35">
        <v>-0.16869987091221328</v>
      </c>
      <c r="F61" s="22">
        <v>17.222541</v>
      </c>
      <c r="G61" s="265">
        <f>F61*1000000/'t15'!$D61</f>
        <v>23.11334739791769</v>
      </c>
      <c r="H61" s="35">
        <v>0.019936460582251625</v>
      </c>
      <c r="I61" s="22">
        <v>8.028577</v>
      </c>
      <c r="J61" s="265">
        <f>I61*1000000/'t15'!$D61</f>
        <v>10.774675427506999</v>
      </c>
      <c r="K61" s="198">
        <f t="shared" si="1"/>
        <v>31.79493676279997</v>
      </c>
      <c r="L61" s="47">
        <v>-0.40483019568396494</v>
      </c>
    </row>
    <row r="62" spans="1:12" ht="12.75" customHeight="1">
      <c r="A62" s="28" t="s">
        <v>158</v>
      </c>
      <c r="B62" s="29" t="s">
        <v>44</v>
      </c>
      <c r="C62" s="24">
        <f t="shared" si="0"/>
        <v>12.7349</v>
      </c>
      <c r="D62" s="266">
        <f>C62*1000000/'t15'!$D62</f>
        <v>63.54201489893572</v>
      </c>
      <c r="E62" s="36">
        <v>-0.04817284748784045</v>
      </c>
      <c r="F62" s="24">
        <v>9.1039</v>
      </c>
      <c r="G62" s="266">
        <f>F62*1000000/'t15'!$D62</f>
        <v>45.42478931427973</v>
      </c>
      <c r="H62" s="36">
        <v>0.03884648432641402</v>
      </c>
      <c r="I62" s="24">
        <v>3.631</v>
      </c>
      <c r="J62" s="266">
        <f>I62*1000000/'t15'!$D62</f>
        <v>18.11722558465599</v>
      </c>
      <c r="K62" s="199">
        <f t="shared" si="1"/>
        <v>28.512198760885436</v>
      </c>
      <c r="L62" s="48">
        <v>-0.2133805463874756</v>
      </c>
    </row>
    <row r="63" spans="1:12" ht="12.75" customHeight="1">
      <c r="A63" s="26" t="s">
        <v>159</v>
      </c>
      <c r="B63" s="27" t="s">
        <v>45</v>
      </c>
      <c r="C63" s="22">
        <f t="shared" si="0"/>
        <v>62.229915</v>
      </c>
      <c r="D63" s="265">
        <f>C63*1000000/'t15'!$D63</f>
        <v>84.19186924334095</v>
      </c>
      <c r="E63" s="154">
        <v>-0.003409280173214513</v>
      </c>
      <c r="F63" s="22">
        <v>31.859515</v>
      </c>
      <c r="G63" s="265">
        <f>F63*1000000/'t15'!$D63</f>
        <v>43.10325863431213</v>
      </c>
      <c r="H63" s="35">
        <v>0.02222605464789451</v>
      </c>
      <c r="I63" s="22">
        <v>30.3704</v>
      </c>
      <c r="J63" s="265">
        <f>I63*1000000/'t15'!$D63</f>
        <v>41.08861060902882</v>
      </c>
      <c r="K63" s="198">
        <f t="shared" si="1"/>
        <v>48.8035376554829</v>
      </c>
      <c r="L63" s="47">
        <v>-0.02895510934902157</v>
      </c>
    </row>
    <row r="64" spans="1:12" ht="12.75" customHeight="1">
      <c r="A64" s="28" t="s">
        <v>160</v>
      </c>
      <c r="B64" s="29" t="s">
        <v>46</v>
      </c>
      <c r="C64" s="24">
        <f t="shared" si="0"/>
        <v>66.88825</v>
      </c>
      <c r="D64" s="266">
        <f>C64*1000000/'t15'!$D64</f>
        <v>62.72765040400327</v>
      </c>
      <c r="E64" s="36">
        <v>0.1426849168478086</v>
      </c>
      <c r="F64" s="24">
        <v>18.175099</v>
      </c>
      <c r="G64" s="266">
        <f>F64*1000000/'t15'!$D64</f>
        <v>17.044566962510597</v>
      </c>
      <c r="H64" s="36">
        <v>0.01988721539760374</v>
      </c>
      <c r="I64" s="24">
        <v>48.713151</v>
      </c>
      <c r="J64" s="266">
        <f>I64*1000000/'t15'!$D64</f>
        <v>45.68308344149268</v>
      </c>
      <c r="K64" s="199">
        <f t="shared" si="1"/>
        <v>72.82766554663937</v>
      </c>
      <c r="L64" s="48">
        <v>0.19643222966672647</v>
      </c>
    </row>
    <row r="65" spans="1:12" ht="12.75" customHeight="1">
      <c r="A65" s="26" t="s">
        <v>161</v>
      </c>
      <c r="B65" s="27" t="s">
        <v>47</v>
      </c>
      <c r="C65" s="22">
        <f t="shared" si="0"/>
        <v>9.497091</v>
      </c>
      <c r="D65" s="265">
        <f>C65*1000000/'t15'!$D65</f>
        <v>41.70146219372969</v>
      </c>
      <c r="E65" s="35" t="s">
        <v>397</v>
      </c>
      <c r="F65" s="22">
        <v>3.693469</v>
      </c>
      <c r="G65" s="265">
        <f>F65*1000000/'t15'!$D65</f>
        <v>16.217919557390005</v>
      </c>
      <c r="H65" s="35">
        <v>-0.011706301318253343</v>
      </c>
      <c r="I65" s="22">
        <v>5.803622</v>
      </c>
      <c r="J65" s="265">
        <f>I65*1000000/'t15'!$D65</f>
        <v>25.483542636339685</v>
      </c>
      <c r="K65" s="198">
        <f t="shared" si="1"/>
        <v>61.10947025778736</v>
      </c>
      <c r="L65" s="47" t="s">
        <v>397</v>
      </c>
    </row>
    <row r="66" spans="1:12" ht="12.75" customHeight="1">
      <c r="A66" s="28" t="s">
        <v>162</v>
      </c>
      <c r="B66" s="29" t="s">
        <v>48</v>
      </c>
      <c r="C66" s="24">
        <f t="shared" si="0"/>
        <v>252.54359499999998</v>
      </c>
      <c r="D66" s="266">
        <f>C66*1000000/'t15'!$D66</f>
        <v>96.63836703612502</v>
      </c>
      <c r="E66" s="36">
        <v>-0.033623163429913006</v>
      </c>
      <c r="F66" s="24">
        <v>118.414744</v>
      </c>
      <c r="G66" s="266">
        <f>F66*1000000/'t15'!$D66</f>
        <v>45.31260233767079</v>
      </c>
      <c r="H66" s="36">
        <v>-0.058340195500655945</v>
      </c>
      <c r="I66" s="24">
        <v>134.128851</v>
      </c>
      <c r="J66" s="266">
        <f>I66*1000000/'t15'!$D66</f>
        <v>51.32576469845424</v>
      </c>
      <c r="K66" s="199">
        <f t="shared" si="1"/>
        <v>53.111167202636835</v>
      </c>
      <c r="L66" s="48">
        <v>-0.01069787509757858</v>
      </c>
    </row>
    <row r="67" spans="1:12" ht="12.75" customHeight="1">
      <c r="A67" s="26" t="s">
        <v>163</v>
      </c>
      <c r="B67" s="27" t="s">
        <v>49</v>
      </c>
      <c r="C67" s="22">
        <f t="shared" si="0"/>
        <v>76.102164</v>
      </c>
      <c r="D67" s="265">
        <f>C67*1000000/'t15'!$D67</f>
        <v>92.6303896938537</v>
      </c>
      <c r="E67" s="35">
        <v>-0.22308520040422108</v>
      </c>
      <c r="F67" s="22">
        <v>41.309944</v>
      </c>
      <c r="G67" s="265">
        <f>F67*1000000/'t15'!$D67</f>
        <v>50.281831814286825</v>
      </c>
      <c r="H67" s="35">
        <v>0.03754144488905653</v>
      </c>
      <c r="I67" s="22">
        <v>34.79222</v>
      </c>
      <c r="J67" s="265">
        <f>I67*1000000/'t15'!$D67</f>
        <v>42.348557879566876</v>
      </c>
      <c r="K67" s="198">
        <f t="shared" si="1"/>
        <v>45.717780114636426</v>
      </c>
      <c r="L67" s="47">
        <v>-0.4015693500317453</v>
      </c>
    </row>
    <row r="68" spans="1:12" ht="12.75" customHeight="1">
      <c r="A68" s="28" t="s">
        <v>164</v>
      </c>
      <c r="B68" s="29" t="s">
        <v>50</v>
      </c>
      <c r="C68" s="24">
        <f t="shared" si="0"/>
        <v>31.62578</v>
      </c>
      <c r="D68" s="266">
        <f>C68*1000000/'t15'!$D68</f>
        <v>104.71765835568358</v>
      </c>
      <c r="E68" s="36">
        <v>-0.10091200100069941</v>
      </c>
      <c r="F68" s="24">
        <v>15.00947</v>
      </c>
      <c r="G68" s="266">
        <f>F68*1000000/'t15'!$D68</f>
        <v>49.698586139531805</v>
      </c>
      <c r="H68" s="36">
        <v>0.018405911169613542</v>
      </c>
      <c r="I68" s="24">
        <v>16.61631</v>
      </c>
      <c r="J68" s="266">
        <f>I68*1000000/'t15'!$D68</f>
        <v>55.01907221615178</v>
      </c>
      <c r="K68" s="199">
        <f t="shared" si="1"/>
        <v>52.540395841620345</v>
      </c>
      <c r="L68" s="48">
        <v>-0.18695760671716288</v>
      </c>
    </row>
    <row r="69" spans="1:12" ht="12.75" customHeight="1">
      <c r="A69" s="26" t="s">
        <v>165</v>
      </c>
      <c r="B69" s="27" t="s">
        <v>51</v>
      </c>
      <c r="C69" s="22">
        <f t="shared" si="0"/>
        <v>113.337698</v>
      </c>
      <c r="D69" s="265">
        <f>C69*1000000/'t15'!$D69</f>
        <v>76.11915905896164</v>
      </c>
      <c r="E69" s="35">
        <v>-0.012516042692759188</v>
      </c>
      <c r="F69" s="22">
        <v>69.239193</v>
      </c>
      <c r="G69" s="265">
        <f>F69*1000000/'t15'!$D69</f>
        <v>46.50199570032862</v>
      </c>
      <c r="H69" s="35">
        <v>0.03579951235474588</v>
      </c>
      <c r="I69" s="22">
        <v>44.098505</v>
      </c>
      <c r="J69" s="265">
        <f>I69*1000000/'t15'!$D69</f>
        <v>29.617163358633025</v>
      </c>
      <c r="K69" s="198">
        <f t="shared" si="1"/>
        <v>38.90894713601824</v>
      </c>
      <c r="L69" s="47">
        <v>-0.07990259072118533</v>
      </c>
    </row>
    <row r="70" spans="1:12" ht="12.75" customHeight="1">
      <c r="A70" s="28" t="s">
        <v>166</v>
      </c>
      <c r="B70" s="29" t="s">
        <v>52</v>
      </c>
      <c r="C70" s="24">
        <f t="shared" si="0"/>
        <v>52.418276</v>
      </c>
      <c r="D70" s="266">
        <f>C70*1000000/'t15'!$D70</f>
        <v>81.02895002071392</v>
      </c>
      <c r="E70" s="36">
        <v>0.1274145520926313</v>
      </c>
      <c r="F70" s="24">
        <v>27.3797</v>
      </c>
      <c r="G70" s="266">
        <f>F70*1000000/'t15'!$D70</f>
        <v>42.32394714549828</v>
      </c>
      <c r="H70" s="36">
        <v>0.007332897259123117</v>
      </c>
      <c r="I70" s="24">
        <v>25.038576</v>
      </c>
      <c r="J70" s="266">
        <f>I70*1000000/'t15'!$D70</f>
        <v>38.70500287521564</v>
      </c>
      <c r="K70" s="199">
        <f t="shared" si="1"/>
        <v>47.76688191729159</v>
      </c>
      <c r="L70" s="48">
        <v>0.2964055577747464</v>
      </c>
    </row>
    <row r="71" spans="1:12" ht="12.75" customHeight="1">
      <c r="A71" s="26" t="s">
        <v>167</v>
      </c>
      <c r="B71" s="27" t="s">
        <v>53</v>
      </c>
      <c r="C71" s="22">
        <f t="shared" si="0"/>
        <v>63.509428</v>
      </c>
      <c r="D71" s="265">
        <f>C71*1000000/'t15'!$D71</f>
        <v>94.55817069757192</v>
      </c>
      <c r="E71" s="35">
        <v>0.10218724964214165</v>
      </c>
      <c r="F71" s="22">
        <v>29.580428</v>
      </c>
      <c r="G71" s="265">
        <f>F71*1000000/'t15'!$D71</f>
        <v>44.04182572910649</v>
      </c>
      <c r="H71" s="35">
        <v>0.06706615775778535</v>
      </c>
      <c r="I71" s="22">
        <v>33.929</v>
      </c>
      <c r="J71" s="265">
        <f>I71*1000000/'t15'!$D71</f>
        <v>50.51634496846544</v>
      </c>
      <c r="K71" s="198">
        <f t="shared" si="1"/>
        <v>53.42356413602087</v>
      </c>
      <c r="L71" s="47">
        <v>0.1347491638795988</v>
      </c>
    </row>
    <row r="72" spans="1:12" ht="12.75" customHeight="1">
      <c r="A72" s="28" t="s">
        <v>168</v>
      </c>
      <c r="B72" s="29" t="s">
        <v>97</v>
      </c>
      <c r="C72" s="24">
        <f aca="true" t="shared" si="2" ref="C72:C104">F72+I72</f>
        <v>5.7066</v>
      </c>
      <c r="D72" s="266">
        <f>C72*1000000/'t15'!$D72</f>
        <v>23.97418823598607</v>
      </c>
      <c r="E72" s="36">
        <v>-0.17019049003926134</v>
      </c>
      <c r="F72" s="24">
        <v>3.338</v>
      </c>
      <c r="G72" s="266">
        <f>F72*1000000/'t15'!$D72</f>
        <v>14.023383508870694</v>
      </c>
      <c r="H72" s="36">
        <v>0.09192018318613027</v>
      </c>
      <c r="I72" s="24">
        <v>2.3686</v>
      </c>
      <c r="J72" s="266">
        <f>I72*1000000/'t15'!$D72</f>
        <v>9.950804727115376</v>
      </c>
      <c r="K72" s="199">
        <f aca="true" t="shared" si="3" ref="K72:K110">I72/C72*100</f>
        <v>41.5063260084814</v>
      </c>
      <c r="L72" s="48">
        <v>-0.37994764397905756</v>
      </c>
    </row>
    <row r="73" spans="1:12" ht="12.75" customHeight="1">
      <c r="A73" s="26" t="s">
        <v>169</v>
      </c>
      <c r="B73" s="27" t="s">
        <v>54</v>
      </c>
      <c r="C73" s="22">
        <f t="shared" si="2"/>
        <v>25.497563</v>
      </c>
      <c r="D73" s="265">
        <f>C73*1000000/'t15'!$D73</f>
        <v>56.07101027626958</v>
      </c>
      <c r="E73" s="35">
        <v>-0.11047665948502705</v>
      </c>
      <c r="F73" s="22">
        <v>14.805563</v>
      </c>
      <c r="G73" s="265">
        <f>F73*1000000/'t15'!$D73</f>
        <v>32.558518440329244</v>
      </c>
      <c r="H73" s="35">
        <v>-0.037871899058177116</v>
      </c>
      <c r="I73" s="22">
        <v>10.692</v>
      </c>
      <c r="J73" s="265">
        <f>I73*1000000/'t15'!$D73</f>
        <v>23.512491835940335</v>
      </c>
      <c r="K73" s="198">
        <f t="shared" si="3"/>
        <v>41.93341928403119</v>
      </c>
      <c r="L73" s="47">
        <v>-0.19463390567153382</v>
      </c>
    </row>
    <row r="74" spans="1:12" ht="12.75" customHeight="1">
      <c r="A74" s="28" t="s">
        <v>170</v>
      </c>
      <c r="B74" s="29" t="s">
        <v>55</v>
      </c>
      <c r="C74" s="24">
        <f t="shared" si="2"/>
        <v>48.749587</v>
      </c>
      <c r="D74" s="266">
        <f>C74*1000000/'t15'!$D74</f>
        <v>43.792023406248795</v>
      </c>
      <c r="E74" s="36">
        <v>-0.029164619846221984</v>
      </c>
      <c r="F74" s="24">
        <v>18.473767</v>
      </c>
      <c r="G74" s="266">
        <f>F74*1000000/'t15'!$D74</f>
        <v>16.595086987415637</v>
      </c>
      <c r="H74" s="36">
        <v>0.00656558856796452</v>
      </c>
      <c r="I74" s="24">
        <v>30.27582</v>
      </c>
      <c r="J74" s="266">
        <f>I74*1000000/'t15'!$D74</f>
        <v>27.196936418833154</v>
      </c>
      <c r="K74" s="199">
        <f t="shared" si="3"/>
        <v>62.10477229273758</v>
      </c>
      <c r="L74" s="48">
        <v>-0.04974684560591924</v>
      </c>
    </row>
    <row r="75" spans="1:12" ht="12.75" customHeight="1">
      <c r="A75" s="26" t="s">
        <v>171</v>
      </c>
      <c r="B75" s="27" t="s">
        <v>56</v>
      </c>
      <c r="C75" s="22">
        <f t="shared" si="2"/>
        <v>50.379292</v>
      </c>
      <c r="D75" s="265">
        <f>C75*1000000/'t15'!$D75</f>
        <v>65.93595824433555</v>
      </c>
      <c r="E75" s="35">
        <v>0.08930573016596766</v>
      </c>
      <c r="F75" s="22">
        <v>15.824292</v>
      </c>
      <c r="G75" s="265">
        <f>F75*1000000/'t15'!$D75</f>
        <v>20.710689156929263</v>
      </c>
      <c r="H75" s="35">
        <v>0.04803631924568208</v>
      </c>
      <c r="I75" s="22">
        <v>34.555</v>
      </c>
      <c r="J75" s="265">
        <f>I75*1000000/'t15'!$D75</f>
        <v>45.22526908740629</v>
      </c>
      <c r="K75" s="198">
        <f t="shared" si="3"/>
        <v>68.58968958912722</v>
      </c>
      <c r="L75" s="47">
        <v>0.10930979133226337</v>
      </c>
    </row>
    <row r="76" spans="1:12" ht="12.75" customHeight="1">
      <c r="A76" s="28" t="s">
        <v>172</v>
      </c>
      <c r="B76" s="29" t="s">
        <v>57</v>
      </c>
      <c r="C76" s="24">
        <f t="shared" si="2"/>
        <v>98.688281</v>
      </c>
      <c r="D76" s="266">
        <f>C76*1000000/'t15'!$D76</f>
        <v>56.751682194244914</v>
      </c>
      <c r="E76" s="36">
        <v>0.1462054474266914</v>
      </c>
      <c r="F76" s="24">
        <v>39.877994</v>
      </c>
      <c r="G76" s="266">
        <f>F76*1000000/'t15'!$D76</f>
        <v>22.932238955829067</v>
      </c>
      <c r="H76" s="36">
        <v>0.07518733479925288</v>
      </c>
      <c r="I76" s="24">
        <v>58.810287</v>
      </c>
      <c r="J76" s="266">
        <f>I76*1000000/'t15'!$D76</f>
        <v>33.81944323841585</v>
      </c>
      <c r="K76" s="199">
        <f t="shared" si="3"/>
        <v>59.59196614236294</v>
      </c>
      <c r="L76" s="48">
        <v>0.19994918247153137</v>
      </c>
    </row>
    <row r="77" spans="1:12" ht="12.75" customHeight="1">
      <c r="A77" s="26" t="s">
        <v>173</v>
      </c>
      <c r="B77" s="27" t="s">
        <v>58</v>
      </c>
      <c r="C77" s="22">
        <f t="shared" si="2"/>
        <v>10.282426000000001</v>
      </c>
      <c r="D77" s="265">
        <f>C77*1000000/'t15'!$D77</f>
        <v>41.633468974592574</v>
      </c>
      <c r="E77" s="35">
        <v>0.08838628173556673</v>
      </c>
      <c r="F77" s="22">
        <v>3.650554</v>
      </c>
      <c r="G77" s="265">
        <f>F77*1000000/'t15'!$D77</f>
        <v>14.781066909606235</v>
      </c>
      <c r="H77" s="35">
        <v>0.016716459645406356</v>
      </c>
      <c r="I77" s="22">
        <v>6.631872</v>
      </c>
      <c r="J77" s="265">
        <f>I77*1000000/'t15'!$D77</f>
        <v>26.852402064986336</v>
      </c>
      <c r="K77" s="198">
        <f t="shared" si="3"/>
        <v>64.49715271473872</v>
      </c>
      <c r="L77" s="47">
        <v>0.13232319231152734</v>
      </c>
    </row>
    <row r="78" spans="1:12" ht="12.75" customHeight="1">
      <c r="A78" s="28" t="s">
        <v>174</v>
      </c>
      <c r="B78" s="29" t="s">
        <v>59</v>
      </c>
      <c r="C78" s="24">
        <f t="shared" si="2"/>
        <v>30.918342</v>
      </c>
      <c r="D78" s="266">
        <f>C78*1000000/'t15'!$D78</f>
        <v>53.86451963582009</v>
      </c>
      <c r="E78" s="36">
        <v>0.027424568720229248</v>
      </c>
      <c r="F78" s="24">
        <v>10.5733</v>
      </c>
      <c r="G78" s="266">
        <f>F78*1000000/'t15'!$D78</f>
        <v>18.42031909296483</v>
      </c>
      <c r="H78" s="36">
        <v>0.042702962837318115</v>
      </c>
      <c r="I78" s="24">
        <v>20.345042</v>
      </c>
      <c r="J78" s="266">
        <f>I78*1000000/'t15'!$D78</f>
        <v>35.44420054285525</v>
      </c>
      <c r="K78" s="199">
        <f t="shared" si="3"/>
        <v>65.80250001762707</v>
      </c>
      <c r="L78" s="48">
        <v>0.019659873843099307</v>
      </c>
    </row>
    <row r="79" spans="1:12" ht="12.75" customHeight="1">
      <c r="A79" s="26" t="s">
        <v>175</v>
      </c>
      <c r="B79" s="27" t="s">
        <v>60</v>
      </c>
      <c r="C79" s="22">
        <f t="shared" si="2"/>
        <v>43.494654</v>
      </c>
      <c r="D79" s="265">
        <f>C79*1000000/'t15'!$D79</f>
        <v>75.41453442706518</v>
      </c>
      <c r="E79" s="35">
        <v>-0.03918862561704095</v>
      </c>
      <c r="F79" s="22">
        <v>25.70306</v>
      </c>
      <c r="G79" s="265">
        <f>F79*1000000/'t15'!$D79</f>
        <v>44.56603570753597</v>
      </c>
      <c r="H79" s="35">
        <v>0.05206413945648003</v>
      </c>
      <c r="I79" s="22">
        <v>17.791594</v>
      </c>
      <c r="J79" s="265">
        <f>I79*1000000/'t15'!$D79</f>
        <v>30.848498719529218</v>
      </c>
      <c r="K79" s="198">
        <f t="shared" si="3"/>
        <v>40.90524320529139</v>
      </c>
      <c r="L79" s="47">
        <v>-0.1461781048234263</v>
      </c>
    </row>
    <row r="80" spans="1:12" ht="12.75" customHeight="1">
      <c r="A80" s="28" t="s">
        <v>176</v>
      </c>
      <c r="B80" s="29" t="s">
        <v>61</v>
      </c>
      <c r="C80" s="24">
        <f t="shared" si="2"/>
        <v>36.593859</v>
      </c>
      <c r="D80" s="266">
        <f>C80*1000000/'t15'!$D80</f>
        <v>86.18877803371818</v>
      </c>
      <c r="E80" s="36">
        <v>0.031264914107002495</v>
      </c>
      <c r="F80" s="24">
        <v>20.609257</v>
      </c>
      <c r="G80" s="266">
        <f>F80*1000000/'t15'!$D80</f>
        <v>48.54056733980564</v>
      </c>
      <c r="H80" s="36">
        <v>0.0009763392426740403</v>
      </c>
      <c r="I80" s="24">
        <v>15.984602</v>
      </c>
      <c r="J80" s="266">
        <f>I80*1000000/'t15'!$D80</f>
        <v>37.648210693912546</v>
      </c>
      <c r="K80" s="199">
        <f t="shared" si="3"/>
        <v>43.681105072848425</v>
      </c>
      <c r="L80" s="48">
        <v>0.07313159344506714</v>
      </c>
    </row>
    <row r="81" spans="1:12" ht="12.75" customHeight="1">
      <c r="A81" s="26" t="s">
        <v>177</v>
      </c>
      <c r="B81" s="27" t="s">
        <v>62</v>
      </c>
      <c r="C81" s="22">
        <f t="shared" si="2"/>
        <v>28.320968999999998</v>
      </c>
      <c r="D81" s="265">
        <f>C81*1000000/'t15'!$D81</f>
        <v>37.864029734011616</v>
      </c>
      <c r="E81" s="35">
        <v>0.0018739566823200438</v>
      </c>
      <c r="F81" s="22">
        <v>14.813667</v>
      </c>
      <c r="G81" s="265">
        <f>F81*1000000/'t15'!$D81</f>
        <v>19.80529436537806</v>
      </c>
      <c r="H81" s="35">
        <v>0.05220978611192506</v>
      </c>
      <c r="I81" s="22">
        <v>13.507302</v>
      </c>
      <c r="J81" s="265">
        <f>I81*1000000/'t15'!$D81</f>
        <v>18.05873536863356</v>
      </c>
      <c r="K81" s="198">
        <f t="shared" si="3"/>
        <v>47.69364353317148</v>
      </c>
      <c r="L81" s="47">
        <v>-0.04806900883767151</v>
      </c>
    </row>
    <row r="82" spans="1:12" ht="12.75" customHeight="1">
      <c r="A82" s="28" t="s">
        <v>178</v>
      </c>
      <c r="B82" s="29" t="s">
        <v>63</v>
      </c>
      <c r="C82" s="24">
        <f t="shared" si="2"/>
        <v>84.753143</v>
      </c>
      <c r="D82" s="266">
        <f>C82*1000000/'t15'!$D82</f>
        <v>37.534923013081155</v>
      </c>
      <c r="E82" s="36">
        <v>0.012185690527658277</v>
      </c>
      <c r="F82" s="24">
        <v>67.89725</v>
      </c>
      <c r="G82" s="266">
        <f>F82*1000000/'t15'!$D82</f>
        <v>30.0698942993763</v>
      </c>
      <c r="H82" s="36">
        <v>0.07915415681905236</v>
      </c>
      <c r="I82" s="24">
        <v>16.855893</v>
      </c>
      <c r="J82" s="266">
        <f>I82*1000000/'t15'!$D82</f>
        <v>7.465028713704854</v>
      </c>
      <c r="K82" s="199">
        <f t="shared" si="3"/>
        <v>19.888221726479216</v>
      </c>
      <c r="L82" s="48">
        <v>-0.19023178705343635</v>
      </c>
    </row>
    <row r="83" spans="1:12" ht="12.75" customHeight="1">
      <c r="A83" s="26" t="s">
        <v>179</v>
      </c>
      <c r="B83" s="27" t="s">
        <v>64</v>
      </c>
      <c r="C83" s="22">
        <f t="shared" si="2"/>
        <v>70.526747</v>
      </c>
      <c r="D83" s="265">
        <f>C83*1000000/'t15'!$D83</f>
        <v>55.294148961609054</v>
      </c>
      <c r="E83" s="35">
        <v>-0.14490695799707576</v>
      </c>
      <c r="F83" s="22">
        <v>27.051977</v>
      </c>
      <c r="G83" s="265">
        <f>F83*1000000/'t15'!$D83</f>
        <v>21.209202317867035</v>
      </c>
      <c r="H83" s="35">
        <v>-0.03172942892174968</v>
      </c>
      <c r="I83" s="22">
        <v>43.47477</v>
      </c>
      <c r="J83" s="265">
        <f>I83*1000000/'t15'!$D83</f>
        <v>34.084946643742015</v>
      </c>
      <c r="K83" s="198">
        <f t="shared" si="3"/>
        <v>61.64295370095547</v>
      </c>
      <c r="L83" s="47">
        <v>-0.20288283828382836</v>
      </c>
    </row>
    <row r="84" spans="1:12" ht="12.75" customHeight="1">
      <c r="A84" s="28" t="s">
        <v>180</v>
      </c>
      <c r="B84" s="29" t="s">
        <v>65</v>
      </c>
      <c r="C84" s="24">
        <f t="shared" si="2"/>
        <v>97.639116</v>
      </c>
      <c r="D84" s="266">
        <f>C84*1000000/'t15'!$D84</f>
        <v>73.12235898879939</v>
      </c>
      <c r="E84" s="36">
        <v>0.08687697600036137</v>
      </c>
      <c r="F84" s="24">
        <v>31.715259</v>
      </c>
      <c r="G84" s="266">
        <f>F84*1000000/'t15'!$D84</f>
        <v>23.751695519455037</v>
      </c>
      <c r="H84" s="36">
        <v>0.00913223005201469</v>
      </c>
      <c r="I84" s="24">
        <v>65.923857</v>
      </c>
      <c r="J84" s="266">
        <f>I84*1000000/'t15'!$D84</f>
        <v>49.37066346934435</v>
      </c>
      <c r="K84" s="199">
        <f t="shared" si="3"/>
        <v>67.51787572513457</v>
      </c>
      <c r="L84" s="48">
        <v>0.12871117423062084</v>
      </c>
    </row>
    <row r="85" spans="1:12" ht="12.75" customHeight="1">
      <c r="A85" s="26" t="s">
        <v>181</v>
      </c>
      <c r="B85" s="27" t="s">
        <v>66</v>
      </c>
      <c r="C85" s="22">
        <f t="shared" si="2"/>
        <v>82.569088</v>
      </c>
      <c r="D85" s="265">
        <f>C85*1000000/'t15'!$D85</f>
        <v>57.60177251059858</v>
      </c>
      <c r="E85" s="35">
        <v>-0.1695394445411722</v>
      </c>
      <c r="F85" s="22">
        <v>26.647021</v>
      </c>
      <c r="G85" s="265">
        <f>F85*1000000/'t15'!$D85</f>
        <v>18.589470695463454</v>
      </c>
      <c r="H85" s="35">
        <v>0.018776876111484597</v>
      </c>
      <c r="I85" s="22">
        <v>55.922067</v>
      </c>
      <c r="J85" s="265">
        <f>I85*1000000/'t15'!$D85</f>
        <v>39.012301815135125</v>
      </c>
      <c r="K85" s="198">
        <f t="shared" si="3"/>
        <v>67.72760648634026</v>
      </c>
      <c r="L85" s="47">
        <v>-0.23676474514098333</v>
      </c>
    </row>
    <row r="86" spans="1:12" ht="12.75" customHeight="1">
      <c r="A86" s="28" t="s">
        <v>182</v>
      </c>
      <c r="B86" s="29" t="s">
        <v>67</v>
      </c>
      <c r="C86" s="24">
        <f t="shared" si="2"/>
        <v>21.6178</v>
      </c>
      <c r="D86" s="266">
        <f>C86*1000000/'t15'!$D86</f>
        <v>57.22264574465832</v>
      </c>
      <c r="E86" s="36">
        <v>0.020333223202907424</v>
      </c>
      <c r="F86" s="24">
        <v>16.9088</v>
      </c>
      <c r="G86" s="266">
        <f>F86*1000000/'t15'!$D86</f>
        <v>44.75785104715922</v>
      </c>
      <c r="H86" s="36">
        <v>0.054197450045200934</v>
      </c>
      <c r="I86" s="24">
        <v>4.709</v>
      </c>
      <c r="J86" s="266">
        <f>I86*1000000/'t15'!$D86</f>
        <v>12.4647946974991</v>
      </c>
      <c r="K86" s="199">
        <f t="shared" si="3"/>
        <v>21.782975140856145</v>
      </c>
      <c r="L86" s="48">
        <v>-0.08518698397280244</v>
      </c>
    </row>
    <row r="87" spans="1:12" ht="12.75" customHeight="1">
      <c r="A87" s="26" t="s">
        <v>183</v>
      </c>
      <c r="B87" s="27" t="s">
        <v>68</v>
      </c>
      <c r="C87" s="22">
        <f t="shared" si="2"/>
        <v>24.07225</v>
      </c>
      <c r="D87" s="265">
        <f>C87*1000000/'t15'!$D87</f>
        <v>41.32795050036998</v>
      </c>
      <c r="E87" s="35">
        <v>-0.050741354154343665</v>
      </c>
      <c r="F87" s="22">
        <v>11.86375</v>
      </c>
      <c r="G87" s="265">
        <f>F87*1000000/'t15'!$D87</f>
        <v>20.36803675388733</v>
      </c>
      <c r="H87" s="35">
        <v>0.026542355282512586</v>
      </c>
      <c r="I87" s="22">
        <v>12.2085</v>
      </c>
      <c r="J87" s="265">
        <f>I87*1000000/'t15'!$D87</f>
        <v>20.959913746482645</v>
      </c>
      <c r="K87" s="198">
        <f t="shared" si="3"/>
        <v>50.71607348710653</v>
      </c>
      <c r="L87" s="47">
        <v>-0.11545428198811758</v>
      </c>
    </row>
    <row r="88" spans="1:12" ht="12.75" customHeight="1">
      <c r="A88" s="28" t="s">
        <v>184</v>
      </c>
      <c r="B88" s="29" t="s">
        <v>69</v>
      </c>
      <c r="C88" s="24">
        <f>F88+I88</f>
        <v>27.22888</v>
      </c>
      <c r="D88" s="266">
        <f>C88*1000000/'t15'!$D88</f>
        <v>70.59198075297753</v>
      </c>
      <c r="E88" s="36">
        <v>0.040100960026317134</v>
      </c>
      <c r="F88" s="24">
        <v>15.337702</v>
      </c>
      <c r="G88" s="266">
        <f>F88*1000000/'t15'!$D88</f>
        <v>39.76361732024619</v>
      </c>
      <c r="H88" s="36">
        <v>0.030853067986678973</v>
      </c>
      <c r="I88" s="24">
        <v>11.891178</v>
      </c>
      <c r="J88" s="266">
        <f>I88*1000000/'t15'!$D88</f>
        <v>30.828363432731344</v>
      </c>
      <c r="K88" s="199">
        <f>I88/C88*100</f>
        <v>43.671197640152656</v>
      </c>
      <c r="L88" s="48">
        <v>0.05227715349441753</v>
      </c>
    </row>
    <row r="89" spans="1:12" ht="12.75" customHeight="1">
      <c r="A89" s="26" t="s">
        <v>185</v>
      </c>
      <c r="B89" s="27" t="s">
        <v>70</v>
      </c>
      <c r="C89" s="22">
        <f t="shared" si="2"/>
        <v>14.644375</v>
      </c>
      <c r="D89" s="265">
        <f>C89*1000000/'t15'!$D89</f>
        <v>59.56460462789345</v>
      </c>
      <c r="E89" s="35">
        <v>-0.04110241587680019</v>
      </c>
      <c r="F89" s="22">
        <v>9.754898</v>
      </c>
      <c r="G89" s="265">
        <f>F89*1000000/'t15'!$D89</f>
        <v>39.677121253411535</v>
      </c>
      <c r="H89" s="35">
        <v>0.01575377163054914</v>
      </c>
      <c r="I89" s="22">
        <v>4.889477</v>
      </c>
      <c r="J89" s="265">
        <f>I89*1000000/'t15'!$D89</f>
        <v>19.887483374481914</v>
      </c>
      <c r="K89" s="198">
        <f t="shared" si="3"/>
        <v>33.38808928342794</v>
      </c>
      <c r="L89" s="47">
        <v>-0.13742866265972065</v>
      </c>
    </row>
    <row r="90" spans="1:12" s="3" customFormat="1" ht="12.75" customHeight="1">
      <c r="A90" s="28" t="s">
        <v>186</v>
      </c>
      <c r="B90" s="29" t="s">
        <v>71</v>
      </c>
      <c r="C90" s="24">
        <f t="shared" si="2"/>
        <v>83.408526</v>
      </c>
      <c r="D90" s="266">
        <f>C90*1000000/'t15'!$D90</f>
        <v>81.35821755928838</v>
      </c>
      <c r="E90" s="36">
        <v>0.24217231824352958</v>
      </c>
      <c r="F90" s="24">
        <v>49.46355</v>
      </c>
      <c r="G90" s="266">
        <f>F90*1000000/'t15'!$D90</f>
        <v>48.24766070263295</v>
      </c>
      <c r="H90" s="36">
        <v>0.08822755832000362</v>
      </c>
      <c r="I90" s="24">
        <v>33.944976</v>
      </c>
      <c r="J90" s="266">
        <f>I90*1000000/'t15'!$D90</f>
        <v>33.11055685665543</v>
      </c>
      <c r="K90" s="199">
        <f t="shared" si="3"/>
        <v>40.697249583333964</v>
      </c>
      <c r="L90" s="48" t="s">
        <v>397</v>
      </c>
    </row>
    <row r="91" spans="1:12" ht="12.75" customHeight="1">
      <c r="A91" s="26" t="s">
        <v>187</v>
      </c>
      <c r="B91" s="27" t="s">
        <v>72</v>
      </c>
      <c r="C91" s="22">
        <f t="shared" si="2"/>
        <v>45.991386</v>
      </c>
      <c r="D91" s="265">
        <f>C91*1000000/'t15'!$D91</f>
        <v>83.32950308195723</v>
      </c>
      <c r="E91" s="35">
        <v>0.39367097295696163</v>
      </c>
      <c r="F91" s="22">
        <v>25.133087</v>
      </c>
      <c r="G91" s="265">
        <f>F91*1000000/'t15'!$D91</f>
        <v>45.5373893412475</v>
      </c>
      <c r="H91" s="35">
        <v>0.10569807219362559</v>
      </c>
      <c r="I91" s="22">
        <v>20.858299</v>
      </c>
      <c r="J91" s="265">
        <f>I91*1000000/'t15'!$D91</f>
        <v>37.79211374070974</v>
      </c>
      <c r="K91" s="198">
        <f t="shared" si="3"/>
        <v>45.3526210321211</v>
      </c>
      <c r="L91" s="47">
        <v>-0.06328552226989015</v>
      </c>
    </row>
    <row r="92" spans="1:12" ht="12.75" customHeight="1">
      <c r="A92" s="28" t="s">
        <v>188</v>
      </c>
      <c r="B92" s="29" t="s">
        <v>73</v>
      </c>
      <c r="C92" s="24">
        <f t="shared" si="2"/>
        <v>31.226033</v>
      </c>
      <c r="D92" s="266">
        <f>C92*1000000/'t15'!$D92</f>
        <v>48.35098479452479</v>
      </c>
      <c r="E92" s="36">
        <v>-0.21824917341190786</v>
      </c>
      <c r="F92" s="24">
        <v>15.080033</v>
      </c>
      <c r="G92" s="266">
        <f>F92*1000000/'t15'!$D92</f>
        <v>23.350210584992723</v>
      </c>
      <c r="H92" s="36">
        <v>0.11141252336595997</v>
      </c>
      <c r="I92" s="24">
        <v>16.146</v>
      </c>
      <c r="J92" s="266">
        <f>I92*1000000/'t15'!$D92</f>
        <v>25.000774209532068</v>
      </c>
      <c r="K92" s="199">
        <f t="shared" si="3"/>
        <v>51.7068562631699</v>
      </c>
      <c r="L92" s="48">
        <v>-0.3878379019332697</v>
      </c>
    </row>
    <row r="93" spans="1:12" ht="12.75" customHeight="1">
      <c r="A93" s="26" t="s">
        <v>189</v>
      </c>
      <c r="B93" s="27" t="s">
        <v>74</v>
      </c>
      <c r="C93" s="22">
        <f t="shared" si="2"/>
        <v>26.352914</v>
      </c>
      <c r="D93" s="265">
        <f>C93*1000000/'t15'!$D93</f>
        <v>60.247488060428296</v>
      </c>
      <c r="E93" s="35">
        <v>0.016008988931083268</v>
      </c>
      <c r="F93" s="22">
        <v>15.511914</v>
      </c>
      <c r="G93" s="265">
        <f>F93*1000000/'t15'!$D93</f>
        <v>35.46301761958433</v>
      </c>
      <c r="H93" s="35">
        <v>0.021556462381462138</v>
      </c>
      <c r="I93" s="22">
        <v>10.841</v>
      </c>
      <c r="J93" s="265">
        <f>I93*1000000/'t15'!$D93</f>
        <v>24.784470440843965</v>
      </c>
      <c r="K93" s="198">
        <f t="shared" si="3"/>
        <v>41.13776563760653</v>
      </c>
      <c r="L93" s="47">
        <v>0.008175324488123747</v>
      </c>
    </row>
    <row r="94" spans="1:12" ht="12.75">
      <c r="A94" s="28" t="s">
        <v>190</v>
      </c>
      <c r="B94" s="29" t="s">
        <v>98</v>
      </c>
      <c r="C94" s="24">
        <f t="shared" si="2"/>
        <v>13.4376</v>
      </c>
      <c r="D94" s="266">
        <f>C94*1000000/'t15'!$D94</f>
        <v>35.04686790917484</v>
      </c>
      <c r="E94" s="36">
        <v>-0.07550051599587204</v>
      </c>
      <c r="F94" s="24">
        <v>4.8876</v>
      </c>
      <c r="G94" s="266">
        <f>F94*1000000/'t15'!$D94</f>
        <v>12.747445346853825</v>
      </c>
      <c r="H94" s="36">
        <v>0.024868945271545373</v>
      </c>
      <c r="I94" s="24">
        <v>8.55</v>
      </c>
      <c r="J94" s="266">
        <f>I94*1000000/'t15'!$D94</f>
        <v>22.299422562321016</v>
      </c>
      <c r="K94" s="199">
        <f t="shared" si="3"/>
        <v>63.62743347026255</v>
      </c>
      <c r="L94" s="48">
        <v>-0.12451361867704269</v>
      </c>
    </row>
    <row r="95" spans="1:12" ht="12.75">
      <c r="A95" s="26" t="s">
        <v>191</v>
      </c>
      <c r="B95" s="27" t="s">
        <v>75</v>
      </c>
      <c r="C95" s="22">
        <f t="shared" si="2"/>
        <v>19.0372</v>
      </c>
      <c r="D95" s="265">
        <f>C95*1000000/'t15'!$D95</f>
        <v>48.38235817360232</v>
      </c>
      <c r="E95" s="35">
        <v>-0.1986428805953815</v>
      </c>
      <c r="F95" s="22">
        <v>7.2392</v>
      </c>
      <c r="G95" s="265">
        <f>F95*1000000/'t15'!$D95</f>
        <v>18.398166079588485</v>
      </c>
      <c r="H95" s="35">
        <v>0.025208179912762585</v>
      </c>
      <c r="I95" s="22">
        <v>11.798</v>
      </c>
      <c r="J95" s="265">
        <f>I95*1000000/'t15'!$D95</f>
        <v>29.984192094013835</v>
      </c>
      <c r="K95" s="198">
        <f t="shared" si="3"/>
        <v>61.97339944949888</v>
      </c>
      <c r="L95" s="47">
        <v>-0.29332135369871215</v>
      </c>
    </row>
    <row r="96" spans="1:12" ht="12.75">
      <c r="A96" s="28" t="s">
        <v>192</v>
      </c>
      <c r="B96" s="29" t="s">
        <v>76</v>
      </c>
      <c r="C96" s="24">
        <f t="shared" si="2"/>
        <v>18.779303</v>
      </c>
      <c r="D96" s="266">
        <f>C96*1000000/'t15'!$D96</f>
        <v>53.00665289232871</v>
      </c>
      <c r="E96" s="36">
        <v>9.516700718004145E-05</v>
      </c>
      <c r="F96" s="24">
        <v>8.378303</v>
      </c>
      <c r="G96" s="266">
        <f>F96*1000000/'t15'!$D96</f>
        <v>23.648683816846468</v>
      </c>
      <c r="H96" s="36">
        <v>0.058094458225471435</v>
      </c>
      <c r="I96" s="24">
        <v>10.401</v>
      </c>
      <c r="J96" s="266">
        <f>I96*1000000/'t15'!$D96</f>
        <v>29.35796907548224</v>
      </c>
      <c r="K96" s="199">
        <f t="shared" si="3"/>
        <v>55.38544215405652</v>
      </c>
      <c r="L96" s="48">
        <v>-0.042196577250193545</v>
      </c>
    </row>
    <row r="97" spans="1:12" ht="12.75">
      <c r="A97" s="26" t="s">
        <v>193</v>
      </c>
      <c r="B97" s="27" t="s">
        <v>77</v>
      </c>
      <c r="C97" s="22">
        <f t="shared" si="2"/>
        <v>12.029738</v>
      </c>
      <c r="D97" s="265">
        <f>C97*1000000/'t15'!$D97</f>
        <v>82.40280298930726</v>
      </c>
      <c r="E97" s="35">
        <v>0.07739336775156191</v>
      </c>
      <c r="F97" s="22">
        <v>6.474648</v>
      </c>
      <c r="G97" s="265">
        <f>F97*1000000/'t15'!$D97</f>
        <v>44.35085315815792</v>
      </c>
      <c r="H97" s="35">
        <v>0.011724611558664222</v>
      </c>
      <c r="I97" s="22">
        <v>5.55509</v>
      </c>
      <c r="J97" s="265">
        <f>I97*1000000/'t15'!$D97</f>
        <v>38.05194983114935</v>
      </c>
      <c r="K97" s="198">
        <f t="shared" si="3"/>
        <v>46.17797993605513</v>
      </c>
      <c r="L97" s="47">
        <v>0.16557140399246317</v>
      </c>
    </row>
    <row r="98" spans="1:12" ht="12.75">
      <c r="A98" s="28" t="s">
        <v>194</v>
      </c>
      <c r="B98" s="29" t="s">
        <v>78</v>
      </c>
      <c r="C98" s="24">
        <f t="shared" si="2"/>
        <v>77.488082</v>
      </c>
      <c r="D98" s="266">
        <f>C98*1000000/'t15'!$D98</f>
        <v>63.218574923901684</v>
      </c>
      <c r="E98" s="36">
        <v>-0.03299358067305036</v>
      </c>
      <c r="F98" s="24">
        <v>30.158035</v>
      </c>
      <c r="G98" s="266">
        <f>F98*1000000/'t15'!$D98</f>
        <v>24.604402973932807</v>
      </c>
      <c r="H98" s="36">
        <v>0.007217773368649372</v>
      </c>
      <c r="I98" s="24">
        <v>47.330047</v>
      </c>
      <c r="J98" s="266">
        <f>I98*1000000/'t15'!$D98</f>
        <v>38.61417194996888</v>
      </c>
      <c r="K98" s="199">
        <f t="shared" si="3"/>
        <v>61.08042137370234</v>
      </c>
      <c r="L98" s="48">
        <v>-0.056982526399681155</v>
      </c>
    </row>
    <row r="99" spans="1:12" ht="12.75">
      <c r="A99" s="26" t="s">
        <v>195</v>
      </c>
      <c r="B99" s="27" t="s">
        <v>99</v>
      </c>
      <c r="C99" s="22">
        <f t="shared" si="2"/>
        <v>159.942858</v>
      </c>
      <c r="D99" s="265">
        <f>C99*1000000/'t15'!$D99</f>
        <v>101.26445860824322</v>
      </c>
      <c r="E99" s="35">
        <v>-0.05575469915993192</v>
      </c>
      <c r="F99" s="22">
        <v>84.031216</v>
      </c>
      <c r="G99" s="265">
        <f>F99*1000000/'t15'!$D99</f>
        <v>53.20259810808398</v>
      </c>
      <c r="H99" s="35">
        <v>0.07134141976373853</v>
      </c>
      <c r="I99" s="22">
        <v>75.911642</v>
      </c>
      <c r="J99" s="265">
        <f>I99*1000000/'t15'!$D99</f>
        <v>48.061860500159234</v>
      </c>
      <c r="K99" s="198">
        <f t="shared" si="3"/>
        <v>47.461726612388034</v>
      </c>
      <c r="L99" s="47">
        <v>-0.16536095741527546</v>
      </c>
    </row>
    <row r="100" spans="1:12" ht="12.75">
      <c r="A100" s="28" t="s">
        <v>196</v>
      </c>
      <c r="B100" s="29" t="s">
        <v>79</v>
      </c>
      <c r="C100" s="24">
        <f t="shared" si="2"/>
        <v>159.11041</v>
      </c>
      <c r="D100" s="266">
        <f>C100*1000000/'t15'!$D100</f>
        <v>104.10171203725695</v>
      </c>
      <c r="E100" s="36">
        <v>0.1888879381894637</v>
      </c>
      <c r="F100" s="24">
        <v>88.175705</v>
      </c>
      <c r="G100" s="266">
        <f>F100*1000000/'t15'!$D100</f>
        <v>57.69102003188929</v>
      </c>
      <c r="H100" s="36">
        <v>-0.0017510736793179271</v>
      </c>
      <c r="I100" s="24">
        <v>70.934705</v>
      </c>
      <c r="J100" s="266">
        <f>I100*1000000/'t15'!$D100</f>
        <v>46.41069200536766</v>
      </c>
      <c r="K100" s="199">
        <f t="shared" si="3"/>
        <v>44.58206411510095</v>
      </c>
      <c r="L100" s="48" t="s">
        <v>397</v>
      </c>
    </row>
    <row r="101" spans="1:12" ht="12.75">
      <c r="A101" s="26" t="s">
        <v>197</v>
      </c>
      <c r="B101" s="27" t="s">
        <v>80</v>
      </c>
      <c r="C101" s="22">
        <f t="shared" si="2"/>
        <v>138.66285599999998</v>
      </c>
      <c r="D101" s="265">
        <f>C101*1000000/'t15'!$D101</f>
        <v>104.14479328067365</v>
      </c>
      <c r="E101" s="35">
        <v>-0.028481585337422732</v>
      </c>
      <c r="F101" s="22">
        <v>64.233651</v>
      </c>
      <c r="G101" s="265">
        <f>F101*1000000/'t15'!$D101</f>
        <v>48.243635664463284</v>
      </c>
      <c r="H101" s="35">
        <v>-0.14465433954989004</v>
      </c>
      <c r="I101" s="22">
        <v>74.429205</v>
      </c>
      <c r="J101" s="265">
        <f>I101*1000000/'t15'!$D101</f>
        <v>55.901157616210384</v>
      </c>
      <c r="K101" s="198">
        <f t="shared" si="3"/>
        <v>53.67638252020427</v>
      </c>
      <c r="L101" s="47">
        <v>0.10051486843553903</v>
      </c>
    </row>
    <row r="102" spans="1:12" ht="12.75">
      <c r="A102" s="28" t="s">
        <v>198</v>
      </c>
      <c r="B102" s="29" t="s">
        <v>81</v>
      </c>
      <c r="C102" s="24">
        <f t="shared" si="2"/>
        <v>56.946484</v>
      </c>
      <c r="D102" s="266">
        <f>C102*1000000/'t15'!$D102</f>
        <v>48.04073971278385</v>
      </c>
      <c r="E102" s="36">
        <v>-0.1489565623027217</v>
      </c>
      <c r="F102" s="24">
        <v>32.651914</v>
      </c>
      <c r="G102" s="266">
        <f>F102*1000000/'t15'!$D102</f>
        <v>27.545547879623307</v>
      </c>
      <c r="H102" s="36">
        <v>0.038663435260801515</v>
      </c>
      <c r="I102" s="24">
        <v>24.29457</v>
      </c>
      <c r="J102" s="266">
        <f>I102*1000000/'t15'!$D102</f>
        <v>20.495191833160533</v>
      </c>
      <c r="K102" s="199">
        <f t="shared" si="3"/>
        <v>42.66210711094999</v>
      </c>
      <c r="L102" s="48">
        <v>-0.3152070693190706</v>
      </c>
    </row>
    <row r="103" spans="1:12" ht="12.75">
      <c r="A103" s="26" t="s">
        <v>199</v>
      </c>
      <c r="B103" s="27" t="s">
        <v>82</v>
      </c>
      <c r="C103" s="22">
        <f t="shared" si="2"/>
        <v>44.989128</v>
      </c>
      <c r="D103" s="265">
        <f>C103*1000000/'t15'!$D103</f>
        <v>110.24315224582813</v>
      </c>
      <c r="E103" s="35">
        <v>-0.024743869993215206</v>
      </c>
      <c r="F103" s="22">
        <v>16.779128</v>
      </c>
      <c r="G103" s="265">
        <f>F103*1000000/'t15'!$D103</f>
        <v>41.11624396579186</v>
      </c>
      <c r="H103" s="35">
        <v>0.0002116767727275981</v>
      </c>
      <c r="I103" s="22">
        <v>28.21</v>
      </c>
      <c r="J103" s="265">
        <f>I103*1000000/'t15'!$D103</f>
        <v>69.12690828003626</v>
      </c>
      <c r="K103" s="198">
        <f t="shared" si="3"/>
        <v>62.70403818451427</v>
      </c>
      <c r="L103" s="47">
        <v>-0.03900528019076821</v>
      </c>
    </row>
    <row r="104" spans="1:12" ht="12.75">
      <c r="A104" s="28" t="s">
        <v>200</v>
      </c>
      <c r="B104" s="29" t="s">
        <v>83</v>
      </c>
      <c r="C104" s="24">
        <f t="shared" si="2"/>
        <v>19.639429</v>
      </c>
      <c r="D104" s="266">
        <f>C104*1000000/'t15'!$D104</f>
        <v>48.7937336490277</v>
      </c>
      <c r="E104" s="36">
        <v>-0.3042408884436153</v>
      </c>
      <c r="F104" s="24">
        <v>7.734868</v>
      </c>
      <c r="G104" s="266">
        <f>F104*1000000/'t15'!$D104</f>
        <v>19.217111098412666</v>
      </c>
      <c r="H104" s="36">
        <v>0.08401809128835391</v>
      </c>
      <c r="I104" s="24">
        <v>11.904561</v>
      </c>
      <c r="J104" s="266">
        <f>I104*1000000/'t15'!$D104</f>
        <v>29.57662255061503</v>
      </c>
      <c r="K104" s="199">
        <f t="shared" si="3"/>
        <v>60.615616676024544</v>
      </c>
      <c r="L104" s="48">
        <v>-0.435588052174543</v>
      </c>
    </row>
    <row r="105" spans="1:12" ht="12.75">
      <c r="A105" s="26" t="s">
        <v>201</v>
      </c>
      <c r="B105" s="27" t="s">
        <v>84</v>
      </c>
      <c r="C105" s="22">
        <f>F105+I105</f>
        <v>18.422424209199736</v>
      </c>
      <c r="D105" s="265">
        <f>C105*1000000/'t15'!$D105</f>
        <v>81.3617879978436</v>
      </c>
      <c r="E105" s="35">
        <v>0.13303919659516317</v>
      </c>
      <c r="F105" s="22">
        <v>4.896014438072975</v>
      </c>
      <c r="G105" s="265">
        <f>F105*1000000/'t15'!$D105</f>
        <v>21.623022259250156</v>
      </c>
      <c r="H105" s="35">
        <v>0.0738522225063003</v>
      </c>
      <c r="I105" s="22">
        <v>13.52640977112676</v>
      </c>
      <c r="J105" s="265">
        <f>I105*1000000/'t15'!$D105</f>
        <v>59.73876573859345</v>
      </c>
      <c r="K105" s="198">
        <f>I105/C105*100</f>
        <v>73.42361470740632</v>
      </c>
      <c r="L105" s="47">
        <v>0.15610339924160344</v>
      </c>
    </row>
    <row r="106" spans="1:12" ht="12.75">
      <c r="A106" s="28" t="s">
        <v>202</v>
      </c>
      <c r="B106" s="29" t="s">
        <v>100</v>
      </c>
      <c r="C106" s="24">
        <f>F106+I106</f>
        <v>32.4083</v>
      </c>
      <c r="D106" s="266">
        <f>C106*1000000/'t15'!$D106</f>
        <v>39.281121406970605</v>
      </c>
      <c r="E106" s="36">
        <v>-0.24214157098426226</v>
      </c>
      <c r="F106" s="24">
        <v>10.0883</v>
      </c>
      <c r="G106" s="266">
        <f>F106*1000000/'t15'!$D106</f>
        <v>12.227723672329052</v>
      </c>
      <c r="H106" s="36">
        <v>-0.0792826503605002</v>
      </c>
      <c r="I106" s="24">
        <v>22.32</v>
      </c>
      <c r="J106" s="266">
        <f>I106*1000000/'t15'!$D106</f>
        <v>27.05339773464156</v>
      </c>
      <c r="K106" s="199">
        <f>I106/C106*100</f>
        <v>68.8712459462545</v>
      </c>
      <c r="L106" s="48">
        <v>-0.29824561403508776</v>
      </c>
    </row>
    <row r="107" spans="1:12" ht="13.5" thickBot="1">
      <c r="A107" s="301" t="s">
        <v>420</v>
      </c>
      <c r="B107" s="282" t="s">
        <v>419</v>
      </c>
      <c r="C107" s="283">
        <v>0</v>
      </c>
      <c r="D107" s="265"/>
      <c r="E107" s="35"/>
      <c r="F107" s="283">
        <v>0</v>
      </c>
      <c r="G107" s="265"/>
      <c r="H107" s="35"/>
      <c r="I107" s="283">
        <v>0</v>
      </c>
      <c r="J107" s="265"/>
      <c r="K107" s="198"/>
      <c r="L107" s="47"/>
    </row>
    <row r="108" spans="1:12" ht="12.75">
      <c r="A108" s="366" t="s">
        <v>204</v>
      </c>
      <c r="B108" s="367"/>
      <c r="C108" s="186">
        <f>C110-C109-C82</f>
        <v>4350.602968</v>
      </c>
      <c r="D108" s="267">
        <f>C108*1000000/'t15'!$D108</f>
        <v>70.58602271802111</v>
      </c>
      <c r="E108" s="37">
        <v>-0.004637169106322059</v>
      </c>
      <c r="F108" s="186">
        <f>F110-F109-F82</f>
        <v>2074.807006999999</v>
      </c>
      <c r="G108" s="267">
        <f>F108*1000000/'t15'!$D108</f>
        <v>33.66254645822954</v>
      </c>
      <c r="H108" s="37">
        <v>0.01953498551135424</v>
      </c>
      <c r="I108" s="186">
        <f>I110-I109-I82</f>
        <v>2275.795961</v>
      </c>
      <c r="J108" s="267">
        <f>I108*1000000/'t15'!$D108</f>
        <v>36.92347625979156</v>
      </c>
      <c r="K108" s="200">
        <f t="shared" si="3"/>
        <v>52.30989767945196</v>
      </c>
      <c r="L108" s="49">
        <v>-0.030844940743431026</v>
      </c>
    </row>
    <row r="109" spans="1:12" ht="12.75">
      <c r="A109" s="364" t="s">
        <v>411</v>
      </c>
      <c r="B109" s="365"/>
      <c r="C109" s="187">
        <f>SUM(C103:C107)</f>
        <v>115.45928120919973</v>
      </c>
      <c r="D109" s="268">
        <f>C109*1000000/'t15'!$D109</f>
        <v>56.355166276694426</v>
      </c>
      <c r="E109" s="38">
        <v>-0.13435977383962638</v>
      </c>
      <c r="F109" s="187">
        <f>SUM(F103:F107)</f>
        <v>39.49831043807298</v>
      </c>
      <c r="G109" s="268">
        <f>F109*1000000/'t15'!$D109</f>
        <v>19.278951237821637</v>
      </c>
      <c r="H109" s="38">
        <v>0.0018024449355509287</v>
      </c>
      <c r="I109" s="187">
        <f>SUM(I103:I107)</f>
        <v>75.96097077112677</v>
      </c>
      <c r="J109" s="268">
        <f>I109*1000000/'t15'!$D109</f>
        <v>37.076215038872796</v>
      </c>
      <c r="K109" s="201">
        <f t="shared" si="3"/>
        <v>65.79026820156078</v>
      </c>
      <c r="L109" s="50">
        <v>-0.269835555296534</v>
      </c>
    </row>
    <row r="110" spans="1:12" ht="13.5" thickBot="1">
      <c r="A110" s="362" t="s">
        <v>412</v>
      </c>
      <c r="B110" s="363"/>
      <c r="C110" s="188">
        <f>SUM(C7:C107)</f>
        <v>4550.8153922092</v>
      </c>
      <c r="D110" s="269">
        <f>C110*1000000/'t15'!$D110</f>
        <v>69.01215072891222</v>
      </c>
      <c r="E110" s="39">
        <v>-0.008101392702451582</v>
      </c>
      <c r="F110" s="188">
        <f>SUM(F7:F107)</f>
        <v>2182.202567438072</v>
      </c>
      <c r="G110" s="269">
        <f>F110*1000000/'t15'!$D110</f>
        <v>33.09263934609908</v>
      </c>
      <c r="H110" s="39">
        <v>0.02096285345657023</v>
      </c>
      <c r="I110" s="188">
        <f>SUM(I7:I107)</f>
        <v>2368.6128247711263</v>
      </c>
      <c r="J110" s="269">
        <f>I110*1000000/'t15'!$D110</f>
        <v>35.91951138281312</v>
      </c>
      <c r="K110" s="202">
        <f t="shared" si="3"/>
        <v>52.04809733275688</v>
      </c>
      <c r="L110" s="51">
        <f>(I110-I107)/2432.762-1</f>
        <v>-0.02636886601684585</v>
      </c>
    </row>
    <row r="111" spans="3:11" s="91" customFormat="1" ht="12.75">
      <c r="C111" s="92"/>
      <c r="D111" s="92"/>
      <c r="F111" s="92"/>
      <c r="G111" s="92"/>
      <c r="I111" s="92"/>
      <c r="J111" s="92"/>
      <c r="K111" s="93"/>
    </row>
    <row r="112" spans="3:11" s="91" customFormat="1" ht="12.75">
      <c r="C112" s="92"/>
      <c r="D112" s="92"/>
      <c r="F112" s="92"/>
      <c r="G112" s="92"/>
      <c r="I112" s="92"/>
      <c r="J112" s="92"/>
      <c r="K112" s="93"/>
    </row>
    <row r="113" spans="1:11" s="91" customFormat="1" ht="12.75">
      <c r="A113" s="243" t="s">
        <v>431</v>
      </c>
      <c r="C113" s="92"/>
      <c r="D113" s="92"/>
      <c r="F113" s="92"/>
      <c r="G113" s="92"/>
      <c r="I113" s="92"/>
      <c r="J113" s="92"/>
      <c r="K113" s="93"/>
    </row>
    <row r="114" spans="1:12" s="91" customFormat="1" ht="12.75" customHeight="1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2" s="91" customFormat="1" ht="12.75">
      <c r="A115" s="21"/>
      <c r="B115" s="21"/>
      <c r="C115" s="21"/>
      <c r="D115" s="21"/>
      <c r="E115" s="21"/>
      <c r="F115" s="21" t="s">
        <v>299</v>
      </c>
      <c r="G115" s="21"/>
      <c r="H115" s="21"/>
      <c r="I115" s="21" t="s">
        <v>300</v>
      </c>
      <c r="J115" s="21"/>
      <c r="K115" s="21"/>
      <c r="L115" s="21"/>
    </row>
  </sheetData>
  <mergeCells count="10">
    <mergeCell ref="A110:B110"/>
    <mergeCell ref="A109:B109"/>
    <mergeCell ref="A108:B108"/>
    <mergeCell ref="C1:L1"/>
    <mergeCell ref="A1:B1"/>
    <mergeCell ref="A5:B6"/>
    <mergeCell ref="I5:L5"/>
    <mergeCell ref="C5:E5"/>
    <mergeCell ref="A3:L3"/>
    <mergeCell ref="F5:H5"/>
  </mergeCells>
  <hyperlinks>
    <hyperlink ref="L2" location="Index!A1" display="Index"/>
  </hyperlinks>
  <printOptions/>
  <pageMargins left="0.5118110236220472" right="0.2362204724409449" top="1.27" bottom="0.5511811023622047" header="0.38" footer="0.21"/>
  <pageSetup firstPageNumber="28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7"/>
  <dimension ref="A1:K115"/>
  <sheetViews>
    <sheetView zoomScaleSheetLayoutView="85" workbookViewId="0" topLeftCell="A1">
      <selection activeCell="O39" sqref="O39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3" width="9.140625" style="2" customWidth="1"/>
    <col min="4" max="5" width="9.00390625" style="2" customWidth="1"/>
    <col min="6" max="6" width="9.140625" style="2" customWidth="1"/>
    <col min="7" max="7" width="9.00390625" style="2" customWidth="1"/>
    <col min="8" max="9" width="9.140625" style="2" customWidth="1"/>
    <col min="10" max="10" width="9.00390625" style="2" customWidth="1"/>
    <col min="11" max="11" width="9.140625" style="2" customWidth="1"/>
    <col min="12" max="16384" width="11.421875" style="2" customWidth="1"/>
  </cols>
  <sheetData>
    <row r="1" spans="1:11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  <c r="K1" s="383"/>
    </row>
    <row r="2" spans="1:11" s="11" customFormat="1" ht="15" customHeight="1" thickBot="1">
      <c r="A2" s="12"/>
      <c r="B2" s="12"/>
      <c r="C2" s="10"/>
      <c r="D2" s="10"/>
      <c r="E2" s="10"/>
      <c r="F2" s="10"/>
      <c r="G2" s="10"/>
      <c r="H2" s="10"/>
      <c r="K2" s="160" t="s">
        <v>345</v>
      </c>
    </row>
    <row r="3" spans="1:11" ht="22.5" customHeight="1" thickBot="1">
      <c r="A3" s="380" t="s">
        <v>235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9" customHeight="1" thickBot="1">
      <c r="A4" s="13"/>
      <c r="B4" s="14"/>
      <c r="C4" s="14"/>
      <c r="D4" s="14"/>
      <c r="E4" s="16"/>
      <c r="F4" s="14"/>
      <c r="G4" s="14"/>
      <c r="H4" s="16"/>
      <c r="I4" s="17"/>
      <c r="J4" s="17"/>
      <c r="K4" s="16"/>
    </row>
    <row r="5" spans="1:11" ht="30" customHeight="1">
      <c r="A5" s="370" t="s">
        <v>232</v>
      </c>
      <c r="B5" s="371"/>
      <c r="C5" s="384" t="s">
        <v>237</v>
      </c>
      <c r="D5" s="385"/>
      <c r="E5" s="388"/>
      <c r="F5" s="384" t="s">
        <v>238</v>
      </c>
      <c r="G5" s="385"/>
      <c r="H5" s="388"/>
      <c r="I5" s="384" t="s">
        <v>239</v>
      </c>
      <c r="J5" s="385"/>
      <c r="K5" s="387"/>
    </row>
    <row r="6" spans="1:11" ht="29.25" customHeight="1">
      <c r="A6" s="372"/>
      <c r="B6" s="373"/>
      <c r="C6" s="40" t="s">
        <v>240</v>
      </c>
      <c r="D6" s="6" t="s">
        <v>241</v>
      </c>
      <c r="E6" s="7" t="str">
        <f>CONCATENATE(Index!$E$2," / ",Index!$E$2-1)</f>
        <v>2012 / 2011</v>
      </c>
      <c r="F6" s="40" t="s">
        <v>240</v>
      </c>
      <c r="G6" s="6" t="s">
        <v>241</v>
      </c>
      <c r="H6" s="7" t="str">
        <f>CONCATENATE(Index!$E$2," / ",Index!$E$2-1)</f>
        <v>2012 / 2011</v>
      </c>
      <c r="I6" s="40" t="s">
        <v>240</v>
      </c>
      <c r="J6" s="6" t="s">
        <v>241</v>
      </c>
      <c r="K6" s="20" t="str">
        <f>CONCATENATE(Index!$E$2," / ",Index!$E$2-1)</f>
        <v>2012 / 2011</v>
      </c>
    </row>
    <row r="7" spans="1:11" ht="12.75" customHeight="1">
      <c r="A7" s="26" t="s">
        <v>105</v>
      </c>
      <c r="B7" s="27" t="s">
        <v>1</v>
      </c>
      <c r="C7" s="22">
        <f aca="true" t="shared" si="0" ref="C7:C38">F7+I7</f>
        <v>72.609835</v>
      </c>
      <c r="D7" s="265">
        <f>C7*1000000/'t15'!$D7</f>
        <v>119.8395671175721</v>
      </c>
      <c r="E7" s="35">
        <v>-0.018786848870655626</v>
      </c>
      <c r="F7" s="22">
        <v>26.746218</v>
      </c>
      <c r="G7" s="265">
        <f>F7*1000000/'t15'!$D7</f>
        <v>44.14354043294845</v>
      </c>
      <c r="H7" s="35">
        <v>0.006423810921803108</v>
      </c>
      <c r="I7" s="22">
        <v>45.863617</v>
      </c>
      <c r="J7" s="265">
        <f>I7*1000000/'t15'!$D7</f>
        <v>75.69602668462366</v>
      </c>
      <c r="K7" s="215">
        <v>-0.032914253017545025</v>
      </c>
    </row>
    <row r="8" spans="1:11" ht="12.75" customHeight="1">
      <c r="A8" s="28" t="s">
        <v>106</v>
      </c>
      <c r="B8" s="29" t="s">
        <v>2</v>
      </c>
      <c r="C8" s="23">
        <f t="shared" si="0"/>
        <v>40.226</v>
      </c>
      <c r="D8" s="266">
        <f>C8*1000000/'t15'!$D8</f>
        <v>72.54188750290791</v>
      </c>
      <c r="E8" s="36">
        <v>0.2688989479993058</v>
      </c>
      <c r="F8" s="23">
        <v>7.406</v>
      </c>
      <c r="G8" s="266">
        <f>F8*1000000/'t15'!$D8</f>
        <v>13.355670930406603</v>
      </c>
      <c r="H8" s="36">
        <v>-0.009230769230769265</v>
      </c>
      <c r="I8" s="23">
        <v>32.82</v>
      </c>
      <c r="J8" s="266">
        <f>I8*1000000/'t15'!$D8</f>
        <v>59.18621657250131</v>
      </c>
      <c r="K8" s="48">
        <v>0.3547148783357068</v>
      </c>
    </row>
    <row r="9" spans="1:11" ht="12.75" customHeight="1">
      <c r="A9" s="26" t="s">
        <v>107</v>
      </c>
      <c r="B9" s="27" t="s">
        <v>3</v>
      </c>
      <c r="C9" s="22">
        <f t="shared" si="0"/>
        <v>33.4676</v>
      </c>
      <c r="D9" s="265">
        <f>C9*1000000/'t15'!$D9</f>
        <v>94.71193846536978</v>
      </c>
      <c r="E9" s="35">
        <v>0.4758653139944511</v>
      </c>
      <c r="F9" s="22">
        <v>6.656</v>
      </c>
      <c r="G9" s="265">
        <f>F9*1000000/'t15'!$D9</f>
        <v>18.83620762843769</v>
      </c>
      <c r="H9" s="35">
        <v>-0.015123098515064326</v>
      </c>
      <c r="I9" s="22">
        <v>26.8116</v>
      </c>
      <c r="J9" s="265">
        <f>I9*1000000/'t15'!$D9</f>
        <v>75.87573083693209</v>
      </c>
      <c r="K9" s="47" t="s">
        <v>397</v>
      </c>
    </row>
    <row r="10" spans="1:11" ht="12.75" customHeight="1">
      <c r="A10" s="28" t="s">
        <v>108</v>
      </c>
      <c r="B10" s="29" t="s">
        <v>85</v>
      </c>
      <c r="C10" s="24">
        <f t="shared" si="0"/>
        <v>45.536834</v>
      </c>
      <c r="D10" s="266">
        <f>C10*1000000/'t15'!$D10</f>
        <v>276.7876901756028</v>
      </c>
      <c r="E10" s="36">
        <v>-0.014148643337198119</v>
      </c>
      <c r="F10" s="24">
        <v>18.711834</v>
      </c>
      <c r="G10" s="266">
        <f>F10*1000000/'t15'!$D10</f>
        <v>113.73661400810849</v>
      </c>
      <c r="H10" s="36">
        <v>-0.03210079234777641</v>
      </c>
      <c r="I10" s="24">
        <v>26.825</v>
      </c>
      <c r="J10" s="266">
        <f>I10*1000000/'t15'!$D10</f>
        <v>163.05107616749433</v>
      </c>
      <c r="K10" s="48">
        <v>-0.00122663889586494</v>
      </c>
    </row>
    <row r="11" spans="1:11" ht="12.75" customHeight="1">
      <c r="A11" s="26" t="s">
        <v>109</v>
      </c>
      <c r="B11" s="27" t="s">
        <v>4</v>
      </c>
      <c r="C11" s="22">
        <f t="shared" si="0"/>
        <v>25.464588999999997</v>
      </c>
      <c r="D11" s="265">
        <f>C11*1000000/'t15'!$D11</f>
        <v>180.40416427564412</v>
      </c>
      <c r="E11" s="35">
        <v>-0.10316132195837802</v>
      </c>
      <c r="F11" s="22">
        <v>5.943408</v>
      </c>
      <c r="G11" s="265">
        <f>F11*1000000/'t15'!$D11</f>
        <v>42.10614014579924</v>
      </c>
      <c r="H11" s="35">
        <v>-0.057822996069379906</v>
      </c>
      <c r="I11" s="22">
        <v>19.521181</v>
      </c>
      <c r="J11" s="265">
        <f>I11*1000000/'t15'!$D11</f>
        <v>138.29802412984492</v>
      </c>
      <c r="K11" s="47">
        <v>-0.11611103509361187</v>
      </c>
    </row>
    <row r="12" spans="1:11" ht="12.75" customHeight="1">
      <c r="A12" s="28" t="s">
        <v>110</v>
      </c>
      <c r="B12" s="29" t="s">
        <v>5</v>
      </c>
      <c r="C12" s="24">
        <f t="shared" si="0"/>
        <v>66.19888</v>
      </c>
      <c r="D12" s="266">
        <f>C12*1000000/'t15'!$D12</f>
        <v>60.477911485150685</v>
      </c>
      <c r="E12" s="36">
        <v>-0.23459999542139687</v>
      </c>
      <c r="F12" s="24">
        <v>11.00531</v>
      </c>
      <c r="G12" s="266">
        <f>F12*1000000/'t15'!$D12</f>
        <v>10.05422091803734</v>
      </c>
      <c r="H12" s="36">
        <v>-0.15988460857298148</v>
      </c>
      <c r="I12" s="24">
        <v>55.19357</v>
      </c>
      <c r="J12" s="266">
        <f>I12*1000000/'t15'!$D12</f>
        <v>50.42369056711335</v>
      </c>
      <c r="K12" s="48">
        <v>-0.24793642142268302</v>
      </c>
    </row>
    <row r="13" spans="1:11" ht="12.75" customHeight="1">
      <c r="A13" s="26" t="s">
        <v>111</v>
      </c>
      <c r="B13" s="27" t="s">
        <v>6</v>
      </c>
      <c r="C13" s="22">
        <f t="shared" si="0"/>
        <v>43.597001</v>
      </c>
      <c r="D13" s="265">
        <f>C13*1000000/'t15'!$D13</f>
        <v>134.75995313987562</v>
      </c>
      <c r="E13" s="35">
        <v>-0.06495145949241221</v>
      </c>
      <c r="F13" s="22">
        <v>8.326997</v>
      </c>
      <c r="G13" s="265">
        <f>F13*1000000/'t15'!$D13</f>
        <v>25.73905772821128</v>
      </c>
      <c r="H13" s="35">
        <v>-0.0013192616883885844</v>
      </c>
      <c r="I13" s="22">
        <v>35.270004</v>
      </c>
      <c r="J13" s="265">
        <f>I13*1000000/'t15'!$D13</f>
        <v>109.02089541166434</v>
      </c>
      <c r="K13" s="47">
        <v>-0.07880889559698645</v>
      </c>
    </row>
    <row r="14" spans="1:11" ht="12.75" customHeight="1">
      <c r="A14" s="28" t="s">
        <v>112</v>
      </c>
      <c r="B14" s="29" t="s">
        <v>86</v>
      </c>
      <c r="C14" s="24">
        <f t="shared" si="0"/>
        <v>26.946</v>
      </c>
      <c r="D14" s="266">
        <f>C14*1000000/'t15'!$D14</f>
        <v>92.37034523185142</v>
      </c>
      <c r="E14" s="36">
        <v>0.21591985921212942</v>
      </c>
      <c r="F14" s="24">
        <v>7.026</v>
      </c>
      <c r="G14" s="266">
        <f>F14*1000000/'t15'!$D14</f>
        <v>24.084986476619463</v>
      </c>
      <c r="H14" s="36">
        <v>0.2714440825190012</v>
      </c>
      <c r="I14" s="24">
        <v>19.92</v>
      </c>
      <c r="J14" s="266">
        <f>I14*1000000/'t15'!$D14</f>
        <v>68.28535875523195</v>
      </c>
      <c r="K14" s="48">
        <v>0.19747520288548248</v>
      </c>
    </row>
    <row r="15" spans="1:11" ht="12.75" customHeight="1">
      <c r="A15" s="26" t="s">
        <v>113</v>
      </c>
      <c r="B15" s="27" t="s">
        <v>7</v>
      </c>
      <c r="C15" s="22">
        <f t="shared" si="0"/>
        <v>14.5635</v>
      </c>
      <c r="D15" s="265">
        <f>C15*1000000/'t15'!$D15</f>
        <v>92.9381433430546</v>
      </c>
      <c r="E15" s="35">
        <v>-0.01697603779952761</v>
      </c>
      <c r="F15" s="22">
        <v>2.9605</v>
      </c>
      <c r="G15" s="265">
        <f>F15*1000000/'t15'!$D15</f>
        <v>18.892668202500303</v>
      </c>
      <c r="H15" s="35">
        <v>0.12695089455652853</v>
      </c>
      <c r="I15" s="22">
        <v>11.603</v>
      </c>
      <c r="J15" s="265">
        <f>I15*1000000/'t15'!$D15</f>
        <v>74.0454751405543</v>
      </c>
      <c r="K15" s="47">
        <v>-0.047998030850016526</v>
      </c>
    </row>
    <row r="16" spans="1:11" ht="12.75" customHeight="1">
      <c r="A16" s="28" t="s">
        <v>114</v>
      </c>
      <c r="B16" s="29" t="s">
        <v>87</v>
      </c>
      <c r="C16" s="24">
        <f t="shared" si="0"/>
        <v>22.436615</v>
      </c>
      <c r="D16" s="266">
        <f>C16*1000000/'t15'!$D16</f>
        <v>71.98698327750613</v>
      </c>
      <c r="E16" s="36">
        <v>-0.027513471338895146</v>
      </c>
      <c r="F16" s="24">
        <v>6.0425</v>
      </c>
      <c r="G16" s="266">
        <f>F16*1000000/'t15'!$D16</f>
        <v>19.387119957905004</v>
      </c>
      <c r="H16" s="36">
        <v>0.00969170356754967</v>
      </c>
      <c r="I16" s="24">
        <v>16.394115</v>
      </c>
      <c r="J16" s="266">
        <f>I16*1000000/'t15'!$D16</f>
        <v>52.59986331960113</v>
      </c>
      <c r="K16" s="48">
        <v>-0.04054418566188378</v>
      </c>
    </row>
    <row r="17" spans="1:11" ht="12.75" customHeight="1">
      <c r="A17" s="26" t="s">
        <v>115</v>
      </c>
      <c r="B17" s="27" t="s">
        <v>8</v>
      </c>
      <c r="C17" s="22">
        <f t="shared" si="0"/>
        <v>53.679494000000005</v>
      </c>
      <c r="D17" s="265">
        <f>C17*1000000/'t15'!$D17</f>
        <v>147.706493863849</v>
      </c>
      <c r="E17" s="35">
        <v>0.05600401285307499</v>
      </c>
      <c r="F17" s="22">
        <v>24.38595</v>
      </c>
      <c r="G17" s="265">
        <f>F17*1000000/'t15'!$D17</f>
        <v>67.1012877662209</v>
      </c>
      <c r="H17" s="35">
        <v>0.03979951007459759</v>
      </c>
      <c r="I17" s="22">
        <v>29.293544</v>
      </c>
      <c r="J17" s="265">
        <f>I17*1000000/'t15'!$D17</f>
        <v>80.60520609762808</v>
      </c>
      <c r="K17" s="47">
        <v>0.069884048315217</v>
      </c>
    </row>
    <row r="18" spans="1:11" ht="12.75" customHeight="1">
      <c r="A18" s="28" t="s">
        <v>116</v>
      </c>
      <c r="B18" s="29" t="s">
        <v>9</v>
      </c>
      <c r="C18" s="24">
        <f t="shared" si="0"/>
        <v>51.64515</v>
      </c>
      <c r="D18" s="266">
        <f>C18*1000000/'t15'!$D18</f>
        <v>178.92954398996653</v>
      </c>
      <c r="E18" s="36">
        <v>-0.13860432456233995</v>
      </c>
      <c r="F18" s="24">
        <v>9.29515</v>
      </c>
      <c r="G18" s="266">
        <f>F18*1000000/'t15'!$D18</f>
        <v>32.20393300858527</v>
      </c>
      <c r="H18" s="36">
        <v>0.03334556207755246</v>
      </c>
      <c r="I18" s="24">
        <v>42.35</v>
      </c>
      <c r="J18" s="266">
        <f>I18*1000000/'t15'!$D18</f>
        <v>146.72561098138127</v>
      </c>
      <c r="K18" s="48">
        <v>-0.1689560439560439</v>
      </c>
    </row>
    <row r="19" spans="1:11" ht="12.75" customHeight="1">
      <c r="A19" s="26" t="s">
        <v>117</v>
      </c>
      <c r="B19" s="27" t="s">
        <v>10</v>
      </c>
      <c r="C19" s="22">
        <f t="shared" si="0"/>
        <v>108.918105</v>
      </c>
      <c r="D19" s="265">
        <f>C19*1000000/'t15'!$D19</f>
        <v>54.592969053087224</v>
      </c>
      <c r="E19" s="35">
        <v>0.027599188586318046</v>
      </c>
      <c r="F19" s="22">
        <v>26.7357</v>
      </c>
      <c r="G19" s="265">
        <f>F19*1000000/'t15'!$D19</f>
        <v>13.40072197099485</v>
      </c>
      <c r="H19" s="35">
        <v>0.016574657059999387</v>
      </c>
      <c r="I19" s="22">
        <v>82.182405</v>
      </c>
      <c r="J19" s="265">
        <f>I19*1000000/'t15'!$D19</f>
        <v>41.19224708209237</v>
      </c>
      <c r="K19" s="47">
        <v>0.03123743616126884</v>
      </c>
    </row>
    <row r="20" spans="1:11" ht="12.75" customHeight="1">
      <c r="A20" s="28" t="s">
        <v>118</v>
      </c>
      <c r="B20" s="29" t="s">
        <v>11</v>
      </c>
      <c r="C20" s="24">
        <f t="shared" si="0"/>
        <v>39.517531999999996</v>
      </c>
      <c r="D20" s="266">
        <f>C20*1000000/'t15'!$D20</f>
        <v>56.6922103595991</v>
      </c>
      <c r="E20" s="216" t="s">
        <v>397</v>
      </c>
      <c r="F20" s="24">
        <v>7.340101</v>
      </c>
      <c r="G20" s="266">
        <f>F20*1000000/'t15'!$D20</f>
        <v>10.530175567459622</v>
      </c>
      <c r="H20" s="216" t="s">
        <v>397</v>
      </c>
      <c r="I20" s="24">
        <v>32.177431</v>
      </c>
      <c r="J20" s="266">
        <f>I20*1000000/'t15'!$D20</f>
        <v>46.16203479213949</v>
      </c>
      <c r="K20" s="48">
        <v>-0.0674161803806318</v>
      </c>
    </row>
    <row r="21" spans="1:11" ht="12.75" customHeight="1">
      <c r="A21" s="26" t="s">
        <v>119</v>
      </c>
      <c r="B21" s="27" t="s">
        <v>12</v>
      </c>
      <c r="C21" s="22">
        <f t="shared" si="0"/>
        <v>24.958550000000002</v>
      </c>
      <c r="D21" s="265">
        <f>C21*1000000/'t15'!$D21</f>
        <v>161.69681381758818</v>
      </c>
      <c r="E21" s="35">
        <v>0.09768224299065453</v>
      </c>
      <c r="F21" s="22">
        <v>10.05255</v>
      </c>
      <c r="G21" s="265">
        <f>F21*1000000/'t15'!$D21</f>
        <v>65.12659211941381</v>
      </c>
      <c r="H21" s="35">
        <v>-0.0033658850939373153</v>
      </c>
      <c r="I21" s="22">
        <v>14.906</v>
      </c>
      <c r="J21" s="265">
        <f>I21*1000000/'t15'!$D21</f>
        <v>96.57022169817432</v>
      </c>
      <c r="K21" s="47">
        <v>0.17824677891075802</v>
      </c>
    </row>
    <row r="22" spans="1:11" ht="12.75" customHeight="1">
      <c r="A22" s="28" t="s">
        <v>120</v>
      </c>
      <c r="B22" s="29" t="s">
        <v>13</v>
      </c>
      <c r="C22" s="24">
        <f t="shared" si="0"/>
        <v>19.4181</v>
      </c>
      <c r="D22" s="266">
        <f>C22*1000000/'t15'!$D22</f>
        <v>53.35918200229175</v>
      </c>
      <c r="E22" s="36">
        <v>0.014164172790373408</v>
      </c>
      <c r="F22" s="24">
        <v>0.0229</v>
      </c>
      <c r="G22" s="266">
        <f>F22*1000000/'t15'!$D22</f>
        <v>0.06292712818723156</v>
      </c>
      <c r="H22" s="36">
        <v>0</v>
      </c>
      <c r="I22" s="24">
        <v>19.3952</v>
      </c>
      <c r="J22" s="266">
        <f>I22*1000000/'t15'!$D22</f>
        <v>53.29625487410453</v>
      </c>
      <c r="K22" s="48">
        <v>0.014181133654047384</v>
      </c>
    </row>
    <row r="23" spans="1:11" ht="12.75" customHeight="1">
      <c r="A23" s="26" t="s">
        <v>121</v>
      </c>
      <c r="B23" s="27" t="s">
        <v>88</v>
      </c>
      <c r="C23" s="22">
        <f t="shared" si="0"/>
        <v>34.822286000000005</v>
      </c>
      <c r="D23" s="265">
        <f>C23*1000000/'t15'!$D23</f>
        <v>54.844464254214664</v>
      </c>
      <c r="E23" s="35">
        <v>-0.24733502329606694</v>
      </c>
      <c r="F23" s="22">
        <v>6.224</v>
      </c>
      <c r="G23" s="265">
        <f>F23*1000000/'t15'!$D23</f>
        <v>9.80268628883905</v>
      </c>
      <c r="H23" s="35">
        <v>-0.2682227123729618</v>
      </c>
      <c r="I23" s="22">
        <v>28.598286</v>
      </c>
      <c r="J23" s="265">
        <f>I23*1000000/'t15'!$D23</f>
        <v>45.0417779653756</v>
      </c>
      <c r="K23" s="47">
        <v>-0.24263013771186437</v>
      </c>
    </row>
    <row r="24" spans="1:11" ht="12.75" customHeight="1">
      <c r="A24" s="28" t="s">
        <v>122</v>
      </c>
      <c r="B24" s="29" t="s">
        <v>89</v>
      </c>
      <c r="C24" s="24">
        <f t="shared" si="0"/>
        <v>19.659615</v>
      </c>
      <c r="D24" s="266">
        <f>C24*1000000/'t15'!$D24</f>
        <v>61.547274303979364</v>
      </c>
      <c r="E24" s="216" t="s">
        <v>397</v>
      </c>
      <c r="F24" s="24">
        <v>5.5338</v>
      </c>
      <c r="G24" s="266">
        <f>F24*1000000/'t15'!$D24</f>
        <v>17.324362992019985</v>
      </c>
      <c r="H24" s="216" t="s">
        <v>397</v>
      </c>
      <c r="I24" s="24">
        <v>14.125815</v>
      </c>
      <c r="J24" s="266">
        <f>I24*1000000/'t15'!$D24</f>
        <v>44.22291131195938</v>
      </c>
      <c r="K24" s="217" t="s">
        <v>397</v>
      </c>
    </row>
    <row r="25" spans="1:11" ht="12.75" customHeight="1">
      <c r="A25" s="26" t="s">
        <v>123</v>
      </c>
      <c r="B25" s="27" t="s">
        <v>90</v>
      </c>
      <c r="C25" s="22">
        <f t="shared" si="0"/>
        <v>19.019357</v>
      </c>
      <c r="D25" s="265">
        <f>C25*1000000/'t15'!$D25</f>
        <v>75.43891304002919</v>
      </c>
      <c r="E25" s="35">
        <v>-0.1509816381296235</v>
      </c>
      <c r="F25" s="22">
        <v>5.912</v>
      </c>
      <c r="G25" s="265">
        <f>F25*1000000/'t15'!$D25</f>
        <v>23.449523235336116</v>
      </c>
      <c r="H25" s="35">
        <v>0.05595941915087432</v>
      </c>
      <c r="I25" s="22">
        <v>13.107357</v>
      </c>
      <c r="J25" s="265">
        <f>I25*1000000/'t15'!$D25</f>
        <v>51.989389804693076</v>
      </c>
      <c r="K25" s="47">
        <v>-0.2199341363105205</v>
      </c>
    </row>
    <row r="26" spans="1:11" ht="12.75" customHeight="1">
      <c r="A26" s="28" t="s">
        <v>228</v>
      </c>
      <c r="B26" s="29" t="s">
        <v>14</v>
      </c>
      <c r="C26" s="24">
        <f t="shared" si="0"/>
        <v>51.6435</v>
      </c>
      <c r="D26" s="266">
        <f>C26*1000000/'t15'!$D26</f>
        <v>359.324121232362</v>
      </c>
      <c r="E26" s="36">
        <v>0.1539492824057005</v>
      </c>
      <c r="F26" s="24">
        <v>15.2715</v>
      </c>
      <c r="G26" s="266">
        <f>F26*1000000/'t15'!$D26</f>
        <v>106.25574016865659</v>
      </c>
      <c r="H26" s="36">
        <v>0.12769712454401794</v>
      </c>
      <c r="I26" s="24">
        <v>36.372</v>
      </c>
      <c r="J26" s="266">
        <f>I26*1000000/'t15'!$D26</f>
        <v>253.06838106370543</v>
      </c>
      <c r="K26" s="48">
        <v>0.16533969850856245</v>
      </c>
    </row>
    <row r="27" spans="1:11" ht="12.75" customHeight="1">
      <c r="A27" s="26" t="s">
        <v>229</v>
      </c>
      <c r="B27" s="27" t="s">
        <v>15</v>
      </c>
      <c r="C27" s="22">
        <f t="shared" si="0"/>
        <v>27.535</v>
      </c>
      <c r="D27" s="265">
        <f>C27*1000000/'t15'!$D27</f>
        <v>164.77860960006703</v>
      </c>
      <c r="E27" s="35" t="s">
        <v>397</v>
      </c>
      <c r="F27" s="22">
        <v>1.835</v>
      </c>
      <c r="G27" s="265">
        <f>F27*1000000/'t15'!$D27</f>
        <v>10.981251084660359</v>
      </c>
      <c r="H27" s="35">
        <v>-0.0827751674497651</v>
      </c>
      <c r="I27" s="22">
        <v>25.7</v>
      </c>
      <c r="J27" s="265">
        <f>I27*1000000/'t15'!$D27</f>
        <v>153.79735851540667</v>
      </c>
      <c r="K27" s="47" t="s">
        <v>397</v>
      </c>
    </row>
    <row r="28" spans="1:11" ht="12.75" customHeight="1">
      <c r="A28" s="28" t="s">
        <v>124</v>
      </c>
      <c r="B28" s="29" t="s">
        <v>16</v>
      </c>
      <c r="C28" s="24">
        <f t="shared" si="0"/>
        <v>44.631207</v>
      </c>
      <c r="D28" s="266">
        <f>C28*1000000/'t15'!$D28</f>
        <v>82.91771619239066</v>
      </c>
      <c r="E28" s="36">
        <v>-0.17624924846081536</v>
      </c>
      <c r="F28" s="24">
        <v>14.55154</v>
      </c>
      <c r="G28" s="266">
        <f>F28*1000000/'t15'!$D28</f>
        <v>27.034457389472355</v>
      </c>
      <c r="H28" s="36">
        <v>-0.026603359100529578</v>
      </c>
      <c r="I28" s="24">
        <v>30.079667</v>
      </c>
      <c r="J28" s="266">
        <f>I28*1000000/'t15'!$D28</f>
        <v>55.8832588029183</v>
      </c>
      <c r="K28" s="48">
        <v>-0.23327249320598742</v>
      </c>
    </row>
    <row r="29" spans="1:11" ht="12.75" customHeight="1">
      <c r="A29" s="26" t="s">
        <v>125</v>
      </c>
      <c r="B29" s="27" t="s">
        <v>91</v>
      </c>
      <c r="C29" s="22">
        <f t="shared" si="0"/>
        <v>32.100083</v>
      </c>
      <c r="D29" s="265">
        <f>C29*1000000/'t15'!$D29</f>
        <v>52.76529367672875</v>
      </c>
      <c r="E29" s="35">
        <v>-0.2580667752505862</v>
      </c>
      <c r="F29" s="22">
        <v>18.233799</v>
      </c>
      <c r="G29" s="265">
        <f>F29*1000000/'t15'!$D29</f>
        <v>29.97225144487767</v>
      </c>
      <c r="H29" s="35">
        <v>-0.0628650075415168</v>
      </c>
      <c r="I29" s="22">
        <v>13.866284</v>
      </c>
      <c r="J29" s="265">
        <f>I29*1000000/'t15'!$D29</f>
        <v>22.793042231851086</v>
      </c>
      <c r="K29" s="47">
        <v>-0.4175910284142218</v>
      </c>
    </row>
    <row r="30" spans="1:11" ht="12.75" customHeight="1">
      <c r="A30" s="28" t="s">
        <v>126</v>
      </c>
      <c r="B30" s="29" t="s">
        <v>17</v>
      </c>
      <c r="C30" s="24">
        <f t="shared" si="0"/>
        <v>24.270443999999998</v>
      </c>
      <c r="D30" s="266">
        <f>C30*1000000/'t15'!$D30</f>
        <v>188.9706388445517</v>
      </c>
      <c r="E30" s="36">
        <v>0.02264892068270208</v>
      </c>
      <c r="F30" s="24">
        <v>15.6563</v>
      </c>
      <c r="G30" s="266">
        <f>F30*1000000/'t15'!$D30</f>
        <v>121.90057227391287</v>
      </c>
      <c r="H30" s="36">
        <v>0.009250425455108013</v>
      </c>
      <c r="I30" s="24">
        <v>8.614144</v>
      </c>
      <c r="J30" s="266">
        <f>I30*1000000/'t15'!$D30</f>
        <v>67.07006657063884</v>
      </c>
      <c r="K30" s="48">
        <v>0.047934220903614655</v>
      </c>
    </row>
    <row r="31" spans="1:11" ht="12.75" customHeight="1">
      <c r="A31" s="26" t="s">
        <v>127</v>
      </c>
      <c r="B31" s="27" t="s">
        <v>92</v>
      </c>
      <c r="C31" s="22">
        <f t="shared" si="0"/>
        <v>61.510878</v>
      </c>
      <c r="D31" s="265">
        <f>C31*1000000/'t15'!$D31</f>
        <v>144.91697137041297</v>
      </c>
      <c r="E31" s="35">
        <v>0.01414558744892469</v>
      </c>
      <c r="F31" s="22">
        <v>20.053706</v>
      </c>
      <c r="G31" s="265">
        <f>F31*1000000/'t15'!$D31</f>
        <v>47.245665039485836</v>
      </c>
      <c r="H31" s="35">
        <v>0.01366327324928962</v>
      </c>
      <c r="I31" s="22">
        <v>41.457172</v>
      </c>
      <c r="J31" s="265">
        <f>I31*1000000/'t15'!$D31</f>
        <v>97.67130633092711</v>
      </c>
      <c r="K31" s="47">
        <v>0.014379057716551458</v>
      </c>
    </row>
    <row r="32" spans="1:11" ht="12.75" customHeight="1">
      <c r="A32" s="28" t="s">
        <v>128</v>
      </c>
      <c r="B32" s="29" t="s">
        <v>18</v>
      </c>
      <c r="C32" s="24">
        <f t="shared" si="0"/>
        <v>37.8715</v>
      </c>
      <c r="D32" s="266">
        <f>C32*1000000/'t15'!$D32</f>
        <v>70.13344642142846</v>
      </c>
      <c r="E32" s="36">
        <v>-0.016580109062581116</v>
      </c>
      <c r="F32" s="24">
        <v>9.595</v>
      </c>
      <c r="G32" s="266">
        <f>F32*1000000/'t15'!$D32</f>
        <v>17.768781759729773</v>
      </c>
      <c r="H32" s="36">
        <v>0.06256921373200464</v>
      </c>
      <c r="I32" s="24">
        <v>28.2765</v>
      </c>
      <c r="J32" s="266">
        <f>I32*1000000/'t15'!$D32</f>
        <v>52.36466466169869</v>
      </c>
      <c r="K32" s="48">
        <v>-0.040824287652645896</v>
      </c>
    </row>
    <row r="33" spans="1:11" ht="12.75" customHeight="1">
      <c r="A33" s="26" t="s">
        <v>129</v>
      </c>
      <c r="B33" s="27" t="s">
        <v>93</v>
      </c>
      <c r="C33" s="22">
        <f t="shared" si="0"/>
        <v>50.091390999999994</v>
      </c>
      <c r="D33" s="265">
        <f>C33*1000000/'t15'!$D33</f>
        <v>100.68884413060039</v>
      </c>
      <c r="E33" s="35">
        <v>-0.2059219708821307</v>
      </c>
      <c r="F33" s="22">
        <v>11.562</v>
      </c>
      <c r="G33" s="265">
        <f>F33*1000000/'t15'!$D33</f>
        <v>23.240808302528507</v>
      </c>
      <c r="H33" s="35">
        <v>0</v>
      </c>
      <c r="I33" s="22">
        <v>38.529391</v>
      </c>
      <c r="J33" s="265">
        <f>I33*1000000/'t15'!$D33</f>
        <v>77.4480358280719</v>
      </c>
      <c r="K33" s="47">
        <v>-0.2521352284328201</v>
      </c>
    </row>
    <row r="34" spans="1:11" ht="12.75" customHeight="1">
      <c r="A34" s="28" t="s">
        <v>130</v>
      </c>
      <c r="B34" s="29" t="s">
        <v>19</v>
      </c>
      <c r="C34" s="24">
        <f t="shared" si="0"/>
        <v>47.5353</v>
      </c>
      <c r="D34" s="266">
        <f>C34*1000000/'t15'!$D34</f>
        <v>79.33379062420204</v>
      </c>
      <c r="E34" s="36">
        <v>0.01867396424216583</v>
      </c>
      <c r="F34" s="24">
        <v>11.3733</v>
      </c>
      <c r="G34" s="266">
        <f>F34*1000000/'t15'!$D34</f>
        <v>18.981409624136948</v>
      </c>
      <c r="H34" s="36">
        <v>-0.016822413748389886</v>
      </c>
      <c r="I34" s="24">
        <v>36.162</v>
      </c>
      <c r="J34" s="266">
        <f>I34*1000000/'t15'!$D34</f>
        <v>60.35238100006509</v>
      </c>
      <c r="K34" s="48">
        <v>0.030373831775700966</v>
      </c>
    </row>
    <row r="35" spans="1:11" ht="12.75" customHeight="1">
      <c r="A35" s="26" t="s">
        <v>131</v>
      </c>
      <c r="B35" s="27" t="s">
        <v>20</v>
      </c>
      <c r="C35" s="22">
        <f t="shared" si="0"/>
        <v>30.039353</v>
      </c>
      <c r="D35" s="265">
        <f>C35*1000000/'t15'!$D35</f>
        <v>68.74528681865408</v>
      </c>
      <c r="E35" s="35">
        <v>-0.00016452374187769792</v>
      </c>
      <c r="F35" s="22">
        <v>4.458</v>
      </c>
      <c r="G35" s="265">
        <f>F35*1000000/'t15'!$D35</f>
        <v>10.202166758969806</v>
      </c>
      <c r="H35" s="35">
        <v>-0.16045197740112982</v>
      </c>
      <c r="I35" s="22">
        <v>25.581353</v>
      </c>
      <c r="J35" s="265">
        <f>I35*1000000/'t15'!$D35</f>
        <v>58.54312005968428</v>
      </c>
      <c r="K35" s="47">
        <v>0.034246254674076715</v>
      </c>
    </row>
    <row r="36" spans="1:11" ht="12.75" customHeight="1">
      <c r="A36" s="28" t="s">
        <v>132</v>
      </c>
      <c r="B36" s="29" t="s">
        <v>21</v>
      </c>
      <c r="C36" s="24">
        <f t="shared" si="0"/>
        <v>29.572376</v>
      </c>
      <c r="D36" s="266">
        <f>C36*1000000/'t15'!$D36</f>
        <v>31.954866971674075</v>
      </c>
      <c r="E36" s="36">
        <v>0.25335717614572717</v>
      </c>
      <c r="F36" s="24">
        <v>7.846715</v>
      </c>
      <c r="G36" s="266">
        <f>F36*1000000/'t15'!$D36</f>
        <v>8.478883603726652</v>
      </c>
      <c r="H36" s="36">
        <v>0.3612677754511846</v>
      </c>
      <c r="I36" s="24">
        <v>21.725661</v>
      </c>
      <c r="J36" s="266">
        <f>I36*1000000/'t15'!$D36</f>
        <v>23.475983367947425</v>
      </c>
      <c r="K36" s="48">
        <v>0.21847121483688792</v>
      </c>
    </row>
    <row r="37" spans="1:11" ht="12.75" customHeight="1">
      <c r="A37" s="26" t="s">
        <v>133</v>
      </c>
      <c r="B37" s="27" t="s">
        <v>22</v>
      </c>
      <c r="C37" s="22">
        <f t="shared" si="0"/>
        <v>50.901</v>
      </c>
      <c r="D37" s="265">
        <f>C37*1000000/'t15'!$D37</f>
        <v>70.87489087012884</v>
      </c>
      <c r="E37" s="35">
        <v>-0.0825924030735109</v>
      </c>
      <c r="F37" s="22">
        <v>8.481</v>
      </c>
      <c r="G37" s="265">
        <f>F37*1000000/'t15'!$D37</f>
        <v>11.809000795064197</v>
      </c>
      <c r="H37" s="35">
        <v>0.05492081190467135</v>
      </c>
      <c r="I37" s="22">
        <v>42.42</v>
      </c>
      <c r="J37" s="265">
        <f>I37*1000000/'t15'!$D37</f>
        <v>59.065890075064644</v>
      </c>
      <c r="K37" s="47">
        <v>-0.10589422475749388</v>
      </c>
    </row>
    <row r="38" spans="1:11" ht="12.75" customHeight="1">
      <c r="A38" s="28" t="s">
        <v>134</v>
      </c>
      <c r="B38" s="29" t="s">
        <v>23</v>
      </c>
      <c r="C38" s="24">
        <f t="shared" si="0"/>
        <v>79.093225</v>
      </c>
      <c r="D38" s="266">
        <f>C38*1000000/'t15'!$D38</f>
        <v>63.055298892571194</v>
      </c>
      <c r="E38" s="36">
        <v>-0.24496671363993294</v>
      </c>
      <c r="F38" s="24">
        <v>21.980336</v>
      </c>
      <c r="G38" s="266">
        <f>F38*1000000/'t15'!$D38</f>
        <v>17.523329668743976</v>
      </c>
      <c r="H38" s="36">
        <v>0.03977165109240599</v>
      </c>
      <c r="I38" s="24">
        <v>57.112889</v>
      </c>
      <c r="J38" s="266">
        <f>I38*1000000/'t15'!$D38</f>
        <v>45.53196922382722</v>
      </c>
      <c r="K38" s="48">
        <v>-0.31695435414490014</v>
      </c>
    </row>
    <row r="39" spans="1:11" ht="12.75" customHeight="1">
      <c r="A39" s="26" t="s">
        <v>135</v>
      </c>
      <c r="B39" s="27" t="s">
        <v>24</v>
      </c>
      <c r="C39" s="22">
        <f aca="true" t="shared" si="1" ref="C39:C70">F39+I39</f>
        <v>33.341369</v>
      </c>
      <c r="D39" s="265">
        <f>C39*1000000/'t15'!$D39</f>
        <v>171.36805612664475</v>
      </c>
      <c r="E39" s="35">
        <v>0.1584276966674265</v>
      </c>
      <c r="F39" s="22">
        <v>15.095369</v>
      </c>
      <c r="G39" s="265">
        <f>F39*1000000/'t15'!$D39</f>
        <v>77.58721731085527</v>
      </c>
      <c r="H39" s="35">
        <v>0.0007556365628123007</v>
      </c>
      <c r="I39" s="22">
        <v>18.246</v>
      </c>
      <c r="J39" s="265">
        <f>I39*1000000/'t15'!$D39</f>
        <v>93.78083881578948</v>
      </c>
      <c r="K39" s="47">
        <v>0.3320581707744421</v>
      </c>
    </row>
    <row r="40" spans="1:11" ht="12.75" customHeight="1">
      <c r="A40" s="28" t="s">
        <v>136</v>
      </c>
      <c r="B40" s="29" t="s">
        <v>25</v>
      </c>
      <c r="C40" s="24">
        <f t="shared" si="1"/>
        <v>90.466115</v>
      </c>
      <c r="D40" s="266">
        <f>C40*1000000/'t15'!$D40</f>
        <v>61.79008024107841</v>
      </c>
      <c r="E40" s="36">
        <v>-0.075782991106356</v>
      </c>
      <c r="F40" s="24">
        <v>41.1115</v>
      </c>
      <c r="G40" s="266">
        <f>F40*1000000/'t15'!$D40</f>
        <v>28.07993781794537</v>
      </c>
      <c r="H40" s="36">
        <v>-0.0002893729604068751</v>
      </c>
      <c r="I40" s="24">
        <v>49.354615</v>
      </c>
      <c r="J40" s="266">
        <f>I40*1000000/'t15'!$D40</f>
        <v>33.710142423133036</v>
      </c>
      <c r="K40" s="48">
        <v>-0.1304785169700804</v>
      </c>
    </row>
    <row r="41" spans="1:11" ht="12.75" customHeight="1">
      <c r="A41" s="26" t="s">
        <v>137</v>
      </c>
      <c r="B41" s="27" t="s">
        <v>26</v>
      </c>
      <c r="C41" s="22">
        <f t="shared" si="1"/>
        <v>112.525833</v>
      </c>
      <c r="D41" s="265">
        <f>C41*1000000/'t15'!$D41</f>
        <v>107.16480639527022</v>
      </c>
      <c r="E41" s="35">
        <v>0.048002674894681796</v>
      </c>
      <c r="F41" s="22">
        <v>28.915833</v>
      </c>
      <c r="G41" s="265">
        <f>F41*1000000/'t15'!$D41</f>
        <v>27.538206672977623</v>
      </c>
      <c r="H41" s="35">
        <v>-0.1587314670229908</v>
      </c>
      <c r="I41" s="22">
        <v>83.61</v>
      </c>
      <c r="J41" s="265">
        <f>I41*1000000/'t15'!$D41</f>
        <v>79.6265997222926</v>
      </c>
      <c r="K41" s="47">
        <v>0.14534246575342458</v>
      </c>
    </row>
    <row r="42" spans="1:11" ht="12.75" customHeight="1">
      <c r="A42" s="28" t="s">
        <v>138</v>
      </c>
      <c r="B42" s="29" t="s">
        <v>27</v>
      </c>
      <c r="C42" s="24">
        <f t="shared" si="1"/>
        <v>77.732805</v>
      </c>
      <c r="D42" s="266">
        <f>C42*1000000/'t15'!$D42</f>
        <v>77.42827957642592</v>
      </c>
      <c r="E42" s="36">
        <v>0.06113823630036408</v>
      </c>
      <c r="F42" s="24">
        <v>23.421137</v>
      </c>
      <c r="G42" s="266">
        <f>F42*1000000/'t15'!$D42</f>
        <v>23.329382538476175</v>
      </c>
      <c r="H42" s="36">
        <v>0.0402501293698323</v>
      </c>
      <c r="I42" s="24">
        <v>54.311668</v>
      </c>
      <c r="J42" s="266">
        <f>I42*1000000/'t15'!$D42</f>
        <v>54.09889703794974</v>
      </c>
      <c r="K42" s="48">
        <v>0.07040707034285965</v>
      </c>
    </row>
    <row r="43" spans="1:11" ht="12.75" customHeight="1">
      <c r="A43" s="26" t="s">
        <v>139</v>
      </c>
      <c r="B43" s="27" t="s">
        <v>28</v>
      </c>
      <c r="C43" s="22">
        <f t="shared" si="1"/>
        <v>39.765359000000004</v>
      </c>
      <c r="D43" s="265">
        <f>C43*1000000/'t15'!$D43</f>
        <v>166.074426899095</v>
      </c>
      <c r="E43" s="35">
        <v>-0.18166032243917962</v>
      </c>
      <c r="F43" s="22">
        <v>19.789526</v>
      </c>
      <c r="G43" s="265">
        <f>F43*1000000/'t15'!$D43</f>
        <v>82.64817096344433</v>
      </c>
      <c r="H43" s="35">
        <v>0.006361844109951997</v>
      </c>
      <c r="I43" s="22">
        <v>19.975833</v>
      </c>
      <c r="J43" s="265">
        <f>I43*1000000/'t15'!$D43</f>
        <v>83.42625593565066</v>
      </c>
      <c r="K43" s="47">
        <v>-0.30947104196146147</v>
      </c>
    </row>
    <row r="44" spans="1:11" ht="12.75" customHeight="1">
      <c r="A44" s="28" t="s">
        <v>140</v>
      </c>
      <c r="B44" s="29" t="s">
        <v>29</v>
      </c>
      <c r="C44" s="24">
        <f t="shared" si="1"/>
        <v>43.591279</v>
      </c>
      <c r="D44" s="266">
        <f>C44*1000000/'t15'!$D44</f>
        <v>72.25029958381468</v>
      </c>
      <c r="E44" s="36">
        <v>-0.15369544475911523</v>
      </c>
      <c r="F44" s="24">
        <v>18.160623</v>
      </c>
      <c r="G44" s="266">
        <f>F44*1000000/'t15'!$D44</f>
        <v>30.10029718051437</v>
      </c>
      <c r="H44" s="36">
        <v>0.01635838746170193</v>
      </c>
      <c r="I44" s="24">
        <v>25.430656</v>
      </c>
      <c r="J44" s="266">
        <f>I44*1000000/'t15'!$D44</f>
        <v>42.15000240330031</v>
      </c>
      <c r="K44" s="48">
        <v>-0.2440231958497795</v>
      </c>
    </row>
    <row r="45" spans="1:11" ht="12.75" customHeight="1">
      <c r="A45" s="26" t="s">
        <v>141</v>
      </c>
      <c r="B45" s="27" t="s">
        <v>30</v>
      </c>
      <c r="C45" s="22">
        <f t="shared" si="1"/>
        <v>101.207</v>
      </c>
      <c r="D45" s="265">
        <f>C45*1000000/'t15'!$D45</f>
        <v>82.7037009797913</v>
      </c>
      <c r="E45" s="35">
        <v>0.16161688273618346</v>
      </c>
      <c r="F45" s="22">
        <v>22.076</v>
      </c>
      <c r="G45" s="265">
        <f>F45*1000000/'t15'!$D45</f>
        <v>18.03992710810391</v>
      </c>
      <c r="H45" s="35">
        <v>0.08417640703270801</v>
      </c>
      <c r="I45" s="22">
        <v>79.131</v>
      </c>
      <c r="J45" s="265">
        <f>I45*1000000/'t15'!$D45</f>
        <v>64.66377387168738</v>
      </c>
      <c r="K45" s="47">
        <v>0.18523505461897938</v>
      </c>
    </row>
    <row r="46" spans="1:11" ht="12.75" customHeight="1">
      <c r="A46" s="28" t="s">
        <v>142</v>
      </c>
      <c r="B46" s="29" t="s">
        <v>94</v>
      </c>
      <c r="C46" s="24">
        <f t="shared" si="1"/>
        <v>48.281000000000006</v>
      </c>
      <c r="D46" s="266">
        <f>C46*1000000/'t15'!$D46</f>
        <v>177.71275029446412</v>
      </c>
      <c r="E46" s="36">
        <v>-0.037632801132173044</v>
      </c>
      <c r="F46" s="24">
        <v>22.359</v>
      </c>
      <c r="G46" s="266">
        <f>F46*1000000/'t15'!$D46</f>
        <v>82.29902826855124</v>
      </c>
      <c r="H46" s="36">
        <v>0.02133199342225489</v>
      </c>
      <c r="I46" s="24">
        <v>25.922</v>
      </c>
      <c r="J46" s="266">
        <f>I46*1000000/'t15'!$D46</f>
        <v>95.41372202591283</v>
      </c>
      <c r="K46" s="48">
        <v>-0.08328323372352087</v>
      </c>
    </row>
    <row r="47" spans="1:11" ht="12.75" customHeight="1">
      <c r="A47" s="26" t="s">
        <v>143</v>
      </c>
      <c r="B47" s="27" t="s">
        <v>31</v>
      </c>
      <c r="C47" s="22">
        <f t="shared" si="1"/>
        <v>44.985127</v>
      </c>
      <c r="D47" s="265">
        <f>C47*1000000/'t15'!$D47</f>
        <v>114.58493041121571</v>
      </c>
      <c r="E47" s="35">
        <v>-0.02439119232787823</v>
      </c>
      <c r="F47" s="22">
        <v>17.77722</v>
      </c>
      <c r="G47" s="265">
        <f>F47*1000000/'t15'!$D47</f>
        <v>45.28166646289277</v>
      </c>
      <c r="H47" s="35">
        <v>-0.0029825466618809138</v>
      </c>
      <c r="I47" s="22">
        <v>27.207907</v>
      </c>
      <c r="J47" s="265">
        <f>I47*1000000/'t15'!$D47</f>
        <v>69.30326394832294</v>
      </c>
      <c r="K47" s="47">
        <v>-0.03788952382299482</v>
      </c>
    </row>
    <row r="48" spans="1:11" ht="12.75" customHeight="1">
      <c r="A48" s="28" t="s">
        <v>144</v>
      </c>
      <c r="B48" s="29" t="s">
        <v>32</v>
      </c>
      <c r="C48" s="24">
        <f t="shared" si="1"/>
        <v>25.367</v>
      </c>
      <c r="D48" s="266">
        <f>C48*1000000/'t15'!$D48</f>
        <v>74.93877454557271</v>
      </c>
      <c r="E48" s="36">
        <v>0.17326100836989689</v>
      </c>
      <c r="F48" s="24">
        <v>5.437</v>
      </c>
      <c r="G48" s="266">
        <f>F48*1000000/'t15'!$D48</f>
        <v>16.06189605409701</v>
      </c>
      <c r="H48" s="36">
        <v>-0.006438868213810234</v>
      </c>
      <c r="I48" s="24">
        <v>19.93</v>
      </c>
      <c r="J48" s="266">
        <f>I48*1000000/'t15'!$D48</f>
        <v>58.8768784914757</v>
      </c>
      <c r="K48" s="48">
        <v>0.23415507130604918</v>
      </c>
    </row>
    <row r="49" spans="1:11" ht="12.75" customHeight="1">
      <c r="A49" s="26" t="s">
        <v>145</v>
      </c>
      <c r="B49" s="27" t="s">
        <v>33</v>
      </c>
      <c r="C49" s="22">
        <f t="shared" si="1"/>
        <v>40.683356</v>
      </c>
      <c r="D49" s="265">
        <f>C49*1000000/'t15'!$D49</f>
        <v>53.25973762448175</v>
      </c>
      <c r="E49" s="35">
        <v>-0.12445887930339883</v>
      </c>
      <c r="F49" s="22">
        <v>8.8997</v>
      </c>
      <c r="G49" s="265">
        <f>F49*1000000/'t15'!$D49</f>
        <v>11.650850213453388</v>
      </c>
      <c r="H49" s="35">
        <v>-0.09367998696484581</v>
      </c>
      <c r="I49" s="22">
        <v>31.783656</v>
      </c>
      <c r="J49" s="265">
        <f>I49*1000000/'t15'!$D49</f>
        <v>41.60888741102836</v>
      </c>
      <c r="K49" s="47">
        <v>-0.13270613023825628</v>
      </c>
    </row>
    <row r="50" spans="1:11" ht="12.75" customHeight="1">
      <c r="A50" s="28" t="s">
        <v>146</v>
      </c>
      <c r="B50" s="29" t="s">
        <v>34</v>
      </c>
      <c r="C50" s="24">
        <f t="shared" si="1"/>
        <v>24.404204</v>
      </c>
      <c r="D50" s="266">
        <f>C50*1000000/'t15'!$D50</f>
        <v>105.61572883937923</v>
      </c>
      <c r="E50" s="36">
        <v>0.03870324746553244</v>
      </c>
      <c r="F50" s="24">
        <v>9.14183</v>
      </c>
      <c r="G50" s="266">
        <f>F50*1000000/'t15'!$D50</f>
        <v>39.56371772567145</v>
      </c>
      <c r="H50" s="36">
        <v>0.04541020706185317</v>
      </c>
      <c r="I50" s="24">
        <v>15.262374</v>
      </c>
      <c r="J50" s="266">
        <f>I50*1000000/'t15'!$D50</f>
        <v>66.05201111370778</v>
      </c>
      <c r="K50" s="48">
        <v>0.034726978295672284</v>
      </c>
    </row>
    <row r="51" spans="1:11" ht="12.75" customHeight="1">
      <c r="A51" s="26" t="s">
        <v>147</v>
      </c>
      <c r="B51" s="27" t="s">
        <v>35</v>
      </c>
      <c r="C51" s="22">
        <f t="shared" si="1"/>
        <v>59.5505</v>
      </c>
      <c r="D51" s="265">
        <f>C51*1000000/'t15'!$D51</f>
        <v>45.76143546001191</v>
      </c>
      <c r="E51" s="35">
        <v>0.05157160515627757</v>
      </c>
      <c r="F51" s="22">
        <v>7.678</v>
      </c>
      <c r="G51" s="265">
        <f>F51*1000000/'t15'!$D51</f>
        <v>5.900140241676753</v>
      </c>
      <c r="H51" s="35">
        <v>0.15806938159879347</v>
      </c>
      <c r="I51" s="22">
        <v>51.8725</v>
      </c>
      <c r="J51" s="265">
        <f>I51*1000000/'t15'!$D51</f>
        <v>39.86129521833516</v>
      </c>
      <c r="K51" s="47">
        <v>0.03744999999999998</v>
      </c>
    </row>
    <row r="52" spans="1:11" ht="12.75" customHeight="1">
      <c r="A52" s="28" t="s">
        <v>148</v>
      </c>
      <c r="B52" s="29" t="s">
        <v>95</v>
      </c>
      <c r="C52" s="24">
        <f t="shared" si="1"/>
        <v>51.15152</v>
      </c>
      <c r="D52" s="266">
        <f>C52*1000000/'t15'!$D52</f>
        <v>76.10225220265956</v>
      </c>
      <c r="E52" s="216" t="s">
        <v>397</v>
      </c>
      <c r="F52" s="24">
        <v>19.609688</v>
      </c>
      <c r="G52" s="266">
        <f>F52*1000000/'t15'!$D52</f>
        <v>29.174918395220057</v>
      </c>
      <c r="H52" s="216" t="s">
        <v>397</v>
      </c>
      <c r="I52" s="24">
        <v>31.541832</v>
      </c>
      <c r="J52" s="266">
        <f>I52*1000000/'t15'!$D52</f>
        <v>46.9273338074395</v>
      </c>
      <c r="K52" s="217" t="s">
        <v>397</v>
      </c>
    </row>
    <row r="53" spans="1:11" ht="12.75" customHeight="1">
      <c r="A53" s="26" t="s">
        <v>149</v>
      </c>
      <c r="B53" s="27" t="s">
        <v>36</v>
      </c>
      <c r="C53" s="22">
        <f t="shared" si="1"/>
        <v>29.012656</v>
      </c>
      <c r="D53" s="265">
        <f>C53*1000000/'t15'!$D53</f>
        <v>160.90877124871744</v>
      </c>
      <c r="E53" s="35">
        <v>-0.08443960257650018</v>
      </c>
      <c r="F53" s="22">
        <v>6.13734</v>
      </c>
      <c r="G53" s="265">
        <f>F53*1000000/'t15'!$D53</f>
        <v>34.03865672055684</v>
      </c>
      <c r="H53" s="35">
        <v>0.16960974512800764</v>
      </c>
      <c r="I53" s="22">
        <v>22.875316</v>
      </c>
      <c r="J53" s="265">
        <f>I53*1000000/'t15'!$D53</f>
        <v>126.87011452816061</v>
      </c>
      <c r="K53" s="47">
        <v>-0.13485674352171706</v>
      </c>
    </row>
    <row r="54" spans="1:11" ht="12.75" customHeight="1">
      <c r="A54" s="28" t="s">
        <v>150</v>
      </c>
      <c r="B54" s="29" t="s">
        <v>37</v>
      </c>
      <c r="C54" s="24">
        <f t="shared" si="1"/>
        <v>36.993919</v>
      </c>
      <c r="D54" s="266">
        <f>C54*1000000/'t15'!$D54</f>
        <v>108.44458743243085</v>
      </c>
      <c r="E54" s="36">
        <v>-0.2571524285429835</v>
      </c>
      <c r="F54" s="24">
        <v>1.3958</v>
      </c>
      <c r="G54" s="266">
        <f>F54*1000000/'t15'!$D54</f>
        <v>4.091671259219305</v>
      </c>
      <c r="H54" s="36">
        <v>-0.23651679247347124</v>
      </c>
      <c r="I54" s="24">
        <v>35.598119</v>
      </c>
      <c r="J54" s="266">
        <f>I54*1000000/'t15'!$D54</f>
        <v>104.35291617321154</v>
      </c>
      <c r="K54" s="48">
        <v>-0.25793884792837685</v>
      </c>
    </row>
    <row r="55" spans="1:11" ht="12.75" customHeight="1">
      <c r="A55" s="26" t="s">
        <v>151</v>
      </c>
      <c r="B55" s="27" t="s">
        <v>38</v>
      </c>
      <c r="C55" s="22">
        <f t="shared" si="1"/>
        <v>28.994515999999997</v>
      </c>
      <c r="D55" s="265">
        <f>C55*1000000/'t15'!$D55</f>
        <v>356.58348091302634</v>
      </c>
      <c r="E55" s="35">
        <v>0.2658673079977516</v>
      </c>
      <c r="F55" s="22">
        <v>11.640588</v>
      </c>
      <c r="G55" s="265">
        <f>F55*1000000/'t15'!$D55</f>
        <v>143.15953364817003</v>
      </c>
      <c r="H55" s="35">
        <v>0.02369973835415684</v>
      </c>
      <c r="I55" s="22">
        <v>17.353928</v>
      </c>
      <c r="J55" s="265">
        <f>I55*1000000/'t15'!$D55</f>
        <v>213.42394726485637</v>
      </c>
      <c r="K55" s="47" t="s">
        <v>397</v>
      </c>
    </row>
    <row r="56" spans="1:11" ht="12.75" customHeight="1">
      <c r="A56" s="28" t="s">
        <v>152</v>
      </c>
      <c r="B56" s="29" t="s">
        <v>39</v>
      </c>
      <c r="C56" s="24">
        <f t="shared" si="1"/>
        <v>57.72304</v>
      </c>
      <c r="D56" s="266">
        <f>C56*1000000/'t15'!$D56</f>
        <v>71.83297597106922</v>
      </c>
      <c r="E56" s="36">
        <v>0.007474132343328721</v>
      </c>
      <c r="F56" s="24">
        <v>17.77058</v>
      </c>
      <c r="G56" s="266">
        <f>F56*1000000/'t15'!$D56</f>
        <v>22.114456309507663</v>
      </c>
      <c r="H56" s="36">
        <v>0.039956492964488</v>
      </c>
      <c r="I56" s="24">
        <v>39.95246</v>
      </c>
      <c r="J56" s="266">
        <f>I56*1000000/'t15'!$D56</f>
        <v>49.71851966156155</v>
      </c>
      <c r="K56" s="48">
        <v>-0.006330738428631744</v>
      </c>
    </row>
    <row r="57" spans="1:11" ht="12.75" customHeight="1">
      <c r="A57" s="26" t="s">
        <v>153</v>
      </c>
      <c r="B57" s="27" t="s">
        <v>40</v>
      </c>
      <c r="C57" s="22">
        <f t="shared" si="1"/>
        <v>62.800731999999996</v>
      </c>
      <c r="D57" s="265">
        <f>C57*1000000/'t15'!$D57</f>
        <v>121.69151560365458</v>
      </c>
      <c r="E57" s="35">
        <v>0.1272353507511661</v>
      </c>
      <c r="F57" s="22">
        <v>26.630732</v>
      </c>
      <c r="G57" s="265">
        <f>F57*1000000/'t15'!$D57</f>
        <v>51.60344530243283</v>
      </c>
      <c r="H57" s="35">
        <v>-0.009666622710907236</v>
      </c>
      <c r="I57" s="22">
        <v>36.17</v>
      </c>
      <c r="J57" s="265">
        <f>I57*1000000/'t15'!$D57</f>
        <v>70.08807030122175</v>
      </c>
      <c r="K57" s="47">
        <v>0.25496591086515275</v>
      </c>
    </row>
    <row r="58" spans="1:11" ht="12.75" customHeight="1">
      <c r="A58" s="28" t="s">
        <v>154</v>
      </c>
      <c r="B58" s="29" t="s">
        <v>96</v>
      </c>
      <c r="C58" s="24">
        <f t="shared" si="1"/>
        <v>48.385868</v>
      </c>
      <c r="D58" s="266">
        <f>C58*1000000/'t15'!$D58</f>
        <v>83.36612899335289</v>
      </c>
      <c r="E58" s="36">
        <v>-0.16732827187224264</v>
      </c>
      <c r="F58" s="24">
        <v>26.491725</v>
      </c>
      <c r="G58" s="266">
        <f>F58*1000000/'t15'!$D58</f>
        <v>45.6437520890693</v>
      </c>
      <c r="H58" s="36">
        <v>-0.06372818034962335</v>
      </c>
      <c r="I58" s="24">
        <v>21.894143</v>
      </c>
      <c r="J58" s="266">
        <f>I58*1000000/'t15'!$D58</f>
        <v>37.722376904283585</v>
      </c>
      <c r="K58" s="48">
        <v>-0.26564881619766745</v>
      </c>
    </row>
    <row r="59" spans="1:11" ht="12.75" customHeight="1">
      <c r="A59" s="26" t="s">
        <v>155</v>
      </c>
      <c r="B59" s="27" t="s">
        <v>41</v>
      </c>
      <c r="C59" s="22">
        <f t="shared" si="1"/>
        <v>32.480965</v>
      </c>
      <c r="D59" s="265">
        <f>C59*1000000/'t15'!$D59</f>
        <v>168.97455572665223</v>
      </c>
      <c r="E59" s="35">
        <v>0.01790054034559896</v>
      </c>
      <c r="F59" s="22">
        <v>9.908965</v>
      </c>
      <c r="G59" s="265">
        <f>F59*1000000/'t15'!$D59</f>
        <v>51.54905214749459</v>
      </c>
      <c r="H59" s="35">
        <v>0.024450850946475366</v>
      </c>
      <c r="I59" s="22">
        <v>22.572</v>
      </c>
      <c r="J59" s="265">
        <f>I59*1000000/'t15'!$D59</f>
        <v>117.42550357915765</v>
      </c>
      <c r="K59" s="47">
        <v>0.015051378993976794</v>
      </c>
    </row>
    <row r="60" spans="1:11" ht="12.75" customHeight="1">
      <c r="A60" s="28" t="s">
        <v>156</v>
      </c>
      <c r="B60" s="29" t="s">
        <v>42</v>
      </c>
      <c r="C60" s="24">
        <f t="shared" si="1"/>
        <v>23.756949000000002</v>
      </c>
      <c r="D60" s="266">
        <f>C60*1000000/'t15'!$D60</f>
        <v>75.34640964405668</v>
      </c>
      <c r="E60" s="36">
        <v>0.15181940294057128</v>
      </c>
      <c r="F60" s="24">
        <v>3.182123</v>
      </c>
      <c r="G60" s="266">
        <f>F60*1000000/'t15'!$D60</f>
        <v>10.092269975230176</v>
      </c>
      <c r="H60" s="36">
        <v>0.03713733781503614</v>
      </c>
      <c r="I60" s="24">
        <v>20.574826</v>
      </c>
      <c r="J60" s="266">
        <f>I60*1000000/'t15'!$D60</f>
        <v>65.2541396688265</v>
      </c>
      <c r="K60" s="48">
        <v>0.17186023949095897</v>
      </c>
    </row>
    <row r="61" spans="1:11" ht="12.75" customHeight="1">
      <c r="A61" s="26" t="s">
        <v>157</v>
      </c>
      <c r="B61" s="27" t="s">
        <v>43</v>
      </c>
      <c r="C61" s="22">
        <f t="shared" si="1"/>
        <v>35.653375</v>
      </c>
      <c r="D61" s="265">
        <f>C61*1000000/'t15'!$D61</f>
        <v>47.848272928090786</v>
      </c>
      <c r="E61" s="35">
        <v>-0.16811474496614154</v>
      </c>
      <c r="F61" s="22">
        <v>11.3</v>
      </c>
      <c r="G61" s="265">
        <f>F61*1000000/'t15'!$D61</f>
        <v>15.165057560116704</v>
      </c>
      <c r="H61" s="35">
        <v>0.013352942759010444</v>
      </c>
      <c r="I61" s="22">
        <v>24.353375</v>
      </c>
      <c r="J61" s="265">
        <f>I61*1000000/'t15'!$D61</f>
        <v>32.683215367974086</v>
      </c>
      <c r="K61" s="47">
        <v>-0.23193463360711253</v>
      </c>
    </row>
    <row r="62" spans="1:11" ht="12.75" customHeight="1">
      <c r="A62" s="28" t="s">
        <v>158</v>
      </c>
      <c r="B62" s="29" t="s">
        <v>44</v>
      </c>
      <c r="C62" s="24">
        <f t="shared" si="1"/>
        <v>24.247802</v>
      </c>
      <c r="D62" s="266">
        <f>C62*1000000/'t15'!$D62</f>
        <v>120.98675262078567</v>
      </c>
      <c r="E62" s="36">
        <v>0.45077108442673564</v>
      </c>
      <c r="F62" s="24">
        <v>7.47885</v>
      </c>
      <c r="G62" s="266">
        <f>F62*1000000/'t15'!$D62</f>
        <v>37.31644521173354</v>
      </c>
      <c r="H62" s="36" t="s">
        <v>397</v>
      </c>
      <c r="I62" s="24">
        <v>16.768952</v>
      </c>
      <c r="J62" s="266">
        <f>I62*1000000/'t15'!$D62</f>
        <v>83.67030740905211</v>
      </c>
      <c r="K62" s="48">
        <v>0.3869887526957816</v>
      </c>
    </row>
    <row r="63" spans="1:11" ht="12.75" customHeight="1">
      <c r="A63" s="26" t="s">
        <v>159</v>
      </c>
      <c r="B63" s="27" t="s">
        <v>45</v>
      </c>
      <c r="C63" s="22">
        <f t="shared" si="1"/>
        <v>60.66427</v>
      </c>
      <c r="D63" s="265">
        <f>C63*1000000/'t15'!$D63</f>
        <v>82.0736825300618</v>
      </c>
      <c r="E63" s="35">
        <v>-0.06727757888821795</v>
      </c>
      <c r="F63" s="22">
        <v>18.93227</v>
      </c>
      <c r="G63" s="265">
        <f>F63*1000000/'t15'!$D63</f>
        <v>25.613777558905976</v>
      </c>
      <c r="H63" s="35">
        <v>-0.004477473810853505</v>
      </c>
      <c r="I63" s="22">
        <v>41.732</v>
      </c>
      <c r="J63" s="265">
        <f>I63*1000000/'t15'!$D63</f>
        <v>56.45990497115582</v>
      </c>
      <c r="K63" s="47">
        <v>-0.09322779442371165</v>
      </c>
    </row>
    <row r="64" spans="1:11" ht="12.75" customHeight="1">
      <c r="A64" s="28" t="s">
        <v>160</v>
      </c>
      <c r="B64" s="29" t="s">
        <v>46</v>
      </c>
      <c r="C64" s="24">
        <f t="shared" si="1"/>
        <v>69.62747999999999</v>
      </c>
      <c r="D64" s="266">
        <f>C64*1000000/'t15'!$D64</f>
        <v>65.29649413688844</v>
      </c>
      <c r="E64" s="36">
        <v>-0.08640471814841044</v>
      </c>
      <c r="F64" s="24">
        <v>19.20912</v>
      </c>
      <c r="G64" s="266">
        <f>F64*1000000/'t15'!$D64</f>
        <v>18.01426953057596</v>
      </c>
      <c r="H64" s="36">
        <v>-0.08915296496663039</v>
      </c>
      <c r="I64" s="24">
        <v>50.41836</v>
      </c>
      <c r="J64" s="266">
        <f>I64*1000000/'t15'!$D64</f>
        <v>47.282224606312504</v>
      </c>
      <c r="K64" s="48">
        <v>-0.08535328317331281</v>
      </c>
    </row>
    <row r="65" spans="1:11" ht="12.75" customHeight="1">
      <c r="A65" s="26" t="s">
        <v>161</v>
      </c>
      <c r="B65" s="27" t="s">
        <v>47</v>
      </c>
      <c r="C65" s="22">
        <f t="shared" si="1"/>
        <v>24.43</v>
      </c>
      <c r="D65" s="265">
        <f>C65*1000000/'t15'!$D65</f>
        <v>107.27144989900764</v>
      </c>
      <c r="E65" s="35">
        <v>0.08418373856642147</v>
      </c>
      <c r="F65" s="22">
        <v>6.135</v>
      </c>
      <c r="G65" s="265">
        <f>F65*1000000/'t15'!$D65</f>
        <v>26.938614209185914</v>
      </c>
      <c r="H65" s="35">
        <v>0.012376237623762387</v>
      </c>
      <c r="I65" s="22">
        <v>18.295</v>
      </c>
      <c r="J65" s="265">
        <f>I65*1000000/'t15'!$D65</f>
        <v>80.33283568982172</v>
      </c>
      <c r="K65" s="47">
        <v>0.11059977183381786</v>
      </c>
    </row>
    <row r="66" spans="1:11" ht="12.75" customHeight="1">
      <c r="A66" s="28" t="s">
        <v>162</v>
      </c>
      <c r="B66" s="29" t="s">
        <v>48</v>
      </c>
      <c r="C66" s="24">
        <f t="shared" si="1"/>
        <v>150.10172</v>
      </c>
      <c r="D66" s="266">
        <f>C66*1000000/'t15'!$D66</f>
        <v>57.43794496199228</v>
      </c>
      <c r="E66" s="36">
        <v>0.0037523255808900036</v>
      </c>
      <c r="F66" s="24">
        <v>23.915</v>
      </c>
      <c r="G66" s="266">
        <f>F66*1000000/'t15'!$D66</f>
        <v>9.151317211861699</v>
      </c>
      <c r="H66" s="36">
        <v>-0.09376045642793451</v>
      </c>
      <c r="I66" s="24">
        <v>126.18672</v>
      </c>
      <c r="J66" s="266">
        <f>I66*1000000/'t15'!$D66</f>
        <v>48.286627750130585</v>
      </c>
      <c r="K66" s="48">
        <v>0.024647684464621067</v>
      </c>
    </row>
    <row r="67" spans="1:11" ht="12.75" customHeight="1">
      <c r="A67" s="26" t="s">
        <v>163</v>
      </c>
      <c r="B67" s="27" t="s">
        <v>49</v>
      </c>
      <c r="C67" s="22">
        <f t="shared" si="1"/>
        <v>62.1301</v>
      </c>
      <c r="D67" s="265">
        <f>C67*1000000/'t15'!$D67</f>
        <v>75.62380715899353</v>
      </c>
      <c r="E67" s="35">
        <v>0.21962217174922238</v>
      </c>
      <c r="F67" s="22">
        <v>9.32</v>
      </c>
      <c r="G67" s="265">
        <f>F67*1000000/'t15'!$D67</f>
        <v>11.34416140842876</v>
      </c>
      <c r="H67" s="35">
        <v>0.0021505376344086446</v>
      </c>
      <c r="I67" s="22">
        <v>52.8101</v>
      </c>
      <c r="J67" s="265">
        <f>I67*1000000/'t15'!$D67</f>
        <v>64.27964575056477</v>
      </c>
      <c r="K67" s="47">
        <v>0.26819049035197273</v>
      </c>
    </row>
    <row r="68" spans="1:11" ht="12.75" customHeight="1">
      <c r="A68" s="28" t="s">
        <v>164</v>
      </c>
      <c r="B68" s="29" t="s">
        <v>50</v>
      </c>
      <c r="C68" s="24">
        <f t="shared" si="1"/>
        <v>43.067</v>
      </c>
      <c r="D68" s="266">
        <f>C68*1000000/'t15'!$D68</f>
        <v>142.60123836959042</v>
      </c>
      <c r="E68" s="36">
        <v>0.04836393201591016</v>
      </c>
      <c r="F68" s="24">
        <v>15.917</v>
      </c>
      <c r="G68" s="266">
        <f>F68*1000000/'t15'!$D68</f>
        <v>52.703552862487996</v>
      </c>
      <c r="H68" s="36">
        <v>0.14180571297398892</v>
      </c>
      <c r="I68" s="24">
        <v>27.15</v>
      </c>
      <c r="J68" s="266">
        <f>I68*1000000/'t15'!$D68</f>
        <v>89.89768550710241</v>
      </c>
      <c r="K68" s="48">
        <v>0.0003684598378776993</v>
      </c>
    </row>
    <row r="69" spans="1:11" ht="12.75" customHeight="1">
      <c r="A69" s="26" t="s">
        <v>165</v>
      </c>
      <c r="B69" s="27" t="s">
        <v>51</v>
      </c>
      <c r="C69" s="22">
        <f t="shared" si="1"/>
        <v>97.426156</v>
      </c>
      <c r="D69" s="265">
        <f>C69*1000000/'t15'!$D69</f>
        <v>65.43274829057505</v>
      </c>
      <c r="E69" s="35">
        <v>-0.04123322328123624</v>
      </c>
      <c r="F69" s="22">
        <v>15.543537</v>
      </c>
      <c r="G69" s="265">
        <f>F69*1000000/'t15'!$D69</f>
        <v>10.439253541587332</v>
      </c>
      <c r="H69" s="35">
        <v>-0.16971465355733972</v>
      </c>
      <c r="I69" s="22">
        <v>81.882619</v>
      </c>
      <c r="J69" s="265">
        <f>I69*1000000/'t15'!$D69</f>
        <v>54.99349474898771</v>
      </c>
      <c r="K69" s="47">
        <v>-0.012217565898922755</v>
      </c>
    </row>
    <row r="70" spans="1:11" ht="12.75" customHeight="1">
      <c r="A70" s="28" t="s">
        <v>166</v>
      </c>
      <c r="B70" s="29" t="s">
        <v>52</v>
      </c>
      <c r="C70" s="24">
        <f t="shared" si="1"/>
        <v>72.197858</v>
      </c>
      <c r="D70" s="266">
        <f>C70*1000000/'t15'!$D70</f>
        <v>111.60452181763094</v>
      </c>
      <c r="E70" s="36">
        <v>0.05877466250079766</v>
      </c>
      <c r="F70" s="24">
        <v>22.396606</v>
      </c>
      <c r="G70" s="266">
        <f>F70*1000000/'t15'!$D70</f>
        <v>34.621006387307006</v>
      </c>
      <c r="H70" s="36">
        <v>0.019968777849879604</v>
      </c>
      <c r="I70" s="24">
        <v>49.801252</v>
      </c>
      <c r="J70" s="266">
        <f>I70*1000000/'t15'!$D70</f>
        <v>76.98351543032395</v>
      </c>
      <c r="K70" s="48">
        <v>0.07720576561405101</v>
      </c>
    </row>
    <row r="71" spans="1:11" ht="12.75" customHeight="1">
      <c r="A71" s="26" t="s">
        <v>167</v>
      </c>
      <c r="B71" s="27" t="s">
        <v>53</v>
      </c>
      <c r="C71" s="22">
        <f aca="true" t="shared" si="2" ref="C71:C102">F71+I71</f>
        <v>75.01657</v>
      </c>
      <c r="D71" s="265">
        <f>C71*1000000/'t15'!$D71</f>
        <v>111.69097021636462</v>
      </c>
      <c r="E71" s="35">
        <v>-0.025361026575886014</v>
      </c>
      <c r="F71" s="22">
        <v>20.13657</v>
      </c>
      <c r="G71" s="265">
        <f>F71*1000000/'t15'!$D71</f>
        <v>29.981016729100535</v>
      </c>
      <c r="H71" s="35">
        <v>-0.004118380147659972</v>
      </c>
      <c r="I71" s="22">
        <v>54.88</v>
      </c>
      <c r="J71" s="265">
        <f>I71*1000000/'t15'!$D71</f>
        <v>81.70995348726409</v>
      </c>
      <c r="K71" s="47">
        <v>-0.03292988288777343</v>
      </c>
    </row>
    <row r="72" spans="1:11" ht="12.75" customHeight="1">
      <c r="A72" s="28" t="s">
        <v>168</v>
      </c>
      <c r="B72" s="29" t="s">
        <v>97</v>
      </c>
      <c r="C72" s="24">
        <f t="shared" si="2"/>
        <v>24.956453</v>
      </c>
      <c r="D72" s="266">
        <f>C72*1000000/'t15'!$D72</f>
        <v>104.8453898861913</v>
      </c>
      <c r="E72" s="36">
        <v>-0.059003795098967804</v>
      </c>
      <c r="F72" s="24">
        <v>8.71171</v>
      </c>
      <c r="G72" s="266">
        <f>F72*1000000/'t15'!$D72</f>
        <v>36.599056425423576</v>
      </c>
      <c r="H72" s="36">
        <v>-0.11603905751934163</v>
      </c>
      <c r="I72" s="24">
        <v>16.244743</v>
      </c>
      <c r="J72" s="266">
        <f>I72*1000000/'t15'!$D72</f>
        <v>68.24633346076772</v>
      </c>
      <c r="K72" s="48">
        <v>-0.02527643105724231</v>
      </c>
    </row>
    <row r="73" spans="1:11" ht="12.75" customHeight="1">
      <c r="A73" s="26" t="s">
        <v>169</v>
      </c>
      <c r="B73" s="27" t="s">
        <v>54</v>
      </c>
      <c r="C73" s="22">
        <f t="shared" si="2"/>
        <v>65.282685</v>
      </c>
      <c r="D73" s="265">
        <f>C73*1000000/'t15'!$D73</f>
        <v>143.56141022173256</v>
      </c>
      <c r="E73" s="35">
        <v>0.012904238528889111</v>
      </c>
      <c r="F73" s="22">
        <v>23.215685</v>
      </c>
      <c r="G73" s="265">
        <f>F73*1000000/'t15'!$D73</f>
        <v>51.0529932686366</v>
      </c>
      <c r="H73" s="35">
        <v>0.060821889490341174</v>
      </c>
      <c r="I73" s="22">
        <v>42.067</v>
      </c>
      <c r="J73" s="265">
        <f>I73*1000000/'t15'!$D73</f>
        <v>92.50841695309596</v>
      </c>
      <c r="K73" s="47">
        <v>-0.011731631445319524</v>
      </c>
    </row>
    <row r="74" spans="1:11" ht="12.75" customHeight="1">
      <c r="A74" s="28" t="s">
        <v>170</v>
      </c>
      <c r="B74" s="29" t="s">
        <v>55</v>
      </c>
      <c r="C74" s="24">
        <f t="shared" si="2"/>
        <v>66.2682</v>
      </c>
      <c r="D74" s="266">
        <f>C74*1000000/'t15'!$D74</f>
        <v>59.52909027701047</v>
      </c>
      <c r="E74" s="36">
        <v>-0.015648743272971388</v>
      </c>
      <c r="F74" s="24">
        <v>13.1912</v>
      </c>
      <c r="G74" s="266">
        <f>F74*1000000/'t15'!$D74</f>
        <v>11.849727858340811</v>
      </c>
      <c r="H74" s="36">
        <v>0.0056797822623069205</v>
      </c>
      <c r="I74" s="24">
        <v>53.077</v>
      </c>
      <c r="J74" s="266">
        <f>I74*1000000/'t15'!$D74</f>
        <v>47.67936241866966</v>
      </c>
      <c r="K74" s="48">
        <v>-0.020809888386680186</v>
      </c>
    </row>
    <row r="75" spans="1:11" ht="12.75" customHeight="1">
      <c r="A75" s="26" t="s">
        <v>171</v>
      </c>
      <c r="B75" s="27" t="s">
        <v>56</v>
      </c>
      <c r="C75" s="22">
        <f t="shared" si="2"/>
        <v>55.457989999999995</v>
      </c>
      <c r="D75" s="265">
        <f>C75*1000000/'t15'!$D75</f>
        <v>72.58291190266783</v>
      </c>
      <c r="E75" s="35">
        <v>-0.2225064910303215</v>
      </c>
      <c r="F75" s="22">
        <v>8.8773</v>
      </c>
      <c r="G75" s="265">
        <f>F75*1000000/'t15'!$D75</f>
        <v>11.618529337856515</v>
      </c>
      <c r="H75" s="35">
        <v>-0.15936251207363494</v>
      </c>
      <c r="I75" s="22">
        <v>46.58069</v>
      </c>
      <c r="J75" s="265">
        <f>I75*1000000/'t15'!$D75</f>
        <v>60.964382564811324</v>
      </c>
      <c r="K75" s="47">
        <v>-0.23347940561799607</v>
      </c>
    </row>
    <row r="76" spans="1:11" ht="12.75" customHeight="1">
      <c r="A76" s="28" t="s">
        <v>172</v>
      </c>
      <c r="B76" s="29" t="s">
        <v>57</v>
      </c>
      <c r="C76" s="24">
        <f t="shared" si="2"/>
        <v>48.384742</v>
      </c>
      <c r="D76" s="266">
        <f>C76*1000000/'t15'!$D76</f>
        <v>27.824129402299896</v>
      </c>
      <c r="E76" s="36">
        <v>-0.29799857506806693</v>
      </c>
      <c r="F76" s="24">
        <v>21.568308</v>
      </c>
      <c r="G76" s="266">
        <f>F76*1000000/'t15'!$D76</f>
        <v>12.403071050387332</v>
      </c>
      <c r="H76" s="36">
        <v>-0.16855232872183556</v>
      </c>
      <c r="I76" s="24">
        <v>26.816434</v>
      </c>
      <c r="J76" s="266">
        <f>I76*1000000/'t15'!$D76</f>
        <v>15.421058351912563</v>
      </c>
      <c r="K76" s="48">
        <v>-0.3761200796792691</v>
      </c>
    </row>
    <row r="77" spans="1:11" ht="12.75" customHeight="1">
      <c r="A77" s="26" t="s">
        <v>173</v>
      </c>
      <c r="B77" s="27" t="s">
        <v>58</v>
      </c>
      <c r="C77" s="22">
        <f t="shared" si="2"/>
        <v>39.967729999999996</v>
      </c>
      <c r="D77" s="265">
        <f>C77*1000000/'t15'!$D77</f>
        <v>161.82905152343352</v>
      </c>
      <c r="E77" s="35">
        <v>0.10522738365348583</v>
      </c>
      <c r="F77" s="22">
        <v>4.99073</v>
      </c>
      <c r="G77" s="265">
        <f>F77*1000000/'t15'!$D77</f>
        <v>20.207429901811924</v>
      </c>
      <c r="H77" s="35">
        <v>0.10180369127516764</v>
      </c>
      <c r="I77" s="22">
        <v>34.977</v>
      </c>
      <c r="J77" s="265">
        <f>I77*1000000/'t15'!$D77</f>
        <v>141.6216216216216</v>
      </c>
      <c r="K77" s="47">
        <v>0.10571763214506413</v>
      </c>
    </row>
    <row r="78" spans="1:11" ht="12.75" customHeight="1">
      <c r="A78" s="28" t="s">
        <v>174</v>
      </c>
      <c r="B78" s="29" t="s">
        <v>59</v>
      </c>
      <c r="C78" s="24">
        <f t="shared" si="2"/>
        <v>36.654848</v>
      </c>
      <c r="D78" s="266">
        <f>C78*1000000/'t15'!$D78</f>
        <v>63.85839770593134</v>
      </c>
      <c r="E78" s="36">
        <v>0.16298598293869793</v>
      </c>
      <c r="F78" s="24">
        <v>7.238794</v>
      </c>
      <c r="G78" s="266">
        <f>F78*1000000/'t15'!$D78</f>
        <v>12.611095431723234</v>
      </c>
      <c r="H78" s="36">
        <v>0.07560089153046068</v>
      </c>
      <c r="I78" s="24">
        <v>29.416054</v>
      </c>
      <c r="J78" s="266">
        <f>I78*1000000/'t15'!$D78</f>
        <v>51.2473022742081</v>
      </c>
      <c r="K78" s="48">
        <v>0.1867113584076343</v>
      </c>
    </row>
    <row r="79" spans="1:11" ht="12.75" customHeight="1">
      <c r="A79" s="26" t="s">
        <v>175</v>
      </c>
      <c r="B79" s="27" t="s">
        <v>60</v>
      </c>
      <c r="C79" s="22">
        <f t="shared" si="2"/>
        <v>42.656258</v>
      </c>
      <c r="D79" s="265">
        <f>C79*1000000/'t15'!$D79</f>
        <v>73.96085591279274</v>
      </c>
      <c r="E79" s="35">
        <v>-0.02475728821247425</v>
      </c>
      <c r="F79" s="22">
        <v>24.941758</v>
      </c>
      <c r="G79" s="265">
        <f>F79*1000000/'t15'!$D79</f>
        <v>43.246028980079444</v>
      </c>
      <c r="H79" s="35">
        <v>0.039169772707009054</v>
      </c>
      <c r="I79" s="22">
        <v>17.7145</v>
      </c>
      <c r="J79" s="265">
        <f>I79*1000000/'t15'!$D79</f>
        <v>30.714826932713297</v>
      </c>
      <c r="K79" s="47">
        <v>-0.10249525015832806</v>
      </c>
    </row>
    <row r="80" spans="1:11" ht="12.75" customHeight="1">
      <c r="A80" s="28" t="s">
        <v>176</v>
      </c>
      <c r="B80" s="29" t="s">
        <v>61</v>
      </c>
      <c r="C80" s="24">
        <f t="shared" si="2"/>
        <v>66.99737</v>
      </c>
      <c r="D80" s="266">
        <f>C80*1000000/'t15'!$D80</f>
        <v>157.7975542774237</v>
      </c>
      <c r="E80" s="36">
        <v>-0.14112476562682263</v>
      </c>
      <c r="F80" s="24">
        <v>29.027705</v>
      </c>
      <c r="G80" s="266">
        <f>F80*1000000/'t15'!$D80</f>
        <v>68.36836812081643</v>
      </c>
      <c r="H80" s="36">
        <v>0.044310582879306004</v>
      </c>
      <c r="I80" s="24">
        <v>37.969665</v>
      </c>
      <c r="J80" s="266">
        <f>I80*1000000/'t15'!$D80</f>
        <v>89.42918615660727</v>
      </c>
      <c r="K80" s="48">
        <v>-0.2437812157101945</v>
      </c>
    </row>
    <row r="81" spans="1:11" ht="12.75" customHeight="1">
      <c r="A81" s="26" t="s">
        <v>177</v>
      </c>
      <c r="B81" s="27" t="s">
        <v>62</v>
      </c>
      <c r="C81" s="22">
        <f t="shared" si="2"/>
        <v>56.734133</v>
      </c>
      <c r="D81" s="265">
        <f>C81*1000000/'t15'!$D81</f>
        <v>75.85132058318237</v>
      </c>
      <c r="E81" s="35">
        <v>-0.15238284309406758</v>
      </c>
      <c r="F81" s="22">
        <v>11.597</v>
      </c>
      <c r="G81" s="265">
        <f>F81*1000000/'t15'!$D81</f>
        <v>15.504736184179741</v>
      </c>
      <c r="H81" s="35">
        <v>-0.008633954522140663</v>
      </c>
      <c r="I81" s="22">
        <v>45.137133</v>
      </c>
      <c r="J81" s="265">
        <f>I81*1000000/'t15'!$D81</f>
        <v>60.34658439900263</v>
      </c>
      <c r="K81" s="47">
        <v>-0.18282647282480136</v>
      </c>
    </row>
    <row r="82" spans="1:11" ht="12.75" customHeight="1">
      <c r="A82" s="28" t="s">
        <v>178</v>
      </c>
      <c r="B82" s="29" t="s">
        <v>63</v>
      </c>
      <c r="C82" s="24">
        <f t="shared" si="2"/>
        <v>0</v>
      </c>
      <c r="D82" s="266">
        <f>C82*1000000/'t15'!$D82</f>
        <v>0</v>
      </c>
      <c r="E82" s="36" t="s">
        <v>301</v>
      </c>
      <c r="F82" s="24">
        <v>0</v>
      </c>
      <c r="G82" s="266">
        <f>F82*1000000/'t15'!$D82</f>
        <v>0</v>
      </c>
      <c r="H82" s="36" t="s">
        <v>301</v>
      </c>
      <c r="I82" s="24">
        <v>0</v>
      </c>
      <c r="J82" s="266">
        <f>I82*1000000/'t15'!$D82</f>
        <v>0</v>
      </c>
      <c r="K82" s="48" t="s">
        <v>301</v>
      </c>
    </row>
    <row r="83" spans="1:11" ht="12.75" customHeight="1">
      <c r="A83" s="26" t="s">
        <v>179</v>
      </c>
      <c r="B83" s="27" t="s">
        <v>64</v>
      </c>
      <c r="C83" s="22">
        <f t="shared" si="2"/>
        <v>63.357325</v>
      </c>
      <c r="D83" s="265">
        <f>C83*1000000/'t15'!$D83</f>
        <v>49.673202230057164</v>
      </c>
      <c r="E83" s="35">
        <v>-0.02504345325969315</v>
      </c>
      <c r="F83" s="22">
        <v>15.262919</v>
      </c>
      <c r="G83" s="265">
        <f>F83*1000000/'t15'!$D83</f>
        <v>11.966383715031874</v>
      </c>
      <c r="H83" s="35">
        <v>0.02974968914388576</v>
      </c>
      <c r="I83" s="22">
        <v>48.094406</v>
      </c>
      <c r="J83" s="265">
        <f>I83*1000000/'t15'!$D83</f>
        <v>37.70681851502529</v>
      </c>
      <c r="K83" s="47">
        <v>-0.041233585096269953</v>
      </c>
    </row>
    <row r="84" spans="1:11" ht="12.75" customHeight="1">
      <c r="A84" s="28" t="s">
        <v>180</v>
      </c>
      <c r="B84" s="29" t="s">
        <v>65</v>
      </c>
      <c r="C84" s="24">
        <f t="shared" si="2"/>
        <v>56.850355</v>
      </c>
      <c r="D84" s="266">
        <f>C84*1000000/'t15'!$D84</f>
        <v>42.57547832521022</v>
      </c>
      <c r="E84" s="36">
        <v>-0.10833605379324018</v>
      </c>
      <c r="F84" s="24">
        <v>10.24947</v>
      </c>
      <c r="G84" s="266">
        <f>F84*1000000/'t15'!$D84</f>
        <v>7.675872698242471</v>
      </c>
      <c r="H84" s="36">
        <v>-0.02943841823424409</v>
      </c>
      <c r="I84" s="24">
        <v>46.600885</v>
      </c>
      <c r="J84" s="266">
        <f>I84*1000000/'t15'!$D84</f>
        <v>34.89960562696775</v>
      </c>
      <c r="K84" s="48">
        <v>-0.12399826592546548</v>
      </c>
    </row>
    <row r="85" spans="1:11" ht="12.75" customHeight="1">
      <c r="A85" s="26" t="s">
        <v>181</v>
      </c>
      <c r="B85" s="27" t="s">
        <v>66</v>
      </c>
      <c r="C85" s="22">
        <f t="shared" si="2"/>
        <v>83.814678</v>
      </c>
      <c r="D85" s="265">
        <f>C85*1000000/'t15'!$D85</f>
        <v>58.47071988012114</v>
      </c>
      <c r="E85" s="35">
        <v>0.14688627015251754</v>
      </c>
      <c r="F85" s="22">
        <v>7.628</v>
      </c>
      <c r="G85" s="265">
        <f>F85*1000000/'t15'!$D85</f>
        <v>5.321438462670751</v>
      </c>
      <c r="H85" s="35">
        <v>-0.02455242966751925</v>
      </c>
      <c r="I85" s="22">
        <v>76.186678</v>
      </c>
      <c r="J85" s="265">
        <f>I85*1000000/'t15'!$D85</f>
        <v>53.14928141745038</v>
      </c>
      <c r="K85" s="47">
        <v>0.16742942865636334</v>
      </c>
    </row>
    <row r="86" spans="1:11" ht="12.75" customHeight="1">
      <c r="A86" s="28" t="s">
        <v>182</v>
      </c>
      <c r="B86" s="29" t="s">
        <v>67</v>
      </c>
      <c r="C86" s="24">
        <f t="shared" si="2"/>
        <v>35.0072</v>
      </c>
      <c r="D86" s="266">
        <f>C86*1000000/'t15'!$D86</f>
        <v>92.66459140672977</v>
      </c>
      <c r="E86" s="36">
        <v>0.04454204759745051</v>
      </c>
      <c r="F86" s="24">
        <v>12.9872</v>
      </c>
      <c r="G86" s="266">
        <f>F86*1000000/'t15'!$D86</f>
        <v>34.37731613832243</v>
      </c>
      <c r="H86" s="36">
        <v>-0.0495594391264893</v>
      </c>
      <c r="I86" s="24">
        <v>22.02</v>
      </c>
      <c r="J86" s="266">
        <f>I86*1000000/'t15'!$D86</f>
        <v>58.28727526840734</v>
      </c>
      <c r="K86" s="48">
        <v>0.1093198992443325</v>
      </c>
    </row>
    <row r="87" spans="1:11" ht="12.75" customHeight="1">
      <c r="A87" s="26" t="s">
        <v>183</v>
      </c>
      <c r="B87" s="27" t="s">
        <v>68</v>
      </c>
      <c r="C87" s="22">
        <f t="shared" si="2"/>
        <v>24.53405</v>
      </c>
      <c r="D87" s="265">
        <f>C87*1000000/'t15'!$D87</f>
        <v>42.12078239356944</v>
      </c>
      <c r="E87" s="35">
        <v>-0.07822413595335964</v>
      </c>
      <c r="F87" s="22">
        <v>6.81845</v>
      </c>
      <c r="G87" s="265">
        <f>F87*1000000/'t15'!$D87</f>
        <v>11.706116548691861</v>
      </c>
      <c r="H87" s="35">
        <v>-0.041275309336332944</v>
      </c>
      <c r="I87" s="22">
        <v>17.7156</v>
      </c>
      <c r="J87" s="265">
        <f>I87*1000000/'t15'!$D87</f>
        <v>30.414665844877582</v>
      </c>
      <c r="K87" s="47">
        <v>-0.09169722482011333</v>
      </c>
    </row>
    <row r="88" spans="1:11" ht="12.75" customHeight="1">
      <c r="A88" s="28" t="s">
        <v>184</v>
      </c>
      <c r="B88" s="29" t="s">
        <v>69</v>
      </c>
      <c r="C88" s="24">
        <f>F88+I88</f>
        <v>49.663212</v>
      </c>
      <c r="D88" s="266">
        <f>C88*1000000/'t15'!$D88</f>
        <v>128.753900477546</v>
      </c>
      <c r="E88" s="36">
        <v>0.008658793977197599</v>
      </c>
      <c r="F88" s="24">
        <v>16.15458</v>
      </c>
      <c r="G88" s="266">
        <f>F88*1000000/'t15'!$D88</f>
        <v>41.88140681630812</v>
      </c>
      <c r="H88" s="36">
        <v>0.009929512526764883</v>
      </c>
      <c r="I88" s="24">
        <v>33.508632</v>
      </c>
      <c r="J88" s="266">
        <f>I88*1000000/'t15'!$D88</f>
        <v>86.87249366123788</v>
      </c>
      <c r="K88" s="48">
        <v>0.008047319690997368</v>
      </c>
    </row>
    <row r="89" spans="1:11" ht="12.75" customHeight="1">
      <c r="A89" s="26" t="s">
        <v>185</v>
      </c>
      <c r="B89" s="27" t="s">
        <v>70</v>
      </c>
      <c r="C89" s="22">
        <f>F89+I89</f>
        <v>29.051795</v>
      </c>
      <c r="D89" s="265">
        <f>C89*1000000/'t15'!$D89</f>
        <v>118.1654172954197</v>
      </c>
      <c r="E89" s="35">
        <v>0.17217491626427162</v>
      </c>
      <c r="F89" s="22">
        <v>13.13658</v>
      </c>
      <c r="G89" s="265">
        <f>F89*1000000/'t15'!$D89</f>
        <v>53.431791651244424</v>
      </c>
      <c r="H89" s="35">
        <v>0.0006012787570668365</v>
      </c>
      <c r="I89" s="22">
        <v>15.915215</v>
      </c>
      <c r="J89" s="265">
        <f>I89*1000000/'t15'!$D89</f>
        <v>64.73362564417528</v>
      </c>
      <c r="K89" s="47">
        <v>0.3654288718544083</v>
      </c>
    </row>
    <row r="90" spans="1:11" s="3" customFormat="1" ht="12.75" customHeight="1">
      <c r="A90" s="28" t="s">
        <v>186</v>
      </c>
      <c r="B90" s="29" t="s">
        <v>71</v>
      </c>
      <c r="C90" s="24">
        <f t="shared" si="2"/>
        <v>64.360911</v>
      </c>
      <c r="D90" s="266">
        <f>C90*1000000/'t15'!$D90</f>
        <v>62.77882190906954</v>
      </c>
      <c r="E90" s="36">
        <v>0.04281272163608585</v>
      </c>
      <c r="F90" s="24">
        <v>10.015605</v>
      </c>
      <c r="G90" s="266">
        <f>F90*1000000/'t15'!$D90</f>
        <v>9.769406194492593</v>
      </c>
      <c r="H90" s="36">
        <v>-0.0392678310567961</v>
      </c>
      <c r="I90" s="24">
        <v>54.345306</v>
      </c>
      <c r="J90" s="266">
        <f>I90*1000000/'t15'!$D90</f>
        <v>53.009415714576946</v>
      </c>
      <c r="K90" s="48">
        <v>0.05949486875555632</v>
      </c>
    </row>
    <row r="91" spans="1:11" ht="12.75" customHeight="1">
      <c r="A91" s="26" t="s">
        <v>187</v>
      </c>
      <c r="B91" s="27" t="s">
        <v>72</v>
      </c>
      <c r="C91" s="22">
        <f>F91+I91</f>
        <v>73.070644</v>
      </c>
      <c r="D91" s="265">
        <f>C91*1000000/'t15'!$D91</f>
        <v>132.3930627878577</v>
      </c>
      <c r="E91" s="35">
        <v>0.05859754431872921</v>
      </c>
      <c r="F91" s="22">
        <v>24.726923</v>
      </c>
      <c r="G91" s="265">
        <f>F91*1000000/'t15'!$D91</f>
        <v>44.80148100637409</v>
      </c>
      <c r="H91" s="35" t="s">
        <v>397</v>
      </c>
      <c r="I91" s="22">
        <v>48.343721</v>
      </c>
      <c r="J91" s="265">
        <f>I91*1000000/'t15'!$D91</f>
        <v>87.59158178148361</v>
      </c>
      <c r="K91" s="47">
        <v>-0.12163753334395366</v>
      </c>
    </row>
    <row r="92" spans="1:11" ht="12.75" customHeight="1">
      <c r="A92" s="28" t="s">
        <v>188</v>
      </c>
      <c r="B92" s="29" t="s">
        <v>73</v>
      </c>
      <c r="C92" s="24">
        <f t="shared" si="2"/>
        <v>56.636543</v>
      </c>
      <c r="D92" s="266">
        <f>C92*1000000/'t15'!$D92</f>
        <v>87.697102907931</v>
      </c>
      <c r="E92" s="36">
        <v>-0.12213856316900029</v>
      </c>
      <c r="F92" s="24">
        <v>8.1991</v>
      </c>
      <c r="G92" s="266">
        <f>F92*1000000/'t15'!$D92</f>
        <v>12.695642748753523</v>
      </c>
      <c r="H92" s="36">
        <v>0.01961063262219276</v>
      </c>
      <c r="I92" s="24">
        <v>48.437443</v>
      </c>
      <c r="J92" s="266">
        <f>I92*1000000/'t15'!$D92</f>
        <v>75.00146015917748</v>
      </c>
      <c r="K92" s="48">
        <v>-0.14232201693447433</v>
      </c>
    </row>
    <row r="93" spans="1:11" ht="12.75" customHeight="1">
      <c r="A93" s="26" t="s">
        <v>189</v>
      </c>
      <c r="B93" s="27" t="s">
        <v>74</v>
      </c>
      <c r="C93" s="22">
        <f t="shared" si="2"/>
        <v>37.06666</v>
      </c>
      <c r="D93" s="265">
        <f>C93*1000000/'t15'!$D93</f>
        <v>84.74103303300556</v>
      </c>
      <c r="E93" s="35">
        <v>0.02778052438000267</v>
      </c>
      <c r="F93" s="22">
        <v>17.14666</v>
      </c>
      <c r="G93" s="265">
        <f>F93*1000000/'t15'!$D93</f>
        <v>39.200340183488755</v>
      </c>
      <c r="H93" s="35">
        <v>0.027044135082551657</v>
      </c>
      <c r="I93" s="22">
        <v>19.92</v>
      </c>
      <c r="J93" s="265">
        <f>I93*1000000/'t15'!$D93</f>
        <v>45.540692849516816</v>
      </c>
      <c r="K93" s="47">
        <v>0.028415236901025764</v>
      </c>
    </row>
    <row r="94" spans="1:11" ht="12.75">
      <c r="A94" s="28" t="s">
        <v>190</v>
      </c>
      <c r="B94" s="29" t="s">
        <v>98</v>
      </c>
      <c r="C94" s="24">
        <f t="shared" si="2"/>
        <v>18.838817000000002</v>
      </c>
      <c r="D94" s="266">
        <f>C94*1000000/'t15'!$D94</f>
        <v>49.13388781955987</v>
      </c>
      <c r="E94" s="36">
        <v>0.033384133606308763</v>
      </c>
      <c r="F94" s="24">
        <v>2.739</v>
      </c>
      <c r="G94" s="266">
        <f>F94*1000000/'t15'!$D94</f>
        <v>7.143639578736522</v>
      </c>
      <c r="H94" s="36">
        <v>0.022243785922221537</v>
      </c>
      <c r="I94" s="24">
        <v>16.099817</v>
      </c>
      <c r="J94" s="266">
        <f>I94*1000000/'t15'!$D94</f>
        <v>41.990248240823334</v>
      </c>
      <c r="K94" s="48">
        <v>0.03530361137938942</v>
      </c>
    </row>
    <row r="95" spans="1:11" ht="12.75">
      <c r="A95" s="26" t="s">
        <v>191</v>
      </c>
      <c r="B95" s="27" t="s">
        <v>75</v>
      </c>
      <c r="C95" s="22">
        <f t="shared" si="2"/>
        <v>43.887</v>
      </c>
      <c r="D95" s="265">
        <f>C95*1000000/'t15'!$D95</f>
        <v>111.537229905915</v>
      </c>
      <c r="E95" s="35">
        <v>0.09780623858718784</v>
      </c>
      <c r="F95" s="22">
        <v>11.692</v>
      </c>
      <c r="G95" s="265">
        <f>F95*1000000/'t15'!$D95</f>
        <v>29.714796911612964</v>
      </c>
      <c r="H95" s="35">
        <v>0.11119559019197878</v>
      </c>
      <c r="I95" s="22">
        <v>32.195</v>
      </c>
      <c r="J95" s="265">
        <f>I95*1000000/'t15'!$D95</f>
        <v>81.82243299430203</v>
      </c>
      <c r="K95" s="47">
        <v>0.09302325581395365</v>
      </c>
    </row>
    <row r="96" spans="1:11" ht="12.75">
      <c r="A96" s="28" t="s">
        <v>192</v>
      </c>
      <c r="B96" s="29" t="s">
        <v>76</v>
      </c>
      <c r="C96" s="24">
        <f t="shared" si="2"/>
        <v>20.744992</v>
      </c>
      <c r="D96" s="266">
        <f>C96*1000000/'t15'!$D96</f>
        <v>58.55502678657115</v>
      </c>
      <c r="E96" s="36">
        <v>-0.015070261671884744</v>
      </c>
      <c r="F96" s="24">
        <v>8.436705</v>
      </c>
      <c r="G96" s="266">
        <f>F96*1000000/'t15'!$D96</f>
        <v>23.81352989991024</v>
      </c>
      <c r="H96" s="36">
        <v>0.0017811120194783925</v>
      </c>
      <c r="I96" s="24">
        <v>12.308287</v>
      </c>
      <c r="J96" s="266">
        <f>I96*1000000/'t15'!$D96</f>
        <v>34.74149688666091</v>
      </c>
      <c r="K96" s="48">
        <v>-0.026297271599530547</v>
      </c>
    </row>
    <row r="97" spans="1:11" ht="12.75">
      <c r="A97" s="26" t="s">
        <v>193</v>
      </c>
      <c r="B97" s="27" t="s">
        <v>77</v>
      </c>
      <c r="C97" s="22">
        <f t="shared" si="2"/>
        <v>10.602091999999999</v>
      </c>
      <c r="D97" s="265">
        <f>C97*1000000/'t15'!$D97</f>
        <v>72.62353497229203</v>
      </c>
      <c r="E97" s="35">
        <v>0.12129037170844592</v>
      </c>
      <c r="F97" s="22">
        <v>4.334917</v>
      </c>
      <c r="G97" s="265">
        <f>F97*1000000/'t15'!$D97</f>
        <v>29.693856302273492</v>
      </c>
      <c r="H97" s="35">
        <v>0.01934248211707512</v>
      </c>
      <c r="I97" s="22">
        <v>6.267175</v>
      </c>
      <c r="J97" s="265">
        <f>I97*1000000/'t15'!$D97</f>
        <v>42.92967867001856</v>
      </c>
      <c r="K97" s="47">
        <v>0.2046236497136047</v>
      </c>
    </row>
    <row r="98" spans="1:11" ht="12.75">
      <c r="A98" s="28" t="s">
        <v>194</v>
      </c>
      <c r="B98" s="29" t="s">
        <v>78</v>
      </c>
      <c r="C98" s="24">
        <f t="shared" si="2"/>
        <v>55.798697999999995</v>
      </c>
      <c r="D98" s="266">
        <f>C98*1000000/'t15'!$D98</f>
        <v>45.52331247751316</v>
      </c>
      <c r="E98" s="36">
        <v>-0.11825472432918094</v>
      </c>
      <c r="F98" s="24">
        <v>10.999213</v>
      </c>
      <c r="G98" s="266">
        <f>F98*1000000/'t15'!$D98</f>
        <v>8.973697027943645</v>
      </c>
      <c r="H98" s="36">
        <v>-0.07981641191234445</v>
      </c>
      <c r="I98" s="24">
        <v>44.799485</v>
      </c>
      <c r="J98" s="266">
        <f>I98*1000000/'t15'!$D98</f>
        <v>36.549615449569515</v>
      </c>
      <c r="K98" s="48">
        <v>-0.12720610689997291</v>
      </c>
    </row>
    <row r="99" spans="1:11" ht="12.75">
      <c r="A99" s="26" t="s">
        <v>195</v>
      </c>
      <c r="B99" s="27" t="s">
        <v>99</v>
      </c>
      <c r="C99" s="22">
        <f t="shared" si="2"/>
        <v>93.062952</v>
      </c>
      <c r="D99" s="265">
        <f>C99*1000000/'t15'!$D99</f>
        <v>58.92085191303087</v>
      </c>
      <c r="E99" s="35">
        <v>0.030534547425310032</v>
      </c>
      <c r="F99" s="22">
        <v>22.645311</v>
      </c>
      <c r="G99" s="265">
        <f>F99*1000000/'t15'!$D99</f>
        <v>14.337402664333375</v>
      </c>
      <c r="H99" s="35">
        <v>-0.051895778379526525</v>
      </c>
      <c r="I99" s="22">
        <v>70.417641</v>
      </c>
      <c r="J99" s="265">
        <f>I99*1000000/'t15'!$D99</f>
        <v>44.5834492486975</v>
      </c>
      <c r="K99" s="47">
        <v>0.060176438118723974</v>
      </c>
    </row>
    <row r="100" spans="1:11" ht="12.75">
      <c r="A100" s="28" t="s">
        <v>196</v>
      </c>
      <c r="B100" s="29" t="s">
        <v>79</v>
      </c>
      <c r="C100" s="24">
        <f t="shared" si="2"/>
        <v>92.14452600000001</v>
      </c>
      <c r="D100" s="266">
        <f>C100*1000000/'t15'!$D100</f>
        <v>60.28771411915498</v>
      </c>
      <c r="E100" s="36">
        <v>-0.015194806306594644</v>
      </c>
      <c r="F100" s="24">
        <v>17.822026</v>
      </c>
      <c r="G100" s="266">
        <f>F100*1000000/'t15'!$D100</f>
        <v>11.66047789439111</v>
      </c>
      <c r="H100" s="36">
        <v>0.01056366938750708</v>
      </c>
      <c r="I100" s="24">
        <v>74.3225</v>
      </c>
      <c r="J100" s="266">
        <f>I100*1000000/'t15'!$D100</f>
        <v>48.627236224763855</v>
      </c>
      <c r="K100" s="48">
        <v>-0.021177505714138456</v>
      </c>
    </row>
    <row r="101" spans="1:11" ht="12.75">
      <c r="A101" s="26" t="s">
        <v>197</v>
      </c>
      <c r="B101" s="27" t="s">
        <v>80</v>
      </c>
      <c r="C101" s="22">
        <f t="shared" si="2"/>
        <v>113.133918</v>
      </c>
      <c r="D101" s="265">
        <f>C101*1000000/'t15'!$D101</f>
        <v>84.97090600198432</v>
      </c>
      <c r="E101" s="35">
        <v>-0.13732422217198537</v>
      </c>
      <c r="F101" s="22">
        <v>6.017613</v>
      </c>
      <c r="G101" s="265">
        <f>F101*1000000/'t15'!$D101</f>
        <v>4.5196174376221885</v>
      </c>
      <c r="H101" s="35">
        <v>0.045427238588162</v>
      </c>
      <c r="I101" s="22">
        <v>107.116305</v>
      </c>
      <c r="J101" s="265">
        <f>I101*1000000/'t15'!$D101</f>
        <v>80.45128856436213</v>
      </c>
      <c r="K101" s="47">
        <v>-0.1457137808768787</v>
      </c>
    </row>
    <row r="102" spans="1:11" ht="12.75">
      <c r="A102" s="28" t="s">
        <v>198</v>
      </c>
      <c r="B102" s="29" t="s">
        <v>81</v>
      </c>
      <c r="C102" s="24">
        <f t="shared" si="2"/>
        <v>51.997563</v>
      </c>
      <c r="D102" s="266">
        <f>C102*1000000/'t15'!$D102</f>
        <v>43.865770356991305</v>
      </c>
      <c r="E102" s="36">
        <v>-0.2177349277685764</v>
      </c>
      <c r="F102" s="24">
        <v>14.082862</v>
      </c>
      <c r="G102" s="266">
        <f>F102*1000000/'t15'!$D102</f>
        <v>11.880471984065856</v>
      </c>
      <c r="H102" s="36">
        <v>-0.022584603686203186</v>
      </c>
      <c r="I102" s="24">
        <v>37.914701</v>
      </c>
      <c r="J102" s="266">
        <f>I102*1000000/'t15'!$D102</f>
        <v>31.985298372925453</v>
      </c>
      <c r="K102" s="48">
        <v>-0.27174292835486225</v>
      </c>
    </row>
    <row r="103" spans="1:11" ht="12.75">
      <c r="A103" s="26" t="s">
        <v>199</v>
      </c>
      <c r="B103" s="27" t="s">
        <v>82</v>
      </c>
      <c r="C103" s="22">
        <f>F103+I103</f>
        <v>26.21518</v>
      </c>
      <c r="D103" s="265">
        <f>C103*1000000/'t15'!$D103</f>
        <v>64.23872185057218</v>
      </c>
      <c r="E103" s="35">
        <v>0.008071864205673185</v>
      </c>
      <c r="F103" s="22">
        <v>11.96518</v>
      </c>
      <c r="G103" s="265">
        <f>F103*1000000/'t15'!$D103</f>
        <v>29.319953931730744</v>
      </c>
      <c r="H103" s="35">
        <v>0.06781729202574249</v>
      </c>
      <c r="I103" s="22">
        <v>14.25</v>
      </c>
      <c r="J103" s="265">
        <f>I103*1000000/'t15'!$D103</f>
        <v>34.91876791884143</v>
      </c>
      <c r="K103" s="47">
        <v>-0.03716216216216217</v>
      </c>
    </row>
    <row r="104" spans="1:11" ht="12.75">
      <c r="A104" s="28" t="s">
        <v>200</v>
      </c>
      <c r="B104" s="29" t="s">
        <v>83</v>
      </c>
      <c r="C104" s="24">
        <f>F104+I104</f>
        <v>15.784699999999999</v>
      </c>
      <c r="D104" s="266">
        <f>C104*1000000/'t15'!$D104</f>
        <v>39.21674339563576</v>
      </c>
      <c r="E104" s="216" t="s">
        <v>397</v>
      </c>
      <c r="F104" s="24">
        <v>6.3957</v>
      </c>
      <c r="G104" s="266">
        <f>F104*1000000/'t15'!$D104</f>
        <v>15.889977366403395</v>
      </c>
      <c r="H104" s="36" t="s">
        <v>397</v>
      </c>
      <c r="I104" s="24">
        <v>9.389</v>
      </c>
      <c r="J104" s="266">
        <f>I104*1000000/'t15'!$D104</f>
        <v>23.32676602923237</v>
      </c>
      <c r="K104" s="217" t="s">
        <v>397</v>
      </c>
    </row>
    <row r="105" spans="1:11" ht="12.75">
      <c r="A105" s="26" t="s">
        <v>201</v>
      </c>
      <c r="B105" s="27" t="s">
        <v>84</v>
      </c>
      <c r="C105" s="22">
        <f>F105+I105</f>
        <v>13.706025419301625</v>
      </c>
      <c r="D105" s="265">
        <f>C105*1000000/'t15'!$D105</f>
        <v>60.53202997580501</v>
      </c>
      <c r="E105" s="154" t="s">
        <v>397</v>
      </c>
      <c r="F105" s="22">
        <v>2.7832543835985972</v>
      </c>
      <c r="G105" s="265">
        <f>F105*1000000/'t15'!$D105</f>
        <v>12.292114790698053</v>
      </c>
      <c r="H105" s="35">
        <v>-0.0684290981026886</v>
      </c>
      <c r="I105" s="22">
        <v>10.922771035703027</v>
      </c>
      <c r="J105" s="265">
        <f>I105*1000000/'t15'!$D105</f>
        <v>48.23991518510696</v>
      </c>
      <c r="K105" s="311" t="s">
        <v>397</v>
      </c>
    </row>
    <row r="106" spans="1:11" ht="12.75">
      <c r="A106" s="28" t="s">
        <v>202</v>
      </c>
      <c r="B106" s="29" t="s">
        <v>100</v>
      </c>
      <c r="C106" s="24">
        <f>F106+I106</f>
        <v>19.8505</v>
      </c>
      <c r="D106" s="266">
        <f>C106*1000000/'t15'!$D106</f>
        <v>24.060191385819994</v>
      </c>
      <c r="E106" s="216" t="s">
        <v>397</v>
      </c>
      <c r="F106" s="24">
        <v>5.2005</v>
      </c>
      <c r="G106" s="266">
        <f>F106*1000000/'t15'!$D106</f>
        <v>6.303368947984025</v>
      </c>
      <c r="H106" s="36">
        <v>-0.10860286933717289</v>
      </c>
      <c r="I106" s="24">
        <v>14.65</v>
      </c>
      <c r="J106" s="266">
        <f>I106*1000000/'t15'!$D106</f>
        <v>17.75682243783597</v>
      </c>
      <c r="K106" s="217" t="s">
        <v>397</v>
      </c>
    </row>
    <row r="107" spans="1:11" ht="13.5" thickBot="1">
      <c r="A107" s="302" t="s">
        <v>420</v>
      </c>
      <c r="B107" s="282" t="s">
        <v>419</v>
      </c>
      <c r="C107" s="283">
        <f>F107+I107</f>
        <v>5.187068</v>
      </c>
      <c r="D107" s="265">
        <f>C107*1000000/'t15'!$D107</f>
        <v>27.7785882214332</v>
      </c>
      <c r="E107" s="35"/>
      <c r="F107" s="283"/>
      <c r="G107" s="265"/>
      <c r="H107" s="35"/>
      <c r="I107" s="283">
        <v>5.187068</v>
      </c>
      <c r="J107" s="265">
        <f>I107*1000000/'t15'!$D107</f>
        <v>27.7785882214332</v>
      </c>
      <c r="K107" s="47"/>
    </row>
    <row r="108" spans="1:11" ht="12.75">
      <c r="A108" s="366" t="s">
        <v>204</v>
      </c>
      <c r="B108" s="367"/>
      <c r="C108" s="186">
        <f>C110-C109-C82</f>
        <v>4734.228082999999</v>
      </c>
      <c r="D108" s="267">
        <f>C108*1000000/'t15'!$D108</f>
        <v>76.8101188448717</v>
      </c>
      <c r="E108" s="37">
        <v>-0.038292266139456466</v>
      </c>
      <c r="F108" s="186">
        <f>F110-F109-F82</f>
        <v>1284.5946700000004</v>
      </c>
      <c r="G108" s="267">
        <f>F108*1000000/'t15'!$D108</f>
        <v>20.841807268327337</v>
      </c>
      <c r="H108" s="37">
        <v>-0.012447074619701959</v>
      </c>
      <c r="I108" s="186">
        <f>I110-I109-I82</f>
        <v>3449.633413000001</v>
      </c>
      <c r="J108" s="267">
        <f>I108*1000000/'t15'!$D108</f>
        <v>55.968311576544394</v>
      </c>
      <c r="K108" s="49">
        <v>-0.047574310631839256</v>
      </c>
    </row>
    <row r="109" spans="1:11" ht="12.75">
      <c r="A109" s="364" t="s">
        <v>411</v>
      </c>
      <c r="B109" s="365"/>
      <c r="C109" s="187">
        <f>SUM(C103:C107)</f>
        <v>80.74347341930162</v>
      </c>
      <c r="D109" s="268">
        <f>C109*1000000/'t15'!$D109</f>
        <v>39.410533502784645</v>
      </c>
      <c r="E109" s="214">
        <v>-0.16544508067162667</v>
      </c>
      <c r="F109" s="187">
        <f>SUM(F103:F107)</f>
        <v>26.344634383598596</v>
      </c>
      <c r="G109" s="268">
        <f>F109*1000000/'t15'!$D109</f>
        <v>12.858699929859977</v>
      </c>
      <c r="H109" s="214">
        <v>0.08039024440610287</v>
      </c>
      <c r="I109" s="187">
        <f>SUM(I103:I107)</f>
        <v>54.39883903570302</v>
      </c>
      <c r="J109" s="268">
        <f>I109*1000000/'t15'!$D109</f>
        <v>26.551833572924664</v>
      </c>
      <c r="K109" s="50">
        <v>-0.2560646532634273</v>
      </c>
    </row>
    <row r="110" spans="1:11" ht="13.5" thickBot="1">
      <c r="A110" s="362" t="s">
        <v>412</v>
      </c>
      <c r="B110" s="363"/>
      <c r="C110" s="188">
        <f>SUM(C7:C107)</f>
        <v>4814.971556419301</v>
      </c>
      <c r="D110" s="269">
        <f>C110*1000000/'t15'!$D110</f>
        <v>73.01802296263273</v>
      </c>
      <c r="E110" s="39">
        <v>-0.040588529169865994</v>
      </c>
      <c r="F110" s="188">
        <f>SUM(F7:F107)</f>
        <v>1310.939304383599</v>
      </c>
      <c r="G110" s="269">
        <f>F110*1000000/'t15'!$D110</f>
        <v>19.880116654579812</v>
      </c>
      <c r="H110" s="39">
        <v>-0.010738781028335254</v>
      </c>
      <c r="I110" s="188">
        <f>SUM(I7:I107)</f>
        <v>3504.032252035704</v>
      </c>
      <c r="J110" s="269">
        <f>I110*1000000/'t15'!$D110</f>
        <v>53.137906308052955</v>
      </c>
      <c r="K110" s="51">
        <v>-0.05131384543863282</v>
      </c>
    </row>
    <row r="111" spans="1:11" ht="12.75">
      <c r="A111" s="62"/>
      <c r="B111" s="62"/>
      <c r="C111" s="63"/>
      <c r="D111" s="25"/>
      <c r="E111" s="45"/>
      <c r="F111" s="63"/>
      <c r="G111" s="25"/>
      <c r="H111" s="45"/>
      <c r="I111" s="63"/>
      <c r="J111" s="25"/>
      <c r="K111" s="45"/>
    </row>
    <row r="112" spans="1:11" ht="12.7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</row>
    <row r="113" spans="1:11" s="91" customFormat="1" ht="12.75" customHeight="1">
      <c r="A113" s="243" t="s">
        <v>431</v>
      </c>
      <c r="C113" s="92"/>
      <c r="D113" s="92"/>
      <c r="F113" s="92"/>
      <c r="G113" s="92"/>
      <c r="I113" s="92"/>
      <c r="J113" s="92"/>
      <c r="K113" s="93"/>
    </row>
    <row r="114" spans="1:11" s="91" customFormat="1" ht="12.75" customHeight="1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</row>
    <row r="115" spans="1:11" s="91" customFormat="1" ht="12.75">
      <c r="A115" s="21"/>
      <c r="B115" s="21"/>
      <c r="C115" s="21"/>
      <c r="D115" s="21"/>
      <c r="E115" s="21"/>
      <c r="F115" s="21" t="s">
        <v>302</v>
      </c>
      <c r="G115" s="21"/>
      <c r="H115" s="21"/>
      <c r="I115" s="21" t="s">
        <v>303</v>
      </c>
      <c r="J115" s="21"/>
      <c r="K115" s="21"/>
    </row>
  </sheetData>
  <mergeCells count="10">
    <mergeCell ref="A110:B110"/>
    <mergeCell ref="A109:B109"/>
    <mergeCell ref="A108:B108"/>
    <mergeCell ref="C1:K1"/>
    <mergeCell ref="A1:B1"/>
    <mergeCell ref="A5:B6"/>
    <mergeCell ref="I5:K5"/>
    <mergeCell ref="C5:E5"/>
    <mergeCell ref="A3:K3"/>
    <mergeCell ref="F5:H5"/>
  </mergeCells>
  <hyperlinks>
    <hyperlink ref="K2" location="Index!A1" display="Index"/>
  </hyperlinks>
  <printOptions/>
  <pageMargins left="0.5118110236220472" right="0.2362204724409449" top="1.27" bottom="0.5511811023622047" header="0.33" footer="0.17"/>
  <pageSetup firstPageNumber="30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8"/>
  <dimension ref="A1:I115"/>
  <sheetViews>
    <sheetView zoomScaleSheetLayoutView="85" workbookViewId="0" topLeftCell="A1">
      <selection activeCell="K34" sqref="K34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3" width="13.7109375" style="2" bestFit="1" customWidth="1"/>
    <col min="4" max="4" width="10.421875" style="2" customWidth="1"/>
    <col min="5" max="5" width="10.57421875" style="2" customWidth="1"/>
    <col min="6" max="6" width="12.7109375" style="2" bestFit="1" customWidth="1"/>
    <col min="7" max="7" width="10.421875" style="2" customWidth="1"/>
    <col min="8" max="8" width="10.57421875" style="2" customWidth="1"/>
    <col min="9" max="9" width="10.7109375" style="2" customWidth="1"/>
    <col min="10" max="16384" width="11.421875" style="2" customWidth="1"/>
  </cols>
  <sheetData>
    <row r="1" spans="1:9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</row>
    <row r="2" spans="1:9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60" t="s">
        <v>345</v>
      </c>
    </row>
    <row r="3" spans="1:9" ht="22.5" customHeight="1" thickBot="1">
      <c r="A3" s="380" t="s">
        <v>305</v>
      </c>
      <c r="B3" s="381"/>
      <c r="C3" s="381"/>
      <c r="D3" s="381"/>
      <c r="E3" s="381"/>
      <c r="F3" s="381"/>
      <c r="G3" s="381"/>
      <c r="H3" s="381"/>
      <c r="I3" s="382"/>
    </row>
    <row r="4" spans="1:9" ht="9" customHeight="1" thickBot="1">
      <c r="A4" s="13"/>
      <c r="B4" s="14"/>
      <c r="C4" s="14"/>
      <c r="D4" s="14"/>
      <c r="E4" s="16"/>
      <c r="F4" s="17"/>
      <c r="G4" s="17"/>
      <c r="H4" s="17"/>
      <c r="I4" s="15"/>
    </row>
    <row r="5" spans="1:9" ht="30" customHeight="1">
      <c r="A5" s="370" t="s">
        <v>232</v>
      </c>
      <c r="B5" s="371"/>
      <c r="C5" s="384" t="str">
        <f>CONCATENATE("Stock de dette pour emprunt au 01/01/",Index!E2)</f>
        <v>Stock de dette pour emprunt au 01/01/2012</v>
      </c>
      <c r="D5" s="385"/>
      <c r="E5" s="388"/>
      <c r="F5" s="384" t="s">
        <v>304</v>
      </c>
      <c r="G5" s="385"/>
      <c r="H5" s="385"/>
      <c r="I5" s="387"/>
    </row>
    <row r="6" spans="1:9" ht="38.25" customHeight="1">
      <c r="A6" s="372"/>
      <c r="B6" s="373"/>
      <c r="C6" s="96" t="s">
        <v>435</v>
      </c>
      <c r="D6" s="6" t="s">
        <v>241</v>
      </c>
      <c r="E6" s="7" t="str">
        <f>CONCATENATE(Index!$E$2," / ",Index!$E$2-1)</f>
        <v>2012 / 2011</v>
      </c>
      <c r="F6" s="96" t="s">
        <v>435</v>
      </c>
      <c r="G6" s="6" t="s">
        <v>241</v>
      </c>
      <c r="H6" s="41" t="str">
        <f>CONCATENATE(Index!$E$2," / ",Index!$E$2-1)</f>
        <v>2012 / 2011</v>
      </c>
      <c r="I6" s="85" t="s">
        <v>306</v>
      </c>
    </row>
    <row r="7" spans="1:9" ht="12.75" customHeight="1">
      <c r="A7" s="26" t="s">
        <v>105</v>
      </c>
      <c r="B7" s="27" t="s">
        <v>1</v>
      </c>
      <c r="C7" s="22">
        <v>439.305939</v>
      </c>
      <c r="D7" s="265">
        <f>C7*1000000/'t15'!$D7</f>
        <v>725.0565100711018</v>
      </c>
      <c r="E7" s="35">
        <v>0.08751582746736486</v>
      </c>
      <c r="F7" s="22">
        <v>44.127</v>
      </c>
      <c r="G7" s="265">
        <f>F7*1000000/'t15'!$D7</f>
        <v>72.82981125349072</v>
      </c>
      <c r="H7" s="183">
        <v>0.07766663084783176</v>
      </c>
      <c r="I7" s="155">
        <f>F7/'t8'!C7*100</f>
        <v>65.59827223840446</v>
      </c>
    </row>
    <row r="8" spans="1:9" ht="12.75" customHeight="1">
      <c r="A8" s="28" t="s">
        <v>106</v>
      </c>
      <c r="B8" s="29" t="s">
        <v>2</v>
      </c>
      <c r="C8" s="23">
        <v>339.013988</v>
      </c>
      <c r="D8" s="266">
        <f>C8*1000000/'t15'!$D8</f>
        <v>611.3636598072932</v>
      </c>
      <c r="E8" s="36">
        <v>0.07227845756811968</v>
      </c>
      <c r="F8" s="23">
        <v>35.811498</v>
      </c>
      <c r="G8" s="266">
        <f>F8*1000000/'t15'!$D8</f>
        <v>64.58095906196519</v>
      </c>
      <c r="H8" s="43">
        <v>0.04706440974907489</v>
      </c>
      <c r="I8" s="156">
        <f>F8/'t8'!C8*100</f>
        <v>63.140612829389</v>
      </c>
    </row>
    <row r="9" spans="1:9" ht="12.75" customHeight="1">
      <c r="A9" s="26" t="s">
        <v>107</v>
      </c>
      <c r="B9" s="27" t="s">
        <v>3</v>
      </c>
      <c r="C9" s="22">
        <v>223.952492</v>
      </c>
      <c r="D9" s="265">
        <f>C9*1000000/'t15'!$D9</f>
        <v>633.7763879534302</v>
      </c>
      <c r="E9" s="35">
        <v>-0.04925124730841224</v>
      </c>
      <c r="F9" s="22">
        <v>27.170148</v>
      </c>
      <c r="G9" s="265">
        <f>F9*1000000/'t15'!$D9</f>
        <v>76.89040700471472</v>
      </c>
      <c r="H9" s="42">
        <v>-0.006575941499085913</v>
      </c>
      <c r="I9" s="155">
        <f>F9/'t8'!C9*100</f>
        <v>60.51005758757804</v>
      </c>
    </row>
    <row r="10" spans="1:9" ht="12.75" customHeight="1">
      <c r="A10" s="28" t="s">
        <v>108</v>
      </c>
      <c r="B10" s="29" t="s">
        <v>85</v>
      </c>
      <c r="C10" s="24">
        <v>91.326488</v>
      </c>
      <c r="D10" s="266">
        <f>C10*1000000/'t15'!$D10</f>
        <v>555.1121025535044</v>
      </c>
      <c r="E10" s="36">
        <v>-0.08277619862852048</v>
      </c>
      <c r="F10" s="24">
        <v>15.738516</v>
      </c>
      <c r="G10" s="266">
        <f>F10*1000000/'t15'!$D10</f>
        <v>95.66381998431793</v>
      </c>
      <c r="H10" s="43">
        <v>0.16941085559311952</v>
      </c>
      <c r="I10" s="156">
        <f>F10/'t8'!C10*100</f>
        <v>73.62724633396239</v>
      </c>
    </row>
    <row r="11" spans="1:9" ht="12.75" customHeight="1">
      <c r="A11" s="26" t="s">
        <v>109</v>
      </c>
      <c r="B11" s="27" t="s">
        <v>4</v>
      </c>
      <c r="C11" s="22">
        <v>170.701409</v>
      </c>
      <c r="D11" s="265">
        <f>C11*1000000/'t15'!$D11</f>
        <v>1209.336032532075</v>
      </c>
      <c r="E11" s="35">
        <v>-0.05135987495348027</v>
      </c>
      <c r="F11" s="22">
        <v>16.954031</v>
      </c>
      <c r="G11" s="265">
        <f>F11*1000000/'t15'!$D11</f>
        <v>120.11102137397009</v>
      </c>
      <c r="H11" s="42">
        <v>0.10550541210224318</v>
      </c>
      <c r="I11" s="155">
        <f>F11/'t8'!C11*100</f>
        <v>71.67434541264102</v>
      </c>
    </row>
    <row r="12" spans="1:9" ht="12.75" customHeight="1">
      <c r="A12" s="28" t="s">
        <v>110</v>
      </c>
      <c r="B12" s="29" t="s">
        <v>5</v>
      </c>
      <c r="C12" s="24">
        <v>998.954068</v>
      </c>
      <c r="D12" s="266">
        <f>C12*1000000/'t15'!$D12</f>
        <v>912.6235323352178</v>
      </c>
      <c r="E12" s="36">
        <v>0.0036929682164874578</v>
      </c>
      <c r="F12" s="24">
        <v>101.05</v>
      </c>
      <c r="G12" s="266">
        <f>F12*1000000/'t15'!$D12</f>
        <v>92.31716541993576</v>
      </c>
      <c r="H12" s="43">
        <v>0.06368421052631579</v>
      </c>
      <c r="I12" s="156">
        <f>F12/'t8'!C12*100</f>
        <v>58.41111467383907</v>
      </c>
    </row>
    <row r="13" spans="1:9" ht="12.75" customHeight="1">
      <c r="A13" s="26" t="s">
        <v>111</v>
      </c>
      <c r="B13" s="27" t="s">
        <v>6</v>
      </c>
      <c r="C13" s="22">
        <v>223.692788</v>
      </c>
      <c r="D13" s="265">
        <f>C13*1000000/'t15'!$D13</f>
        <v>691.4427354443056</v>
      </c>
      <c r="E13" s="35">
        <v>0.02472913753706507</v>
      </c>
      <c r="F13" s="22">
        <v>21.82</v>
      </c>
      <c r="G13" s="265">
        <f>F13*1000000/'t15'!$D13</f>
        <v>67.44643232483092</v>
      </c>
      <c r="H13" s="42">
        <v>0.0709526762111028</v>
      </c>
      <c r="I13" s="155">
        <f>F13/'t8'!C13*100</f>
        <v>60.45830610123502</v>
      </c>
    </row>
    <row r="14" spans="1:9" ht="12.75" customHeight="1">
      <c r="A14" s="28" t="s">
        <v>112</v>
      </c>
      <c r="B14" s="29" t="s">
        <v>86</v>
      </c>
      <c r="C14" s="24">
        <v>180.003054</v>
      </c>
      <c r="D14" s="266">
        <f>C14*1000000/'t15'!$D14</f>
        <v>617.0468433447485</v>
      </c>
      <c r="E14" s="36">
        <v>-0.011627917894622808</v>
      </c>
      <c r="F14" s="24">
        <v>25.8</v>
      </c>
      <c r="G14" s="266">
        <f>F14*1000000/'t15'!$D14</f>
        <v>88.44188031551127</v>
      </c>
      <c r="H14" s="43">
        <v>0.09322033898305082</v>
      </c>
      <c r="I14" s="156">
        <f>F14/'t8'!C14*100</f>
        <v>74.05329110190866</v>
      </c>
    </row>
    <row r="15" spans="1:9" ht="12.75" customHeight="1">
      <c r="A15" s="26" t="s">
        <v>113</v>
      </c>
      <c r="B15" s="27" t="s">
        <v>7</v>
      </c>
      <c r="C15" s="22">
        <v>12.237091</v>
      </c>
      <c r="D15" s="265">
        <f>C15*1000000/'t15'!$D15</f>
        <v>78.09197771552192</v>
      </c>
      <c r="E15" s="35">
        <v>-0.34370143630545646</v>
      </c>
      <c r="F15" s="22">
        <v>15.036659</v>
      </c>
      <c r="G15" s="265">
        <f>F15*1000000/'t15'!$D15</f>
        <v>95.95764545216687</v>
      </c>
      <c r="H15" s="42">
        <v>0.10335542271094056</v>
      </c>
      <c r="I15" s="155">
        <f>F15/'t8'!C15*100</f>
        <v>59.068317867273066</v>
      </c>
    </row>
    <row r="16" spans="1:9" ht="12.75" customHeight="1">
      <c r="A16" s="28" t="s">
        <v>114</v>
      </c>
      <c r="B16" s="29" t="s">
        <v>87</v>
      </c>
      <c r="C16" s="24">
        <v>62.892121</v>
      </c>
      <c r="D16" s="266">
        <f>C16*1000000/'t15'!$D16</f>
        <v>201.78685878925552</v>
      </c>
      <c r="E16" s="36">
        <v>-0.12396409357313576</v>
      </c>
      <c r="F16" s="24">
        <v>23.892396</v>
      </c>
      <c r="G16" s="266">
        <f>F16*1000000/'t15'!$D16</f>
        <v>76.65779848304008</v>
      </c>
      <c r="H16" s="43">
        <v>-0.4568925123944635</v>
      </c>
      <c r="I16" s="156">
        <f>F16/'t8'!C16*100</f>
        <v>68.15764317446408</v>
      </c>
    </row>
    <row r="17" spans="1:9" ht="12.75" customHeight="1">
      <c r="A17" s="26" t="s">
        <v>115</v>
      </c>
      <c r="B17" s="27" t="s">
        <v>8</v>
      </c>
      <c r="C17" s="22">
        <v>164.132258</v>
      </c>
      <c r="D17" s="265">
        <f>C17*1000000/'t15'!$D17</f>
        <v>451.63243079632383</v>
      </c>
      <c r="E17" s="35">
        <v>-0.09020659592418612</v>
      </c>
      <c r="F17" s="22">
        <v>24.65</v>
      </c>
      <c r="G17" s="265">
        <f>F17*1000000/'t15'!$D17</f>
        <v>67.82785757525728</v>
      </c>
      <c r="H17" s="42">
        <v>-0.06101415727810977</v>
      </c>
      <c r="I17" s="155">
        <f>F17/'t8'!C17*100</f>
        <v>42.0285734624085</v>
      </c>
    </row>
    <row r="18" spans="1:9" ht="12.75" customHeight="1">
      <c r="A18" s="28" t="s">
        <v>116</v>
      </c>
      <c r="B18" s="29" t="s">
        <v>9</v>
      </c>
      <c r="C18" s="24">
        <v>175.019752</v>
      </c>
      <c r="D18" s="266">
        <f>C18*1000000/'t15'!$D18</f>
        <v>606.3726102953914</v>
      </c>
      <c r="E18" s="36">
        <v>0.12871200673064664</v>
      </c>
      <c r="F18" s="24">
        <v>17.053998</v>
      </c>
      <c r="G18" s="266">
        <f>F18*1000000/'t15'!$D18</f>
        <v>59.085201327632916</v>
      </c>
      <c r="H18" s="43">
        <v>-0.02238539367709025</v>
      </c>
      <c r="I18" s="156">
        <f>F18/'t8'!C18*100</f>
        <v>53.73185651683309</v>
      </c>
    </row>
    <row r="19" spans="1:9" ht="12.75" customHeight="1">
      <c r="A19" s="26" t="s">
        <v>117</v>
      </c>
      <c r="B19" s="27" t="s">
        <v>10</v>
      </c>
      <c r="C19" s="22">
        <v>173.715594</v>
      </c>
      <c r="D19" s="265">
        <f>C19*1000000/'t15'!$D19</f>
        <v>87.07138310275104</v>
      </c>
      <c r="E19" s="35">
        <v>-0.20244468565457496</v>
      </c>
      <c r="F19" s="22">
        <v>19.465297</v>
      </c>
      <c r="G19" s="265">
        <f>F19*1000000/'t15'!$D19</f>
        <v>9.756581394159873</v>
      </c>
      <c r="H19" s="219" t="s">
        <v>397</v>
      </c>
      <c r="I19" s="155">
        <f>F19/'t8'!C19*100</f>
        <v>8.34591565073612</v>
      </c>
    </row>
    <row r="20" spans="1:9" ht="12.75" customHeight="1">
      <c r="A20" s="28" t="s">
        <v>118</v>
      </c>
      <c r="B20" s="29" t="s">
        <v>11</v>
      </c>
      <c r="C20" s="24">
        <v>292.231387</v>
      </c>
      <c r="D20" s="266">
        <f>C20*1000000/'t15'!$D20</f>
        <v>419.23780223626864</v>
      </c>
      <c r="E20" s="36">
        <v>-0.0022718888142505556</v>
      </c>
      <c r="F20" s="24">
        <v>38.058782</v>
      </c>
      <c r="G20" s="266">
        <f>F20*1000000/'t15'!$D20</f>
        <v>54.599474359231856</v>
      </c>
      <c r="H20" s="43">
        <v>0.023458329579726156</v>
      </c>
      <c r="I20" s="156">
        <f>F20/'t8'!C20*100</f>
        <v>54.636016517027954</v>
      </c>
    </row>
    <row r="21" spans="1:9" ht="12.75" customHeight="1">
      <c r="A21" s="26" t="s">
        <v>119</v>
      </c>
      <c r="B21" s="27" t="s">
        <v>12</v>
      </c>
      <c r="C21" s="22">
        <v>175.398613</v>
      </c>
      <c r="D21" s="265">
        <f>C21*1000000/'t15'!$D21</f>
        <v>1136.3399264029438</v>
      </c>
      <c r="E21" s="35">
        <v>0.009898575556159361</v>
      </c>
      <c r="F21" s="22">
        <v>19.162</v>
      </c>
      <c r="G21" s="265">
        <f>F21*1000000/'t15'!$D21</f>
        <v>124.14320328595306</v>
      </c>
      <c r="H21" s="42">
        <v>0.0685488413031543</v>
      </c>
      <c r="I21" s="155">
        <f>F21/'t8'!C21*100</f>
        <v>71.0569545854022</v>
      </c>
    </row>
    <row r="22" spans="1:9" ht="12.75" customHeight="1">
      <c r="A22" s="28" t="s">
        <v>120</v>
      </c>
      <c r="B22" s="29" t="s">
        <v>13</v>
      </c>
      <c r="C22" s="24">
        <v>219.061265</v>
      </c>
      <c r="D22" s="266">
        <f>C22*1000000/'t15'!$D22</f>
        <v>601.9605372712709</v>
      </c>
      <c r="E22" s="36">
        <v>-0.03391909180416375</v>
      </c>
      <c r="F22" s="24">
        <v>29.13</v>
      </c>
      <c r="G22" s="266">
        <f>F22*1000000/'t15'!$D22</f>
        <v>80.04660454559195</v>
      </c>
      <c r="H22" s="43">
        <v>0.08653487504662438</v>
      </c>
      <c r="I22" s="156">
        <f>F22/'t8'!C22*100</f>
        <v>86.1078150246875</v>
      </c>
    </row>
    <row r="23" spans="1:9" ht="12.75" customHeight="1">
      <c r="A23" s="26" t="s">
        <v>121</v>
      </c>
      <c r="B23" s="27" t="s">
        <v>88</v>
      </c>
      <c r="C23" s="22">
        <v>402.990926</v>
      </c>
      <c r="D23" s="265">
        <f>C23*1000000/'t15'!$D23</f>
        <v>634.7033458911876</v>
      </c>
      <c r="E23" s="35">
        <v>0.050283071995476325</v>
      </c>
      <c r="F23" s="22">
        <v>48.717</v>
      </c>
      <c r="G23" s="265">
        <f>F23*1000000/'t15'!$D23</f>
        <v>76.72838495073456</v>
      </c>
      <c r="H23" s="42">
        <v>-0.01742603013251054</v>
      </c>
      <c r="I23" s="155">
        <f>F23/'t8'!C23*100</f>
        <v>59.956432914071925</v>
      </c>
    </row>
    <row r="24" spans="1:9" ht="12.75" customHeight="1">
      <c r="A24" s="28" t="s">
        <v>122</v>
      </c>
      <c r="B24" s="29" t="s">
        <v>89</v>
      </c>
      <c r="C24" s="24">
        <v>220.807309</v>
      </c>
      <c r="D24" s="266">
        <f>C24*1000000/'t15'!$D24</f>
        <v>691.2692855555173</v>
      </c>
      <c r="E24" s="36">
        <v>0.08473867515779343</v>
      </c>
      <c r="F24" s="24">
        <v>23.634476</v>
      </c>
      <c r="G24" s="266">
        <f>F24*1000000/'t15'!$D24</f>
        <v>73.99115279738778</v>
      </c>
      <c r="H24" s="43">
        <v>0.21179621970673024</v>
      </c>
      <c r="I24" s="156">
        <f>F24/'t8'!C24*100</f>
        <v>71.8550780913433</v>
      </c>
    </row>
    <row r="25" spans="1:9" ht="12.75" customHeight="1">
      <c r="A25" s="26" t="s">
        <v>123</v>
      </c>
      <c r="B25" s="27" t="s">
        <v>90</v>
      </c>
      <c r="C25" s="22">
        <v>363.299467</v>
      </c>
      <c r="D25" s="265">
        <f>C25*1000000/'t15'!$D25</f>
        <v>1441.0012335591553</v>
      </c>
      <c r="E25" s="35">
        <v>0.05133610850010606</v>
      </c>
      <c r="F25" s="22">
        <v>37.9</v>
      </c>
      <c r="G25" s="265">
        <f>F25*1000000/'t15'!$D25</f>
        <v>150.32762696536514</v>
      </c>
      <c r="H25" s="42">
        <v>0.09855072463768111</v>
      </c>
      <c r="I25" s="155">
        <f>F25/'t8'!C25*100</f>
        <v>124.0329439353421</v>
      </c>
    </row>
    <row r="26" spans="1:9" ht="12.75" customHeight="1">
      <c r="A26" s="28" t="s">
        <v>228</v>
      </c>
      <c r="B26" s="29" t="s">
        <v>14</v>
      </c>
      <c r="C26" s="24">
        <v>35.889276</v>
      </c>
      <c r="D26" s="266">
        <f>C26*1000000/'t15'!$D26</f>
        <v>249.70969357936045</v>
      </c>
      <c r="E26" s="216" t="s">
        <v>397</v>
      </c>
      <c r="F26" s="24">
        <v>3.162951</v>
      </c>
      <c r="G26" s="266">
        <f>F26*1000000/'t15'!$D26</f>
        <v>22.007117809134172</v>
      </c>
      <c r="H26" s="218" t="s">
        <v>397</v>
      </c>
      <c r="I26" s="156">
        <f>F26/'t8'!C26*100</f>
        <v>9.923705508174855</v>
      </c>
    </row>
    <row r="27" spans="1:9" ht="12.75" customHeight="1">
      <c r="A27" s="26" t="s">
        <v>229</v>
      </c>
      <c r="B27" s="27" t="s">
        <v>15</v>
      </c>
      <c r="C27" s="22">
        <v>132.913377</v>
      </c>
      <c r="D27" s="265">
        <f>C27*1000000/'t15'!$D27</f>
        <v>795.3979102709108</v>
      </c>
      <c r="E27" s="35">
        <v>-0.0001538284168546289</v>
      </c>
      <c r="F27" s="22">
        <v>12.995244</v>
      </c>
      <c r="G27" s="265">
        <f>F27*1000000/'t15'!$D27</f>
        <v>77.76786772230301</v>
      </c>
      <c r="H27" s="42">
        <v>0.024619096428289744</v>
      </c>
      <c r="I27" s="155">
        <f>F27/'t8'!C27*100</f>
        <v>40.79119431486582</v>
      </c>
    </row>
    <row r="28" spans="1:9" ht="12.75" customHeight="1">
      <c r="A28" s="28" t="s">
        <v>124</v>
      </c>
      <c r="B28" s="29" t="s">
        <v>16</v>
      </c>
      <c r="C28" s="24">
        <v>326.416598</v>
      </c>
      <c r="D28" s="266">
        <f>C28*1000000/'t15'!$D28</f>
        <v>606.4303578760411</v>
      </c>
      <c r="E28" s="36">
        <v>0.17333802424208766</v>
      </c>
      <c r="F28" s="24">
        <v>165.240699</v>
      </c>
      <c r="G28" s="266">
        <f>F28*1000000/'t15'!$D28</f>
        <v>306.9910563501957</v>
      </c>
      <c r="H28" s="43">
        <v>0.4643890172848042</v>
      </c>
      <c r="I28" s="156">
        <f>F28/'t8'!C28*100</f>
        <v>346.8309318233476</v>
      </c>
    </row>
    <row r="29" spans="1:9" ht="12.75" customHeight="1">
      <c r="A29" s="26" t="s">
        <v>125</v>
      </c>
      <c r="B29" s="27" t="s">
        <v>91</v>
      </c>
      <c r="C29" s="22">
        <v>278.935378</v>
      </c>
      <c r="D29" s="265">
        <f>C29*1000000/'t15'!$D29</f>
        <v>458.5068249511799</v>
      </c>
      <c r="E29" s="35">
        <v>-0.07624047115444188</v>
      </c>
      <c r="F29" s="22">
        <v>34.65</v>
      </c>
      <c r="G29" s="265">
        <f>F29*1000000/'t15'!$D29</f>
        <v>56.95678188429144</v>
      </c>
      <c r="H29" s="42">
        <v>-0.02408111533586832</v>
      </c>
      <c r="I29" s="155">
        <f>F29/'t8'!C29*100</f>
        <v>49.4364388643173</v>
      </c>
    </row>
    <row r="30" spans="1:9" ht="12.75" customHeight="1">
      <c r="A30" s="28" t="s">
        <v>126</v>
      </c>
      <c r="B30" s="29" t="s">
        <v>17</v>
      </c>
      <c r="C30" s="24">
        <v>77.881697</v>
      </c>
      <c r="D30" s="266">
        <f>C30*1000000/'t15'!$D30</f>
        <v>606.389979366995</v>
      </c>
      <c r="E30" s="36">
        <v>0.005222837158468385</v>
      </c>
      <c r="F30" s="24">
        <v>10.817168</v>
      </c>
      <c r="G30" s="266">
        <f>F30*1000000/'t15'!$D30</f>
        <v>84.2228987425546</v>
      </c>
      <c r="H30" s="43">
        <v>-0.04348845669343415</v>
      </c>
      <c r="I30" s="156">
        <f>F30/'t8'!C30*100</f>
        <v>117.64538011146392</v>
      </c>
    </row>
    <row r="31" spans="1:9" ht="12.75" customHeight="1">
      <c r="A31" s="26" t="s">
        <v>127</v>
      </c>
      <c r="B31" s="27" t="s">
        <v>92</v>
      </c>
      <c r="C31" s="22">
        <v>413.132677</v>
      </c>
      <c r="D31" s="265">
        <f>C31*1000000/'t15'!$D31</f>
        <v>973.3227401662363</v>
      </c>
      <c r="E31" s="35">
        <v>0.03319075470000388</v>
      </c>
      <c r="F31" s="22">
        <v>31.5215</v>
      </c>
      <c r="G31" s="265">
        <f>F31*1000000/'t15'!$D31</f>
        <v>74.26329230827224</v>
      </c>
      <c r="H31" s="42">
        <v>-0.2994443827091898</v>
      </c>
      <c r="I31" s="155">
        <f>F31/'t8'!C31*100</f>
        <v>46.14554989951377</v>
      </c>
    </row>
    <row r="32" spans="1:9" ht="12.75" customHeight="1">
      <c r="A32" s="28" t="s">
        <v>128</v>
      </c>
      <c r="B32" s="29" t="s">
        <v>18</v>
      </c>
      <c r="C32" s="24">
        <v>272.745463</v>
      </c>
      <c r="D32" s="266">
        <f>C32*1000000/'t15'!$D32</f>
        <v>505.0916735803493</v>
      </c>
      <c r="E32" s="36">
        <v>-0.03023486434731637</v>
      </c>
      <c r="F32" s="24">
        <v>21.689</v>
      </c>
      <c r="G32" s="266">
        <f>F32*1000000/'t15'!$D32</f>
        <v>40.16540985792382</v>
      </c>
      <c r="H32" s="43">
        <v>-0.024753254344746956</v>
      </c>
      <c r="I32" s="156">
        <f>F32/'t8'!C32*100</f>
        <v>42.50143593479262</v>
      </c>
    </row>
    <row r="33" spans="1:9" ht="12.75" customHeight="1">
      <c r="A33" s="26" t="s">
        <v>129</v>
      </c>
      <c r="B33" s="27" t="s">
        <v>93</v>
      </c>
      <c r="C33" s="22">
        <v>143.839798</v>
      </c>
      <c r="D33" s="265">
        <f>C33*1000000/'t15'!$D33</f>
        <v>289.1327773389053</v>
      </c>
      <c r="E33" s="35">
        <v>0.24247681778505092</v>
      </c>
      <c r="F33" s="22">
        <v>19.985</v>
      </c>
      <c r="G33" s="265">
        <f>F33*1000000/'t15'!$D33</f>
        <v>40.17190398945098</v>
      </c>
      <c r="H33" s="42">
        <v>-0.00468150804322931</v>
      </c>
      <c r="I33" s="155">
        <f>F33/'t8'!C33*100</f>
        <v>41.0732268738311</v>
      </c>
    </row>
    <row r="34" spans="1:9" ht="12.75" customHeight="1">
      <c r="A34" s="28" t="s">
        <v>130</v>
      </c>
      <c r="B34" s="29" t="s">
        <v>19</v>
      </c>
      <c r="C34" s="24">
        <v>260.998843</v>
      </c>
      <c r="D34" s="266">
        <f>C34*1000000/'t15'!$D34</f>
        <v>435.5926556416175</v>
      </c>
      <c r="E34" s="36">
        <v>-0.09731268657176884</v>
      </c>
      <c r="F34" s="24">
        <v>30.2874</v>
      </c>
      <c r="G34" s="266">
        <f>F34*1000000/'t15'!$D34</f>
        <v>50.54799801729361</v>
      </c>
      <c r="H34" s="43">
        <v>-0.020395885891713483</v>
      </c>
      <c r="I34" s="156">
        <f>F34/'t8'!C34*100</f>
        <v>48.16552628559085</v>
      </c>
    </row>
    <row r="35" spans="1:9" ht="12.75" customHeight="1">
      <c r="A35" s="26" t="s">
        <v>131</v>
      </c>
      <c r="B35" s="27" t="s">
        <v>20</v>
      </c>
      <c r="C35" s="22">
        <v>200.653539</v>
      </c>
      <c r="D35" s="265">
        <f>C35*1000000/'t15'!$D35</f>
        <v>459.1971434848478</v>
      </c>
      <c r="E35" s="35">
        <v>0.08891834804714738</v>
      </c>
      <c r="F35" s="22">
        <v>30.884705</v>
      </c>
      <c r="G35" s="265">
        <f>F35*1000000/'t15'!$D35</f>
        <v>70.67988127222714</v>
      </c>
      <c r="H35" s="42">
        <v>-0.10437527802765234</v>
      </c>
      <c r="I35" s="155">
        <f>F35/'t8'!C35*100</f>
        <v>60.212319419803876</v>
      </c>
    </row>
    <row r="36" spans="1:9" ht="12.75" customHeight="1">
      <c r="A36" s="28" t="s">
        <v>132</v>
      </c>
      <c r="B36" s="29" t="s">
        <v>21</v>
      </c>
      <c r="C36" s="24">
        <v>250.383324</v>
      </c>
      <c r="D36" s="266">
        <f>C36*1000000/'t15'!$D36</f>
        <v>270.5553929905926</v>
      </c>
      <c r="E36" s="36">
        <v>-0.001202932537443302</v>
      </c>
      <c r="F36" s="24">
        <v>31.706777</v>
      </c>
      <c r="G36" s="266">
        <f>F36*1000000/'t15'!$D36</f>
        <v>34.26122544686755</v>
      </c>
      <c r="H36" s="43">
        <v>-0.07674182235796034</v>
      </c>
      <c r="I36" s="156">
        <f>F36/'t8'!C36*100</f>
        <v>48.469671747322316</v>
      </c>
    </row>
    <row r="37" spans="1:9" ht="12.75" customHeight="1">
      <c r="A37" s="26" t="s">
        <v>133</v>
      </c>
      <c r="B37" s="27" t="s">
        <v>22</v>
      </c>
      <c r="C37" s="22">
        <v>255.121254</v>
      </c>
      <c r="D37" s="265">
        <f>C37*1000000/'t15'!$D37</f>
        <v>355.23253051807274</v>
      </c>
      <c r="E37" s="35">
        <v>0.029672096414030236</v>
      </c>
      <c r="F37" s="22">
        <v>34.0005</v>
      </c>
      <c r="G37" s="265">
        <f>F37*1000000/'t15'!$D37</f>
        <v>47.342522288949446</v>
      </c>
      <c r="H37" s="42">
        <v>0.12026161018764103</v>
      </c>
      <c r="I37" s="155">
        <f>F37/'t8'!C37*100</f>
        <v>67.55491731667948</v>
      </c>
    </row>
    <row r="38" spans="1:9" ht="12.75" customHeight="1">
      <c r="A38" s="28" t="s">
        <v>134</v>
      </c>
      <c r="B38" s="29" t="s">
        <v>23</v>
      </c>
      <c r="C38" s="24">
        <v>695.288045</v>
      </c>
      <c r="D38" s="266">
        <f>C38*1000000/'t15'!$D38</f>
        <v>554.302792608425</v>
      </c>
      <c r="E38" s="36">
        <v>-0.041718515610102425</v>
      </c>
      <c r="F38" s="24">
        <v>63.642218</v>
      </c>
      <c r="G38" s="266">
        <f>F38*1000000/'t15'!$D38</f>
        <v>50.737330260286825</v>
      </c>
      <c r="H38" s="43">
        <v>0.12939433814101853</v>
      </c>
      <c r="I38" s="156">
        <f>F38/'t8'!C38*100</f>
        <v>32.34187956179805</v>
      </c>
    </row>
    <row r="39" spans="1:9" ht="12.75" customHeight="1">
      <c r="A39" s="26" t="s">
        <v>135</v>
      </c>
      <c r="B39" s="27" t="s">
        <v>24</v>
      </c>
      <c r="C39" s="22">
        <v>131.106596</v>
      </c>
      <c r="D39" s="265">
        <f>C39*1000000/'t15'!$D39</f>
        <v>673.8620271381579</v>
      </c>
      <c r="E39" s="35">
        <v>0.031008047717842047</v>
      </c>
      <c r="F39" s="22">
        <v>15.25084</v>
      </c>
      <c r="G39" s="265">
        <f>F39*1000000/'t15'!$D39</f>
        <v>78.38630756578948</v>
      </c>
      <c r="H39" s="42">
        <v>0.17514488931053074</v>
      </c>
      <c r="I39" s="155">
        <f>F39/'t8'!C39*100</f>
        <v>69.66864903027724</v>
      </c>
    </row>
    <row r="40" spans="1:9" ht="12.75" customHeight="1">
      <c r="A40" s="28" t="s">
        <v>136</v>
      </c>
      <c r="B40" s="29" t="s">
        <v>25</v>
      </c>
      <c r="C40" s="24">
        <v>496.961981</v>
      </c>
      <c r="D40" s="266">
        <f>C40*1000000/'t15'!$D40</f>
        <v>339.43450188786466</v>
      </c>
      <c r="E40" s="36">
        <v>0.04182423140172342</v>
      </c>
      <c r="F40" s="24">
        <v>105.974</v>
      </c>
      <c r="G40" s="266">
        <f>F40*1000000/'t15'!$D40</f>
        <v>72.38226117555776</v>
      </c>
      <c r="H40" s="43">
        <v>-0.3480482944050358</v>
      </c>
      <c r="I40" s="156">
        <f>F40/'t8'!C40*100</f>
        <v>99.26291566732313</v>
      </c>
    </row>
    <row r="41" spans="1:9" ht="12.75" customHeight="1">
      <c r="A41" s="26" t="s">
        <v>137</v>
      </c>
      <c r="B41" s="27" t="s">
        <v>26</v>
      </c>
      <c r="C41" s="22">
        <v>206.422248</v>
      </c>
      <c r="D41" s="265">
        <f>C41*1000000/'t15'!$D41</f>
        <v>196.58774925573272</v>
      </c>
      <c r="E41" s="35">
        <v>-0.003831178586338746</v>
      </c>
      <c r="F41" s="22">
        <v>28.056</v>
      </c>
      <c r="G41" s="265">
        <f>F41*1000000/'t15'!$D41</f>
        <v>26.719338378287777</v>
      </c>
      <c r="H41" s="42">
        <v>0.13441797698291147</v>
      </c>
      <c r="I41" s="155">
        <f>F41/'t8'!C41*100</f>
        <v>25.84906904010308</v>
      </c>
    </row>
    <row r="42" spans="1:9" ht="12.75" customHeight="1">
      <c r="A42" s="28" t="s">
        <v>138</v>
      </c>
      <c r="B42" s="29" t="s">
        <v>27</v>
      </c>
      <c r="C42" s="24">
        <v>511.471518</v>
      </c>
      <c r="D42" s="266">
        <f>C42*1000000/'t15'!$D42</f>
        <v>509.4677812164756</v>
      </c>
      <c r="E42" s="36">
        <v>-0.037511250054762746</v>
      </c>
      <c r="F42" s="24">
        <v>58.220467</v>
      </c>
      <c r="G42" s="266">
        <f>F42*1000000/'t15'!$D42</f>
        <v>57.99238295782687</v>
      </c>
      <c r="H42" s="43">
        <v>-0.03500297253828122</v>
      </c>
      <c r="I42" s="156">
        <f>F42/'t8'!C42*100</f>
        <v>59.27357165658683</v>
      </c>
    </row>
    <row r="43" spans="1:9" ht="12.75" customHeight="1">
      <c r="A43" s="26" t="s">
        <v>139</v>
      </c>
      <c r="B43" s="27" t="s">
        <v>28</v>
      </c>
      <c r="C43" s="22">
        <v>8.322378</v>
      </c>
      <c r="D43" s="265">
        <f>C43*1000000/'t15'!$D43</f>
        <v>34.75724076293732</v>
      </c>
      <c r="E43" s="154" t="s">
        <v>397</v>
      </c>
      <c r="F43" s="22">
        <v>0.74267</v>
      </c>
      <c r="G43" s="265">
        <f>F43*1000000/'t15'!$D43</f>
        <v>3.1016567617345254</v>
      </c>
      <c r="H43" s="219" t="s">
        <v>397</v>
      </c>
      <c r="I43" s="155">
        <f>F43/'t8'!C43*100</f>
        <v>5.482330599143948</v>
      </c>
    </row>
    <row r="44" spans="1:9" ht="12.75" customHeight="1">
      <c r="A44" s="28" t="s">
        <v>140</v>
      </c>
      <c r="B44" s="29" t="s">
        <v>29</v>
      </c>
      <c r="C44" s="24">
        <v>316.874119</v>
      </c>
      <c r="D44" s="266">
        <f>C44*1000000/'t15'!$D44</f>
        <v>525.2025302608658</v>
      </c>
      <c r="E44" s="36">
        <v>0.01108450356512658</v>
      </c>
      <c r="F44" s="24">
        <v>34.405</v>
      </c>
      <c r="G44" s="266">
        <f>F44*1000000/'t15'!$D44</f>
        <v>57.02451532062512</v>
      </c>
      <c r="H44" s="43">
        <v>-0.12111071373831295</v>
      </c>
      <c r="I44" s="156">
        <f>F44/'t8'!C44*100</f>
        <v>68.2909573105991</v>
      </c>
    </row>
    <row r="45" spans="1:9" ht="12.75" customHeight="1">
      <c r="A45" s="26" t="s">
        <v>141</v>
      </c>
      <c r="B45" s="27" t="s">
        <v>30</v>
      </c>
      <c r="C45" s="22">
        <v>132.500001</v>
      </c>
      <c r="D45" s="265">
        <f>C45*1000000/'t15'!$D45</f>
        <v>108.27551910960752</v>
      </c>
      <c r="E45" s="35">
        <v>0.34745762815282943</v>
      </c>
      <c r="F45" s="22">
        <v>10.7133</v>
      </c>
      <c r="G45" s="265">
        <f>F45*1000000/'t15'!$D45</f>
        <v>8.75462724620627</v>
      </c>
      <c r="H45" s="219" t="s">
        <v>397</v>
      </c>
      <c r="I45" s="155">
        <f>F45/'t8'!C45*100</f>
        <v>7.401554516439165</v>
      </c>
    </row>
    <row r="46" spans="1:9" ht="12.75" customHeight="1">
      <c r="A46" s="28" t="s">
        <v>142</v>
      </c>
      <c r="B46" s="29" t="s">
        <v>94</v>
      </c>
      <c r="C46" s="24">
        <v>145.31065</v>
      </c>
      <c r="D46" s="266">
        <f>C46*1000000/'t15'!$D46</f>
        <v>534.8595774440519</v>
      </c>
      <c r="E46" s="36">
        <v>0.04610051704606</v>
      </c>
      <c r="F46" s="24">
        <v>20.168</v>
      </c>
      <c r="G46" s="266">
        <f>F46*1000000/'t15'!$D46</f>
        <v>74.2343934040047</v>
      </c>
      <c r="H46" s="43">
        <v>0.04785161323842679</v>
      </c>
      <c r="I46" s="156">
        <f>F46/'t8'!C46*100</f>
        <v>69.44475529917405</v>
      </c>
    </row>
    <row r="47" spans="1:9" ht="12.75" customHeight="1">
      <c r="A47" s="26" t="s">
        <v>143</v>
      </c>
      <c r="B47" s="27" t="s">
        <v>31</v>
      </c>
      <c r="C47" s="22">
        <v>120.999773</v>
      </c>
      <c r="D47" s="265">
        <f>C47*1000000/'t15'!$D47</f>
        <v>308.20743418103274</v>
      </c>
      <c r="E47" s="35">
        <v>0.3647053400523881</v>
      </c>
      <c r="F47" s="22">
        <v>13.807</v>
      </c>
      <c r="G47" s="265">
        <f>F47*1000000/'t15'!$D47</f>
        <v>35.16882666992705</v>
      </c>
      <c r="H47" s="42">
        <v>0.21862312444836718</v>
      </c>
      <c r="I47" s="155">
        <f>F47/'t8'!C47*100</f>
        <v>37.14854575295289</v>
      </c>
    </row>
    <row r="48" spans="1:9" ht="12.75" customHeight="1">
      <c r="A48" s="28" t="s">
        <v>144</v>
      </c>
      <c r="B48" s="29" t="s">
        <v>32</v>
      </c>
      <c r="C48" s="24">
        <v>100.647626</v>
      </c>
      <c r="D48" s="266">
        <f>C48*1000000/'t15'!$D48</f>
        <v>297.3315627926488</v>
      </c>
      <c r="E48" s="36">
        <v>0.012207826082724083</v>
      </c>
      <c r="F48" s="24">
        <v>11.319715</v>
      </c>
      <c r="G48" s="266">
        <f>F48*1000000/'t15'!$D48</f>
        <v>33.440516036785496</v>
      </c>
      <c r="H48" s="43">
        <v>0.0703111932502134</v>
      </c>
      <c r="I48" s="156">
        <f>F48/'t8'!C48*100</f>
        <v>38.60848580630038</v>
      </c>
    </row>
    <row r="49" spans="1:9" ht="12.75" customHeight="1">
      <c r="A49" s="26" t="s">
        <v>145</v>
      </c>
      <c r="B49" s="27" t="s">
        <v>33</v>
      </c>
      <c r="C49" s="22">
        <v>322.263539</v>
      </c>
      <c r="D49" s="265">
        <f>C49*1000000/'t15'!$D49</f>
        <v>421.8843581408805</v>
      </c>
      <c r="E49" s="35">
        <v>0.02759001048840748</v>
      </c>
      <c r="F49" s="22">
        <v>36.4</v>
      </c>
      <c r="G49" s="265">
        <f>F49*1000000/'t15'!$D49</f>
        <v>47.652274545176056</v>
      </c>
      <c r="H49" s="42">
        <v>0.1205102631352124</v>
      </c>
      <c r="I49" s="155">
        <f>F49/'t8'!C49*100</f>
        <v>61.10752794548818</v>
      </c>
    </row>
    <row r="50" spans="1:9" ht="12.75" customHeight="1">
      <c r="A50" s="28" t="s">
        <v>146</v>
      </c>
      <c r="B50" s="29" t="s">
        <v>34</v>
      </c>
      <c r="C50" s="24">
        <v>124.730065</v>
      </c>
      <c r="D50" s="266">
        <f>C50*1000000/'t15'!$D50</f>
        <v>539.8027619814252</v>
      </c>
      <c r="E50" s="36">
        <v>-0.012943412763029905</v>
      </c>
      <c r="F50" s="24">
        <v>16.486324</v>
      </c>
      <c r="G50" s="266">
        <f>F50*1000000/'t15'!$D50</f>
        <v>71.3489825417846</v>
      </c>
      <c r="H50" s="43">
        <v>0.08754520684721778</v>
      </c>
      <c r="I50" s="156">
        <f>F50/'t8'!C50*100</f>
        <v>52.259986006796765</v>
      </c>
    </row>
    <row r="51" spans="1:9" ht="12.75" customHeight="1">
      <c r="A51" s="26" t="s">
        <v>147</v>
      </c>
      <c r="B51" s="27" t="s">
        <v>35</v>
      </c>
      <c r="C51" s="22">
        <v>513.277312</v>
      </c>
      <c r="D51" s="265">
        <f>C51*1000000/'t15'!$D51</f>
        <v>394.426689720093</v>
      </c>
      <c r="E51" s="35">
        <v>0.023375144791154767</v>
      </c>
      <c r="F51" s="22">
        <v>56</v>
      </c>
      <c r="G51" s="265">
        <f>F51*1000000/'t15'!$D51</f>
        <v>43.033062455574125</v>
      </c>
      <c r="H51" s="42">
        <v>0.02752293577981657</v>
      </c>
      <c r="I51" s="155">
        <f>F51/'t8'!C51*100</f>
        <v>42.16955778268219</v>
      </c>
    </row>
    <row r="52" spans="1:9" ht="12.75" customHeight="1">
      <c r="A52" s="28" t="s">
        <v>148</v>
      </c>
      <c r="B52" s="29" t="s">
        <v>95</v>
      </c>
      <c r="C52" s="24">
        <v>365.25067</v>
      </c>
      <c r="D52" s="266">
        <f>C52*1000000/'t15'!$D52</f>
        <v>543.4129544054679</v>
      </c>
      <c r="E52" s="36">
        <v>0.4835334888133149</v>
      </c>
      <c r="F52" s="24">
        <v>41.32</v>
      </c>
      <c r="G52" s="266">
        <f>F52*1000000/'t15'!$D52</f>
        <v>61.475104962939376</v>
      </c>
      <c r="H52" s="43">
        <v>0.13216956239399602</v>
      </c>
      <c r="I52" s="156">
        <f>F52/'t8'!C52*100</f>
        <v>80.9653372538427</v>
      </c>
    </row>
    <row r="53" spans="1:9" ht="12.75" customHeight="1">
      <c r="A53" s="26" t="s">
        <v>149</v>
      </c>
      <c r="B53" s="27" t="s">
        <v>36</v>
      </c>
      <c r="C53" s="22">
        <v>105.433881</v>
      </c>
      <c r="D53" s="265">
        <f>C53*1000000/'t15'!$D53</f>
        <v>584.7529519425418</v>
      </c>
      <c r="E53" s="35">
        <v>0.06674904840442264</v>
      </c>
      <c r="F53" s="22">
        <v>13.15</v>
      </c>
      <c r="G53" s="265">
        <f>F53*1000000/'t15'!$D53</f>
        <v>72.93197637336735</v>
      </c>
      <c r="H53" s="42">
        <v>0.04340236451638502</v>
      </c>
      <c r="I53" s="155">
        <f>F53/'t8'!C53*100</f>
        <v>65.72719266414553</v>
      </c>
    </row>
    <row r="54" spans="1:9" ht="12.75" customHeight="1">
      <c r="A54" s="28" t="s">
        <v>150</v>
      </c>
      <c r="B54" s="29" t="s">
        <v>37</v>
      </c>
      <c r="C54" s="24">
        <v>183.285313</v>
      </c>
      <c r="D54" s="266">
        <f>C54*1000000/'t15'!$D54</f>
        <v>537.2856049857534</v>
      </c>
      <c r="E54" s="36">
        <v>0.16188271880713145</v>
      </c>
      <c r="F54" s="24">
        <v>20.230584</v>
      </c>
      <c r="G54" s="266">
        <f>F54*1000000/'t15'!$D54</f>
        <v>59.30426931510383</v>
      </c>
      <c r="H54" s="43">
        <v>0.39352546668323507</v>
      </c>
      <c r="I54" s="156">
        <f>F54/'t8'!C54*100</f>
        <v>196.2627147501288</v>
      </c>
    </row>
    <row r="55" spans="1:9" ht="12.75" customHeight="1">
      <c r="A55" s="26" t="s">
        <v>151</v>
      </c>
      <c r="B55" s="27" t="s">
        <v>38</v>
      </c>
      <c r="C55" s="22">
        <v>16.650492</v>
      </c>
      <c r="D55" s="265">
        <f>C55*1000000/'t15'!$D55</f>
        <v>204.7728748524203</v>
      </c>
      <c r="E55" s="35">
        <v>0.1976419019861566</v>
      </c>
      <c r="F55" s="22">
        <v>3.1945</v>
      </c>
      <c r="G55" s="265">
        <f>F55*1000000/'t15'!$D55</f>
        <v>39.28694411648957</v>
      </c>
      <c r="H55" s="42">
        <v>-0.09390075653401231</v>
      </c>
      <c r="I55" s="155">
        <f>F55/'t8'!C55*100</f>
        <v>19.281379456702695</v>
      </c>
    </row>
    <row r="56" spans="1:9" ht="12.75" customHeight="1">
      <c r="A56" s="28" t="s">
        <v>152</v>
      </c>
      <c r="B56" s="29" t="s">
        <v>39</v>
      </c>
      <c r="C56" s="24">
        <v>430.08</v>
      </c>
      <c r="D56" s="266">
        <f>C56*1000000/'t15'!$D56</f>
        <v>535.2096200345209</v>
      </c>
      <c r="E56" s="36">
        <v>0.066392192338947</v>
      </c>
      <c r="F56" s="24">
        <v>42.3645</v>
      </c>
      <c r="G56" s="266">
        <f>F56*1000000/'t15'!$D56</f>
        <v>52.72016356945791</v>
      </c>
      <c r="H56" s="43">
        <v>0.08560116851168509</v>
      </c>
      <c r="I56" s="156">
        <f>F56/'t8'!C56*100</f>
        <v>70.93135364571872</v>
      </c>
    </row>
    <row r="57" spans="1:9" ht="12.75" customHeight="1">
      <c r="A57" s="26" t="s">
        <v>153</v>
      </c>
      <c r="B57" s="27" t="s">
        <v>40</v>
      </c>
      <c r="C57" s="22">
        <v>296.747928</v>
      </c>
      <c r="D57" s="265">
        <f>C57*1000000/'t15'!$D57</f>
        <v>575.0204489744509</v>
      </c>
      <c r="E57" s="35">
        <v>-0.03230428575418176</v>
      </c>
      <c r="F57" s="22">
        <v>38.690392</v>
      </c>
      <c r="G57" s="265">
        <f>F57*1000000/'t15'!$D57</f>
        <v>74.9719357057735</v>
      </c>
      <c r="H57" s="42">
        <v>0.03753425149044487</v>
      </c>
      <c r="I57" s="155">
        <f>F57/'t8'!C57*100</f>
        <v>58.59689882727728</v>
      </c>
    </row>
    <row r="58" spans="1:9" ht="12.75" customHeight="1">
      <c r="A58" s="28" t="s">
        <v>154</v>
      </c>
      <c r="B58" s="29" t="s">
        <v>96</v>
      </c>
      <c r="C58" s="24">
        <v>152.94649</v>
      </c>
      <c r="D58" s="266">
        <f>C58*1000000/'t15'!$D58</f>
        <v>263.5181994548606</v>
      </c>
      <c r="E58" s="36">
        <v>0.11617879508934004</v>
      </c>
      <c r="F58" s="24">
        <v>19.493</v>
      </c>
      <c r="G58" s="266">
        <f>F58*1000000/'t15'!$D58</f>
        <v>33.58534257290636</v>
      </c>
      <c r="H58" s="43">
        <v>0.041125887945307804</v>
      </c>
      <c r="I58" s="156">
        <f>F58/'t8'!C58*100</f>
        <v>39.98081380369131</v>
      </c>
    </row>
    <row r="59" spans="1:9" ht="12.75" customHeight="1">
      <c r="A59" s="26" t="s">
        <v>155</v>
      </c>
      <c r="B59" s="27" t="s">
        <v>41</v>
      </c>
      <c r="C59" s="22">
        <v>32.75</v>
      </c>
      <c r="D59" s="265">
        <f>C59*1000000/'t15'!$D59</f>
        <v>170.37414682869985</v>
      </c>
      <c r="E59" s="35">
        <v>-0.096551724137931</v>
      </c>
      <c r="F59" s="22">
        <v>6.355</v>
      </c>
      <c r="G59" s="265">
        <f>F59*1000000/'t15'!$D59</f>
        <v>33.06038788080573</v>
      </c>
      <c r="H59" s="42">
        <v>-0.11750819307893123</v>
      </c>
      <c r="I59" s="155">
        <f>F59/'t8'!C59*100</f>
        <v>24.277887566294776</v>
      </c>
    </row>
    <row r="60" spans="1:9" ht="12.75" customHeight="1">
      <c r="A60" s="28" t="s">
        <v>156</v>
      </c>
      <c r="B60" s="29" t="s">
        <v>42</v>
      </c>
      <c r="C60" s="24">
        <v>76.875038</v>
      </c>
      <c r="D60" s="266">
        <f>C60*1000000/'t15'!$D60</f>
        <v>243.81321459040987</v>
      </c>
      <c r="E60" s="36">
        <v>-0.13632073150536383</v>
      </c>
      <c r="F60" s="24">
        <v>12.954372</v>
      </c>
      <c r="G60" s="266">
        <f>F60*1000000/'t15'!$D60</f>
        <v>41.08547016679194</v>
      </c>
      <c r="H60" s="43">
        <v>0.05208781537972751</v>
      </c>
      <c r="I60" s="156">
        <f>F60/'t8'!C60*100</f>
        <v>49.716397473831705</v>
      </c>
    </row>
    <row r="61" spans="1:9" ht="12.75" customHeight="1">
      <c r="A61" s="26" t="s">
        <v>157</v>
      </c>
      <c r="B61" s="27" t="s">
        <v>43</v>
      </c>
      <c r="C61" s="22">
        <v>330.052946</v>
      </c>
      <c r="D61" s="265">
        <f>C61*1000000/'t15'!$D61</f>
        <v>442.9444180509814</v>
      </c>
      <c r="E61" s="35">
        <v>-0.01577746381079126</v>
      </c>
      <c r="F61" s="22">
        <v>37.255</v>
      </c>
      <c r="G61" s="265">
        <f>F61*1000000/'t15'!$D61</f>
        <v>49.99771853116352</v>
      </c>
      <c r="H61" s="42">
        <v>-0.00653333333333328</v>
      </c>
      <c r="I61" s="155">
        <f>F61/'t8'!C61*100</f>
        <v>47.29027486636071</v>
      </c>
    </row>
    <row r="62" spans="1:9" ht="12.75" customHeight="1">
      <c r="A62" s="28" t="s">
        <v>158</v>
      </c>
      <c r="B62" s="29" t="s">
        <v>44</v>
      </c>
      <c r="C62" s="24">
        <v>193.728</v>
      </c>
      <c r="D62" s="266">
        <f>C62*1000000/'t15'!$D62</f>
        <v>966.6245877345734</v>
      </c>
      <c r="E62" s="36">
        <v>-0.013725329998397706</v>
      </c>
      <c r="F62" s="24">
        <v>15.512092</v>
      </c>
      <c r="G62" s="266">
        <f>F62*1000000/'t15'!$D62</f>
        <v>77.39908291212821</v>
      </c>
      <c r="H62" s="43">
        <v>-0.028054728114146</v>
      </c>
      <c r="I62" s="156">
        <f>F62/'t8'!C62*100</f>
        <v>58.99722054454204</v>
      </c>
    </row>
    <row r="63" spans="1:9" ht="12.75" customHeight="1">
      <c r="A63" s="26" t="s">
        <v>159</v>
      </c>
      <c r="B63" s="27" t="s">
        <v>45</v>
      </c>
      <c r="C63" s="22">
        <v>228.419993</v>
      </c>
      <c r="D63" s="265">
        <f>C63*1000000/'t15'!$D63</f>
        <v>309.03314239173966</v>
      </c>
      <c r="E63" s="35">
        <v>-0.03734334181612198</v>
      </c>
      <c r="F63" s="22">
        <v>32.3</v>
      </c>
      <c r="G63" s="265">
        <f>F63*1000000/'t15'!$D63</f>
        <v>43.699197991189806</v>
      </c>
      <c r="H63" s="42">
        <v>-0.15</v>
      </c>
      <c r="I63" s="155">
        <f>F63/'t8'!C63*100</f>
        <v>33.150981722703996</v>
      </c>
    </row>
    <row r="64" spans="1:9" ht="12.75" customHeight="1">
      <c r="A64" s="28" t="s">
        <v>160</v>
      </c>
      <c r="B64" s="29" t="s">
        <v>46</v>
      </c>
      <c r="C64" s="24">
        <v>450.357472</v>
      </c>
      <c r="D64" s="266">
        <f>C64*1000000/'t15'!$D64</f>
        <v>422.34422429121247</v>
      </c>
      <c r="E64" s="36">
        <v>0.09941764982964107</v>
      </c>
      <c r="F64" s="24">
        <v>48.1</v>
      </c>
      <c r="G64" s="266">
        <f>F64*1000000/'t15'!$D64</f>
        <v>45.10807181280057</v>
      </c>
      <c r="H64" s="43">
        <v>0.07847533632286985</v>
      </c>
      <c r="I64" s="156">
        <f>F64/'t8'!C64*100</f>
        <v>71.43345105249246</v>
      </c>
    </row>
    <row r="65" spans="1:9" ht="12.75" customHeight="1">
      <c r="A65" s="26" t="s">
        <v>161</v>
      </c>
      <c r="B65" s="27" t="s">
        <v>47</v>
      </c>
      <c r="C65" s="22">
        <v>181.766963</v>
      </c>
      <c r="D65" s="265">
        <f>C65*1000000/'t15'!$D65</f>
        <v>798.1336743655045</v>
      </c>
      <c r="E65" s="35">
        <v>0.0012500052536619233</v>
      </c>
      <c r="F65" s="22">
        <v>22.301</v>
      </c>
      <c r="G65" s="265">
        <f>F65*1000000/'t15'!$D65</f>
        <v>97.92307016773513</v>
      </c>
      <c r="H65" s="42">
        <v>0.08504841142412278</v>
      </c>
      <c r="I65" s="155">
        <f>F65/'t8'!C65*100</f>
        <v>77.6244124304318</v>
      </c>
    </row>
    <row r="66" spans="1:9" ht="12.75" customHeight="1">
      <c r="A66" s="28" t="s">
        <v>162</v>
      </c>
      <c r="B66" s="29" t="s">
        <v>48</v>
      </c>
      <c r="C66" s="24">
        <v>1195.943887</v>
      </c>
      <c r="D66" s="266">
        <f>C66*1000000/'t15'!$D66</f>
        <v>457.64005341935535</v>
      </c>
      <c r="E66" s="36">
        <v>-0.0008354610528206186</v>
      </c>
      <c r="F66" s="24">
        <v>135.399864</v>
      </c>
      <c r="G66" s="266">
        <f>F66*1000000/'t15'!$D66</f>
        <v>51.8121307090501</v>
      </c>
      <c r="H66" s="43">
        <v>0.037985548604852815</v>
      </c>
      <c r="I66" s="156">
        <f>F66/'t8'!C66*100</f>
        <v>73.02019234152776</v>
      </c>
    </row>
    <row r="67" spans="1:9" ht="12.75" customHeight="1">
      <c r="A67" s="26" t="s">
        <v>163</v>
      </c>
      <c r="B67" s="27" t="s">
        <v>49</v>
      </c>
      <c r="C67" s="22">
        <v>392.66721</v>
      </c>
      <c r="D67" s="265">
        <f>C67*1000000/'t15'!$D67</f>
        <v>477.9485203902781</v>
      </c>
      <c r="E67" s="35">
        <v>0.238719745166468</v>
      </c>
      <c r="F67" s="22">
        <v>53.293213</v>
      </c>
      <c r="G67" s="265">
        <f>F67*1000000/'t15'!$D67</f>
        <v>64.86768350276544</v>
      </c>
      <c r="H67" s="42">
        <v>0.10896994389874304</v>
      </c>
      <c r="I67" s="155">
        <f>F67/'t8'!C67*100</f>
        <v>79.65624208333969</v>
      </c>
    </row>
    <row r="68" spans="1:9" ht="12.75" customHeight="1">
      <c r="A68" s="28" t="s">
        <v>164</v>
      </c>
      <c r="B68" s="29" t="s">
        <v>50</v>
      </c>
      <c r="C68" s="24">
        <v>107.929524</v>
      </c>
      <c r="D68" s="266">
        <f>C68*1000000/'t15'!$D68</f>
        <v>357.37069633455843</v>
      </c>
      <c r="E68" s="36">
        <v>0.17838830466777122</v>
      </c>
      <c r="F68" s="24">
        <v>18.002</v>
      </c>
      <c r="G68" s="266">
        <f>F68*1000000/'t15'!$D68</f>
        <v>59.60729777159697</v>
      </c>
      <c r="H68" s="43">
        <v>0.11663162073478595</v>
      </c>
      <c r="I68" s="156">
        <f>F68/'t8'!C68*100</f>
        <v>67.71487681023133</v>
      </c>
    </row>
    <row r="69" spans="1:9" ht="12.75" customHeight="1">
      <c r="A69" s="26" t="s">
        <v>165</v>
      </c>
      <c r="B69" s="27" t="s">
        <v>51</v>
      </c>
      <c r="C69" s="22">
        <v>456.267265</v>
      </c>
      <c r="D69" s="265">
        <f>C69*1000000/'t15'!$D69</f>
        <v>306.4353796733405</v>
      </c>
      <c r="E69" s="35">
        <v>0.04779719029525431</v>
      </c>
      <c r="F69" s="22">
        <v>54.063058</v>
      </c>
      <c r="G69" s="265">
        <f>F69*1000000/'t15'!$D69</f>
        <v>36.309494402435</v>
      </c>
      <c r="H69" s="42">
        <v>-0.050575874119733744</v>
      </c>
      <c r="I69" s="155">
        <f>F69/'t8'!C69*100</f>
        <v>80.18423770876015</v>
      </c>
    </row>
    <row r="70" spans="1:9" ht="12.75" customHeight="1">
      <c r="A70" s="28" t="s">
        <v>166</v>
      </c>
      <c r="B70" s="29" t="s">
        <v>52</v>
      </c>
      <c r="C70" s="24">
        <v>310.796669</v>
      </c>
      <c r="D70" s="266">
        <f>C70*1000000/'t15'!$D70</f>
        <v>480.43410964155646</v>
      </c>
      <c r="E70" s="36">
        <v>0.06925765826333774</v>
      </c>
      <c r="F70" s="24">
        <v>36.810707</v>
      </c>
      <c r="G70" s="266">
        <f>F70*1000000/'t15'!$D70</f>
        <v>56.90253791883854</v>
      </c>
      <c r="H70" s="43">
        <v>0.049842848873675294</v>
      </c>
      <c r="I70" s="156">
        <f>F70/'t8'!C70*100</f>
        <v>59.668205761263906</v>
      </c>
    </row>
    <row r="71" spans="1:9" ht="12.75" customHeight="1">
      <c r="A71" s="26" t="s">
        <v>167</v>
      </c>
      <c r="B71" s="27" t="s">
        <v>53</v>
      </c>
      <c r="C71" s="22">
        <v>201.647395</v>
      </c>
      <c r="D71" s="265">
        <f>C71*1000000/'t15'!$D71</f>
        <v>300.2295784671642</v>
      </c>
      <c r="E71" s="35">
        <v>-0.0559820193734748</v>
      </c>
      <c r="F71" s="22">
        <v>14.3</v>
      </c>
      <c r="G71" s="265">
        <f>F71*1000000/'t15'!$D71</f>
        <v>21.291041087242647</v>
      </c>
      <c r="H71" s="42">
        <v>-0.3187881097560975</v>
      </c>
      <c r="I71" s="155">
        <f>F71/'t8'!C71*100</f>
        <v>22.503439328099546</v>
      </c>
    </row>
    <row r="72" spans="1:9" ht="12.75" customHeight="1">
      <c r="A72" s="28" t="s">
        <v>168</v>
      </c>
      <c r="B72" s="29" t="s">
        <v>97</v>
      </c>
      <c r="C72" s="24">
        <v>104.881687</v>
      </c>
      <c r="D72" s="266">
        <f>C72*1000000/'t15'!$D72</f>
        <v>440.6219652062126</v>
      </c>
      <c r="E72" s="36">
        <v>-0.03261823621433524</v>
      </c>
      <c r="F72" s="24">
        <v>16.342787</v>
      </c>
      <c r="G72" s="266">
        <f>F72*1000000/'t15'!$D72</f>
        <v>68.6582293902895</v>
      </c>
      <c r="H72" s="43">
        <v>-0.16409884865813162</v>
      </c>
      <c r="I72" s="156">
        <f>F72/'t8'!C72*100</f>
        <v>50.80513020682431</v>
      </c>
    </row>
    <row r="73" spans="1:9" ht="12.75" customHeight="1">
      <c r="A73" s="26" t="s">
        <v>169</v>
      </c>
      <c r="B73" s="27" t="s">
        <v>54</v>
      </c>
      <c r="C73" s="22">
        <v>144.755274</v>
      </c>
      <c r="D73" s="265">
        <f>C73*1000000/'t15'!$D73</f>
        <v>318.327459608521</v>
      </c>
      <c r="E73" s="35">
        <v>0.10853557837649119</v>
      </c>
      <c r="F73" s="22">
        <v>32</v>
      </c>
      <c r="G73" s="265">
        <f>F73*1000000/'t15'!$D73</f>
        <v>70.37034593622248</v>
      </c>
      <c r="H73" s="42">
        <v>0.4883720930232558</v>
      </c>
      <c r="I73" s="155">
        <f>F73/'t8'!C73*100</f>
        <v>61.81043697042943</v>
      </c>
    </row>
    <row r="74" spans="1:9" ht="12.75" customHeight="1">
      <c r="A74" s="28" t="s">
        <v>170</v>
      </c>
      <c r="B74" s="29" t="s">
        <v>55</v>
      </c>
      <c r="C74" s="24">
        <v>600</v>
      </c>
      <c r="D74" s="266">
        <f>C74*1000000/'t15'!$D74</f>
        <v>538.9833157714603</v>
      </c>
      <c r="E74" s="36">
        <v>0.04775227564067097</v>
      </c>
      <c r="F74" s="24">
        <v>76.170149</v>
      </c>
      <c r="G74" s="266">
        <f>F74*1000000/'t15'!$D74</f>
        <v>68.42406578471031</v>
      </c>
      <c r="H74" s="218" t="s">
        <v>397</v>
      </c>
      <c r="I74" s="156">
        <f>F74/'t8'!C74*100</f>
        <v>67.95374119451219</v>
      </c>
    </row>
    <row r="75" spans="1:9" ht="12.75" customHeight="1">
      <c r="A75" s="26" t="s">
        <v>171</v>
      </c>
      <c r="B75" s="27" t="s">
        <v>56</v>
      </c>
      <c r="C75" s="22">
        <v>468.893639</v>
      </c>
      <c r="D75" s="265">
        <f>C75*1000000/'t15'!$D75</f>
        <v>613.6837215207103</v>
      </c>
      <c r="E75" s="35">
        <v>0.09063895306730152</v>
      </c>
      <c r="F75" s="22">
        <v>54.355</v>
      </c>
      <c r="G75" s="265">
        <f>F75*1000000/'t15'!$D75</f>
        <v>71.1393286426268</v>
      </c>
      <c r="H75" s="42">
        <v>0.09719418651594669</v>
      </c>
      <c r="I75" s="155">
        <f>F75/'t8'!C75*100</f>
        <v>58.05793510072419</v>
      </c>
    </row>
    <row r="76" spans="1:9" ht="12.75" customHeight="1">
      <c r="A76" s="28" t="s">
        <v>172</v>
      </c>
      <c r="B76" s="29" t="s">
        <v>57</v>
      </c>
      <c r="C76" s="24">
        <v>665</v>
      </c>
      <c r="D76" s="266">
        <f>C76*1000000/'t15'!$D76</f>
        <v>382.41489543396614</v>
      </c>
      <c r="E76" s="36">
        <v>-0.0434354638157326</v>
      </c>
      <c r="F76" s="24">
        <v>71.919</v>
      </c>
      <c r="G76" s="266">
        <f>F76*1000000/'t15'!$D76</f>
        <v>41.35773964618859</v>
      </c>
      <c r="H76" s="43">
        <v>-0.048009248734630305</v>
      </c>
      <c r="I76" s="156">
        <f>F76/'t8'!C76*100</f>
        <v>45.18752029249147</v>
      </c>
    </row>
    <row r="77" spans="1:9" ht="12.75" customHeight="1">
      <c r="A77" s="26" t="s">
        <v>173</v>
      </c>
      <c r="B77" s="27" t="s">
        <v>58</v>
      </c>
      <c r="C77" s="22">
        <v>142.778837</v>
      </c>
      <c r="D77" s="265">
        <f>C77*1000000/'t15'!$D77</f>
        <v>578.1104848668894</v>
      </c>
      <c r="E77" s="35">
        <v>-0.01919915770517111</v>
      </c>
      <c r="F77" s="22">
        <v>17.865</v>
      </c>
      <c r="G77" s="265">
        <f>F77*1000000/'t15'!$D77</f>
        <v>72.33525660491952</v>
      </c>
      <c r="H77" s="42">
        <v>0.023782234957020032</v>
      </c>
      <c r="I77" s="155">
        <f>F77/'t8'!C77*100</f>
        <v>46.29910747294028</v>
      </c>
    </row>
    <row r="78" spans="1:9" ht="12.75" customHeight="1">
      <c r="A78" s="28" t="s">
        <v>174</v>
      </c>
      <c r="B78" s="29" t="s">
        <v>59</v>
      </c>
      <c r="C78" s="24">
        <v>331.835295</v>
      </c>
      <c r="D78" s="266">
        <f>C78*1000000/'t15'!$D78</f>
        <v>578.1082557203633</v>
      </c>
      <c r="E78" s="36">
        <v>-0.06867249587794588</v>
      </c>
      <c r="F78" s="24">
        <v>44.842487</v>
      </c>
      <c r="G78" s="266">
        <f>F78*1000000/'t15'!$D78</f>
        <v>78.12252744763956</v>
      </c>
      <c r="H78" s="43">
        <v>-0.022077576917652775</v>
      </c>
      <c r="I78" s="156">
        <f>F78/'t8'!C78*100</f>
        <v>79.06880138239299</v>
      </c>
    </row>
    <row r="79" spans="1:9" ht="12.75" customHeight="1">
      <c r="A79" s="26" t="s">
        <v>175</v>
      </c>
      <c r="B79" s="27" t="s">
        <v>60</v>
      </c>
      <c r="C79" s="22">
        <v>264.076331</v>
      </c>
      <c r="D79" s="265">
        <f>C79*1000000/'t15'!$D79</f>
        <v>457.87681298884587</v>
      </c>
      <c r="E79" s="35">
        <v>-0.04811041452613507</v>
      </c>
      <c r="F79" s="22">
        <v>35.4</v>
      </c>
      <c r="G79" s="265">
        <f>F79*1000000/'t15'!$D79</f>
        <v>61.37937132959162</v>
      </c>
      <c r="H79" s="42">
        <v>-0.012552301255230214</v>
      </c>
      <c r="I79" s="155">
        <f>F79/'t8'!C79*100</f>
        <v>62.55627856162405</v>
      </c>
    </row>
    <row r="80" spans="1:9" ht="12.75" customHeight="1">
      <c r="A80" s="28" t="s">
        <v>176</v>
      </c>
      <c r="B80" s="29" t="s">
        <v>61</v>
      </c>
      <c r="C80" s="24">
        <v>294.162373</v>
      </c>
      <c r="D80" s="266">
        <f>C80*1000000/'t15'!$D80</f>
        <v>692.8347041061949</v>
      </c>
      <c r="E80" s="36">
        <v>0.03657633480925648</v>
      </c>
      <c r="F80" s="24">
        <v>30.116388</v>
      </c>
      <c r="G80" s="266">
        <f>F80*1000000/'t15'!$D80</f>
        <v>70.93252123284768</v>
      </c>
      <c r="H80" s="43">
        <v>0.12310590197301763</v>
      </c>
      <c r="I80" s="156">
        <f>F80/'t8'!C80*100</f>
        <v>67.28412843801806</v>
      </c>
    </row>
    <row r="81" spans="1:9" ht="12.75" customHeight="1">
      <c r="A81" s="26" t="s">
        <v>177</v>
      </c>
      <c r="B81" s="27" t="s">
        <v>62</v>
      </c>
      <c r="C81" s="22">
        <v>355.274378</v>
      </c>
      <c r="D81" s="265">
        <f>C81*1000000/'t15'!$D81</f>
        <v>474.9879713622964</v>
      </c>
      <c r="E81" s="35">
        <v>0.0684537108426968</v>
      </c>
      <c r="F81" s="22">
        <v>54.392</v>
      </c>
      <c r="G81" s="265">
        <f>F81*1000000/'t15'!$D81</f>
        <v>72.71998021297787</v>
      </c>
      <c r="H81" s="42">
        <v>0.07013988628091372</v>
      </c>
      <c r="I81" s="155">
        <f>F81/'t8'!C81*100</f>
        <v>59.200804378630465</v>
      </c>
    </row>
    <row r="82" spans="1:9" ht="12.75" customHeight="1">
      <c r="A82" s="28" t="s">
        <v>178</v>
      </c>
      <c r="B82" s="29" t="s">
        <v>63</v>
      </c>
      <c r="C82" s="24">
        <v>0</v>
      </c>
      <c r="D82" s="266">
        <f>C82*1000000/'t15'!$D82</f>
        <v>0</v>
      </c>
      <c r="E82" s="36" t="s">
        <v>301</v>
      </c>
      <c r="F82" s="24">
        <v>0</v>
      </c>
      <c r="G82" s="266">
        <f>F82*1000000/'t15'!$D82</f>
        <v>0</v>
      </c>
      <c r="H82" s="43" t="s">
        <v>301</v>
      </c>
      <c r="I82" s="184" t="s">
        <v>301</v>
      </c>
    </row>
    <row r="83" spans="1:9" ht="12.75" customHeight="1">
      <c r="A83" s="26" t="s">
        <v>179</v>
      </c>
      <c r="B83" s="27" t="s">
        <v>64</v>
      </c>
      <c r="C83" s="22">
        <v>1231.976396</v>
      </c>
      <c r="D83" s="265">
        <f>C83*1000000/'t15'!$D83</f>
        <v>965.8900949679455</v>
      </c>
      <c r="E83" s="35">
        <v>0.09057802653733282</v>
      </c>
      <c r="F83" s="22">
        <v>136.162</v>
      </c>
      <c r="G83" s="265">
        <f>F83*1000000/'t15'!$D83</f>
        <v>106.75328483405895</v>
      </c>
      <c r="H83" s="42">
        <v>0.11001728767835806</v>
      </c>
      <c r="I83" s="155">
        <f>F83/'t8'!C83*100</f>
        <v>113.19289728327738</v>
      </c>
    </row>
    <row r="84" spans="1:9" ht="12.75" customHeight="1">
      <c r="A84" s="28" t="s">
        <v>180</v>
      </c>
      <c r="B84" s="29" t="s">
        <v>65</v>
      </c>
      <c r="C84" s="24">
        <v>908.784528</v>
      </c>
      <c r="D84" s="266">
        <f>C84*1000000/'t15'!$D84</f>
        <v>680.592688896145</v>
      </c>
      <c r="E84" s="36">
        <v>0.018539801076888685</v>
      </c>
      <c r="F84" s="24">
        <v>106.732426</v>
      </c>
      <c r="G84" s="266">
        <f>F84*1000000/'t15'!$D84</f>
        <v>79.9323784303564</v>
      </c>
      <c r="H84" s="43">
        <v>0.06018580632698112</v>
      </c>
      <c r="I84" s="156">
        <f>F84/'t8'!C84*100</f>
        <v>90.16594862901495</v>
      </c>
    </row>
    <row r="85" spans="1:9" ht="12.75" customHeight="1">
      <c r="A85" s="26" t="s">
        <v>181</v>
      </c>
      <c r="B85" s="27" t="s">
        <v>66</v>
      </c>
      <c r="C85" s="22">
        <v>127.097218</v>
      </c>
      <c r="D85" s="265">
        <f>C85*1000000/'t15'!$D85</f>
        <v>88.66544629832843</v>
      </c>
      <c r="E85" s="154" t="s">
        <v>397</v>
      </c>
      <c r="F85" s="22">
        <v>8.48</v>
      </c>
      <c r="G85" s="265">
        <f>F85*1000000/'t15'!$D85</f>
        <v>5.915809932282114</v>
      </c>
      <c r="H85" s="42">
        <v>0.2062588904694167</v>
      </c>
      <c r="I85" s="155">
        <f>F85/'t8'!C85*100</f>
        <v>6.512424150129993</v>
      </c>
    </row>
    <row r="86" spans="1:9" ht="12.75" customHeight="1">
      <c r="A86" s="28" t="s">
        <v>182</v>
      </c>
      <c r="B86" s="29" t="s">
        <v>67</v>
      </c>
      <c r="C86" s="24">
        <v>189.68213</v>
      </c>
      <c r="D86" s="266">
        <f>C86*1000000/'t15'!$D86</f>
        <v>502.09148614022826</v>
      </c>
      <c r="E86" s="36">
        <v>-0.005541824384443728</v>
      </c>
      <c r="F86" s="24">
        <v>21.762</v>
      </c>
      <c r="G86" s="266">
        <f>F86*1000000/'t15'!$D86</f>
        <v>57.6043453401944</v>
      </c>
      <c r="H86" s="43">
        <v>0.024528035403229564</v>
      </c>
      <c r="I86" s="156">
        <f>F86/'t8'!C86*100</f>
        <v>77.38975817923186</v>
      </c>
    </row>
    <row r="87" spans="1:9" ht="12.75" customHeight="1">
      <c r="A87" s="26" t="s">
        <v>183</v>
      </c>
      <c r="B87" s="27" t="s">
        <v>68</v>
      </c>
      <c r="C87" s="22">
        <v>262.165582</v>
      </c>
      <c r="D87" s="265">
        <f>C87*1000000/'t15'!$D87</f>
        <v>450.0936221498483</v>
      </c>
      <c r="E87" s="35">
        <v>-0.10532364403817651</v>
      </c>
      <c r="F87" s="22">
        <v>34.15</v>
      </c>
      <c r="G87" s="265">
        <f>F87*1000000/'t15'!$D87</f>
        <v>58.62972965084837</v>
      </c>
      <c r="H87" s="42">
        <v>-0.0720108695652174</v>
      </c>
      <c r="I87" s="155">
        <f>F87/'t8'!C87*100</f>
        <v>57.45377519924263</v>
      </c>
    </row>
    <row r="88" spans="1:9" ht="12.75" customHeight="1">
      <c r="A88" s="28" t="s">
        <v>184</v>
      </c>
      <c r="B88" s="29" t="s">
        <v>69</v>
      </c>
      <c r="C88" s="24">
        <v>288.599155</v>
      </c>
      <c r="D88" s="266">
        <f>C88*1000000/'t15'!$D88</f>
        <v>748.2050673801339</v>
      </c>
      <c r="E88" s="36">
        <v>0.018062222875314005</v>
      </c>
      <c r="F88" s="24">
        <v>31.662138</v>
      </c>
      <c r="G88" s="266">
        <f>F88*1000000/'t15'!$D88</f>
        <v>82.08538273678971</v>
      </c>
      <c r="H88" s="43">
        <v>-0.027497360045556585</v>
      </c>
      <c r="I88" s="156">
        <f>F88/'t8'!C88*100</f>
        <v>87.3880075207124</v>
      </c>
    </row>
    <row r="89" spans="1:9" ht="12.75" customHeight="1">
      <c r="A89" s="26" t="s">
        <v>185</v>
      </c>
      <c r="B89" s="27" t="s">
        <v>70</v>
      </c>
      <c r="C89" s="22">
        <v>194.869633</v>
      </c>
      <c r="D89" s="265">
        <f>C89*1000000/'t15'!$D89</f>
        <v>792.6137266785164</v>
      </c>
      <c r="E89" s="35">
        <v>0.013572182021907464</v>
      </c>
      <c r="F89" s="22">
        <v>18.596704</v>
      </c>
      <c r="G89" s="265">
        <f>F89*1000000/'t15'!$D89</f>
        <v>75.64032750745352</v>
      </c>
      <c r="H89" s="42">
        <v>-0.01950978294056971</v>
      </c>
      <c r="I89" s="155">
        <f>F89/'t8'!C89*100</f>
        <v>45.0801112531925</v>
      </c>
    </row>
    <row r="90" spans="1:9" s="3" customFormat="1" ht="12.75" customHeight="1">
      <c r="A90" s="28" t="s">
        <v>186</v>
      </c>
      <c r="B90" s="29" t="s">
        <v>71</v>
      </c>
      <c r="C90" s="24">
        <v>746.093874</v>
      </c>
      <c r="D90" s="266">
        <f>C90*1000000/'t15'!$D90</f>
        <v>727.7537517033245</v>
      </c>
      <c r="E90" s="36">
        <v>0.012802926416070504</v>
      </c>
      <c r="F90" s="24">
        <v>69.673664</v>
      </c>
      <c r="G90" s="266">
        <f>F90*1000000/'t15'!$D90</f>
        <v>67.96097935916957</v>
      </c>
      <c r="H90" s="43">
        <v>0.08915609613958475</v>
      </c>
      <c r="I90" s="156">
        <f>F90/'t8'!C90*100</f>
        <v>71.04417722280513</v>
      </c>
    </row>
    <row r="91" spans="1:9" ht="12.75" customHeight="1">
      <c r="A91" s="26" t="s">
        <v>187</v>
      </c>
      <c r="B91" s="27" t="s">
        <v>72</v>
      </c>
      <c r="C91" s="22">
        <v>163.765047</v>
      </c>
      <c r="D91" s="265">
        <f>C91*1000000/'t15'!$D91</f>
        <v>296.71773728896477</v>
      </c>
      <c r="E91" s="35">
        <v>0.14366989145192033</v>
      </c>
      <c r="F91" s="22">
        <v>22.115</v>
      </c>
      <c r="G91" s="265">
        <f>F91*1000000/'t15'!$D91</f>
        <v>40.06906773058512</v>
      </c>
      <c r="H91" s="42">
        <v>-0.2775981200760954</v>
      </c>
      <c r="I91" s="155">
        <f>F91/'t8'!C91*100</f>
        <v>47.13117051236985</v>
      </c>
    </row>
    <row r="92" spans="1:9" ht="12.75" customHeight="1">
      <c r="A92" s="28" t="s">
        <v>188</v>
      </c>
      <c r="B92" s="29" t="s">
        <v>73</v>
      </c>
      <c r="C92" s="24">
        <v>442.348651</v>
      </c>
      <c r="D92" s="266">
        <f>C92*1000000/'t15'!$D92</f>
        <v>684.9410842030287</v>
      </c>
      <c r="E92" s="36">
        <v>0.1492581601040155</v>
      </c>
      <c r="F92" s="24">
        <v>54.42994</v>
      </c>
      <c r="G92" s="266">
        <f>F92*1000000/'t15'!$D92</f>
        <v>84.28035675575238</v>
      </c>
      <c r="H92" s="43">
        <v>0.14701728499845346</v>
      </c>
      <c r="I92" s="156">
        <f>F92/'t8'!C92*100</f>
        <v>64.5823385085284</v>
      </c>
    </row>
    <row r="93" spans="1:9" ht="12.75" customHeight="1">
      <c r="A93" s="26" t="s">
        <v>189</v>
      </c>
      <c r="B93" s="27" t="s">
        <v>74</v>
      </c>
      <c r="C93" s="22">
        <v>178.364768</v>
      </c>
      <c r="D93" s="265">
        <f>C93*1000000/'t15'!$D93</f>
        <v>407.77385113771714</v>
      </c>
      <c r="E93" s="35">
        <v>0.04242277262808436</v>
      </c>
      <c r="F93" s="22">
        <v>24.497273</v>
      </c>
      <c r="G93" s="265">
        <f>F93*1000000/'t15'!$D93</f>
        <v>56.00515990681533</v>
      </c>
      <c r="H93" s="42">
        <v>0.06787967762659863</v>
      </c>
      <c r="I93" s="155">
        <f>F93/'t8'!C93*100</f>
        <v>59.55008138363706</v>
      </c>
    </row>
    <row r="94" spans="1:9" ht="12.75">
      <c r="A94" s="28" t="s">
        <v>190</v>
      </c>
      <c r="B94" s="29" t="s">
        <v>98</v>
      </c>
      <c r="C94" s="24">
        <v>58.448222</v>
      </c>
      <c r="D94" s="266">
        <f>C94*1000000/'t15'!$D94</f>
        <v>152.4399532624968</v>
      </c>
      <c r="E94" s="36">
        <v>-0.07486521309984484</v>
      </c>
      <c r="F94" s="24">
        <v>8.153374</v>
      </c>
      <c r="G94" s="266">
        <f>F94*1000000/'t15'!$D94</f>
        <v>21.264974518671526</v>
      </c>
      <c r="H94" s="43">
        <v>-0.11593484436157542</v>
      </c>
      <c r="I94" s="156">
        <f>F94/'t8'!C94*100</f>
        <v>22.917379259157524</v>
      </c>
    </row>
    <row r="95" spans="1:9" ht="12.75">
      <c r="A95" s="26" t="s">
        <v>191</v>
      </c>
      <c r="B95" s="27" t="s">
        <v>75</v>
      </c>
      <c r="C95" s="22">
        <v>300.134482</v>
      </c>
      <c r="D95" s="265">
        <f>C95*1000000/'t15'!$D95</f>
        <v>762.7809766337801</v>
      </c>
      <c r="E95" s="35">
        <v>-0.022185922479589726</v>
      </c>
      <c r="F95" s="22">
        <v>37.45</v>
      </c>
      <c r="G95" s="265">
        <f>F95*1000000/'t15'!$D95</f>
        <v>95.17782623502443</v>
      </c>
      <c r="H95" s="42">
        <v>0.013531799729364025</v>
      </c>
      <c r="I95" s="155">
        <f>F95/'t8'!C95*100</f>
        <v>84.82446206115515</v>
      </c>
    </row>
    <row r="96" spans="1:9" ht="12.75">
      <c r="A96" s="28" t="s">
        <v>192</v>
      </c>
      <c r="B96" s="29" t="s">
        <v>76</v>
      </c>
      <c r="C96" s="24">
        <v>245.565509</v>
      </c>
      <c r="D96" s="266">
        <f>C96*1000000/'t15'!$D96</f>
        <v>693.1357195680278</v>
      </c>
      <c r="E96" s="36">
        <v>0.1675925321285432</v>
      </c>
      <c r="F96" s="24">
        <v>19.22</v>
      </c>
      <c r="G96" s="266">
        <f>F96*1000000/'t15'!$D96</f>
        <v>54.25056875596277</v>
      </c>
      <c r="H96" s="43">
        <v>0.0995549148159589</v>
      </c>
      <c r="I96" s="156">
        <f>F96/'t8'!C96*100</f>
        <v>71.09531281031374</v>
      </c>
    </row>
    <row r="97" spans="1:9" ht="12.75">
      <c r="A97" s="26" t="s">
        <v>193</v>
      </c>
      <c r="B97" s="27" t="s">
        <v>77</v>
      </c>
      <c r="C97" s="22">
        <v>108.497772</v>
      </c>
      <c r="D97" s="265">
        <f>C97*1000000/'t15'!$D97</f>
        <v>743.2016001424785</v>
      </c>
      <c r="E97" s="35">
        <v>0.12757393391696992</v>
      </c>
      <c r="F97" s="22">
        <v>9.114651</v>
      </c>
      <c r="G97" s="265">
        <f>F97*1000000/'t15'!$D97</f>
        <v>62.43467569030119</v>
      </c>
      <c r="H97" s="42">
        <v>0.08877622838729282</v>
      </c>
      <c r="I97" s="155">
        <f>F97/'t8'!C97*100</f>
        <v>76.79006905894654</v>
      </c>
    </row>
    <row r="98" spans="1:9" ht="12.75">
      <c r="A98" s="28" t="s">
        <v>194</v>
      </c>
      <c r="B98" s="29" t="s">
        <v>78</v>
      </c>
      <c r="C98" s="24">
        <v>841.282782</v>
      </c>
      <c r="D98" s="266">
        <f>C98*1000000/'t15'!$D98</f>
        <v>686.359724145133</v>
      </c>
      <c r="E98" s="36">
        <v>0.07198007406031603</v>
      </c>
      <c r="F98" s="24">
        <v>95.565687</v>
      </c>
      <c r="G98" s="266">
        <f>F98*1000000/'t15'!$D98</f>
        <v>77.96717105171912</v>
      </c>
      <c r="H98" s="43">
        <v>0.035680741343756095</v>
      </c>
      <c r="I98" s="156">
        <f>F98/'t8'!C98*100</f>
        <v>84.07457206535204</v>
      </c>
    </row>
    <row r="99" spans="1:9" ht="12.75">
      <c r="A99" s="26" t="s">
        <v>195</v>
      </c>
      <c r="B99" s="27" t="s">
        <v>99</v>
      </c>
      <c r="C99" s="22">
        <v>111.878055</v>
      </c>
      <c r="D99" s="265">
        <f>C99*1000000/'t15'!$D99</f>
        <v>70.83323889159375</v>
      </c>
      <c r="E99" s="154" t="s">
        <v>397</v>
      </c>
      <c r="F99" s="22">
        <v>244.442253</v>
      </c>
      <c r="G99" s="265">
        <f>F99*1000000/'t15'!$D99</f>
        <v>154.76347440924317</v>
      </c>
      <c r="H99" s="219" t="s">
        <v>397</v>
      </c>
      <c r="I99" s="155">
        <f>F99/'t8'!C99*100</f>
        <v>136.7616581315344</v>
      </c>
    </row>
    <row r="100" spans="1:9" ht="12.75">
      <c r="A100" s="28" t="s">
        <v>196</v>
      </c>
      <c r="B100" s="29" t="s">
        <v>79</v>
      </c>
      <c r="C100" s="24">
        <v>992.730112</v>
      </c>
      <c r="D100" s="266">
        <f>C100*1000000/'t15'!$D100</f>
        <v>649.5169250719537</v>
      </c>
      <c r="E100" s="36">
        <v>0.04200163662454082</v>
      </c>
      <c r="F100" s="24">
        <v>89.720212</v>
      </c>
      <c r="G100" s="266">
        <f>F100*1000000/'t15'!$D100</f>
        <v>58.70154990830358</v>
      </c>
      <c r="H100" s="43">
        <v>0.12534086415212453</v>
      </c>
      <c r="I100" s="156">
        <f>F100/'t8'!C100*100</f>
        <v>179.34349959907667</v>
      </c>
    </row>
    <row r="101" spans="1:9" ht="12.75">
      <c r="A101" s="26" t="s">
        <v>197</v>
      </c>
      <c r="B101" s="27" t="s">
        <v>80</v>
      </c>
      <c r="C101" s="22">
        <v>536.240976</v>
      </c>
      <c r="D101" s="265">
        <f>C101*1000000/'t15'!$D101</f>
        <v>402.7517332698434</v>
      </c>
      <c r="E101" s="35">
        <v>-0.031206812550544583</v>
      </c>
      <c r="F101" s="22">
        <v>37.80431</v>
      </c>
      <c r="G101" s="265">
        <f>F101*1000000/'t15'!$D101</f>
        <v>28.393487366714158</v>
      </c>
      <c r="H101" s="42">
        <v>0.02043589401060819</v>
      </c>
      <c r="I101" s="155">
        <f>F101/'t8'!C101*100</f>
        <v>38.0686188982659</v>
      </c>
    </row>
    <row r="102" spans="1:9" ht="12.75">
      <c r="A102" s="28" t="s">
        <v>198</v>
      </c>
      <c r="B102" s="29" t="s">
        <v>81</v>
      </c>
      <c r="C102" s="24">
        <v>961.798434</v>
      </c>
      <c r="D102" s="266">
        <f>C102*1000000/'t15'!$D102</f>
        <v>811.3847419264218</v>
      </c>
      <c r="E102" s="36">
        <v>0.05737557089262735</v>
      </c>
      <c r="F102" s="24">
        <v>101.64857</v>
      </c>
      <c r="G102" s="266">
        <f>F102*1000000/'t15'!$D102</f>
        <v>85.75195781264895</v>
      </c>
      <c r="H102" s="43">
        <v>0.05434655737625693</v>
      </c>
      <c r="I102" s="156">
        <f>F102/'t8'!C102*100</f>
        <v>105.70964381380597</v>
      </c>
    </row>
    <row r="103" spans="1:9" ht="12.75">
      <c r="A103" s="26" t="s">
        <v>199</v>
      </c>
      <c r="B103" s="27" t="s">
        <v>82</v>
      </c>
      <c r="C103" s="22">
        <v>100.380241</v>
      </c>
      <c r="D103" s="265">
        <f>C103*1000000/'t15'!$D103</f>
        <v>245.97574309588572</v>
      </c>
      <c r="E103" s="35">
        <v>-0.09027359806314117</v>
      </c>
      <c r="F103" s="22">
        <v>35.400023</v>
      </c>
      <c r="G103" s="265">
        <f>F103*1000000/'t15'!$D103</f>
        <v>86.74562719008063</v>
      </c>
      <c r="H103" s="42">
        <v>-0.10526927308129552</v>
      </c>
      <c r="I103" s="155">
        <f>F103/'t8'!C103*100</f>
        <v>93.58640614448817</v>
      </c>
    </row>
    <row r="104" spans="1:9" ht="12.75">
      <c r="A104" s="28" t="s">
        <v>200</v>
      </c>
      <c r="B104" s="29" t="s">
        <v>83</v>
      </c>
      <c r="C104" s="24">
        <v>334.319103</v>
      </c>
      <c r="D104" s="266">
        <f>C104*1000000/'t15'!$D104</f>
        <v>830.6085307044241</v>
      </c>
      <c r="E104" s="36">
        <v>-0.04969238967223655</v>
      </c>
      <c r="F104" s="24">
        <v>39.067913</v>
      </c>
      <c r="G104" s="266">
        <f>F104*1000000/'t15'!$D104</f>
        <v>97.06337903945104</v>
      </c>
      <c r="H104" s="43">
        <v>0.003965477161430586</v>
      </c>
      <c r="I104" s="156">
        <f>F104/'t8'!C104*100</f>
        <v>72.9546168351239</v>
      </c>
    </row>
    <row r="105" spans="1:9" ht="12.75">
      <c r="A105" s="26" t="s">
        <v>201</v>
      </c>
      <c r="B105" s="27" t="s">
        <v>84</v>
      </c>
      <c r="C105" s="22">
        <v>54.355077</v>
      </c>
      <c r="D105" s="265">
        <f>C105*1000000/'t15'!$D105</f>
        <v>240.05669401923808</v>
      </c>
      <c r="E105" s="35">
        <v>0.11307311998468905</v>
      </c>
      <c r="F105" s="22">
        <v>6.515857</v>
      </c>
      <c r="G105" s="265">
        <f>F105*1000000/'t15'!$D105</f>
        <v>28.77698232535133</v>
      </c>
      <c r="H105" s="42">
        <v>0.09556860013995871</v>
      </c>
      <c r="I105" s="339" t="s">
        <v>397</v>
      </c>
    </row>
    <row r="106" spans="1:9" ht="12.75">
      <c r="A106" s="28" t="s">
        <v>202</v>
      </c>
      <c r="B106" s="29" t="s">
        <v>100</v>
      </c>
      <c r="C106" s="24">
        <v>480.326077</v>
      </c>
      <c r="D106" s="266">
        <f>C106*1000000/'t15'!$D106</f>
        <v>582.1887277509439</v>
      </c>
      <c r="E106" s="36">
        <v>-0.0648383076010135</v>
      </c>
      <c r="F106" s="24">
        <v>60.947</v>
      </c>
      <c r="G106" s="266">
        <f>F106*1000000/'t15'!$D106</f>
        <v>73.87201755077058</v>
      </c>
      <c r="H106" s="43">
        <v>-0.05963401839165583</v>
      </c>
      <c r="I106" s="156">
        <f>F106/'t8'!C106*100</f>
        <v>62.14705972325607</v>
      </c>
    </row>
    <row r="107" spans="1:9" ht="13.5" thickBot="1">
      <c r="A107" s="302" t="s">
        <v>420</v>
      </c>
      <c r="B107" s="282" t="s">
        <v>419</v>
      </c>
      <c r="C107" s="283">
        <v>136.093677</v>
      </c>
      <c r="D107" s="265">
        <f>C107*1000000/'t15'!$D107</f>
        <v>728.8298925180342</v>
      </c>
      <c r="E107" s="35"/>
      <c r="F107" s="283">
        <v>16.285309</v>
      </c>
      <c r="G107" s="265">
        <f>F107*1000000/'t15'!$D107</f>
        <v>87.21360367163109</v>
      </c>
      <c r="H107" s="42"/>
      <c r="I107" s="155">
        <f>F107/'t8'!C107*100</f>
        <v>91.17071615212127</v>
      </c>
    </row>
    <row r="108" spans="1:9" ht="12.75">
      <c r="A108" s="366" t="s">
        <v>204</v>
      </c>
      <c r="B108" s="367"/>
      <c r="C108" s="186">
        <f>C110-C109-C82</f>
        <v>29375.40136</v>
      </c>
      <c r="D108" s="267">
        <f>C108*1000000/'t15'!$D108</f>
        <v>476.59893651503353</v>
      </c>
      <c r="E108" s="37">
        <v>0.029496087086329892</v>
      </c>
      <c r="F108" s="186">
        <f>F110-F109-F82</f>
        <v>3753.1705739999984</v>
      </c>
      <c r="G108" s="267">
        <f>F108*1000000/'t15'!$D108</f>
        <v>60.893026863069124</v>
      </c>
      <c r="H108" s="44">
        <v>0.01282827254732144</v>
      </c>
      <c r="I108" s="157">
        <f>F108/'t8'!C108*100</f>
        <v>61.94358631926254</v>
      </c>
    </row>
    <row r="109" spans="1:9" ht="12.75">
      <c r="A109" s="364" t="s">
        <v>411</v>
      </c>
      <c r="B109" s="365"/>
      <c r="C109" s="187">
        <f>SUM(C103:C107)</f>
        <v>1105.474175</v>
      </c>
      <c r="D109" s="268">
        <f>C109*1000000/'t15'!$D109</f>
        <v>539.5770724904932</v>
      </c>
      <c r="E109" s="38">
        <v>-0.05389769544683798</v>
      </c>
      <c r="F109" s="187">
        <f>SUM(F103:F107)</f>
        <v>158.216102</v>
      </c>
      <c r="G109" s="268">
        <f>F109*1000000/'t15'!$D109</f>
        <v>77.2245820559465</v>
      </c>
      <c r="H109" s="45">
        <v>-0.04896389373033305</v>
      </c>
      <c r="I109" s="158">
        <f>F109/'t8'!C109*100</f>
        <v>77.37475247550657</v>
      </c>
    </row>
    <row r="110" spans="1:9" ht="13.5" thickBot="1">
      <c r="A110" s="362" t="s">
        <v>412</v>
      </c>
      <c r="B110" s="363"/>
      <c r="C110" s="188">
        <f>SUM(C7:C107)</f>
        <v>30480.875535</v>
      </c>
      <c r="D110" s="269">
        <f>C110*1000000/'t15'!$D110</f>
        <v>462.2360160712784</v>
      </c>
      <c r="E110" s="39">
        <v>0.02660534495576017</v>
      </c>
      <c r="F110" s="188">
        <f>SUM(F7:F107)</f>
        <v>3911.3866759999983</v>
      </c>
      <c r="G110" s="269">
        <f>F110*1000000/'t15'!$D110</f>
        <v>59.31534979539817</v>
      </c>
      <c r="H110" s="46">
        <v>0.010436041573486099</v>
      </c>
      <c r="I110" s="159">
        <f>F110/'t8'!C110*100</f>
        <v>62.2149268271137</v>
      </c>
    </row>
    <row r="111" spans="3:9" ht="12.75">
      <c r="C111" s="4"/>
      <c r="D111" s="4"/>
      <c r="F111" s="4"/>
      <c r="G111" s="4"/>
      <c r="H111" s="4"/>
      <c r="I111" s="93"/>
    </row>
    <row r="112" ht="12.75">
      <c r="A112" s="319"/>
    </row>
    <row r="113" ht="12.75">
      <c r="A113" s="243" t="s">
        <v>431</v>
      </c>
    </row>
    <row r="114" spans="1:9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  <c r="I114" s="243"/>
    </row>
    <row r="115" spans="1:9" ht="12.75">
      <c r="A115" s="21"/>
      <c r="B115" s="21"/>
      <c r="C115" s="21" t="s">
        <v>307</v>
      </c>
      <c r="D115" s="21"/>
      <c r="E115" s="21"/>
      <c r="F115" s="21" t="s">
        <v>308</v>
      </c>
      <c r="G115" s="21"/>
      <c r="H115" s="21"/>
      <c r="I115" s="21"/>
    </row>
  </sheetData>
  <mergeCells count="9">
    <mergeCell ref="A110:B110"/>
    <mergeCell ref="A109:B109"/>
    <mergeCell ref="A108:B108"/>
    <mergeCell ref="C1:I1"/>
    <mergeCell ref="A1:B1"/>
    <mergeCell ref="A5:B6"/>
    <mergeCell ref="F5:I5"/>
    <mergeCell ref="C5:E5"/>
    <mergeCell ref="A3:I3"/>
  </mergeCells>
  <hyperlinks>
    <hyperlink ref="I2" location="Index!A1" display="Index"/>
  </hyperlinks>
  <printOptions/>
  <pageMargins left="0.5118110236220472" right="0.2362204724409449" top="1.21" bottom="0.5511811023622047" header="0.38" footer="0.16"/>
  <pageSetup firstPageNumber="32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9"/>
  <dimension ref="A1:I116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8" width="15.57421875" style="2" customWidth="1"/>
    <col min="9" max="16384" width="11.421875" style="2" customWidth="1"/>
  </cols>
  <sheetData>
    <row r="1" spans="1:9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9"/>
    </row>
    <row r="2" spans="1:8" s="11" customFormat="1" ht="15" customHeight="1" thickBot="1">
      <c r="A2" s="12"/>
      <c r="B2" s="12"/>
      <c r="C2" s="10"/>
      <c r="D2" s="10"/>
      <c r="E2" s="10"/>
      <c r="F2" s="10"/>
      <c r="G2" s="10"/>
      <c r="H2" s="160" t="s">
        <v>345</v>
      </c>
    </row>
    <row r="3" spans="1:8" ht="22.5" customHeight="1" thickBot="1">
      <c r="A3" s="380" t="s">
        <v>325</v>
      </c>
      <c r="B3" s="381"/>
      <c r="C3" s="381"/>
      <c r="D3" s="381"/>
      <c r="E3" s="381"/>
      <c r="F3" s="381"/>
      <c r="G3" s="381"/>
      <c r="H3" s="382"/>
    </row>
    <row r="4" spans="1:8" ht="9" customHeight="1" thickBot="1">
      <c r="A4" s="13"/>
      <c r="B4" s="14"/>
      <c r="C4" s="14"/>
      <c r="D4" s="14"/>
      <c r="E4" s="14"/>
      <c r="F4" s="14"/>
      <c r="G4" s="14"/>
      <c r="H4" s="14"/>
    </row>
    <row r="5" spans="1:8" ht="30" customHeight="1">
      <c r="A5" s="370" t="s">
        <v>232</v>
      </c>
      <c r="B5" s="371"/>
      <c r="C5" s="94" t="s">
        <v>314</v>
      </c>
      <c r="D5" s="94" t="s">
        <v>316</v>
      </c>
      <c r="E5" s="94" t="s">
        <v>317</v>
      </c>
      <c r="F5" s="94" t="s">
        <v>318</v>
      </c>
      <c r="G5" s="94" t="s">
        <v>319</v>
      </c>
      <c r="H5" s="97" t="s">
        <v>320</v>
      </c>
    </row>
    <row r="6" spans="1:8" ht="30" customHeight="1">
      <c r="A6" s="400"/>
      <c r="B6" s="401"/>
      <c r="C6" s="203" t="s">
        <v>315</v>
      </c>
      <c r="D6" s="203" t="s">
        <v>344</v>
      </c>
      <c r="E6" s="203" t="s">
        <v>321</v>
      </c>
      <c r="F6" s="203" t="s">
        <v>322</v>
      </c>
      <c r="G6" s="203" t="s">
        <v>323</v>
      </c>
      <c r="H6" s="204" t="s">
        <v>324</v>
      </c>
    </row>
    <row r="7" spans="1:8" ht="12" customHeight="1">
      <c r="A7" s="372"/>
      <c r="B7" s="373"/>
      <c r="C7" s="96" t="s">
        <v>388</v>
      </c>
      <c r="D7" s="96" t="s">
        <v>388</v>
      </c>
      <c r="E7" s="96" t="s">
        <v>388</v>
      </c>
      <c r="F7" s="96" t="s">
        <v>388</v>
      </c>
      <c r="G7" s="96" t="s">
        <v>388</v>
      </c>
      <c r="H7" s="98" t="s">
        <v>388</v>
      </c>
    </row>
    <row r="8" spans="1:8" ht="12.75" customHeight="1">
      <c r="A8" s="26" t="s">
        <v>105</v>
      </c>
      <c r="B8" s="27" t="s">
        <v>1</v>
      </c>
      <c r="C8" s="276">
        <f>'t1'!F7*1000000/'t15'!D7</f>
        <v>700.4389594185102</v>
      </c>
      <c r="D8" s="276">
        <f>'t4'!C7*1000000/'t15'!$D7</f>
        <v>269.3626438375156</v>
      </c>
      <c r="E8" s="276">
        <f>'t2'!F7*1000000/'t15'!$D7</f>
        <v>785.1760742838658</v>
      </c>
      <c r="F8" s="276">
        <f>'t6'!C7*1000000/'t15'!$D7</f>
        <v>113.72265849359292</v>
      </c>
      <c r="G8" s="276">
        <v>725.0565100711018</v>
      </c>
      <c r="H8" s="229">
        <f>'t4'!H7*1000000/'t15'!$D7</f>
        <v>142.0706495547061</v>
      </c>
    </row>
    <row r="9" spans="1:8" ht="12.75" customHeight="1">
      <c r="A9" s="28" t="s">
        <v>106</v>
      </c>
      <c r="B9" s="29" t="s">
        <v>2</v>
      </c>
      <c r="C9" s="277">
        <f>'t1'!F8*1000000/'t15'!D8</f>
        <v>851.7037767731068</v>
      </c>
      <c r="D9" s="277">
        <f>'t4'!C8*1000000/'t15'!$D8</f>
        <v>341.459605677693</v>
      </c>
      <c r="E9" s="277">
        <f>'t2'!F8*1000000/'t15'!$D8</f>
        <v>926.372833490526</v>
      </c>
      <c r="F9" s="277">
        <f>'t6'!C8*1000000/'t15'!$D8</f>
        <v>107.49290288375012</v>
      </c>
      <c r="G9" s="277">
        <v>611.3636598072932</v>
      </c>
      <c r="H9" s="230">
        <f>'t4'!H8*1000000/'t15'!$D8</f>
        <v>200.43933953808784</v>
      </c>
    </row>
    <row r="10" spans="1:8" ht="12.75" customHeight="1">
      <c r="A10" s="26" t="s">
        <v>107</v>
      </c>
      <c r="B10" s="27" t="s">
        <v>3</v>
      </c>
      <c r="C10" s="276">
        <f>'t1'!F9*1000000/'t15'!D9</f>
        <v>923.6205845563474</v>
      </c>
      <c r="D10" s="276">
        <f>'t4'!C9*1000000/'t15'!$D9</f>
        <v>294.51320175910257</v>
      </c>
      <c r="E10" s="276">
        <f>'t2'!F9*1000000/'t15'!$D9</f>
        <v>1033.2297756974433</v>
      </c>
      <c r="F10" s="276">
        <f>'t6'!C9*1000000/'t15'!$D9</f>
        <v>108.78389300490714</v>
      </c>
      <c r="G10" s="276">
        <v>633.7763879534302</v>
      </c>
      <c r="H10" s="229">
        <f>'t4'!H9*1000000/'t15'!$D9</f>
        <v>201.16138690634534</v>
      </c>
    </row>
    <row r="11" spans="1:8" ht="12.75" customHeight="1">
      <c r="A11" s="28" t="s">
        <v>108</v>
      </c>
      <c r="B11" s="29" t="s">
        <v>85</v>
      </c>
      <c r="C11" s="278">
        <f>'t1'!F10*1000000/'t15'!D10</f>
        <v>1005.8613655565619</v>
      </c>
      <c r="D11" s="278">
        <f>'t4'!C10*1000000/'t15'!$D10</f>
        <v>357.6409168545882</v>
      </c>
      <c r="E11" s="278">
        <f>'t2'!F10*1000000/'t15'!$D10</f>
        <v>1112.5538448446684</v>
      </c>
      <c r="F11" s="278">
        <f>'t6'!C10*1000000/'t15'!$D10</f>
        <v>223.52175128708538</v>
      </c>
      <c r="G11" s="278">
        <v>555.1121025535044</v>
      </c>
      <c r="H11" s="231">
        <f>'t4'!H10*1000000/'t15'!$D10</f>
        <v>229.93059768172674</v>
      </c>
    </row>
    <row r="12" spans="1:8" ht="12.75" customHeight="1">
      <c r="A12" s="26" t="s">
        <v>109</v>
      </c>
      <c r="B12" s="27" t="s">
        <v>4</v>
      </c>
      <c r="C12" s="276">
        <f>'t1'!F11*1000000/'t15'!D11</f>
        <v>1033.7457298109143</v>
      </c>
      <c r="D12" s="276">
        <f>'t4'!C11*1000000/'t15'!$D11</f>
        <v>413.9209014331966</v>
      </c>
      <c r="E12" s="276">
        <f>'t2'!F11*1000000/'t15'!$D11</f>
        <v>1148.5163829319958</v>
      </c>
      <c r="F12" s="276">
        <f>'t6'!C11*1000000/'t15'!$D11</f>
        <v>179.55906002706283</v>
      </c>
      <c r="G12" s="276">
        <v>1209.336032532075</v>
      </c>
      <c r="H12" s="229">
        <f>'t4'!H11*1000000/'t15'!$D11</f>
        <v>242.85018384306392</v>
      </c>
    </row>
    <row r="13" spans="1:8" ht="12.75" customHeight="1">
      <c r="A13" s="28" t="s">
        <v>110</v>
      </c>
      <c r="B13" s="29" t="s">
        <v>5</v>
      </c>
      <c r="C13" s="278">
        <f>'t1'!F12*1000000/'t15'!D12</f>
        <v>972.6432080877328</v>
      </c>
      <c r="D13" s="278">
        <f>'t4'!C12*1000000/'t15'!$D12</f>
        <v>337.84154153678617</v>
      </c>
      <c r="E13" s="278">
        <f>'t2'!F12*1000000/'t15'!$D12</f>
        <v>1092.8682929592287</v>
      </c>
      <c r="F13" s="278">
        <f>'t6'!C12*1000000/'t15'!$D12</f>
        <v>103.62221038629778</v>
      </c>
      <c r="G13" s="278">
        <v>912.6235323352178</v>
      </c>
      <c r="H13" s="231">
        <f>'t4'!H12*1000000/'t15'!$D12</f>
        <v>119.15512938106845</v>
      </c>
    </row>
    <row r="14" spans="1:8" ht="12.75" customHeight="1">
      <c r="A14" s="26" t="s">
        <v>111</v>
      </c>
      <c r="B14" s="27" t="s">
        <v>6</v>
      </c>
      <c r="C14" s="276">
        <f>'t1'!F13*1000000/'t15'!D13</f>
        <v>928.6433653976928</v>
      </c>
      <c r="D14" s="276">
        <f>'t4'!C13*1000000/'t15'!$D13</f>
        <v>298.7733682414471</v>
      </c>
      <c r="E14" s="276">
        <f>'t2'!F13*1000000/'t15'!$D13</f>
        <v>1020.9757013563471</v>
      </c>
      <c r="F14" s="276">
        <f>'t6'!C13*1000000/'t15'!$D13</f>
        <v>144.18716230418278</v>
      </c>
      <c r="G14" s="276">
        <v>691.4427354443056</v>
      </c>
      <c r="H14" s="229">
        <f>'t4'!H13*1000000/'t15'!$D13</f>
        <v>217.50441709219945</v>
      </c>
    </row>
    <row r="15" spans="1:8" ht="12.75" customHeight="1">
      <c r="A15" s="28" t="s">
        <v>112</v>
      </c>
      <c r="B15" s="29" t="s">
        <v>86</v>
      </c>
      <c r="C15" s="278">
        <f>'t1'!F14*1000000/'t15'!D14</f>
        <v>960.9768405680849</v>
      </c>
      <c r="D15" s="278">
        <f>'t4'!C14*1000000/'t15'!$D14</f>
        <v>292.2352828254781</v>
      </c>
      <c r="E15" s="278">
        <f>'t2'!F14*1000000/'t15'!$D14</f>
        <v>1059.1876921811208</v>
      </c>
      <c r="F15" s="278">
        <f>'t6'!C14*1000000/'t15'!$D14</f>
        <v>84.93909165389744</v>
      </c>
      <c r="G15" s="278">
        <v>617.0468433447485</v>
      </c>
      <c r="H15" s="231">
        <f>'t4'!H14*1000000/'t15'!$D14</f>
        <v>248.78849021483148</v>
      </c>
    </row>
    <row r="16" spans="1:8" ht="12.75" customHeight="1">
      <c r="A16" s="26" t="s">
        <v>113</v>
      </c>
      <c r="B16" s="27" t="s">
        <v>7</v>
      </c>
      <c r="C16" s="276">
        <f>'t1'!F15*1000000/'t15'!D15</f>
        <v>996.1605605580054</v>
      </c>
      <c r="D16" s="276">
        <f>'t4'!C15*1000000/'t15'!$D15</f>
        <v>314.6119041997179</v>
      </c>
      <c r="E16" s="276">
        <f>'t2'!F15*1000000/'t15'!$D15</f>
        <v>1149.0995654143878</v>
      </c>
      <c r="F16" s="276">
        <f>'t6'!C15*1000000/'t15'!$D15</f>
        <v>142.8251447023312</v>
      </c>
      <c r="G16" s="276">
        <v>78.09197771552192</v>
      </c>
      <c r="H16" s="229">
        <f>'t4'!H15*1000000/'t15'!$D15</f>
        <v>264.50955003477964</v>
      </c>
    </row>
    <row r="17" spans="1:8" ht="12.75" customHeight="1">
      <c r="A17" s="28" t="s">
        <v>114</v>
      </c>
      <c r="B17" s="29" t="s">
        <v>87</v>
      </c>
      <c r="C17" s="278">
        <f>'t1'!F16*1000000/'t15'!D16</f>
        <v>821.3030037603152</v>
      </c>
      <c r="D17" s="278">
        <f>'t4'!C16*1000000/'t15'!$D16</f>
        <v>276.24841181226657</v>
      </c>
      <c r="E17" s="278">
        <f>'t2'!F16*1000000/'t15'!$D16</f>
        <v>925.5927469551714</v>
      </c>
      <c r="F17" s="278">
        <f>'t6'!C16*1000000/'t15'!$D16</f>
        <v>173.8838312863358</v>
      </c>
      <c r="G17" s="278">
        <v>201.78685878925552</v>
      </c>
      <c r="H17" s="231">
        <f>'t4'!H16*1000000/'t15'!$D16</f>
        <v>204.1846853784058</v>
      </c>
    </row>
    <row r="18" spans="1:8" ht="12.75" customHeight="1">
      <c r="A18" s="26" t="s">
        <v>115</v>
      </c>
      <c r="B18" s="27" t="s">
        <v>8</v>
      </c>
      <c r="C18" s="276">
        <f>'t1'!F17*1000000/'t15'!D17</f>
        <v>1081.7752737879039</v>
      </c>
      <c r="D18" s="276">
        <f>'t4'!C17*1000000/'t15'!$D17</f>
        <v>366.6493643718012</v>
      </c>
      <c r="E18" s="276">
        <f>'t2'!F17*1000000/'t15'!$D17</f>
        <v>1230.2276842221122</v>
      </c>
      <c r="F18" s="276">
        <f>'t6'!C17*1000000/'t15'!$D17</f>
        <v>118.57196907159761</v>
      </c>
      <c r="G18" s="276">
        <v>451.63243079632383</v>
      </c>
      <c r="H18" s="229">
        <f>'t4'!H17*1000000/'t15'!$D17</f>
        <v>231.1143910626823</v>
      </c>
    </row>
    <row r="19" spans="1:8" ht="12.75" customHeight="1">
      <c r="A19" s="28" t="s">
        <v>116</v>
      </c>
      <c r="B19" s="29" t="s">
        <v>9</v>
      </c>
      <c r="C19" s="278">
        <f>'t1'!F18*1000000/'t15'!D18</f>
        <v>998.8981408981617</v>
      </c>
      <c r="D19" s="278">
        <f>'t4'!C18*1000000/'t15'!$D18</f>
        <v>308.88737640056263</v>
      </c>
      <c r="E19" s="278">
        <f>'t2'!F18*1000000/'t15'!$D18</f>
        <v>1090.152400618084</v>
      </c>
      <c r="F19" s="278">
        <f>'t6'!C18*1000000/'t15'!$D18</f>
        <v>118.58422777635344</v>
      </c>
      <c r="G19" s="278">
        <v>606.3726102953914</v>
      </c>
      <c r="H19" s="231">
        <f>'t4'!H18*1000000/'t15'!$D18</f>
        <v>284.0166127344665</v>
      </c>
    </row>
    <row r="20" spans="1:8" ht="12.75" customHeight="1">
      <c r="A20" s="26" t="s">
        <v>117</v>
      </c>
      <c r="B20" s="27" t="s">
        <v>10</v>
      </c>
      <c r="C20" s="276">
        <f>'t1'!F19*1000000/'t15'!D19</f>
        <v>951.2823902031683</v>
      </c>
      <c r="D20" s="276">
        <f>'t4'!C19*1000000/'t15'!$D19</f>
        <v>292.6976924395542</v>
      </c>
      <c r="E20" s="276">
        <f>'t2'!F19*1000000/'t15'!$D19</f>
        <v>1065.584078745162</v>
      </c>
      <c r="F20" s="276">
        <f>'t6'!C19*1000000/'t15'!$D19</f>
        <v>135.74134802670952</v>
      </c>
      <c r="G20" s="276">
        <v>87.07138310275104</v>
      </c>
      <c r="H20" s="229">
        <f>'t4'!H19*1000000/'t15'!$D19</f>
        <v>214.05025978725814</v>
      </c>
    </row>
    <row r="21" spans="1:8" ht="12.75" customHeight="1">
      <c r="A21" s="28" t="s">
        <v>118</v>
      </c>
      <c r="B21" s="29" t="s">
        <v>11</v>
      </c>
      <c r="C21" s="278">
        <f>'t1'!F20*1000000/'t15'!D20</f>
        <v>809.4526650732942</v>
      </c>
      <c r="D21" s="278">
        <f>'t4'!C20*1000000/'t15'!$D20</f>
        <v>305.18911160397903</v>
      </c>
      <c r="E21" s="278">
        <f>'t2'!F20*1000000/'t15'!$D20</f>
        <v>899.6318750053798</v>
      </c>
      <c r="F21" s="278">
        <f>'t6'!C20*1000000/'t15'!$D20</f>
        <v>114.81503728549008</v>
      </c>
      <c r="G21" s="278">
        <v>419.23780223626864</v>
      </c>
      <c r="H21" s="231">
        <f>'t4'!H20*1000000/'t15'!$D20</f>
        <v>181.26495364778052</v>
      </c>
    </row>
    <row r="22" spans="1:8" ht="12.75" customHeight="1">
      <c r="A22" s="26" t="s">
        <v>119</v>
      </c>
      <c r="B22" s="27" t="s">
        <v>12</v>
      </c>
      <c r="C22" s="276">
        <f>'t1'!F21*1000000/'t15'!D21</f>
        <v>1098.573409176309</v>
      </c>
      <c r="D22" s="276">
        <f>'t4'!C21*1000000/'t15'!$D21</f>
        <v>291.9133938867797</v>
      </c>
      <c r="E22" s="276">
        <f>'t2'!F21*1000000/'t15'!$D21</f>
        <v>1237.9614392889073</v>
      </c>
      <c r="F22" s="276">
        <f>'t6'!C21*1000000/'t15'!$D21</f>
        <v>141.8492556072405</v>
      </c>
      <c r="G22" s="276">
        <v>1136.3399264029438</v>
      </c>
      <c r="H22" s="229">
        <f>'t4'!H21*1000000/'t15'!$D21</f>
        <v>339.0035891522086</v>
      </c>
    </row>
    <row r="23" spans="1:8" ht="12.75" customHeight="1">
      <c r="A23" s="28" t="s">
        <v>120</v>
      </c>
      <c r="B23" s="29" t="s">
        <v>13</v>
      </c>
      <c r="C23" s="278">
        <f>'t1'!F22*1000000/'t15'!D22</f>
        <v>945.842297472198</v>
      </c>
      <c r="D23" s="278">
        <f>'t4'!C22*1000000/'t15'!$D22</f>
        <v>320.60723304745915</v>
      </c>
      <c r="E23" s="278">
        <f>'t2'!F22*1000000/'t15'!$D22</f>
        <v>1017.8641323613061</v>
      </c>
      <c r="F23" s="278">
        <f>'t6'!C22*1000000/'t15'!$D22</f>
        <v>81.2267025360457</v>
      </c>
      <c r="G23" s="278">
        <v>601.9605372712709</v>
      </c>
      <c r="H23" s="231">
        <f>'t4'!H22*1000000/'t15'!$D22</f>
        <v>199.82357596458493</v>
      </c>
    </row>
    <row r="24" spans="1:8" ht="12.75" customHeight="1">
      <c r="A24" s="26" t="s">
        <v>121</v>
      </c>
      <c r="B24" s="27" t="s">
        <v>88</v>
      </c>
      <c r="C24" s="276">
        <f>'t1'!F23*1000000/'t15'!D23</f>
        <v>876.1402867726734</v>
      </c>
      <c r="D24" s="276">
        <f>'t4'!C23*1000000/'t15'!$D23</f>
        <v>286.1526440793287</v>
      </c>
      <c r="E24" s="276">
        <f>'t2'!F23*1000000/'t15'!$D23</f>
        <v>986.1590605548976</v>
      </c>
      <c r="F24" s="276">
        <f>'t6'!C23*1000000/'t15'!$D23</f>
        <v>86.30351630421087</v>
      </c>
      <c r="G24" s="276">
        <v>634.7033458911876</v>
      </c>
      <c r="H24" s="229">
        <f>'t4'!H23*1000000/'t15'!$D23</f>
        <v>193.50685274550816</v>
      </c>
    </row>
    <row r="25" spans="1:8" ht="12.75" customHeight="1">
      <c r="A25" s="28" t="s">
        <v>122</v>
      </c>
      <c r="B25" s="29" t="s">
        <v>89</v>
      </c>
      <c r="C25" s="278">
        <f>'t1'!F24*1000000/'t15'!D24</f>
        <v>964.3627572216152</v>
      </c>
      <c r="D25" s="278">
        <f>'t4'!C24*1000000/'t15'!$D24</f>
        <v>339.4650260000063</v>
      </c>
      <c r="E25" s="278">
        <f>'t2'!F24*1000000/'t15'!$D24</f>
        <v>1042.4531452024432</v>
      </c>
      <c r="F25" s="278">
        <f>'t6'!C24*1000000/'t15'!$D24</f>
        <v>106.27554371476067</v>
      </c>
      <c r="G25" s="278">
        <v>691.2692855555173</v>
      </c>
      <c r="H25" s="231">
        <f>'t4'!H24*1000000/'t15'!$D24</f>
        <v>243.69777066773526</v>
      </c>
    </row>
    <row r="26" spans="1:8" ht="12.75" customHeight="1">
      <c r="A26" s="26" t="s">
        <v>123</v>
      </c>
      <c r="B26" s="27" t="s">
        <v>90</v>
      </c>
      <c r="C26" s="276">
        <f>'t1'!F25*1000000/'t15'!D25</f>
        <v>1020.3530835012455</v>
      </c>
      <c r="D26" s="276">
        <f>'t4'!C25*1000000/'t15'!$D25</f>
        <v>315.13271668596997</v>
      </c>
      <c r="E26" s="276">
        <f>'t2'!F25*1000000/'t15'!$D25</f>
        <v>1091.5758460391248</v>
      </c>
      <c r="F26" s="276">
        <f>'t6'!C25*1000000/'t15'!$D25</f>
        <v>56.69512843294356</v>
      </c>
      <c r="G26" s="276">
        <v>1441.0012335591553</v>
      </c>
      <c r="H26" s="229">
        <f>'t4'!H25*1000000/'t15'!$D25</f>
        <v>266.0728434530137</v>
      </c>
    </row>
    <row r="27" spans="1:8" ht="12.75" customHeight="1">
      <c r="A27" s="28" t="s">
        <v>228</v>
      </c>
      <c r="B27" s="29" t="s">
        <v>14</v>
      </c>
      <c r="C27" s="278">
        <f>'t1'!F26*1000000/'t15'!D26</f>
        <v>1284.83064763018</v>
      </c>
      <c r="D27" s="278">
        <f>'t4'!C26*1000000/'t15'!$D26</f>
        <v>290.27612646461273</v>
      </c>
      <c r="E27" s="278">
        <f>'t2'!F26*1000000/'t15'!$D26</f>
        <v>1497.9926804152403</v>
      </c>
      <c r="F27" s="278">
        <f>'t6'!C26*1000000/'t15'!$D26</f>
        <v>342.30121621997716</v>
      </c>
      <c r="G27" s="278">
        <v>249.70969357936045</v>
      </c>
      <c r="H27" s="231">
        <f>'t4'!H26*1000000/'t15'!$D26</f>
        <v>444.95272884139047</v>
      </c>
    </row>
    <row r="28" spans="1:8" ht="12.75" customHeight="1">
      <c r="A28" s="26" t="s">
        <v>229</v>
      </c>
      <c r="B28" s="27" t="s">
        <v>15</v>
      </c>
      <c r="C28" s="276">
        <f>'t1'!F27*1000000/'t15'!D27</f>
        <v>1072.2693787663895</v>
      </c>
      <c r="D28" s="276">
        <f>'t4'!C27*1000000/'t15'!$D27</f>
        <v>253.29880373183008</v>
      </c>
      <c r="E28" s="276">
        <f>'t2'!F27*1000000/'t15'!$D27</f>
        <v>1222.8454905058557</v>
      </c>
      <c r="F28" s="276">
        <f>'t6'!C27*1000000/'t15'!$D27</f>
        <v>201.98320796155664</v>
      </c>
      <c r="G28" s="276">
        <v>795.3979102709108</v>
      </c>
      <c r="H28" s="229">
        <f>'t4'!H27*1000000/'t15'!$D27</f>
        <v>390.2910899265722</v>
      </c>
    </row>
    <row r="29" spans="1:8" ht="12.75" customHeight="1">
      <c r="A29" s="28" t="s">
        <v>124</v>
      </c>
      <c r="B29" s="29" t="s">
        <v>16</v>
      </c>
      <c r="C29" s="278">
        <f>'t1'!F28*1000000/'t15'!D28</f>
        <v>834.3957072710349</v>
      </c>
      <c r="D29" s="278">
        <f>'t4'!C28*1000000/'t15'!$D28</f>
        <v>318.6589429995597</v>
      </c>
      <c r="E29" s="278">
        <f>'t2'!F28*1000000/'t15'!$D28</f>
        <v>902.9816686762321</v>
      </c>
      <c r="F29" s="278">
        <f>'t6'!C28*1000000/'t15'!$D28</f>
        <v>64.9572250533665</v>
      </c>
      <c r="G29" s="278">
        <v>606.4303578760411</v>
      </c>
      <c r="H29" s="231">
        <f>'t4'!H28*1000000/'t15'!$D28</f>
        <v>180.80486531576807</v>
      </c>
    </row>
    <row r="30" spans="1:8" ht="12.75" customHeight="1">
      <c r="A30" s="26" t="s">
        <v>125</v>
      </c>
      <c r="B30" s="27" t="s">
        <v>91</v>
      </c>
      <c r="C30" s="276">
        <f>'t1'!F29*1000000/'t15'!D29</f>
        <v>785.1159518439861</v>
      </c>
      <c r="D30" s="276">
        <f>'t4'!C29*1000000/'t15'!$D29</f>
        <v>254.12020757582732</v>
      </c>
      <c r="E30" s="276">
        <f>'t2'!F29*1000000/'t15'!$D29</f>
        <v>881.6712582764039</v>
      </c>
      <c r="F30" s="276">
        <f>'t6'!C29*1000000/'t15'!$D29</f>
        <v>74.68037958037728</v>
      </c>
      <c r="G30" s="276">
        <v>458.5068249511799</v>
      </c>
      <c r="H30" s="229">
        <f>'t4'!H29*1000000/'t15'!$D29</f>
        <v>201.1654787657227</v>
      </c>
    </row>
    <row r="31" spans="1:8" ht="12.75" customHeight="1">
      <c r="A31" s="28" t="s">
        <v>126</v>
      </c>
      <c r="B31" s="29" t="s">
        <v>17</v>
      </c>
      <c r="C31" s="278">
        <f>'t1'!F30*1000000/'t15'!D30</f>
        <v>1211.8927317320044</v>
      </c>
      <c r="D31" s="278">
        <f>'t4'!C30*1000000/'t15'!$D30</f>
        <v>222.51843344882624</v>
      </c>
      <c r="E31" s="278">
        <f>'t2'!F30*1000000/'t15'!$D30</f>
        <v>1268.8294390158446</v>
      </c>
      <c r="F31" s="278">
        <f>'t6'!C30*1000000/'t15'!$D30</f>
        <v>183.71481294039788</v>
      </c>
      <c r="G31" s="278">
        <v>606.389979366995</v>
      </c>
      <c r="H31" s="231">
        <f>'t4'!H30*1000000/'t15'!$D30</f>
        <v>389.79183244442714</v>
      </c>
    </row>
    <row r="32" spans="1:8" ht="12.75" customHeight="1">
      <c r="A32" s="26" t="s">
        <v>127</v>
      </c>
      <c r="B32" s="27" t="s">
        <v>92</v>
      </c>
      <c r="C32" s="276">
        <f>'t1'!F31*1000000/'t15'!D31</f>
        <v>868.0616836609684</v>
      </c>
      <c r="D32" s="276">
        <f>'t4'!C31*1000000/'t15'!$D31</f>
        <v>284.1079687882843</v>
      </c>
      <c r="E32" s="276">
        <f>'t2'!F31*1000000/'t15'!$D31</f>
        <v>1000.675810920331</v>
      </c>
      <c r="F32" s="276">
        <f>'t6'!C31*1000000/'t15'!$D31</f>
        <v>149.64273328684246</v>
      </c>
      <c r="G32" s="276">
        <v>973.3227401662363</v>
      </c>
      <c r="H32" s="229">
        <f>'t4'!H31*1000000/'t15'!$D31</f>
        <v>253.65689729913112</v>
      </c>
    </row>
    <row r="33" spans="1:8" ht="12.75" customHeight="1">
      <c r="A33" s="28" t="s">
        <v>128</v>
      </c>
      <c r="B33" s="29" t="s">
        <v>18</v>
      </c>
      <c r="C33" s="278">
        <f>'t1'!F32*1000000/'t15'!D32</f>
        <v>798.5649305915643</v>
      </c>
      <c r="D33" s="278">
        <f>'t4'!C32*1000000/'t15'!$D32</f>
        <v>306.5030981940473</v>
      </c>
      <c r="E33" s="278">
        <f>'t2'!F32*1000000/'t15'!$D32</f>
        <v>874.3608997911081</v>
      </c>
      <c r="F33" s="278">
        <f>'t6'!C32*1000000/'t15'!$D32</f>
        <v>112.0451784470881</v>
      </c>
      <c r="G33" s="278">
        <v>505.0916735803493</v>
      </c>
      <c r="H33" s="231">
        <f>'t4'!H32*1000000/'t15'!$D32</f>
        <v>159.94740107260847</v>
      </c>
    </row>
    <row r="34" spans="1:8" ht="12.75" customHeight="1">
      <c r="A34" s="26" t="s">
        <v>129</v>
      </c>
      <c r="B34" s="27" t="s">
        <v>93</v>
      </c>
      <c r="C34" s="276">
        <f>'t1'!F33*1000000/'t15'!D33</f>
        <v>931.6826369332264</v>
      </c>
      <c r="D34" s="276">
        <f>'t4'!C33*1000000/'t15'!$D33</f>
        <v>338.62995414955566</v>
      </c>
      <c r="E34" s="276">
        <f>'t2'!F33*1000000/'t15'!$D33</f>
        <v>1023.7453440994439</v>
      </c>
      <c r="F34" s="276">
        <f>'t6'!C33*1000000/'t15'!$D33</f>
        <v>148.0794513223461</v>
      </c>
      <c r="G34" s="276">
        <v>289.1327773389053</v>
      </c>
      <c r="H34" s="229">
        <f>'t4'!H33*1000000/'t15'!$D33</f>
        <v>201.89511484722215</v>
      </c>
    </row>
    <row r="35" spans="1:8" ht="12.75" customHeight="1">
      <c r="A35" s="28" t="s">
        <v>130</v>
      </c>
      <c r="B35" s="29" t="s">
        <v>19</v>
      </c>
      <c r="C35" s="278">
        <f>'t1'!F34*1000000/'t15'!D34</f>
        <v>696.1074449957525</v>
      </c>
      <c r="D35" s="278">
        <f>'t4'!C34*1000000/'t15'!$D34</f>
        <v>246.34697195004514</v>
      </c>
      <c r="E35" s="278">
        <f>'t2'!F34*1000000/'t15'!$D34</f>
        <v>788.4700265862903</v>
      </c>
      <c r="F35" s="278">
        <f>'t6'!C34*1000000/'t15'!$D34</f>
        <v>119.42054404261818</v>
      </c>
      <c r="G35" s="278">
        <v>435.5926556416175</v>
      </c>
      <c r="H35" s="231">
        <f>'t4'!H34*1000000/'t15'!$D34</f>
        <v>179.70500065923318</v>
      </c>
    </row>
    <row r="36" spans="1:8" ht="12.75" customHeight="1">
      <c r="A36" s="26" t="s">
        <v>131</v>
      </c>
      <c r="B36" s="27" t="s">
        <v>20</v>
      </c>
      <c r="C36" s="276">
        <f>'t1'!F35*1000000/'t15'!D35</f>
        <v>798.0809170507545</v>
      </c>
      <c r="D36" s="276">
        <f>'t4'!C35*1000000/'t15'!$D35</f>
        <v>283.2440006773982</v>
      </c>
      <c r="E36" s="276">
        <f>'t2'!F35*1000000/'t15'!$D35</f>
        <v>899.9034844816301</v>
      </c>
      <c r="F36" s="276">
        <f>'t6'!C35*1000000/'t15'!$D35</f>
        <v>98.84606811513939</v>
      </c>
      <c r="G36" s="276">
        <v>459.1971434848478</v>
      </c>
      <c r="H36" s="229">
        <f>'t4'!H35*1000000/'t15'!$D35</f>
        <v>195.33773108205216</v>
      </c>
    </row>
    <row r="37" spans="1:8" ht="12.75" customHeight="1">
      <c r="A37" s="28" t="s">
        <v>132</v>
      </c>
      <c r="B37" s="29" t="s">
        <v>21</v>
      </c>
      <c r="C37" s="278">
        <f>'t1'!F36*1000000/'t15'!D36</f>
        <v>779.8854590563212</v>
      </c>
      <c r="D37" s="278">
        <f>'t4'!C36*1000000/'t15'!$D36</f>
        <v>242.78645879482454</v>
      </c>
      <c r="E37" s="278">
        <f>'t2'!F36*1000000/'t15'!$D36</f>
        <v>842.783973495908</v>
      </c>
      <c r="F37" s="278">
        <f>'t6'!C36*1000000/'t15'!$D36</f>
        <v>86.70125518400937</v>
      </c>
      <c r="G37" s="278">
        <v>270.5553929905926</v>
      </c>
      <c r="H37" s="231">
        <f>'t4'!H36*1000000/'t15'!$D36</f>
        <v>219.47257958899638</v>
      </c>
    </row>
    <row r="38" spans="1:8" ht="12.75" customHeight="1">
      <c r="A38" s="26" t="s">
        <v>133</v>
      </c>
      <c r="B38" s="27" t="s">
        <v>22</v>
      </c>
      <c r="C38" s="276">
        <f>'t1'!F37*1000000/'t15'!D37</f>
        <v>1044.3095152893213</v>
      </c>
      <c r="D38" s="276">
        <f>'t4'!C37*1000000/'t15'!$D37</f>
        <v>317.28753615035765</v>
      </c>
      <c r="E38" s="276">
        <f>'t2'!F37*1000000/'t15'!$D37</f>
        <v>1099.0730957794763</v>
      </c>
      <c r="F38" s="276">
        <f>'t6'!C37*1000000/'t15'!$D37</f>
        <v>128.61312259722828</v>
      </c>
      <c r="G38" s="276">
        <v>355.23253051807274</v>
      </c>
      <c r="H38" s="229">
        <f>'t4'!H37*1000000/'t15'!$D37</f>
        <v>200.85173514754638</v>
      </c>
    </row>
    <row r="39" spans="1:8" ht="12.75" customHeight="1">
      <c r="A39" s="28" t="s">
        <v>134</v>
      </c>
      <c r="B39" s="29" t="s">
        <v>23</v>
      </c>
      <c r="C39" s="278">
        <f>'t1'!F38*1000000/'t15'!D38</f>
        <v>887.1070987533752</v>
      </c>
      <c r="D39" s="278">
        <f>'t4'!C38*1000000/'t15'!$D38</f>
        <v>395.4926308270359</v>
      </c>
      <c r="E39" s="278">
        <f>'t2'!F38*1000000/'t15'!$D38</f>
        <v>1028.821406676143</v>
      </c>
      <c r="F39" s="278">
        <f>'t6'!C38*1000000/'t15'!$D38</f>
        <v>77.75931699920356</v>
      </c>
      <c r="G39" s="278">
        <v>554.302792608425</v>
      </c>
      <c r="H39" s="231">
        <f>'t4'!H38*1000000/'t15'!$D38</f>
        <v>135.91715290904352</v>
      </c>
    </row>
    <row r="40" spans="1:8" ht="12.75" customHeight="1">
      <c r="A40" s="26" t="s">
        <v>135</v>
      </c>
      <c r="B40" s="27" t="s">
        <v>24</v>
      </c>
      <c r="C40" s="276">
        <f>'t1'!F39*1000000/'t15'!D39</f>
        <v>1095.4164525082238</v>
      </c>
      <c r="D40" s="276">
        <f>'t4'!C39*1000000/'t15'!$D39</f>
        <v>303.8954255756579</v>
      </c>
      <c r="E40" s="276">
        <f>'t2'!F39*1000000/'t15'!$D39</f>
        <v>1186.8048930921052</v>
      </c>
      <c r="F40" s="276">
        <f>'t6'!C39*1000000/'t15'!$D39</f>
        <v>109.9589689555921</v>
      </c>
      <c r="G40" s="276">
        <v>673.8620271381579</v>
      </c>
      <c r="H40" s="229">
        <f>'t4'!H39*1000000/'t15'!$D39</f>
        <v>276.1589021381579</v>
      </c>
    </row>
    <row r="41" spans="1:8" ht="12.75" customHeight="1">
      <c r="A41" s="28" t="s">
        <v>136</v>
      </c>
      <c r="B41" s="29" t="s">
        <v>25</v>
      </c>
      <c r="C41" s="278">
        <f>'t1'!F40*1000000/'t15'!D40</f>
        <v>835.0954553278218</v>
      </c>
      <c r="D41" s="278">
        <f>'t4'!C40*1000000/'t15'!$D40</f>
        <v>292.59170213812286</v>
      </c>
      <c r="E41" s="278">
        <f>'t2'!F40*1000000/'t15'!$D40</f>
        <v>896.6497594406893</v>
      </c>
      <c r="F41" s="278">
        <f>'t6'!C40*1000000/'t15'!$D40</f>
        <v>114.80710175891066</v>
      </c>
      <c r="G41" s="278">
        <v>339.43450188786466</v>
      </c>
      <c r="H41" s="231">
        <f>'t4'!H40*1000000/'t15'!$D40</f>
        <v>142.73330906338964</v>
      </c>
    </row>
    <row r="42" spans="1:8" ht="12.75" customHeight="1">
      <c r="A42" s="26" t="s">
        <v>137</v>
      </c>
      <c r="B42" s="27" t="s">
        <v>26</v>
      </c>
      <c r="C42" s="276">
        <f>'t1'!F41*1000000/'t15'!D41</f>
        <v>992.4720968814106</v>
      </c>
      <c r="D42" s="276">
        <f>'t4'!C41*1000000/'t15'!$D41</f>
        <v>357.83225272517063</v>
      </c>
      <c r="E42" s="276">
        <f>'t2'!F41*1000000/'t15'!$D41</f>
        <v>1087.6771279949257</v>
      </c>
      <c r="F42" s="276">
        <f>'t6'!C41*1000000/'t15'!$D41</f>
        <v>178.85853874094545</v>
      </c>
      <c r="G42" s="276">
        <v>196.58774925573272</v>
      </c>
      <c r="H42" s="229">
        <f>'t4'!H41*1000000/'t15'!$D41</f>
        <v>168.9262408740355</v>
      </c>
    </row>
    <row r="43" spans="1:8" ht="12.75" customHeight="1">
      <c r="A43" s="28" t="s">
        <v>138</v>
      </c>
      <c r="B43" s="29" t="s">
        <v>27</v>
      </c>
      <c r="C43" s="278">
        <f>'t1'!F42*1000000/'t15'!D42</f>
        <v>740.2513922741856</v>
      </c>
      <c r="D43" s="278">
        <f>'t4'!C42*1000000/'t15'!$D42</f>
        <v>280.27716291824254</v>
      </c>
      <c r="E43" s="278">
        <f>'t2'!F42*1000000/'t15'!$D42</f>
        <v>821.7403860616197</v>
      </c>
      <c r="F43" s="278">
        <f>'t6'!C42*1000000/'t15'!$D42</f>
        <v>71.1786314425365</v>
      </c>
      <c r="G43" s="278">
        <v>509.4677812164756</v>
      </c>
      <c r="H43" s="231">
        <f>'t4'!H42*1000000/'t15'!$D42</f>
        <v>164.45143948849176</v>
      </c>
    </row>
    <row r="44" spans="1:8" ht="12.75" customHeight="1">
      <c r="A44" s="26" t="s">
        <v>139</v>
      </c>
      <c r="B44" s="27" t="s">
        <v>28</v>
      </c>
      <c r="C44" s="276">
        <f>'t1'!F43*1000000/'t15'!D43</f>
        <v>820.4387724844744</v>
      </c>
      <c r="D44" s="276">
        <f>'t4'!C43*1000000/'t15'!$D43</f>
        <v>223.43522257906892</v>
      </c>
      <c r="E44" s="276">
        <f>'t2'!F43*1000000/'t15'!$D43</f>
        <v>875.7056669019349</v>
      </c>
      <c r="F44" s="276">
        <f>'t6'!C43*1000000/'t15'!$D43</f>
        <v>116.21452704819102</v>
      </c>
      <c r="G44" s="276">
        <v>34.75724076293732</v>
      </c>
      <c r="H44" s="229">
        <f>'t4'!H43*1000000/'t15'!$D43</f>
        <v>235.57742343689313</v>
      </c>
    </row>
    <row r="45" spans="1:8" ht="12.75" customHeight="1">
      <c r="A45" s="28" t="s">
        <v>140</v>
      </c>
      <c r="B45" s="29" t="s">
        <v>29</v>
      </c>
      <c r="C45" s="278">
        <f>'t1'!F44*1000000/'t15'!D44</f>
        <v>750.921959037818</v>
      </c>
      <c r="D45" s="278">
        <f>'t4'!C44*1000000/'t15'!$D44</f>
        <v>264.49725277912677</v>
      </c>
      <c r="E45" s="278">
        <f>'t2'!F44*1000000/'t15'!$D44</f>
        <v>824.6950294777214</v>
      </c>
      <c r="F45" s="278">
        <f>'t6'!C44*1000000/'t15'!$D44</f>
        <v>88.8720698382496</v>
      </c>
      <c r="G45" s="278">
        <v>525.2025302608658</v>
      </c>
      <c r="H45" s="231">
        <f>'t4'!H44*1000000/'t15'!$D44</f>
        <v>186.63294145726186</v>
      </c>
    </row>
    <row r="46" spans="1:8" ht="12.75" customHeight="1">
      <c r="A46" s="26" t="s">
        <v>141</v>
      </c>
      <c r="B46" s="27" t="s">
        <v>30</v>
      </c>
      <c r="C46" s="276">
        <f>'t1'!F45*1000000/'t15'!D45</f>
        <v>877.1899618379872</v>
      </c>
      <c r="D46" s="276">
        <f>'t4'!C45*1000000/'t15'!$D45</f>
        <v>347.5753270737826</v>
      </c>
      <c r="E46" s="276">
        <f>'t2'!F45*1000000/'t15'!$D45</f>
        <v>993.1175095813619</v>
      </c>
      <c r="F46" s="276">
        <f>'t6'!C45*1000000/'t15'!$D45</f>
        <v>149.6110007926585</v>
      </c>
      <c r="G46" s="276">
        <v>108.27551910960752</v>
      </c>
      <c r="H46" s="229">
        <f>'t4'!H45*1000000/'t15'!$D45</f>
        <v>197.2986868018272</v>
      </c>
    </row>
    <row r="47" spans="1:8" ht="12.75" customHeight="1">
      <c r="A47" s="28" t="s">
        <v>142</v>
      </c>
      <c r="B47" s="29" t="s">
        <v>94</v>
      </c>
      <c r="C47" s="278">
        <f>'t1'!F46*1000000/'t15'!D46</f>
        <v>867.499168138987</v>
      </c>
      <c r="D47" s="278">
        <f>'t4'!C46*1000000/'t15'!$D46</f>
        <v>331.6747644287397</v>
      </c>
      <c r="E47" s="278">
        <f>'t2'!F46*1000000/'t15'!$D46</f>
        <v>956.9124116607775</v>
      </c>
      <c r="F47" s="278">
        <f>'t6'!C46*1000000/'t15'!$D46</f>
        <v>141.12268109540636</v>
      </c>
      <c r="G47" s="278">
        <v>534.8595774440519</v>
      </c>
      <c r="H47" s="231">
        <f>'t4'!H46*1000000/'t15'!$D46</f>
        <v>198.94848719081273</v>
      </c>
    </row>
    <row r="48" spans="1:8" ht="12.75" customHeight="1">
      <c r="A48" s="26" t="s">
        <v>143</v>
      </c>
      <c r="B48" s="27" t="s">
        <v>31</v>
      </c>
      <c r="C48" s="276">
        <f>'t1'!F47*1000000/'t15'!D47</f>
        <v>866.9942331988426</v>
      </c>
      <c r="D48" s="276">
        <f>'t4'!C47*1000000/'t15'!$D47</f>
        <v>244.39821239352815</v>
      </c>
      <c r="E48" s="276">
        <f>'t2'!F47*1000000/'t15'!$D47</f>
        <v>951.3489831682765</v>
      </c>
      <c r="F48" s="276">
        <f>'t6'!C47*1000000/'t15'!$D47</f>
        <v>124.54092289195908</v>
      </c>
      <c r="G48" s="276">
        <v>308.20743418103274</v>
      </c>
      <c r="H48" s="229">
        <f>'t4'!H47*1000000/'t15'!$D47</f>
        <v>205.04280015894363</v>
      </c>
    </row>
    <row r="49" spans="1:8" ht="12.75" customHeight="1">
      <c r="A49" s="28" t="s">
        <v>144</v>
      </c>
      <c r="B49" s="29" t="s">
        <v>32</v>
      </c>
      <c r="C49" s="278">
        <f>'t1'!F48*1000000/'t15'!D48</f>
        <v>826.2279654833192</v>
      </c>
      <c r="D49" s="278">
        <f>'t4'!C48*1000000/'t15'!$D48</f>
        <v>287.16073417370006</v>
      </c>
      <c r="E49" s="278">
        <f>'t2'!F48*1000000/'t15'!$D48</f>
        <v>905.6488952830551</v>
      </c>
      <c r="F49" s="278">
        <f>'t6'!C48*1000000/'t15'!$D48</f>
        <v>94.36358909669929</v>
      </c>
      <c r="G49" s="278">
        <v>297.3315627926488</v>
      </c>
      <c r="H49" s="231">
        <f>'t4'!H48*1000000/'t15'!$D48</f>
        <v>194.41072900387886</v>
      </c>
    </row>
    <row r="50" spans="1:8" ht="12.75" customHeight="1">
      <c r="A50" s="26" t="s">
        <v>145</v>
      </c>
      <c r="B50" s="27" t="s">
        <v>33</v>
      </c>
      <c r="C50" s="276">
        <f>'t1'!F49*1000000/'t15'!D49</f>
        <v>806.6410225863926</v>
      </c>
      <c r="D50" s="276">
        <f>'t4'!C49*1000000/'t15'!$D49</f>
        <v>267.74940009190084</v>
      </c>
      <c r="E50" s="276">
        <f>'t2'!F49*1000000/'t15'!$D49</f>
        <v>869.6979801457584</v>
      </c>
      <c r="F50" s="276">
        <f>'t6'!C49*1000000/'t15'!$D49</f>
        <v>55.45546410566237</v>
      </c>
      <c r="G50" s="276">
        <v>421.8843581408805</v>
      </c>
      <c r="H50" s="229">
        <f>'t4'!H49*1000000/'t15'!$D49</f>
        <v>193.04585222296552</v>
      </c>
    </row>
    <row r="51" spans="1:8" ht="12.75" customHeight="1">
      <c r="A51" s="28" t="s">
        <v>146</v>
      </c>
      <c r="B51" s="29" t="s">
        <v>34</v>
      </c>
      <c r="C51" s="278">
        <f>'t1'!F50*1000000/'t15'!D50</f>
        <v>848.8740273341816</v>
      </c>
      <c r="D51" s="278">
        <f>'t4'!C50*1000000/'t15'!$D50</f>
        <v>291.24188759921407</v>
      </c>
      <c r="E51" s="278">
        <f>'t2'!F50*1000000/'t15'!$D50</f>
        <v>957.7032968935282</v>
      </c>
      <c r="F51" s="278">
        <f>'t6'!C50*1000000/'t15'!$D50</f>
        <v>95.32505864125402</v>
      </c>
      <c r="G51" s="278">
        <v>539.8027619814252</v>
      </c>
      <c r="H51" s="231">
        <f>'t4'!H50*1000000/'t15'!$D50</f>
        <v>205.01268035972407</v>
      </c>
    </row>
    <row r="52" spans="1:8" ht="12.75" customHeight="1">
      <c r="A52" s="26" t="s">
        <v>147</v>
      </c>
      <c r="B52" s="27" t="s">
        <v>35</v>
      </c>
      <c r="C52" s="276">
        <f>'t1'!F51*1000000/'t15'!D51</f>
        <v>731.8594494073349</v>
      </c>
      <c r="D52" s="276">
        <f>'t4'!C51*1000000/'t15'!$D51</f>
        <v>289.2297980904078</v>
      </c>
      <c r="E52" s="276">
        <f>'t2'!F51*1000000/'t15'!$D51</f>
        <v>817.7697477570937</v>
      </c>
      <c r="F52" s="276">
        <f>'t6'!C51*1000000/'t15'!$D51</f>
        <v>109.20791039901638</v>
      </c>
      <c r="G52" s="276">
        <v>394.426689720093</v>
      </c>
      <c r="H52" s="229">
        <f>'t4'!H51*1000000/'t15'!$D51</f>
        <v>148.89169039248458</v>
      </c>
    </row>
    <row r="53" spans="1:8" ht="12.75" customHeight="1">
      <c r="A53" s="28" t="s">
        <v>148</v>
      </c>
      <c r="B53" s="29" t="s">
        <v>95</v>
      </c>
      <c r="C53" s="278">
        <f>'t1'!F52*1000000/'t15'!D52</f>
        <v>716.6205474438437</v>
      </c>
      <c r="D53" s="278">
        <f>'t4'!C52*1000000/'t15'!$D52</f>
        <v>284.98170178325415</v>
      </c>
      <c r="E53" s="278">
        <f>'t2'!F52*1000000/'t15'!$D52</f>
        <v>772.8053789229061</v>
      </c>
      <c r="F53" s="278">
        <f>'t6'!C52*1000000/'t15'!$D52</f>
        <v>130.15292899417088</v>
      </c>
      <c r="G53" s="278">
        <v>543.4129544054679</v>
      </c>
      <c r="H53" s="231">
        <f>'t4'!H52*1000000/'t15'!$D52</f>
        <v>145.5893397526118</v>
      </c>
    </row>
    <row r="54" spans="1:8" ht="12.75" customHeight="1">
      <c r="A54" s="26" t="s">
        <v>149</v>
      </c>
      <c r="B54" s="27" t="s">
        <v>36</v>
      </c>
      <c r="C54" s="276">
        <f>'t1'!F53*1000000/'t15'!D53</f>
        <v>991.2705249438452</v>
      </c>
      <c r="D54" s="276">
        <f>'t4'!C53*1000000/'t15'!$D53</f>
        <v>305.27162308310915</v>
      </c>
      <c r="E54" s="276">
        <f>'t2'!F53*1000000/'t15'!$D53</f>
        <v>1078.1063864008208</v>
      </c>
      <c r="F54" s="276">
        <f>'t6'!C53*1000000/'t15'!$D53</f>
        <v>206.17769889908766</v>
      </c>
      <c r="G54" s="276">
        <v>584.7529519425418</v>
      </c>
      <c r="H54" s="229">
        <f>'t4'!H53*1000000/'t15'!$D53</f>
        <v>264.59728792878735</v>
      </c>
    </row>
    <row r="55" spans="1:8" ht="12.75" customHeight="1">
      <c r="A55" s="28" t="s">
        <v>150</v>
      </c>
      <c r="B55" s="29" t="s">
        <v>37</v>
      </c>
      <c r="C55" s="278">
        <f>'t1'!F54*1000000/'t15'!D54</f>
        <v>909.6607119824585</v>
      </c>
      <c r="D55" s="278">
        <f>'t4'!C54*1000000/'t15'!$D54</f>
        <v>284.36615738189323</v>
      </c>
      <c r="E55" s="278">
        <f>'t2'!F54*1000000/'t15'!$D54</f>
        <v>920.0941571004772</v>
      </c>
      <c r="F55" s="278">
        <f>'t6'!C54*1000000/'t15'!$D54</f>
        <v>126.692538372243</v>
      </c>
      <c r="G55" s="278">
        <v>537.2856049857534</v>
      </c>
      <c r="H55" s="231">
        <f>'t4'!H54*1000000/'t15'!$D54</f>
        <v>197.4675668069838</v>
      </c>
    </row>
    <row r="56" spans="1:8" ht="12.75" customHeight="1">
      <c r="A56" s="26" t="s">
        <v>151</v>
      </c>
      <c r="B56" s="27" t="s">
        <v>38</v>
      </c>
      <c r="C56" s="276">
        <f>'t1'!F55*1000000/'t15'!D55</f>
        <v>1096.251598780008</v>
      </c>
      <c r="D56" s="276">
        <f>'t4'!C55*1000000/'t15'!$D55</f>
        <v>251.38038665879574</v>
      </c>
      <c r="E56" s="276">
        <f>'t2'!F55*1000000/'t15'!$D55</f>
        <v>1288.453217237308</v>
      </c>
      <c r="F56" s="276">
        <f>'t6'!C55*1000000/'t15'!$D55</f>
        <v>226.9591204250295</v>
      </c>
      <c r="G56" s="276">
        <v>204.7728748524203</v>
      </c>
      <c r="H56" s="229">
        <f>'t4'!H55*1000000/'t15'!$D55</f>
        <v>564.6412337662338</v>
      </c>
    </row>
    <row r="57" spans="1:8" ht="12.75" customHeight="1">
      <c r="A57" s="28" t="s">
        <v>152</v>
      </c>
      <c r="B57" s="29" t="s">
        <v>39</v>
      </c>
      <c r="C57" s="278">
        <f>'t1'!F56*1000000/'t15'!D56</f>
        <v>691.0808401974681</v>
      </c>
      <c r="D57" s="278">
        <f>'t4'!C56*1000000/'t15'!$D56</f>
        <v>244.842566885647</v>
      </c>
      <c r="E57" s="278">
        <f>'t2'!F56*1000000/'t15'!$D56</f>
        <v>746.8213342160575</v>
      </c>
      <c r="F57" s="278">
        <f>'t6'!C56*1000000/'t15'!$D56</f>
        <v>75.62171078421002</v>
      </c>
      <c r="G57" s="278">
        <v>535.2096200345209</v>
      </c>
      <c r="H57" s="231">
        <f>'t4'!H56*1000000/'t15'!$D56</f>
        <v>163.0990289618989</v>
      </c>
    </row>
    <row r="58" spans="1:8" ht="12.75" customHeight="1">
      <c r="A58" s="26" t="s">
        <v>153</v>
      </c>
      <c r="B58" s="27" t="s">
        <v>40</v>
      </c>
      <c r="C58" s="276">
        <f>'t1'!F57*1000000/'t15'!D57</f>
        <v>800.6510517086026</v>
      </c>
      <c r="D58" s="276">
        <f>'t4'!C57*1000000/'t15'!$D57</f>
        <v>308.2542102254561</v>
      </c>
      <c r="E58" s="276">
        <f>'t2'!F57*1000000/'t15'!$D57</f>
        <v>907.5316810866848</v>
      </c>
      <c r="F58" s="276">
        <f>'t6'!C57*1000000/'t15'!$D57</f>
        <v>103.87177196670962</v>
      </c>
      <c r="G58" s="276">
        <v>575.0204489744509</v>
      </c>
      <c r="H58" s="229">
        <f>'t4'!H57*1000000/'t15'!$D57</f>
        <v>136.69588520825866</v>
      </c>
    </row>
    <row r="59" spans="1:8" ht="12.75" customHeight="1">
      <c r="A59" s="28" t="s">
        <v>154</v>
      </c>
      <c r="B59" s="29" t="s">
        <v>96</v>
      </c>
      <c r="C59" s="278">
        <f>'t1'!F58*1000000/'t15'!D58</f>
        <v>637.0891416638813</v>
      </c>
      <c r="D59" s="278">
        <f>'t4'!C58*1000000/'t15'!$D58</f>
        <v>230.89791041381662</v>
      </c>
      <c r="E59" s="278">
        <f>'t2'!F58*1000000/'t15'!$D58</f>
        <v>708.1707127129127</v>
      </c>
      <c r="F59" s="278">
        <f>'t6'!C58*1000000/'t15'!$D58</f>
        <v>81.841080837075</v>
      </c>
      <c r="G59" s="278">
        <v>263.5181994548606</v>
      </c>
      <c r="H59" s="231">
        <f>'t4'!H58*1000000/'t15'!$D58</f>
        <v>146.70986316380714</v>
      </c>
    </row>
    <row r="60" spans="1:8" ht="12.75" customHeight="1">
      <c r="A60" s="26" t="s">
        <v>155</v>
      </c>
      <c r="B60" s="27" t="s">
        <v>41</v>
      </c>
      <c r="C60" s="276">
        <f>'t1'!F59*1000000/'t15'!D59</f>
        <v>823.7469462710171</v>
      </c>
      <c r="D60" s="276">
        <f>'t4'!C59*1000000/'t15'!$D59</f>
        <v>272.9969462710171</v>
      </c>
      <c r="E60" s="276">
        <f>'t2'!F59*1000000/'t15'!$D59</f>
        <v>953.9392375561845</v>
      </c>
      <c r="F60" s="276">
        <f>'t6'!C59*1000000/'t15'!$D59</f>
        <v>268.1064799400699</v>
      </c>
      <c r="G60" s="276">
        <v>170.37414682869985</v>
      </c>
      <c r="H60" s="229">
        <f>'t4'!H59*1000000/'t15'!$D59</f>
        <v>265.06615198934577</v>
      </c>
    </row>
    <row r="61" spans="1:8" ht="12.75" customHeight="1">
      <c r="A61" s="28" t="s">
        <v>156</v>
      </c>
      <c r="B61" s="29" t="s">
        <v>42</v>
      </c>
      <c r="C61" s="278">
        <f>'t1'!F60*1000000/'t15'!D60</f>
        <v>795.158260466916</v>
      </c>
      <c r="D61" s="278">
        <f>'t4'!C60*1000000/'t15'!$D60</f>
        <v>261.3534695197952</v>
      </c>
      <c r="E61" s="278">
        <f>'t2'!F60*1000000/'t15'!$D60</f>
        <v>867.4110997992407</v>
      </c>
      <c r="F61" s="278">
        <f>'t6'!C60*1000000/'t15'!$D60</f>
        <v>104.71079564736142</v>
      </c>
      <c r="G61" s="278">
        <v>243.81321459040987</v>
      </c>
      <c r="H61" s="231">
        <f>'t4'!H60*1000000/'t15'!$D60</f>
        <v>185.4434052324272</v>
      </c>
    </row>
    <row r="62" spans="1:8" ht="12.75" customHeight="1">
      <c r="A62" s="26" t="s">
        <v>157</v>
      </c>
      <c r="B62" s="27" t="s">
        <v>43</v>
      </c>
      <c r="C62" s="276">
        <f>'t1'!F61*1000000/'t15'!D61</f>
        <v>813.1540165929887</v>
      </c>
      <c r="D62" s="276">
        <f>'t4'!C61*1000000/'t15'!$D61</f>
        <v>259.1348240719119</v>
      </c>
      <c r="E62" s="276">
        <f>'t2'!F61*1000000/'t15'!$D61</f>
        <v>906.5927953898225</v>
      </c>
      <c r="F62" s="276">
        <f>'t6'!C61*1000000/'t15'!$D61</f>
        <v>64.08688101737405</v>
      </c>
      <c r="G62" s="276">
        <v>442.9444180509814</v>
      </c>
      <c r="H62" s="229">
        <f>'t4'!H61*1000000/'t15'!$D61</f>
        <v>181.70588377392522</v>
      </c>
    </row>
    <row r="63" spans="1:8" ht="12.75" customHeight="1">
      <c r="A63" s="28" t="s">
        <v>158</v>
      </c>
      <c r="B63" s="29" t="s">
        <v>44</v>
      </c>
      <c r="C63" s="278">
        <f>'t1'!F62*1000000/'t15'!D62</f>
        <v>959.0588672617592</v>
      </c>
      <c r="D63" s="278">
        <f>'t4'!C62*1000000/'t15'!$D62</f>
        <v>298.0666709909838</v>
      </c>
      <c r="E63" s="278">
        <f>'t2'!F62*1000000/'t15'!$D62</f>
        <v>1066.1545178303238</v>
      </c>
      <c r="F63" s="278">
        <f>'t6'!C62*1000000/'t15'!$D62</f>
        <v>129.490322677218</v>
      </c>
      <c r="G63" s="278">
        <v>966.6245877345734</v>
      </c>
      <c r="H63" s="231">
        <f>'t4'!H62*1000000/'t15'!$D62</f>
        <v>274.81804936706965</v>
      </c>
    </row>
    <row r="64" spans="1:8" ht="12.75" customHeight="1">
      <c r="A64" s="26" t="s">
        <v>159</v>
      </c>
      <c r="B64" s="27" t="s">
        <v>45</v>
      </c>
      <c r="C64" s="276">
        <f>'t1'!F63*1000000/'t15'!D63</f>
        <v>696.5392102215535</v>
      </c>
      <c r="D64" s="276">
        <f>'t4'!C63*1000000/'t15'!$D63</f>
        <v>263.00693775502475</v>
      </c>
      <c r="E64" s="276">
        <f>'t2'!F63*1000000/'t15'!$D63</f>
        <v>817.5345940709794</v>
      </c>
      <c r="F64" s="276">
        <f>'t6'!C63*1000000/'t15'!$D63</f>
        <v>106.03180976913835</v>
      </c>
      <c r="G64" s="276">
        <v>309.03314239173966</v>
      </c>
      <c r="H64" s="229">
        <f>'t4'!H63*1000000/'t15'!$D63</f>
        <v>199.29851693310098</v>
      </c>
    </row>
    <row r="65" spans="1:8" ht="12.75" customHeight="1">
      <c r="A65" s="28" t="s">
        <v>160</v>
      </c>
      <c r="B65" s="29" t="s">
        <v>46</v>
      </c>
      <c r="C65" s="278">
        <f>'t1'!F64*1000000/'t15'!D64</f>
        <v>700.122851505353</v>
      </c>
      <c r="D65" s="278">
        <f>'t4'!C64*1000000/'t15'!$D64</f>
        <v>227.49486368171895</v>
      </c>
      <c r="E65" s="278">
        <f>'t2'!F64*1000000/'t15'!$D64</f>
        <v>748.6401932613605</v>
      </c>
      <c r="F65" s="278">
        <f>'t6'!C64*1000000/'t15'!$D64</f>
        <v>108.58711109527275</v>
      </c>
      <c r="G65" s="278">
        <v>422.34422429121247</v>
      </c>
      <c r="H65" s="231">
        <f>'t4'!H64*1000000/'t15'!$D64</f>
        <v>171.63741362882715</v>
      </c>
    </row>
    <row r="66" spans="1:8" ht="12.75" customHeight="1">
      <c r="A66" s="26" t="s">
        <v>161</v>
      </c>
      <c r="B66" s="27" t="s">
        <v>47</v>
      </c>
      <c r="C66" s="276">
        <f>'t1'!F65*1000000/'t15'!D65</f>
        <v>1087.343514534118</v>
      </c>
      <c r="D66" s="276">
        <f>'t4'!C65*1000000/'t15'!$D65</f>
        <v>313.92155089136736</v>
      </c>
      <c r="E66" s="276">
        <f>'t2'!F65*1000000/'t15'!$D65</f>
        <v>1183.6347413717397</v>
      </c>
      <c r="F66" s="276">
        <f>'t6'!C65*1000000/'t15'!$D65</f>
        <v>145.36983841222445</v>
      </c>
      <c r="G66" s="276">
        <v>798.1336743655045</v>
      </c>
      <c r="H66" s="229">
        <f>'t4'!H65*1000000/'t15'!$D65</f>
        <v>291.7551154825678</v>
      </c>
    </row>
    <row r="67" spans="1:8" ht="12.75" customHeight="1">
      <c r="A67" s="28" t="s">
        <v>162</v>
      </c>
      <c r="B67" s="29" t="s">
        <v>48</v>
      </c>
      <c r="C67" s="278">
        <f>'t1'!F66*1000000/'t15'!D66</f>
        <v>936.1203473788737</v>
      </c>
      <c r="D67" s="278">
        <f>'t4'!C66*1000000/'t15'!$D66</f>
        <v>262.1604608758708</v>
      </c>
      <c r="E67" s="278">
        <f>'t2'!F66*1000000/'t15'!$D66</f>
        <v>996.6342641541202</v>
      </c>
      <c r="F67" s="278">
        <f>'t6'!C66*1000000/'t15'!$D66</f>
        <v>119.55375973152564</v>
      </c>
      <c r="G67" s="278">
        <v>457.64005341935535</v>
      </c>
      <c r="H67" s="231">
        <f>'t4'!H66*1000000/'t15'!$D66</f>
        <v>253.20330082635456</v>
      </c>
    </row>
    <row r="68" spans="1:8" ht="12.75" customHeight="1">
      <c r="A68" s="26" t="s">
        <v>163</v>
      </c>
      <c r="B68" s="27" t="s">
        <v>49</v>
      </c>
      <c r="C68" s="276">
        <f>'t1'!F67*1000000/'t15'!D67</f>
        <v>826.24270541209</v>
      </c>
      <c r="D68" s="276">
        <f>'t4'!C67*1000000/'t15'!$D67</f>
        <v>307.4638143160396</v>
      </c>
      <c r="E68" s="276">
        <f>'t2'!F67*1000000/'t15'!$D67</f>
        <v>894.6146612331542</v>
      </c>
      <c r="F68" s="276">
        <f>'t6'!C67*1000000/'t15'!$D67</f>
        <v>121.98981338124172</v>
      </c>
      <c r="G68" s="276">
        <v>477.9485203902781</v>
      </c>
      <c r="H68" s="229">
        <f>'t4'!H67*1000000/'t15'!$D67</f>
        <v>179.8998269163356</v>
      </c>
    </row>
    <row r="69" spans="1:8" ht="12.75" customHeight="1">
      <c r="A69" s="28" t="s">
        <v>164</v>
      </c>
      <c r="B69" s="29" t="s">
        <v>50</v>
      </c>
      <c r="C69" s="278">
        <f>'t1'!F68*1000000/'t15'!D68</f>
        <v>923.5772325419688</v>
      </c>
      <c r="D69" s="278">
        <f>'t4'!C68*1000000/'t15'!$D68</f>
        <v>289.09614913413463</v>
      </c>
      <c r="E69" s="278">
        <f>'t2'!F68*1000000/'t15'!$D68</f>
        <v>1000.7269957948413</v>
      </c>
      <c r="F69" s="278">
        <f>'t6'!C68*1000000/'t15'!$D68</f>
        <v>191.85460746332902</v>
      </c>
      <c r="G69" s="278">
        <v>357.37069633455843</v>
      </c>
      <c r="H69" s="231">
        <f>'t4'!H68*1000000/'t15'!$D68</f>
        <v>262.5908976523956</v>
      </c>
    </row>
    <row r="70" spans="1:8" ht="12.75" customHeight="1">
      <c r="A70" s="26" t="s">
        <v>165</v>
      </c>
      <c r="B70" s="27" t="s">
        <v>51</v>
      </c>
      <c r="C70" s="276">
        <f>'t1'!F69*1000000/'t15'!D69</f>
        <v>895.5023147168712</v>
      </c>
      <c r="D70" s="276">
        <f>'t4'!C69*1000000/'t15'!$D69</f>
        <v>245.01989722966036</v>
      </c>
      <c r="E70" s="276">
        <f>'t2'!F69*1000000/'t15'!$D69</f>
        <v>935.7490629308822</v>
      </c>
      <c r="F70" s="276">
        <f>'t6'!C69*1000000/'t15'!$D69</f>
        <v>103.69816803910942</v>
      </c>
      <c r="G70" s="276">
        <v>306.4353796733405</v>
      </c>
      <c r="H70" s="229">
        <f>'t4'!H69*1000000/'t15'!$D69</f>
        <v>231.35515070677275</v>
      </c>
    </row>
    <row r="71" spans="1:8" ht="12.75" customHeight="1">
      <c r="A71" s="28" t="s">
        <v>166</v>
      </c>
      <c r="B71" s="29" t="s">
        <v>52</v>
      </c>
      <c r="C71" s="278">
        <f>'t1'!F70*1000000/'t15'!D70</f>
        <v>822.7944452688789</v>
      </c>
      <c r="D71" s="278">
        <f>'t4'!C70*1000000/'t15'!$D70</f>
        <v>332.43985234376447</v>
      </c>
      <c r="E71" s="278">
        <f>'t2'!F70*1000000/'t15'!$D70</f>
        <v>905.2460396223265</v>
      </c>
      <c r="F71" s="278">
        <f>'t6'!C70*1000000/'t15'!$D70</f>
        <v>135.46020917966698</v>
      </c>
      <c r="G71" s="278">
        <v>480.43410964155646</v>
      </c>
      <c r="H71" s="231">
        <f>'t4'!H70*1000000/'t15'!$D70</f>
        <v>172.0923840793436</v>
      </c>
    </row>
    <row r="72" spans="1:8" ht="12.75" customHeight="1">
      <c r="A72" s="26" t="s">
        <v>167</v>
      </c>
      <c r="B72" s="27" t="s">
        <v>53</v>
      </c>
      <c r="C72" s="276">
        <f>'t1'!F71*1000000/'t15'!D71</f>
        <v>834.4041530930076</v>
      </c>
      <c r="D72" s="276">
        <f>'t4'!C71*1000000/'t15'!$D71</f>
        <v>272.41955857567405</v>
      </c>
      <c r="E72" s="276">
        <f>'t2'!F71*1000000/'t15'!$D71</f>
        <v>929.0165400122684</v>
      </c>
      <c r="F72" s="276">
        <f>'t6'!C71*1000000/'t15'!$D71</f>
        <v>146.97330431002138</v>
      </c>
      <c r="G72" s="276">
        <v>300.2295784671642</v>
      </c>
      <c r="H72" s="229">
        <f>'t4'!H71*1000000/'t15'!$D71</f>
        <v>185.82649885951486</v>
      </c>
    </row>
    <row r="73" spans="1:8" ht="12.75" customHeight="1">
      <c r="A73" s="28" t="s">
        <v>168</v>
      </c>
      <c r="B73" s="29" t="s">
        <v>97</v>
      </c>
      <c r="C73" s="278">
        <f>'t1'!F72*1000000/'t15'!D72</f>
        <v>1117.0661132373514</v>
      </c>
      <c r="D73" s="278">
        <f>'t4'!C72*1000000/'t15'!$D72</f>
        <v>376.03057584936414</v>
      </c>
      <c r="E73" s="278">
        <f>'t2'!F72*1000000/'t15'!$D72</f>
        <v>1237.5101310333528</v>
      </c>
      <c r="F73" s="278">
        <f>'t6'!C72*1000000/'t15'!$D72</f>
        <v>85.8618667316442</v>
      </c>
      <c r="G73" s="278">
        <v>440.6219652062126</v>
      </c>
      <c r="H73" s="231">
        <f>'t4'!H72*1000000/'t15'!$D72</f>
        <v>267.00815440005715</v>
      </c>
    </row>
    <row r="74" spans="1:8" ht="12.75" customHeight="1">
      <c r="A74" s="26" t="s">
        <v>169</v>
      </c>
      <c r="B74" s="27" t="s">
        <v>54</v>
      </c>
      <c r="C74" s="276">
        <f>'t1'!F73*1000000/'t15'!D73</f>
        <v>1005.236708251143</v>
      </c>
      <c r="D74" s="276">
        <f>'t4'!C73*1000000/'t15'!$D73</f>
        <v>338.6446473456086</v>
      </c>
      <c r="E74" s="276">
        <f>'t2'!F73*1000000/'t15'!$D73</f>
        <v>1105.8909149684323</v>
      </c>
      <c r="F74" s="276">
        <f>'t6'!C73*1000000/'t15'!$D73</f>
        <v>137.4279242727115</v>
      </c>
      <c r="G74" s="276">
        <v>318.327459608521</v>
      </c>
      <c r="H74" s="229">
        <f>'t4'!H73*1000000/'t15'!$D73</f>
        <v>164.5197091945454</v>
      </c>
    </row>
    <row r="75" spans="1:8" ht="12.75" customHeight="1">
      <c r="A75" s="28" t="s">
        <v>170</v>
      </c>
      <c r="B75" s="29" t="s">
        <v>55</v>
      </c>
      <c r="C75" s="278">
        <f>'t1'!F74*1000000/'t15'!D74</f>
        <v>713.5054792145576</v>
      </c>
      <c r="D75" s="278">
        <f>'t4'!C74*1000000/'t15'!$D74</f>
        <v>261.55623976493143</v>
      </c>
      <c r="E75" s="278">
        <f>'t2'!F74*1000000/'t15'!$D74</f>
        <v>800.6600057311892</v>
      </c>
      <c r="F75" s="278">
        <f>'t6'!C74*1000000/'t15'!$D74</f>
        <v>91.38983136110355</v>
      </c>
      <c r="G75" s="278">
        <v>538.9833157714603</v>
      </c>
      <c r="H75" s="231">
        <f>'t4'!H74*1000000/'t15'!$D74</f>
        <v>152.71084623075492</v>
      </c>
    </row>
    <row r="76" spans="1:8" ht="12.75" customHeight="1">
      <c r="A76" s="26" t="s">
        <v>171</v>
      </c>
      <c r="B76" s="27" t="s">
        <v>56</v>
      </c>
      <c r="C76" s="276">
        <f>'t1'!F75*1000000/'t15'!D75</f>
        <v>746.7005381748126</v>
      </c>
      <c r="D76" s="276">
        <f>'t4'!C75*1000000/'t15'!$D75</f>
        <v>270.62144270637015</v>
      </c>
      <c r="E76" s="276">
        <f>'t2'!F75*1000000/'t15'!$D75</f>
        <v>849.0335888093144</v>
      </c>
      <c r="F76" s="276">
        <f>'t6'!C75*1000000/'t15'!$D75</f>
        <v>97.91902249026259</v>
      </c>
      <c r="G76" s="276">
        <v>613.6837215207103</v>
      </c>
      <c r="H76" s="229">
        <f>'t4'!H75*1000000/'t15'!$D75</f>
        <v>166.29854174519411</v>
      </c>
    </row>
    <row r="77" spans="1:8" ht="12.75" customHeight="1">
      <c r="A77" s="28" t="s">
        <v>172</v>
      </c>
      <c r="B77" s="29" t="s">
        <v>57</v>
      </c>
      <c r="C77" s="278">
        <f>'t1'!F76*1000000/'t15'!D76</f>
        <v>760.5221234205259</v>
      </c>
      <c r="D77" s="278">
        <f>'t4'!C76*1000000/'t15'!$D76</f>
        <v>305.14449014893484</v>
      </c>
      <c r="E77" s="278">
        <f>'t2'!F76*1000000/'t15'!$D76</f>
        <v>831.9944753986459</v>
      </c>
      <c r="F77" s="278">
        <f>'t6'!C76*1000000/'t15'!$D76</f>
        <v>95.3608961504909</v>
      </c>
      <c r="G77" s="278">
        <v>382.41489543396614</v>
      </c>
      <c r="H77" s="231">
        <f>'t4'!H76*1000000/'t15'!$D76</f>
        <v>181.75263564371352</v>
      </c>
    </row>
    <row r="78" spans="1:8" ht="12.75" customHeight="1">
      <c r="A78" s="26" t="s">
        <v>173</v>
      </c>
      <c r="B78" s="27" t="s">
        <v>58</v>
      </c>
      <c r="C78" s="276">
        <f>'t1'!F77*1000000/'t15'!D77</f>
        <v>735.2490940378581</v>
      </c>
      <c r="D78" s="276">
        <f>'t4'!C77*1000000/'t15'!$D77</f>
        <v>274.450741977933</v>
      </c>
      <c r="E78" s="276">
        <f>'t2'!F77*1000000/'t15'!$D77</f>
        <v>872.4534952930459</v>
      </c>
      <c r="F78" s="276">
        <f>'t6'!C77*1000000/'t15'!$D77</f>
        <v>165.02439518169857</v>
      </c>
      <c r="G78" s="276">
        <v>578.1104848668894</v>
      </c>
      <c r="H78" s="229">
        <f>'t4'!H77*1000000/'t15'!$D77</f>
        <v>229.78060127543273</v>
      </c>
    </row>
    <row r="79" spans="1:8" ht="12.75" customHeight="1">
      <c r="A79" s="28" t="s">
        <v>174</v>
      </c>
      <c r="B79" s="29" t="s">
        <v>59</v>
      </c>
      <c r="C79" s="278">
        <f>'t1'!F78*1000000/'t15'!D78</f>
        <v>792.9044672318215</v>
      </c>
      <c r="D79" s="278">
        <f>'t4'!C78*1000000/'t15'!$D78</f>
        <v>278.7927515932</v>
      </c>
      <c r="E79" s="278">
        <f>'t2'!F78*1000000/'t15'!$D78</f>
        <v>874.1990446026321</v>
      </c>
      <c r="F79" s="278">
        <f>'t6'!C78*1000000/'t15'!$D78</f>
        <v>96.19039654914094</v>
      </c>
      <c r="G79" s="278">
        <v>578.1082557203633</v>
      </c>
      <c r="H79" s="231">
        <f>'t4'!H78*1000000/'t15'!$D78</f>
        <v>193.76099386413287</v>
      </c>
    </row>
    <row r="80" spans="1:8" ht="12.75" customHeight="1">
      <c r="A80" s="26" t="s">
        <v>175</v>
      </c>
      <c r="B80" s="27" t="s">
        <v>60</v>
      </c>
      <c r="C80" s="276">
        <f>'t1'!F79*1000000/'t15'!D79</f>
        <v>831.1598360442556</v>
      </c>
      <c r="D80" s="276">
        <f>'t4'!C79*1000000/'t15'!$D79</f>
        <v>262.04678183101254</v>
      </c>
      <c r="E80" s="276">
        <f>'t2'!F79*1000000/'t15'!$D79</f>
        <v>910.7259567119384</v>
      </c>
      <c r="F80" s="276">
        <f>'t6'!C79*1000000/'t15'!$D79</f>
        <v>114.28397842359048</v>
      </c>
      <c r="G80" s="276">
        <v>457.87681298884587</v>
      </c>
      <c r="H80" s="229">
        <f>'t4'!H79*1000000/'t15'!$D79</f>
        <v>172.25768932675152</v>
      </c>
    </row>
    <row r="81" spans="1:8" ht="12.75" customHeight="1">
      <c r="A81" s="28" t="s">
        <v>176</v>
      </c>
      <c r="B81" s="29" t="s">
        <v>61</v>
      </c>
      <c r="C81" s="278">
        <f>'t1'!F80*1000000/'t15'!D80</f>
        <v>968.9284889937774</v>
      </c>
      <c r="D81" s="278">
        <f>'t4'!C80*1000000/'t15'!$D80</f>
        <v>345.8889768193359</v>
      </c>
      <c r="E81" s="278">
        <f>'t2'!F80*1000000/'t15'!$D80</f>
        <v>1053.7309752271667</v>
      </c>
      <c r="F81" s="278">
        <f>'t6'!C80*1000000/'t15'!$D80</f>
        <v>180.22095115620687</v>
      </c>
      <c r="G81" s="278">
        <v>692.8347041061949</v>
      </c>
      <c r="H81" s="231">
        <f>'t4'!H80*1000000/'t15'!$D80</f>
        <v>182.7386887686126</v>
      </c>
    </row>
    <row r="82" spans="1:8" ht="12.75" customHeight="1">
      <c r="A82" s="26" t="s">
        <v>177</v>
      </c>
      <c r="B82" s="27" t="s">
        <v>62</v>
      </c>
      <c r="C82" s="276">
        <f>'t1'!F81*1000000/'t15'!D81</f>
        <v>795.5964610643546</v>
      </c>
      <c r="D82" s="276">
        <f>'t4'!C81*1000000/'t15'!$D81</f>
        <v>298.8678373988088</v>
      </c>
      <c r="E82" s="276">
        <f>'t2'!F81*1000000/'t15'!$D81</f>
        <v>898.1134638652878</v>
      </c>
      <c r="F82" s="276">
        <f>'t6'!C81*1000000/'t15'!$D81</f>
        <v>91.07078673467342</v>
      </c>
      <c r="G82" s="276">
        <v>474.9879713622964</v>
      </c>
      <c r="H82" s="229">
        <f>'t4'!H81*1000000/'t15'!$D81</f>
        <v>121.86306444820279</v>
      </c>
    </row>
    <row r="83" spans="1:8" ht="12.75" customHeight="1">
      <c r="A83" s="28" t="s">
        <v>178</v>
      </c>
      <c r="B83" s="29" t="s">
        <v>63</v>
      </c>
      <c r="C83" s="278">
        <f>'t1'!F82*1000000/'t15'!D82</f>
        <v>1294.7231566607513</v>
      </c>
      <c r="D83" s="278">
        <f>'t4'!C82*1000000/'t15'!$D82</f>
        <v>500.5357011418608</v>
      </c>
      <c r="E83" s="278">
        <f>'t2'!F82*1000000/'t15'!$D82</f>
        <v>1305.0863970954583</v>
      </c>
      <c r="F83" s="278">
        <f>'t6'!C82*1000000/'t15'!$D82</f>
        <v>19.67463588046135</v>
      </c>
      <c r="G83" s="278">
        <v>0</v>
      </c>
      <c r="H83" s="231">
        <f>'t4'!H82*1000000/'t15'!$D82</f>
        <v>7.174271174115282</v>
      </c>
    </row>
    <row r="84" spans="1:8" ht="12.75" customHeight="1">
      <c r="A84" s="26" t="s">
        <v>179</v>
      </c>
      <c r="B84" s="27" t="s">
        <v>64</v>
      </c>
      <c r="C84" s="276">
        <f>'t1'!F83*1000000/'t15'!D83</f>
        <v>947.9570531320292</v>
      </c>
      <c r="D84" s="276">
        <f>'t4'!C83*1000000/'t15'!$D83</f>
        <v>379.2229814117475</v>
      </c>
      <c r="E84" s="276">
        <f>'t2'!F83*1000000/'t15'!$D83</f>
        <v>1011.024926243627</v>
      </c>
      <c r="F84" s="276">
        <f>'t6'!C83*1000000/'t15'!$D83</f>
        <v>96.90539975836604</v>
      </c>
      <c r="G84" s="276">
        <v>965.8900949679455</v>
      </c>
      <c r="H84" s="229">
        <f>'t4'!H83*1000000/'t15'!$D83</f>
        <v>175.01582067342332</v>
      </c>
    </row>
    <row r="85" spans="1:8" ht="12.75" customHeight="1">
      <c r="A85" s="28" t="s">
        <v>180</v>
      </c>
      <c r="B85" s="29" t="s">
        <v>65</v>
      </c>
      <c r="C85" s="278">
        <f>'t1'!F84*1000000/'t15'!D84</f>
        <v>761.1350274548336</v>
      </c>
      <c r="D85" s="278">
        <f>'t4'!C84*1000000/'t15'!$D84</f>
        <v>309.23411648757866</v>
      </c>
      <c r="E85" s="278">
        <f>'t2'!F84*1000000/'t15'!$D84</f>
        <v>828.0438790549426</v>
      </c>
      <c r="F85" s="278">
        <f>'t6'!C84*1000000/'t15'!$D84</f>
        <v>93.41273317137029</v>
      </c>
      <c r="G85" s="278">
        <v>680.592688896145</v>
      </c>
      <c r="H85" s="231">
        <f>'t4'!H84*1000000/'t15'!$D84</f>
        <v>120.8335852148307</v>
      </c>
    </row>
    <row r="86" spans="1:8" ht="12.75" customHeight="1">
      <c r="A86" s="26" t="s">
        <v>181</v>
      </c>
      <c r="B86" s="27" t="s">
        <v>66</v>
      </c>
      <c r="C86" s="276">
        <f>'t1'!F85*1000000/'t15'!D85</f>
        <v>611.4775670115463</v>
      </c>
      <c r="D86" s="276">
        <f>'t4'!C85*1000000/'t15'!$D85</f>
        <v>269.90882816037146</v>
      </c>
      <c r="E86" s="276">
        <f>'t2'!F85*1000000/'t15'!$D85</f>
        <v>699.2608258275333</v>
      </c>
      <c r="F86" s="276">
        <f>'t6'!C85*1000000/'t15'!$D85</f>
        <v>152.34007535681474</v>
      </c>
      <c r="G86" s="276">
        <v>88.66544629832843</v>
      </c>
      <c r="H86" s="229">
        <f>'t4'!H85*1000000/'t15'!$D85</f>
        <v>103.86134053090208</v>
      </c>
    </row>
    <row r="87" spans="1:8" ht="12.75" customHeight="1">
      <c r="A87" s="28" t="s">
        <v>182</v>
      </c>
      <c r="B87" s="29" t="s">
        <v>67</v>
      </c>
      <c r="C87" s="278">
        <f>'t1'!F86*1000000/'t15'!D86</f>
        <v>777.3066090676153</v>
      </c>
      <c r="D87" s="278">
        <f>'t4'!C86*1000000/'t15'!$D86</f>
        <v>250.72528217182304</v>
      </c>
      <c r="E87" s="278">
        <f>'t2'!F86*1000000/'t15'!$D86</f>
        <v>834.4821379412574</v>
      </c>
      <c r="F87" s="278">
        <f>'t6'!C86*1000000/'t15'!$D86</f>
        <v>85.18544988670774</v>
      </c>
      <c r="G87" s="278">
        <v>502.09148614022826</v>
      </c>
      <c r="H87" s="231">
        <f>'t4'!H86*1000000/'t15'!$D86</f>
        <v>203.55653759820427</v>
      </c>
    </row>
    <row r="88" spans="1:8" ht="12.75" customHeight="1">
      <c r="A88" s="26" t="s">
        <v>183</v>
      </c>
      <c r="B88" s="27" t="s">
        <v>68</v>
      </c>
      <c r="C88" s="276">
        <f>'t1'!F87*1000000/'t15'!D87</f>
        <v>905.5129079830857</v>
      </c>
      <c r="D88" s="276">
        <f>'t4'!C87*1000000/'t15'!$D87</f>
        <v>206.05388441273269</v>
      </c>
      <c r="E88" s="276">
        <f>'t2'!F87*1000000/'t15'!$D87</f>
        <v>992.1082255021297</v>
      </c>
      <c r="F88" s="276">
        <f>'t6'!C87*1000000/'t15'!$D87</f>
        <v>79.7995258116741</v>
      </c>
      <c r="G88" s="276">
        <v>450.0936221498483</v>
      </c>
      <c r="H88" s="229">
        <f>'t4'!H87*1000000/'t15'!$D87</f>
        <v>201.0250021889577</v>
      </c>
    </row>
    <row r="89" spans="1:8" ht="12.75" customHeight="1">
      <c r="A89" s="28" t="s">
        <v>184</v>
      </c>
      <c r="B89" s="29" t="s">
        <v>69</v>
      </c>
      <c r="C89" s="278">
        <f>'t1'!F88*1000000/'t15'!D88</f>
        <v>931.4952867609314</v>
      </c>
      <c r="D89" s="278">
        <f>'t4'!C88*1000000/'t15'!$D88</f>
        <v>330.4175364640855</v>
      </c>
      <c r="E89" s="278">
        <f>'t2'!F88*1000000/'t15'!$D88</f>
        <v>996.6679655295783</v>
      </c>
      <c r="F89" s="278">
        <f>'t6'!C88*1000000/'t15'!$D88</f>
        <v>118.818146229668</v>
      </c>
      <c r="G89" s="278">
        <v>748.2050673801339</v>
      </c>
      <c r="H89" s="231">
        <f>'t4'!H88*1000000/'t15'!$D88</f>
        <v>203.20560662860817</v>
      </c>
    </row>
    <row r="90" spans="1:8" ht="12.75" customHeight="1">
      <c r="A90" s="26" t="s">
        <v>185</v>
      </c>
      <c r="B90" s="27" t="s">
        <v>70</v>
      </c>
      <c r="C90" s="276">
        <f>'t1'!F89*1000000/'t15'!D89</f>
        <v>967.8446617342602</v>
      </c>
      <c r="D90" s="276">
        <f>'t4'!C89*1000000/'t15'!$D89</f>
        <v>368.34420008378856</v>
      </c>
      <c r="E90" s="276">
        <f>'t2'!F89*1000000/'t15'!$D89</f>
        <v>1102.577571515149</v>
      </c>
      <c r="F90" s="276">
        <f>'t6'!C89*1000000/'t15'!$D89</f>
        <v>91.11208141317921</v>
      </c>
      <c r="G90" s="276">
        <v>792.6137266785164</v>
      </c>
      <c r="H90" s="229">
        <f>'t4'!H89*1000000/'t15'!$D89</f>
        <v>202.90293544621466</v>
      </c>
    </row>
    <row r="91" spans="1:8" s="3" customFormat="1" ht="12.75" customHeight="1">
      <c r="A91" s="28" t="s">
        <v>186</v>
      </c>
      <c r="B91" s="29" t="s">
        <v>71</v>
      </c>
      <c r="C91" s="278">
        <f>'t1'!F90*1000000/'t15'!D90</f>
        <v>909.2642837843506</v>
      </c>
      <c r="D91" s="278">
        <f>'t4'!C90*1000000/'t15'!$D90</f>
        <v>262.270115811436</v>
      </c>
      <c r="E91" s="278">
        <f>'t2'!F90*1000000/'t15'!$D90</f>
        <v>982.3922850250829</v>
      </c>
      <c r="F91" s="278">
        <f>'t6'!C90*1000000/'t15'!$D90</f>
        <v>100.32961633864969</v>
      </c>
      <c r="G91" s="278">
        <v>727.7537517033245</v>
      </c>
      <c r="H91" s="231">
        <f>'t4'!H90*1000000/'t15'!$D90</f>
        <v>150.16495789606137</v>
      </c>
    </row>
    <row r="92" spans="1:8" ht="12.75" customHeight="1">
      <c r="A92" s="26" t="s">
        <v>187</v>
      </c>
      <c r="B92" s="27" t="s">
        <v>72</v>
      </c>
      <c r="C92" s="276">
        <f>'t1'!F91*1000000/'t15'!D91</f>
        <v>946.3707607234356</v>
      </c>
      <c r="D92" s="276">
        <f>'t4'!C91*1000000/'t15'!$D91</f>
        <v>286.1701472309493</v>
      </c>
      <c r="E92" s="276">
        <f>'t2'!F91*1000000/'t15'!$D91</f>
        <v>1021.1752403419324</v>
      </c>
      <c r="F92" s="276">
        <f>'t6'!C91*1000000/'t15'!$D91</f>
        <v>136.05611300147484</v>
      </c>
      <c r="G92" s="276">
        <v>296.71773728896477</v>
      </c>
      <c r="H92" s="229">
        <f>'t4'!H91*1000000/'t15'!$D91</f>
        <v>207.66402680088854</v>
      </c>
    </row>
    <row r="93" spans="1:8" ht="12.75" customHeight="1">
      <c r="A93" s="28" t="s">
        <v>188</v>
      </c>
      <c r="B93" s="29" t="s">
        <v>73</v>
      </c>
      <c r="C93" s="278">
        <f>'t1'!F92*1000000/'t15'!D92</f>
        <v>782.0475349168499</v>
      </c>
      <c r="D93" s="278">
        <f>'t4'!C92*1000000/'t15'!$D92</f>
        <v>259.59463008268557</v>
      </c>
      <c r="E93" s="278">
        <f>'t2'!F92*1000000/'t15'!$D92</f>
        <v>884.1656405809669</v>
      </c>
      <c r="F93" s="278">
        <f>'t6'!C92*1000000/'t15'!$D92</f>
        <v>121.26620730234431</v>
      </c>
      <c r="G93" s="278">
        <v>684.9410842030287</v>
      </c>
      <c r="H93" s="231">
        <f>'t4'!H92*1000000/'t15'!$D92</f>
        <v>171.63793626707132</v>
      </c>
    </row>
    <row r="94" spans="1:8" ht="12.75" customHeight="1">
      <c r="A94" s="26" t="s">
        <v>189</v>
      </c>
      <c r="B94" s="27" t="s">
        <v>74</v>
      </c>
      <c r="C94" s="276">
        <f>'t1'!F93*1000000/'t15'!D93</f>
        <v>735.904904083345</v>
      </c>
      <c r="D94" s="276">
        <f>'t4'!C93*1000000/'t15'!$D93</f>
        <v>237.48581768634077</v>
      </c>
      <c r="E94" s="276">
        <f>'t2'!F93*1000000/'t15'!$D93</f>
        <v>816.5815331576024</v>
      </c>
      <c r="F94" s="276">
        <f>'t6'!C93*1000000/'t15'!$D93</f>
        <v>70.98393501763788</v>
      </c>
      <c r="G94" s="276">
        <v>407.77385113771714</v>
      </c>
      <c r="H94" s="229">
        <f>'t4'!H93*1000000/'t15'!$D93</f>
        <v>176.68935394857468</v>
      </c>
    </row>
    <row r="95" spans="1:8" ht="12.75">
      <c r="A95" s="28" t="s">
        <v>190</v>
      </c>
      <c r="B95" s="29" t="s">
        <v>98</v>
      </c>
      <c r="C95" s="278">
        <f>'t1'!F94*1000000/'t15'!D94</f>
        <v>860.6365872233437</v>
      </c>
      <c r="D95" s="278">
        <f>'t4'!C94*1000000/'t15'!$D94</f>
        <v>262.48229086793003</v>
      </c>
      <c r="E95" s="278">
        <f>'t2'!F94*1000000/'t15'!$D94</f>
        <v>948.6039779040108</v>
      </c>
      <c r="F95" s="278">
        <f>'t6'!C94*1000000/'t15'!$D94</f>
        <v>80.06431622928501</v>
      </c>
      <c r="G95" s="278">
        <v>152.4399532624968</v>
      </c>
      <c r="H95" s="231">
        <f>'t4'!H94*1000000/'t15'!$D94</f>
        <v>228.2686728322614</v>
      </c>
    </row>
    <row r="96" spans="1:8" ht="12.75">
      <c r="A96" s="26" t="s">
        <v>191</v>
      </c>
      <c r="B96" s="27" t="s">
        <v>75</v>
      </c>
      <c r="C96" s="276">
        <f>'t1'!F95*1000000/'t15'!D95</f>
        <v>850.3230200724826</v>
      </c>
      <c r="D96" s="276">
        <f>'t4'!C95*1000000/'t15'!$D95</f>
        <v>289.6760650004829</v>
      </c>
      <c r="E96" s="276">
        <f>'t2'!F95*1000000/'t15'!$D95</f>
        <v>935.97035636408</v>
      </c>
      <c r="F96" s="276">
        <f>'t6'!C95*1000000/'t15'!$D95</f>
        <v>116.41684075694964</v>
      </c>
      <c r="G96" s="276">
        <v>762.7809766337801</v>
      </c>
      <c r="H96" s="229">
        <f>'t4'!H95*1000000/'t15'!$D95</f>
        <v>212.5330873196196</v>
      </c>
    </row>
    <row r="97" spans="1:8" ht="12.75">
      <c r="A97" s="28" t="s">
        <v>192</v>
      </c>
      <c r="B97" s="29" t="s">
        <v>76</v>
      </c>
      <c r="C97" s="278">
        <f>'t1'!F96*1000000/'t15'!D96</f>
        <v>929.0376084587983</v>
      </c>
      <c r="D97" s="278">
        <f>'t4'!C96*1000000/'t15'!$D96</f>
        <v>281.3746817506958</v>
      </c>
      <c r="E97" s="278">
        <f>'t2'!F96*1000000/'t15'!$D96</f>
        <v>989.1990928130698</v>
      </c>
      <c r="F97" s="278">
        <f>'t6'!C96*1000000/'t15'!$D96</f>
        <v>80.73531537024178</v>
      </c>
      <c r="G97" s="278">
        <v>693.1357195680278</v>
      </c>
      <c r="H97" s="231">
        <f>'t4'!H96*1000000/'t15'!$D96</f>
        <v>234.9847381464483</v>
      </c>
    </row>
    <row r="98" spans="1:8" ht="12.75">
      <c r="A98" s="26" t="s">
        <v>193</v>
      </c>
      <c r="B98" s="27" t="s">
        <v>77</v>
      </c>
      <c r="C98" s="276">
        <f>'t1'!F97*1000000/'t15'!D97</f>
        <v>851.2116421325187</v>
      </c>
      <c r="D98" s="276">
        <f>'t4'!C97*1000000/'t15'!$D97</f>
        <v>302.595909224794</v>
      </c>
      <c r="E98" s="276">
        <f>'t2'!F97*1000000/'t15'!$D97</f>
        <v>908.8883325227589</v>
      </c>
      <c r="F98" s="276">
        <f>'t6'!C97*1000000/'t15'!$D97</f>
        <v>96.0475932788536</v>
      </c>
      <c r="G98" s="276">
        <v>743.2016001424785</v>
      </c>
      <c r="H98" s="229">
        <f>'t4'!H97*1000000/'t15'!$D97</f>
        <v>186.18641385876825</v>
      </c>
    </row>
    <row r="99" spans="1:8" ht="12.75">
      <c r="A99" s="28" t="s">
        <v>194</v>
      </c>
      <c r="B99" s="29" t="s">
        <v>78</v>
      </c>
      <c r="C99" s="278">
        <f>'t1'!F98*1000000/'t15'!D98</f>
        <v>819.4120233300183</v>
      </c>
      <c r="D99" s="278">
        <f>'t4'!C98*1000000/'t15'!$D98</f>
        <v>326.6381693327252</v>
      </c>
      <c r="E99" s="278">
        <f>'t2'!F98*1000000/'t15'!$D98</f>
        <v>897.6138545847043</v>
      </c>
      <c r="F99" s="278">
        <f>'t6'!C98*1000000/'t15'!$D98</f>
        <v>104.48778959580393</v>
      </c>
      <c r="G99" s="278">
        <v>686.359724145133</v>
      </c>
      <c r="H99" s="231">
        <f>'t4'!H98*1000000/'t15'!$D98</f>
        <v>137.8762226517214</v>
      </c>
    </row>
    <row r="100" spans="1:8" ht="12.75">
      <c r="A100" s="26" t="s">
        <v>195</v>
      </c>
      <c r="B100" s="27" t="s">
        <v>99</v>
      </c>
      <c r="C100" s="276">
        <f>'t1'!F99*1000000/'t15'!D99</f>
        <v>1063.1892365540816</v>
      </c>
      <c r="D100" s="276">
        <f>'t4'!C99*1000000/'t15'!$D99</f>
        <v>574.526409392595</v>
      </c>
      <c r="E100" s="276">
        <f>'t2'!F99*1000000/'t15'!$D99</f>
        <v>1165.760051080846</v>
      </c>
      <c r="F100" s="276">
        <f>'t6'!C99*1000000/'t15'!$D99</f>
        <v>180.67369292104817</v>
      </c>
      <c r="G100" s="276">
        <v>70.83323889159375</v>
      </c>
      <c r="H100" s="229">
        <f>'t4'!H99*1000000/'t15'!$D99</f>
        <v>167.96673033833778</v>
      </c>
    </row>
    <row r="101" spans="1:8" ht="12.75">
      <c r="A101" s="28" t="s">
        <v>196</v>
      </c>
      <c r="B101" s="29" t="s">
        <v>79</v>
      </c>
      <c r="C101" s="278">
        <f>'t1'!F100*1000000/'t15'!D100</f>
        <v>1096.7990170196144</v>
      </c>
      <c r="D101" s="278">
        <f>'t4'!C100*1000000/'t15'!$D100</f>
        <v>366.0642005792937</v>
      </c>
      <c r="E101" s="278">
        <f>'t2'!F100*1000000/'t15'!$D100</f>
        <v>1109.2138080479556</v>
      </c>
      <c r="F101" s="278">
        <f>'t6'!C100*1000000/'t15'!$D100</f>
        <v>120.72206203428</v>
      </c>
      <c r="G101" s="278">
        <v>649.5169250719537</v>
      </c>
      <c r="H101" s="231">
        <f>'t4'!H100*1000000/'t15'!$D100</f>
        <v>190.36291172608452</v>
      </c>
    </row>
    <row r="102" spans="1:8" ht="12.75">
      <c r="A102" s="26" t="s">
        <v>197</v>
      </c>
      <c r="B102" s="27" t="s">
        <v>80</v>
      </c>
      <c r="C102" s="276">
        <f>'t1'!F101*1000000/'t15'!D101</f>
        <v>934.7250276579621</v>
      </c>
      <c r="D102" s="276">
        <f>'t4'!C101*1000000/'t15'!$D101</f>
        <v>345.39761972536564</v>
      </c>
      <c r="E102" s="276">
        <f>'t2'!F101*1000000/'t15'!$D101</f>
        <v>997.9047409464769</v>
      </c>
      <c r="F102" s="276">
        <f>'t6'!C101*1000000/'t15'!$D101</f>
        <v>161.28211947488552</v>
      </c>
      <c r="G102" s="276">
        <v>402.7517332698434</v>
      </c>
      <c r="H102" s="229">
        <f>'t4'!H101*1000000/'t15'!$D101</f>
        <v>178.4065423754528</v>
      </c>
    </row>
    <row r="103" spans="1:8" ht="12.75">
      <c r="A103" s="28" t="s">
        <v>198</v>
      </c>
      <c r="B103" s="29" t="s">
        <v>81</v>
      </c>
      <c r="C103" s="278">
        <f>'t1'!F102*1000000/'t15'!D102</f>
        <v>735.5906802803154</v>
      </c>
      <c r="D103" s="278">
        <f>'t4'!C102*1000000/'t15'!$D102</f>
        <v>280.3906463671113</v>
      </c>
      <c r="E103" s="278">
        <f>'t2'!F102*1000000/'t15'!$D102</f>
        <v>791.8201857802442</v>
      </c>
      <c r="F103" s="278">
        <f>'t6'!C102*1000000/'t15'!$D102</f>
        <v>59.70625344299165</v>
      </c>
      <c r="G103" s="278">
        <v>811.3847419264218</v>
      </c>
      <c r="H103" s="231">
        <f>'t4'!H102*1000000/'t15'!$D102</f>
        <v>139.46708774155778</v>
      </c>
    </row>
    <row r="104" spans="1:8" ht="12.75">
      <c r="A104" s="26" t="s">
        <v>199</v>
      </c>
      <c r="B104" s="27" t="s">
        <v>82</v>
      </c>
      <c r="C104" s="276">
        <f>'t1'!F103*1000000/'t15'!D103</f>
        <v>1366.6258864466172</v>
      </c>
      <c r="D104" s="276">
        <f>'t4'!C103*1000000/'t15'!$D103</f>
        <v>246.60888284447057</v>
      </c>
      <c r="E104" s="276">
        <f>'t2'!F103*1000000/'t15'!$D103</f>
        <v>1449.1225587492954</v>
      </c>
      <c r="F104" s="276">
        <f>'t6'!C103*1000000/'t15'!$D103</f>
        <v>174.6815653409787</v>
      </c>
      <c r="G104" s="276">
        <v>245.97574309588572</v>
      </c>
      <c r="H104" s="229">
        <f>'t4'!H103*1000000/'t15'!$D103</f>
        <v>334.8728956847754</v>
      </c>
    </row>
    <row r="105" spans="1:8" ht="12.75">
      <c r="A105" s="28" t="s">
        <v>200</v>
      </c>
      <c r="B105" s="29" t="s">
        <v>83</v>
      </c>
      <c r="C105" s="278">
        <f>'t1'!F104*1000000/'t15'!D104</f>
        <v>1361.3285747293783</v>
      </c>
      <c r="D105" s="278">
        <f>'t4'!C104*1000000/'t15'!$D104</f>
        <v>214.82276726153356</v>
      </c>
      <c r="E105" s="278">
        <f>'t2'!F104*1000000/'t15'!$D104</f>
        <v>1467.0812647981734</v>
      </c>
      <c r="F105" s="278">
        <f>'t6'!C104*1000000/'t15'!$D104</f>
        <v>98.22022911858166</v>
      </c>
      <c r="G105" s="278">
        <v>830.6085307044241</v>
      </c>
      <c r="H105" s="231">
        <f>'t4'!H104*1000000/'t15'!$D104</f>
        <v>414.5658473685649</v>
      </c>
    </row>
    <row r="106" spans="1:8" ht="12.75">
      <c r="A106" s="26" t="s">
        <v>201</v>
      </c>
      <c r="B106" s="27" t="s">
        <v>84</v>
      </c>
      <c r="C106" s="276">
        <f>'t1'!F105*1000000/'t15'!D105</f>
        <v>1361.3002923692509</v>
      </c>
      <c r="D106" s="276">
        <f>'t4'!C105*1000000/'t15'!$D105</f>
        <v>207.60316394760318</v>
      </c>
      <c r="E106" s="276">
        <f>'t2'!F105*1000000/'t15'!$D105</f>
        <v>1341.881820108998</v>
      </c>
      <c r="F106" s="276">
        <f>'t6'!C105*1000000/'t15'!$D105</f>
        <v>231.3551712259193</v>
      </c>
      <c r="G106" s="276">
        <v>240.05669401923808</v>
      </c>
      <c r="H106" s="229">
        <f>'t4'!H105*1000000/'t15'!$D105</f>
        <v>232.4950314893166</v>
      </c>
    </row>
    <row r="107" spans="1:8" ht="12.75">
      <c r="A107" s="28" t="s">
        <v>202</v>
      </c>
      <c r="B107" s="29" t="s">
        <v>100</v>
      </c>
      <c r="C107" s="278">
        <f>'t1'!F106*1000000/'t15'!D106</f>
        <v>1495.220202779276</v>
      </c>
      <c r="D107" s="278">
        <f>'t4'!C106*1000000/'t15'!$D106</f>
        <v>148.8106565176023</v>
      </c>
      <c r="E107" s="278">
        <f>'t2'!F106*1000000/'t15'!$D106</f>
        <v>1596.214706042774</v>
      </c>
      <c r="F107" s="278">
        <f>'t6'!C106*1000000/'t15'!$D106</f>
        <v>113.50548764597866</v>
      </c>
      <c r="G107" s="278">
        <v>582.1887277509439</v>
      </c>
      <c r="H107" s="231">
        <f>'t4'!H106*1000000/'t15'!$D106</f>
        <v>455.75134388238075</v>
      </c>
    </row>
    <row r="108" spans="1:8" ht="13.5" thickBot="1">
      <c r="A108" s="302" t="s">
        <v>420</v>
      </c>
      <c r="B108" s="282" t="s">
        <v>419</v>
      </c>
      <c r="C108" s="291">
        <f>'t1'!F107*1000000/'t15'!D107</f>
        <v>1291.3972120024207</v>
      </c>
      <c r="D108" s="291">
        <f>'t4'!C107*1000000/'t15'!$D107</f>
        <v>308.44392676017117</v>
      </c>
      <c r="E108" s="291">
        <f>'t2'!F107*1000000/'t15'!$D107</f>
        <v>1352.7826100927011</v>
      </c>
      <c r="F108" s="291">
        <f>'t6'!C107*1000000/'t15'!$D107</f>
        <v>169.69995555055723</v>
      </c>
      <c r="G108" s="291">
        <v>728.8298925180342</v>
      </c>
      <c r="H108" s="292">
        <f>'t4'!H107*1000000/'t15'!$D107</f>
        <v>138.95545416084272</v>
      </c>
    </row>
    <row r="109" spans="1:8" ht="12.75">
      <c r="A109" s="366" t="s">
        <v>204</v>
      </c>
      <c r="B109" s="367"/>
      <c r="C109" s="279">
        <f>'t1'!F108*1000000/'t15'!D108</f>
        <v>848.4022762281348</v>
      </c>
      <c r="D109" s="279">
        <f>'t4'!C108*1000000/'t15'!$D108</f>
        <v>298.3104642141634</v>
      </c>
      <c r="E109" s="279">
        <f>'t2'!F108*1000000/'t15'!$D108</f>
        <v>930.9939387989457</v>
      </c>
      <c r="F109" s="279">
        <f>'t6'!C108*1000000/'t15'!$D108</f>
        <v>114.57738822613743</v>
      </c>
      <c r="G109" s="279">
        <v>476.59893651503353</v>
      </c>
      <c r="H109" s="232">
        <f>'t4'!H108*1000000/'t15'!$D108</f>
        <v>185.95227190108093</v>
      </c>
    </row>
    <row r="110" spans="1:8" ht="12.75">
      <c r="A110" s="364" t="s">
        <v>233</v>
      </c>
      <c r="B110" s="365"/>
      <c r="C110" s="280">
        <f>'t1'!F109*1000000/'t15'!D109</f>
        <v>1407.8872528466954</v>
      </c>
      <c r="D110" s="280">
        <f>'t4'!C109*1000000/'t15'!$D109</f>
        <v>200.26891529052182</v>
      </c>
      <c r="E110" s="280">
        <f>'t2'!F109*1000000/'t15'!$D109</f>
        <v>1489.214231500811</v>
      </c>
      <c r="F110" s="280">
        <f>'t6'!C109*1000000/'t15'!$D109</f>
        <v>140.83416171290315</v>
      </c>
      <c r="G110" s="280">
        <v>539.5770724904932</v>
      </c>
      <c r="H110" s="233">
        <f>'t4'!H109*1000000/'t15'!$D109</f>
        <v>370.035695406874</v>
      </c>
    </row>
    <row r="111" spans="1:8" ht="13.5" thickBot="1">
      <c r="A111" s="362" t="s">
        <v>340</v>
      </c>
      <c r="B111" s="363"/>
      <c r="C111" s="281">
        <f>'t1'!F110*1000000/'t15'!D110</f>
        <v>867.7687566817955</v>
      </c>
      <c r="D111" s="281">
        <f>'t4'!C110*1000000/'t15'!$D110</f>
        <v>289.1905553427262</v>
      </c>
      <c r="E111" s="281">
        <f>'t2'!F110*1000000/'t15'!$D110</f>
        <v>947.8478949924565</v>
      </c>
      <c r="F111" s="281">
        <f>'t6'!C110*1000000/'t15'!$D110</f>
        <v>112.1435264082803</v>
      </c>
      <c r="G111" s="281">
        <v>462.2360160712784</v>
      </c>
      <c r="H111" s="234">
        <f>'t4'!H110*1000000/'t15'!$D110</f>
        <v>185.54993374959062</v>
      </c>
    </row>
    <row r="112" spans="3:8" ht="12.75">
      <c r="C112" s="4"/>
      <c r="D112" s="4"/>
      <c r="E112" s="4"/>
      <c r="F112" s="4"/>
      <c r="G112" s="4"/>
      <c r="H112" s="4"/>
    </row>
    <row r="114" spans="1:8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</row>
    <row r="116" spans="1:8" ht="12.75">
      <c r="A116" s="21"/>
      <c r="B116" s="21"/>
      <c r="C116" s="21" t="s">
        <v>330</v>
      </c>
      <c r="D116" s="21" t="s">
        <v>331</v>
      </c>
      <c r="E116" s="21" t="s">
        <v>104</v>
      </c>
      <c r="F116" s="21" t="s">
        <v>273</v>
      </c>
      <c r="G116" s="21" t="s">
        <v>333</v>
      </c>
      <c r="H116" s="21" t="s">
        <v>332</v>
      </c>
    </row>
  </sheetData>
  <mergeCells count="7">
    <mergeCell ref="A111:B111"/>
    <mergeCell ref="A110:B110"/>
    <mergeCell ref="A109:B109"/>
    <mergeCell ref="C1:H1"/>
    <mergeCell ref="A1:B1"/>
    <mergeCell ref="A5:B7"/>
    <mergeCell ref="A3:H3"/>
  </mergeCells>
  <hyperlinks>
    <hyperlink ref="H2" location="Index!A1" display="Index"/>
  </hyperlinks>
  <printOptions/>
  <pageMargins left="0.5118110236220472" right="0.2362204724409449" top="1.26" bottom="0.5511811023622047" header="0.44" footer="0.17"/>
  <pageSetup firstPageNumber="34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9" max="10" man="1"/>
  </rowBreaks>
  <colBreaks count="1" manualBreakCount="1">
    <brk id="8" max="11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0"/>
  <dimension ref="A1:H116"/>
  <sheetViews>
    <sheetView zoomScaleSheetLayoutView="100" workbookViewId="0" topLeftCell="A1">
      <selection activeCell="J25" sqref="J25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3" width="15.57421875" style="2" customWidth="1"/>
    <col min="4" max="4" width="18.7109375" style="2" bestFit="1" customWidth="1"/>
    <col min="5" max="5" width="21.28125" style="2" customWidth="1"/>
    <col min="6" max="6" width="18.140625" style="2" customWidth="1"/>
    <col min="7" max="7" width="15.57421875" style="2" customWidth="1"/>
    <col min="8" max="16384" width="11.421875" style="2" customWidth="1"/>
  </cols>
  <sheetData>
    <row r="1" spans="1:8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9"/>
    </row>
    <row r="2" spans="1:7" s="11" customFormat="1" ht="15" customHeight="1" thickBot="1">
      <c r="A2" s="12"/>
      <c r="B2" s="12"/>
      <c r="C2" s="10"/>
      <c r="D2" s="10"/>
      <c r="E2" s="10"/>
      <c r="F2" s="10"/>
      <c r="G2" s="160" t="s">
        <v>345</v>
      </c>
    </row>
    <row r="3" spans="1:7" ht="22.5" customHeight="1" thickBot="1">
      <c r="A3" s="380" t="s">
        <v>326</v>
      </c>
      <c r="B3" s="381"/>
      <c r="C3" s="381"/>
      <c r="D3" s="381"/>
      <c r="E3" s="381"/>
      <c r="F3" s="381"/>
      <c r="G3" s="382"/>
    </row>
    <row r="4" spans="1:7" ht="9" customHeight="1" thickBot="1">
      <c r="A4" s="13"/>
      <c r="B4" s="14"/>
      <c r="C4" s="14"/>
      <c r="D4" s="14"/>
      <c r="E4" s="14"/>
      <c r="F4" s="14"/>
      <c r="G4" s="14"/>
    </row>
    <row r="5" spans="1:7" ht="30" customHeight="1">
      <c r="A5" s="370" t="s">
        <v>232</v>
      </c>
      <c r="B5" s="371"/>
      <c r="C5" s="94" t="s">
        <v>327</v>
      </c>
      <c r="D5" s="94" t="s">
        <v>101</v>
      </c>
      <c r="E5" s="94" t="s">
        <v>328</v>
      </c>
      <c r="F5" s="94" t="s">
        <v>102</v>
      </c>
      <c r="G5" s="97" t="s">
        <v>329</v>
      </c>
    </row>
    <row r="6" spans="1:7" ht="30" customHeight="1">
      <c r="A6" s="400"/>
      <c r="B6" s="401"/>
      <c r="C6" s="203" t="s">
        <v>334</v>
      </c>
      <c r="D6" s="203" t="s">
        <v>415</v>
      </c>
      <c r="E6" s="203" t="s">
        <v>335</v>
      </c>
      <c r="F6" s="203" t="s">
        <v>337</v>
      </c>
      <c r="G6" s="204" t="s">
        <v>336</v>
      </c>
    </row>
    <row r="7" spans="1:7" ht="12.75">
      <c r="A7" s="372"/>
      <c r="B7" s="373"/>
      <c r="C7" s="96" t="s">
        <v>389</v>
      </c>
      <c r="D7" s="96" t="s">
        <v>389</v>
      </c>
      <c r="E7" s="96" t="s">
        <v>389</v>
      </c>
      <c r="F7" s="96" t="s">
        <v>389</v>
      </c>
      <c r="G7" s="98" t="s">
        <v>389</v>
      </c>
    </row>
    <row r="8" spans="1:7" ht="12.75" customHeight="1">
      <c r="A8" s="26" t="s">
        <v>105</v>
      </c>
      <c r="B8" s="27" t="s">
        <v>1</v>
      </c>
      <c r="C8" s="122">
        <f>+'t3'!C7/'t1'!F7*100</f>
        <v>19.363988525262503</v>
      </c>
      <c r="D8" s="122">
        <v>55.50699225750975</v>
      </c>
      <c r="E8" s="137">
        <f>('t1'!F7+'t6'!I7)/'t2'!F7*100</f>
        <v>95.13559214702401</v>
      </c>
      <c r="F8" s="131">
        <f>'t6'!C7/'t2'!F7*100</f>
        <v>14.483714190771254</v>
      </c>
      <c r="G8" s="123">
        <v>92.34317420234729</v>
      </c>
    </row>
    <row r="9" spans="1:7" ht="12.75" customHeight="1">
      <c r="A9" s="28" t="s">
        <v>106</v>
      </c>
      <c r="B9" s="29" t="s">
        <v>2</v>
      </c>
      <c r="C9" s="124">
        <f>+'t3'!C8/'t1'!F8*100</f>
        <v>20.21859475760566</v>
      </c>
      <c r="D9" s="124">
        <v>98.42625355595739</v>
      </c>
      <c r="E9" s="138">
        <f>('t1'!F8+'t6'!I8)/'t2'!F8*100</f>
        <v>95.93034122177092</v>
      </c>
      <c r="F9" s="132">
        <f>'t6'!C8/'t2'!F8*100</f>
        <v>11.603632900019564</v>
      </c>
      <c r="G9" s="125">
        <v>65.99542189765062</v>
      </c>
    </row>
    <row r="10" spans="1:7" ht="12.75" customHeight="1">
      <c r="A10" s="26" t="s">
        <v>107</v>
      </c>
      <c r="B10" s="27" t="s">
        <v>3</v>
      </c>
      <c r="C10" s="122">
        <f>+'t3'!C9/'t1'!F9*100</f>
        <v>23.012084382118605</v>
      </c>
      <c r="D10" s="122">
        <v>62.83578356087349</v>
      </c>
      <c r="E10" s="137">
        <f>('t1'!F9+'t6'!I9)/'t2'!F9*100</f>
        <v>95.14337936567907</v>
      </c>
      <c r="F10" s="131">
        <f>'t6'!C9/'t2'!F9*100</f>
        <v>10.528528654865433</v>
      </c>
      <c r="G10" s="123">
        <v>61.339346083558524</v>
      </c>
    </row>
    <row r="11" spans="1:7" ht="12.75" customHeight="1">
      <c r="A11" s="28" t="s">
        <v>108</v>
      </c>
      <c r="B11" s="29" t="s">
        <v>85</v>
      </c>
      <c r="C11" s="126">
        <f>+'t3'!C10/'t1'!F10*100</f>
        <v>27.23087125175031</v>
      </c>
      <c r="D11" s="126">
        <v>69.36296061955244</v>
      </c>
      <c r="E11" s="139">
        <f>('t1'!F10+'t6'!I10)/'t2'!F10*100</f>
        <v>96.92005046912948</v>
      </c>
      <c r="F11" s="133">
        <f>'t6'!C10/'t2'!F10*100</f>
        <v>20.090870416999266</v>
      </c>
      <c r="G11" s="127">
        <v>49.895302157803215</v>
      </c>
    </row>
    <row r="12" spans="1:7" ht="12.75" customHeight="1">
      <c r="A12" s="26" t="s">
        <v>109</v>
      </c>
      <c r="B12" s="27" t="s">
        <v>4</v>
      </c>
      <c r="C12" s="122">
        <f>+'t3'!C11/'t1'!F11*100</f>
        <v>23.00790074113099</v>
      </c>
      <c r="D12" s="122">
        <v>80.28898146659819</v>
      </c>
      <c r="E12" s="137">
        <f>('t1'!F11+'t6'!I11)/'t2'!F11*100</f>
        <v>95.86703349990837</v>
      </c>
      <c r="F12" s="131">
        <f>'t6'!C11/'t2'!F11*100</f>
        <v>15.634000759194622</v>
      </c>
      <c r="G12" s="123">
        <v>105.29549691270539</v>
      </c>
    </row>
    <row r="13" spans="1:7" ht="12.75" customHeight="1">
      <c r="A13" s="28" t="s">
        <v>110</v>
      </c>
      <c r="B13" s="29" t="s">
        <v>5</v>
      </c>
      <c r="C13" s="126">
        <f>+'t3'!C12/'t1'!F12*100</f>
        <v>17.783144813795452</v>
      </c>
      <c r="D13" s="126">
        <v>45.0052033280625</v>
      </c>
      <c r="E13" s="139">
        <f>('t1'!F12+'t6'!I12)/'t2'!F12*100</f>
        <v>93.98554303977494</v>
      </c>
      <c r="F13" s="133">
        <f>'t6'!C12/'t2'!F12*100</f>
        <v>9.481674146270027</v>
      </c>
      <c r="G13" s="127">
        <v>83.50718363912353</v>
      </c>
    </row>
    <row r="14" spans="1:7" ht="12.75" customHeight="1">
      <c r="A14" s="26" t="s">
        <v>111</v>
      </c>
      <c r="B14" s="27" t="s">
        <v>6</v>
      </c>
      <c r="C14" s="122">
        <f>+'t3'!C13/'t1'!F13*100</f>
        <v>22.50637348536887</v>
      </c>
      <c r="D14" s="122">
        <v>62.393364309865966</v>
      </c>
      <c r="E14" s="137">
        <f>('t1'!F13+'t6'!I13)/'t2'!F13*100</f>
        <v>95.6794118472952</v>
      </c>
      <c r="F14" s="131">
        <f>'t6'!C13/'t2'!F13*100</f>
        <v>14.122487157395893</v>
      </c>
      <c r="G14" s="123">
        <v>67.7237209980352</v>
      </c>
    </row>
    <row r="15" spans="1:7" ht="12.75" customHeight="1">
      <c r="A15" s="28" t="s">
        <v>112</v>
      </c>
      <c r="B15" s="29" t="s">
        <v>86</v>
      </c>
      <c r="C15" s="126">
        <f>+'t3'!C14/'t1'!F14*100</f>
        <v>22.708272015694064</v>
      </c>
      <c r="D15" s="126">
        <v>70.98006779782945</v>
      </c>
      <c r="E15" s="139">
        <f>('t1'!F14+'t6'!I14)/'t2'!F14*100</f>
        <v>97.07434604439928</v>
      </c>
      <c r="F15" s="133">
        <f>'t6'!C14/'t2'!F14*100</f>
        <v>8.019267244220666</v>
      </c>
      <c r="G15" s="127">
        <v>58.25661003236372</v>
      </c>
    </row>
    <row r="16" spans="1:7" ht="12.75" customHeight="1">
      <c r="A16" s="26" t="s">
        <v>113</v>
      </c>
      <c r="B16" s="27" t="s">
        <v>7</v>
      </c>
      <c r="C16" s="122">
        <f>+'t3'!C15/'t1'!F15*100</f>
        <v>26.01122198095423</v>
      </c>
      <c r="D16" s="122">
        <v>67.09941479238584</v>
      </c>
      <c r="E16" s="137">
        <f>('t1'!F15+'t6'!I15)/'t2'!F15*100</f>
        <v>94.21335403947987</v>
      </c>
      <c r="F16" s="131">
        <f>'t6'!C15/'t2'!F15*100</f>
        <v>12.42930978316275</v>
      </c>
      <c r="G16" s="123">
        <v>6.795927878308822</v>
      </c>
    </row>
    <row r="17" spans="1:7" ht="12.75" customHeight="1">
      <c r="A17" s="28" t="s">
        <v>114</v>
      </c>
      <c r="B17" s="29" t="s">
        <v>87</v>
      </c>
      <c r="C17" s="126">
        <f>+'t3'!C16/'t1'!F16*100</f>
        <v>21.61173567815837</v>
      </c>
      <c r="D17" s="126">
        <v>64.9257256861848</v>
      </c>
      <c r="E17" s="139">
        <f>('t1'!F16+'t6'!I16)/'t2'!F16*100</f>
        <v>96.13074778278367</v>
      </c>
      <c r="F17" s="133">
        <f>'t6'!C16/'t2'!F16*100</f>
        <v>18.786213683971035</v>
      </c>
      <c r="G17" s="127">
        <v>21.800825411937733</v>
      </c>
    </row>
    <row r="18" spans="1:7" ht="12.75" customHeight="1">
      <c r="A18" s="26" t="s">
        <v>115</v>
      </c>
      <c r="B18" s="27" t="s">
        <v>8</v>
      </c>
      <c r="C18" s="122">
        <f>+'t3'!C17/'t1'!F17*100</f>
        <v>22.910140355783277</v>
      </c>
      <c r="D18" s="122">
        <v>80.13359766027287</v>
      </c>
      <c r="E18" s="137">
        <f>('t1'!F17+'t6'!I17)/'t2'!F17*100</f>
        <v>92.39512742134349</v>
      </c>
      <c r="F18" s="131">
        <f>'t6'!C17/'t2'!F17*100</f>
        <v>9.638213364266152</v>
      </c>
      <c r="G18" s="123">
        <v>36.71128821018985</v>
      </c>
    </row>
    <row r="19" spans="1:7" ht="12.75" customHeight="1">
      <c r="A19" s="28" t="s">
        <v>116</v>
      </c>
      <c r="B19" s="29" t="s">
        <v>9</v>
      </c>
      <c r="C19" s="126">
        <f>+'t3'!C18/'t1'!F18*100</f>
        <v>23.76867675791496</v>
      </c>
      <c r="D19" s="126">
        <v>69.47780913411017</v>
      </c>
      <c r="E19" s="139">
        <f>('t1'!F18+'t6'!I18)/'t2'!F18*100</f>
        <v>95.33295776014373</v>
      </c>
      <c r="F19" s="133">
        <f>'t6'!C18/'t2'!F18*100</f>
        <v>10.877766054463553</v>
      </c>
      <c r="G19" s="127">
        <v>55.62273769718769</v>
      </c>
    </row>
    <row r="20" spans="1:7" ht="12.75" customHeight="1">
      <c r="A20" s="26" t="s">
        <v>117</v>
      </c>
      <c r="B20" s="27" t="s">
        <v>10</v>
      </c>
      <c r="C20" s="122">
        <f>+'t3'!C19/'t1'!F19*100</f>
        <v>17.2632312392667</v>
      </c>
      <c r="D20" s="122">
        <v>58.6680197497233</v>
      </c>
      <c r="E20" s="137">
        <f>('t1'!F19+'t6'!I19)/'t2'!F19*100</f>
        <v>89.9448678900454</v>
      </c>
      <c r="F20" s="131">
        <f>'t6'!C19/'t2'!F19*100</f>
        <v>12.738680197489375</v>
      </c>
      <c r="G20" s="123">
        <v>8.171235366550036</v>
      </c>
    </row>
    <row r="21" spans="1:7" ht="12.75" customHeight="1">
      <c r="A21" s="28" t="s">
        <v>118</v>
      </c>
      <c r="B21" s="29" t="s">
        <v>11</v>
      </c>
      <c r="C21" s="126">
        <f>+'t3'!C20/'t1'!F20*100</f>
        <v>18.74984015889713</v>
      </c>
      <c r="D21" s="126">
        <v>78.69796324735084</v>
      </c>
      <c r="E21" s="139">
        <f>('t1'!F20+'t6'!I20)/'t2'!F20*100</f>
        <v>94.96086744031594</v>
      </c>
      <c r="F21" s="133">
        <f>'t6'!C20/'t2'!F20*100</f>
        <v>12.762446560133665</v>
      </c>
      <c r="G21" s="127">
        <v>46.601039145457314</v>
      </c>
    </row>
    <row r="22" spans="1:7" ht="12.75" customHeight="1">
      <c r="A22" s="26" t="s">
        <v>119</v>
      </c>
      <c r="B22" s="27" t="s">
        <v>12</v>
      </c>
      <c r="C22" s="122">
        <f>+'t3'!C21/'t1'!F21*100</f>
        <v>25.64722838817427</v>
      </c>
      <c r="D22" s="122">
        <v>73.08265367854898</v>
      </c>
      <c r="E22" s="137">
        <f>('t1'!F21+'t6'!I21)/'t2'!F21*100</f>
        <v>95.91536300993853</v>
      </c>
      <c r="F22" s="131">
        <f>'t6'!C21/'t2'!F21*100</f>
        <v>11.458293538506302</v>
      </c>
      <c r="G22" s="123">
        <v>91.79122146612778</v>
      </c>
    </row>
    <row r="23" spans="1:7" ht="12.75" customHeight="1">
      <c r="A23" s="28" t="s">
        <v>120</v>
      </c>
      <c r="B23" s="29" t="s">
        <v>13</v>
      </c>
      <c r="C23" s="126">
        <f>+'t3'!C22/'t1'!F22*100</f>
        <v>23.5351932318058</v>
      </c>
      <c r="D23" s="126">
        <v>70.6640010938665</v>
      </c>
      <c r="E23" s="139">
        <f>('t1'!F22+'t6'!I22)/'t2'!F22*100</f>
        <v>98.73123528622664</v>
      </c>
      <c r="F23" s="133">
        <f>'t6'!C22/'t2'!F22*100</f>
        <v>7.980112468214282</v>
      </c>
      <c r="G23" s="127">
        <v>59.13957650465631</v>
      </c>
    </row>
    <row r="24" spans="1:7" ht="12.75" customHeight="1">
      <c r="A24" s="26" t="s">
        <v>121</v>
      </c>
      <c r="B24" s="27" t="s">
        <v>88</v>
      </c>
      <c r="C24" s="122">
        <f>+'t3'!C23/'t1'!F23*100</f>
        <v>19.65271640846615</v>
      </c>
      <c r="D24" s="122">
        <v>66.73245480906809</v>
      </c>
      <c r="E24" s="137">
        <f>('t1'!F23+'t6'!I23)/'t2'!F23*100</f>
        <v>94.80355830964321</v>
      </c>
      <c r="F24" s="131">
        <f>'t6'!C23/'t2'!F23*100</f>
        <v>8.751480339860096</v>
      </c>
      <c r="G24" s="123">
        <v>64.36115341616892</v>
      </c>
    </row>
    <row r="25" spans="1:7" ht="12.75" customHeight="1">
      <c r="A25" s="28" t="s">
        <v>122</v>
      </c>
      <c r="B25" s="29" t="s">
        <v>89</v>
      </c>
      <c r="C25" s="126">
        <f>+'t3'!C24/'t1'!F24*100</f>
        <v>23.422681843436095</v>
      </c>
      <c r="D25" s="126">
        <v>79.40284075941534</v>
      </c>
      <c r="E25" s="139">
        <f>('t1'!F24+'t6'!I24)/'t2'!F24*100</f>
        <v>97.21986534041922</v>
      </c>
      <c r="F25" s="133">
        <f>'t6'!C24/'t2'!F24*100</f>
        <v>10.194754958902454</v>
      </c>
      <c r="G25" s="127">
        <v>66.311784729785</v>
      </c>
    </row>
    <row r="26" spans="1:7" ht="12.75" customHeight="1">
      <c r="A26" s="26" t="s">
        <v>123</v>
      </c>
      <c r="B26" s="27" t="s">
        <v>90</v>
      </c>
      <c r="C26" s="122">
        <f>+'t3'!C25/'t1'!F25*100</f>
        <v>21.484791418910618</v>
      </c>
      <c r="D26" s="122">
        <v>69.79891271479485</v>
      </c>
      <c r="E26" s="137">
        <f>('t1'!F25+'t6'!I25)/'t2'!F25*100</f>
        <v>102.66842380366523</v>
      </c>
      <c r="F26" s="131">
        <f>'t6'!C25/'t2'!F25*100</f>
        <v>5.193878981352201</v>
      </c>
      <c r="G26" s="123">
        <v>132.01109559064997</v>
      </c>
    </row>
    <row r="27" spans="1:7" ht="12.75" customHeight="1">
      <c r="A27" s="28" t="s">
        <v>228</v>
      </c>
      <c r="B27" s="29" t="s">
        <v>14</v>
      </c>
      <c r="C27" s="126">
        <f>+'t3'!C26/'t1'!F26*100</f>
        <v>33.34299066938877</v>
      </c>
      <c r="D27" s="126">
        <v>44.86086620852494</v>
      </c>
      <c r="E27" s="139">
        <f>('t1'!F26+'t6'!I26)/'t2'!F26*100</f>
        <v>86.66508900474923</v>
      </c>
      <c r="F27" s="133">
        <f>'t6'!C26/'t2'!F26*100</f>
        <v>22.850660133071678</v>
      </c>
      <c r="G27" s="127">
        <v>16.669620408968985</v>
      </c>
    </row>
    <row r="28" spans="1:7" ht="12.75" customHeight="1">
      <c r="A28" s="26" t="s">
        <v>229</v>
      </c>
      <c r="B28" s="27" t="s">
        <v>15</v>
      </c>
      <c r="C28" s="122">
        <f>+'t3'!C27/'t1'!F27*100</f>
        <v>27.9598104536888</v>
      </c>
      <c r="D28" s="122">
        <v>56.07629164919595</v>
      </c>
      <c r="E28" s="137">
        <f>('t1'!F27+'t6'!I27)/'t2'!F27*100</f>
        <v>90.76900565549327</v>
      </c>
      <c r="F28" s="131">
        <f>'t6'!C27/'t2'!F27*100</f>
        <v>16.5174757996615</v>
      </c>
      <c r="G28" s="123">
        <v>65.04484143306426</v>
      </c>
    </row>
    <row r="29" spans="1:7" ht="12.75" customHeight="1">
      <c r="A29" s="28" t="s">
        <v>124</v>
      </c>
      <c r="B29" s="29" t="s">
        <v>16</v>
      </c>
      <c r="C29" s="126">
        <f>+'t3'!C28/'t1'!F28*100</f>
        <v>21.572208651058865</v>
      </c>
      <c r="D29" s="126">
        <v>75.0670906945292</v>
      </c>
      <c r="E29" s="139">
        <f>('t1'!F28+'t6'!I28)/'t2'!F28*100</f>
        <v>124.195162843334</v>
      </c>
      <c r="F29" s="133">
        <f>'t6'!C28/'t2'!F28*100</f>
        <v>7.193637180762879</v>
      </c>
      <c r="G29" s="127">
        <v>67.15865658325777</v>
      </c>
    </row>
    <row r="30" spans="1:7" ht="12.75" customHeight="1">
      <c r="A30" s="26" t="s">
        <v>125</v>
      </c>
      <c r="B30" s="27" t="s">
        <v>91</v>
      </c>
      <c r="C30" s="122">
        <f>+'t3'!C29/'t1'!F29*100</f>
        <v>23.76835793396562</v>
      </c>
      <c r="D30" s="122">
        <v>61.605666462515984</v>
      </c>
      <c r="E30" s="137">
        <f>('t1'!F29+'t6'!I29)/'t2'!F29*100</f>
        <v>93.39262076551634</v>
      </c>
      <c r="F30" s="131">
        <f>'t6'!C29/'t2'!F29*100</f>
        <v>8.470320301284561</v>
      </c>
      <c r="G30" s="123">
        <v>52.00428398307139</v>
      </c>
    </row>
    <row r="31" spans="1:7" ht="12.75" customHeight="1">
      <c r="A31" s="28" t="s">
        <v>126</v>
      </c>
      <c r="B31" s="29" t="s">
        <v>17</v>
      </c>
      <c r="C31" s="126">
        <f>+'t3'!C30/'t1'!F30*100</f>
        <v>25.145011280252383</v>
      </c>
      <c r="D31" s="126">
        <v>63.92026621319063</v>
      </c>
      <c r="E31" s="139">
        <f>('t1'!F30+'t6'!I30)/'t2'!F30*100</f>
        <v>100.99559585351219</v>
      </c>
      <c r="F31" s="133">
        <f>'t6'!C30/'t2'!F30*100</f>
        <v>14.479078691844864</v>
      </c>
      <c r="G31" s="127">
        <v>47.791291778139666</v>
      </c>
    </row>
    <row r="32" spans="1:7" ht="12.75" customHeight="1">
      <c r="A32" s="26" t="s">
        <v>127</v>
      </c>
      <c r="B32" s="27" t="s">
        <v>92</v>
      </c>
      <c r="C32" s="122">
        <f>+'t3'!C31/'t1'!F31*100</f>
        <v>25.331768832249583</v>
      </c>
      <c r="D32" s="122">
        <v>75.07830027992522</v>
      </c>
      <c r="E32" s="137">
        <f>('t1'!F31+'t6'!I31)/'t2'!F31*100</f>
        <v>91.33890968929124</v>
      </c>
      <c r="F32" s="131">
        <f>'t6'!C31/'t2'!F31*100</f>
        <v>14.954167139227101</v>
      </c>
      <c r="G32" s="123">
        <v>97.2665402265557</v>
      </c>
    </row>
    <row r="33" spans="1:7" ht="12.75" customHeight="1">
      <c r="A33" s="28" t="s">
        <v>128</v>
      </c>
      <c r="B33" s="29" t="s">
        <v>18</v>
      </c>
      <c r="C33" s="126">
        <f>+'t3'!C32/'t1'!F32*100</f>
        <v>20.885485121639235</v>
      </c>
      <c r="D33" s="126">
        <v>63.75125243528254</v>
      </c>
      <c r="E33" s="139">
        <f>('t1'!F32+'t6'!I32)/'t2'!F32*100</f>
        <v>93.78537581988267</v>
      </c>
      <c r="F33" s="133">
        <f>'t6'!C32/'t2'!F32*100</f>
        <v>12.814522981740906</v>
      </c>
      <c r="G33" s="127">
        <v>57.76695569312624</v>
      </c>
    </row>
    <row r="34" spans="1:7" ht="12.75" customHeight="1">
      <c r="A34" s="26" t="s">
        <v>129</v>
      </c>
      <c r="B34" s="27" t="s">
        <v>93</v>
      </c>
      <c r="C34" s="122">
        <f>+'t3'!C33/'t1'!F33*100</f>
        <v>20.56702998921251</v>
      </c>
      <c r="D34" s="122">
        <v>59.17172981673384</v>
      </c>
      <c r="E34" s="137">
        <f>('t1'!F33+'t6'!I33)/'t2'!F33*100</f>
        <v>94.37031219320635</v>
      </c>
      <c r="F34" s="131">
        <f>'t6'!C33/'t2'!F33*100</f>
        <v>14.464481052424896</v>
      </c>
      <c r="G34" s="123">
        <v>28.24264637738072</v>
      </c>
    </row>
    <row r="35" spans="1:7" ht="12.75" customHeight="1">
      <c r="A35" s="28" t="s">
        <v>130</v>
      </c>
      <c r="B35" s="29" t="s">
        <v>19</v>
      </c>
      <c r="C35" s="126">
        <f>+'t3'!C34/'t1'!F34*100</f>
        <v>20.028108747719685</v>
      </c>
      <c r="D35" s="126">
        <v>67.31529717915258</v>
      </c>
      <c r="E35" s="139">
        <f>('t1'!F34+'t6'!I34)/'t2'!F34*100</f>
        <v>93.10076155691513</v>
      </c>
      <c r="F35" s="133">
        <f>'t6'!C34/'t2'!F34*100</f>
        <v>15.14585716842703</v>
      </c>
      <c r="G35" s="127">
        <v>55.245303049442704</v>
      </c>
    </row>
    <row r="36" spans="1:7" ht="12.75" customHeight="1">
      <c r="A36" s="26" t="s">
        <v>131</v>
      </c>
      <c r="B36" s="27" t="s">
        <v>20</v>
      </c>
      <c r="C36" s="122">
        <f>+'t3'!C35/'t1'!F35*100</f>
        <v>21.301065815088656</v>
      </c>
      <c r="D36" s="122">
        <v>68.26781223566962</v>
      </c>
      <c r="E36" s="137">
        <f>('t1'!F35+'t6'!I35)/'t2'!F35*100</f>
        <v>94.81005036004298</v>
      </c>
      <c r="F36" s="131">
        <f>'t6'!C35/'t2'!F35*100</f>
        <v>10.98407438349653</v>
      </c>
      <c r="G36" s="123">
        <v>51.0273769802501</v>
      </c>
    </row>
    <row r="37" spans="1:7" ht="12.75" customHeight="1">
      <c r="A37" s="28" t="s">
        <v>132</v>
      </c>
      <c r="B37" s="29" t="s">
        <v>21</v>
      </c>
      <c r="C37" s="126">
        <f>+'t3'!C36/'t1'!F36*100</f>
        <v>20.720881501113897</v>
      </c>
      <c r="D37" s="126">
        <v>58.67189842008101</v>
      </c>
      <c r="E37" s="139">
        <f>('t1'!F36+'t6'!I36)/'t2'!F36*100</f>
        <v>95.67805282263507</v>
      </c>
      <c r="F37" s="133">
        <f>'t6'!C36/'t2'!F36*100</f>
        <v>10.287482665856643</v>
      </c>
      <c r="G37" s="127">
        <v>32.102579249142096</v>
      </c>
    </row>
    <row r="38" spans="1:7" ht="12.75" customHeight="1">
      <c r="A38" s="26" t="s">
        <v>133</v>
      </c>
      <c r="B38" s="27" t="s">
        <v>22</v>
      </c>
      <c r="C38" s="122">
        <f>+'t3'!C37/'t1'!F37*100</f>
        <v>20.152340619451074</v>
      </c>
      <c r="D38" s="122">
        <v>66.2070736375526</v>
      </c>
      <c r="E38" s="137">
        <f>('t1'!F37+'t6'!I37)/'t2'!F37*100</f>
        <v>97.93120844884035</v>
      </c>
      <c r="F38" s="131">
        <f>'t6'!C37/'t2'!F37*100</f>
        <v>11.701962598403364</v>
      </c>
      <c r="G38" s="123">
        <v>32.32110147015631</v>
      </c>
    </row>
    <row r="39" spans="1:7" ht="12.75" customHeight="1">
      <c r="A39" s="28" t="s">
        <v>134</v>
      </c>
      <c r="B39" s="29" t="s">
        <v>23</v>
      </c>
      <c r="C39" s="126">
        <f>+'t3'!C38/'t1'!F38*100</f>
        <v>23.9004076790156</v>
      </c>
      <c r="D39" s="126">
        <v>71.77380639747142</v>
      </c>
      <c r="E39" s="139">
        <f>('t1'!F38+'t6'!I38)/'t2'!F38*100</f>
        <v>89.68326458544568</v>
      </c>
      <c r="F39" s="133">
        <f>'t6'!C38/'t2'!F38*100</f>
        <v>7.558096720637248</v>
      </c>
      <c r="G39" s="127">
        <v>53.87745521345969</v>
      </c>
    </row>
    <row r="40" spans="1:7" ht="12.75" customHeight="1">
      <c r="A40" s="26" t="s">
        <v>135</v>
      </c>
      <c r="B40" s="27" t="s">
        <v>24</v>
      </c>
      <c r="C40" s="122">
        <f>+'t3'!C39/'t1'!F39*100</f>
        <v>26.552146289329613</v>
      </c>
      <c r="D40" s="122">
        <v>76.42827781546531</v>
      </c>
      <c r="E40" s="137">
        <f>('t1'!F39+'t6'!I39)/'t2'!F39*100</f>
        <v>97.12448760259424</v>
      </c>
      <c r="F40" s="131">
        <f>'t6'!C39/'t2'!F39*100</f>
        <v>9.265126019922672</v>
      </c>
      <c r="G40" s="123">
        <v>56.77951203777696</v>
      </c>
    </row>
    <row r="41" spans="1:7" ht="12.75" customHeight="1">
      <c r="A41" s="28" t="s">
        <v>136</v>
      </c>
      <c r="B41" s="29" t="s">
        <v>25</v>
      </c>
      <c r="C41" s="126">
        <f>+'t3'!C40/'t1'!F40*100</f>
        <v>18.890691439588757</v>
      </c>
      <c r="D41" s="126">
        <v>59.50353133206309</v>
      </c>
      <c r="E41" s="139">
        <f>('t1'!F40+'t6'!I40)/'t2'!F40*100</f>
        <v>99.94005686368811</v>
      </c>
      <c r="F41" s="133">
        <f>'t6'!C40/'t2'!F40*100</f>
        <v>12.804007423202215</v>
      </c>
      <c r="G41" s="127">
        <v>37.85586270603547</v>
      </c>
    </row>
    <row r="42" spans="1:7" ht="12.75" customHeight="1">
      <c r="A42" s="26" t="s">
        <v>137</v>
      </c>
      <c r="B42" s="27" t="s">
        <v>26</v>
      </c>
      <c r="C42" s="122">
        <f>+'t3'!C41/'t1'!F41*100</f>
        <v>19.88433256649441</v>
      </c>
      <c r="D42" s="122">
        <v>69.71277441835386</v>
      </c>
      <c r="E42" s="137">
        <f>('t1'!F41+'t6'!I41)/'t2'!F41*100</f>
        <v>92.95311141283963</v>
      </c>
      <c r="F42" s="131">
        <f>'t6'!C41/'t2'!F41*100</f>
        <v>16.44408383126172</v>
      </c>
      <c r="G42" s="123">
        <v>18.074090573011464</v>
      </c>
    </row>
    <row r="43" spans="1:7" ht="12.75" customHeight="1">
      <c r="A43" s="28" t="s">
        <v>138</v>
      </c>
      <c r="B43" s="29" t="s">
        <v>27</v>
      </c>
      <c r="C43" s="126">
        <f>+'t3'!C42/'t1'!F42*100</f>
        <v>21.795307539888558</v>
      </c>
      <c r="D43" s="126">
        <v>61.352976156295284</v>
      </c>
      <c r="E43" s="139">
        <f>('t1'!F42+'t6'!I42)/'t2'!F42*100</f>
        <v>95.15100707788498</v>
      </c>
      <c r="F43" s="133">
        <f>'t6'!C42/'t2'!F42*100</f>
        <v>8.661936622547726</v>
      </c>
      <c r="G43" s="127">
        <v>61.99862996368202</v>
      </c>
    </row>
    <row r="44" spans="1:7" ht="12.75" customHeight="1">
      <c r="A44" s="26" t="s">
        <v>139</v>
      </c>
      <c r="B44" s="27" t="s">
        <v>28</v>
      </c>
      <c r="C44" s="122">
        <f>+'t3'!C43/'t1'!F43*100</f>
        <v>21.67602134914658</v>
      </c>
      <c r="D44" s="122">
        <v>62.279800887635</v>
      </c>
      <c r="E44" s="137">
        <f>('t1'!F43+'t6'!I43)/'t2'!F43*100</f>
        <v>93.8936265802484</v>
      </c>
      <c r="F44" s="131">
        <f>'t6'!C43/'t2'!F43*100</f>
        <v>13.27095751924661</v>
      </c>
      <c r="G44" s="123">
        <v>3.9690551376584366</v>
      </c>
    </row>
    <row r="45" spans="1:7" ht="12.75" customHeight="1">
      <c r="A45" s="28" t="s">
        <v>140</v>
      </c>
      <c r="B45" s="29" t="s">
        <v>29</v>
      </c>
      <c r="C45" s="126">
        <f>+'t3'!C44/'t1'!F44*100</f>
        <v>22.03069149037679</v>
      </c>
      <c r="D45" s="126">
        <v>66.5263863986983</v>
      </c>
      <c r="E45" s="139">
        <f>('t1'!F44+'t6'!I44)/'t2'!F44*100</f>
        <v>96.78938555308986</v>
      </c>
      <c r="F45" s="133">
        <f>'t6'!C44/'t2'!F44*100</f>
        <v>10.776355702608296</v>
      </c>
      <c r="G45" s="127">
        <v>63.68445443323165</v>
      </c>
    </row>
    <row r="46" spans="1:7" ht="12.75" customHeight="1">
      <c r="A46" s="26" t="s">
        <v>141</v>
      </c>
      <c r="B46" s="27" t="s">
        <v>30</v>
      </c>
      <c r="C46" s="122">
        <f>+'t3'!C45/'t1'!F45*100</f>
        <v>17.166766809167047</v>
      </c>
      <c r="D46" s="122">
        <v>59.77197273798408</v>
      </c>
      <c r="E46" s="137">
        <f>('t1'!F45+'t6'!I45)/'t2'!F45*100</f>
        <v>88.97146631237067</v>
      </c>
      <c r="F46" s="131">
        <f>'t6'!C45/'t2'!F45*100</f>
        <v>15.06478330602845</v>
      </c>
      <c r="G46" s="123">
        <v>10.902588874427346</v>
      </c>
    </row>
    <row r="47" spans="1:7" ht="12.75" customHeight="1">
      <c r="A47" s="28" t="s">
        <v>142</v>
      </c>
      <c r="B47" s="29" t="s">
        <v>94</v>
      </c>
      <c r="C47" s="126">
        <f>+'t3'!C46/'t1'!F46*100</f>
        <v>21.899237911815934</v>
      </c>
      <c r="D47" s="126">
        <v>77.5993429769466</v>
      </c>
      <c r="E47" s="139">
        <f>('t1'!F46+'t6'!I46)/'t2'!F46*100</f>
        <v>96.58666203974178</v>
      </c>
      <c r="F47" s="133">
        <f>'t6'!C46/'t2'!F46*100</f>
        <v>14.74771142851828</v>
      </c>
      <c r="G47" s="127">
        <v>55.89430870854437</v>
      </c>
    </row>
    <row r="48" spans="1:7" ht="12.75" customHeight="1">
      <c r="A48" s="26" t="s">
        <v>143</v>
      </c>
      <c r="B48" s="27" t="s">
        <v>31</v>
      </c>
      <c r="C48" s="122">
        <f>+'t3'!C47/'t1'!F47*100</f>
        <v>20.95856041131105</v>
      </c>
      <c r="D48" s="122">
        <v>50.91984375141962</v>
      </c>
      <c r="E48" s="137">
        <f>('t1'!F47+'t6'!I47)/'t2'!F47*100</f>
        <v>93.74551529885512</v>
      </c>
      <c r="F48" s="131">
        <f>'t6'!C47/'t2'!F47*100</f>
        <v>13.090981868420206</v>
      </c>
      <c r="G48" s="123">
        <v>32.39688480610026</v>
      </c>
    </row>
    <row r="49" spans="1:7" ht="12.75" customHeight="1">
      <c r="A49" s="28" t="s">
        <v>144</v>
      </c>
      <c r="B49" s="29" t="s">
        <v>32</v>
      </c>
      <c r="C49" s="126">
        <f>+'t3'!C48/'t1'!F48*100</f>
        <v>22.969916992289544</v>
      </c>
      <c r="D49" s="126">
        <v>69.87230234176528</v>
      </c>
      <c r="E49" s="139">
        <f>('t1'!F48+'t6'!I48)/'t2'!F48*100</f>
        <v>94.12864033722222</v>
      </c>
      <c r="F49" s="133">
        <f>'t6'!C48/'t2'!F48*100</f>
        <v>10.419445061787053</v>
      </c>
      <c r="G49" s="127">
        <v>32.83077629103933</v>
      </c>
    </row>
    <row r="50" spans="1:7" ht="12.75" customHeight="1">
      <c r="A50" s="26" t="s">
        <v>145</v>
      </c>
      <c r="B50" s="27" t="s">
        <v>33</v>
      </c>
      <c r="C50" s="122">
        <f>+'t3'!C49/'t1'!F49*100</f>
        <v>19.026351317552567</v>
      </c>
      <c r="D50" s="122">
        <v>57.29248234306866</v>
      </c>
      <c r="E50" s="137">
        <f>('t1'!F49+'t6'!I49)/'t2'!F49*100</f>
        <v>96.51272651972661</v>
      </c>
      <c r="F50" s="131">
        <f>'t6'!C49/'t2'!F49*100</f>
        <v>6.37640484072048</v>
      </c>
      <c r="G50" s="123">
        <v>48.50929492444885</v>
      </c>
    </row>
    <row r="51" spans="1:7" ht="12.75" customHeight="1">
      <c r="A51" s="28" t="s">
        <v>146</v>
      </c>
      <c r="B51" s="29" t="s">
        <v>34</v>
      </c>
      <c r="C51" s="126">
        <f>+'t3'!C50/'t1'!F50*100</f>
        <v>22.74709493583874</v>
      </c>
      <c r="D51" s="126">
        <v>69.97605494759395</v>
      </c>
      <c r="E51" s="139">
        <f>('t1'!F50+'t6'!I50)/'t2'!F50*100</f>
        <v>93.19434303901707</v>
      </c>
      <c r="F51" s="133">
        <f>'t6'!C50/'t2'!F50*100</f>
        <v>9.953506367834054</v>
      </c>
      <c r="G51" s="127">
        <v>56.36430027257568</v>
      </c>
    </row>
    <row r="52" spans="1:7" ht="12.75" customHeight="1">
      <c r="A52" s="26" t="s">
        <v>147</v>
      </c>
      <c r="B52" s="27" t="s">
        <v>35</v>
      </c>
      <c r="C52" s="122">
        <f>+'t3'!C51/'t1'!F51*100</f>
        <v>19.225505953410757</v>
      </c>
      <c r="D52" s="122">
        <v>58.755770619194784</v>
      </c>
      <c r="E52" s="137">
        <f>('t1'!F51+'t6'!I51)/'t2'!F51*100</f>
        <v>92.78346570328809</v>
      </c>
      <c r="F52" s="131">
        <f>'t6'!C51/'t2'!F51*100</f>
        <v>13.35435930450376</v>
      </c>
      <c r="G52" s="123">
        <v>48.23199816352849</v>
      </c>
    </row>
    <row r="53" spans="1:7" ht="12.75" customHeight="1">
      <c r="A53" s="28" t="s">
        <v>148</v>
      </c>
      <c r="B53" s="29" t="s">
        <v>95</v>
      </c>
      <c r="C53" s="126">
        <f>+'t3'!C52/'t1'!F52*100</f>
        <v>19.835000657544573</v>
      </c>
      <c r="D53" s="126">
        <v>70.69241622379687</v>
      </c>
      <c r="E53" s="139">
        <f>('t1'!F52+'t6'!I52)/'t2'!F52*100</f>
        <v>98.12985534687344</v>
      </c>
      <c r="F53" s="133">
        <f>'t6'!C52/'t2'!F52*100</f>
        <v>16.841617895513476</v>
      </c>
      <c r="G53" s="127">
        <v>70.31692185720125</v>
      </c>
    </row>
    <row r="54" spans="1:7" ht="12.75" customHeight="1">
      <c r="A54" s="26" t="s">
        <v>149</v>
      </c>
      <c r="B54" s="27" t="s">
        <v>36</v>
      </c>
      <c r="C54" s="122">
        <f>+'t3'!C53/'t1'!F53*100</f>
        <v>27.286034469940283</v>
      </c>
      <c r="D54" s="122">
        <v>74.49823761359198</v>
      </c>
      <c r="E54" s="137">
        <f>('t1'!F53+'t6'!I53)/'t2'!F53*100</f>
        <v>96.47254923776869</v>
      </c>
      <c r="F54" s="131">
        <f>'t6'!C53/'t2'!F53*100</f>
        <v>19.124058766352068</v>
      </c>
      <c r="G54" s="123">
        <v>54.23889138572834</v>
      </c>
    </row>
    <row r="55" spans="1:7" ht="12.75" customHeight="1">
      <c r="A55" s="28" t="s">
        <v>150</v>
      </c>
      <c r="B55" s="29" t="s">
        <v>37</v>
      </c>
      <c r="C55" s="126">
        <f>+'t3'!C54/'t1'!F54*100</f>
        <v>16.717212503766103</v>
      </c>
      <c r="D55" s="126">
        <v>73.20850230049719</v>
      </c>
      <c r="E55" s="139">
        <f>('t1'!F54+'t6'!I54)/'t2'!F54*100</f>
        <v>103.16136026239356</v>
      </c>
      <c r="F55" s="133">
        <f>'t6'!C54/'t2'!F54*100</f>
        <v>13.769518847015977</v>
      </c>
      <c r="G55" s="127">
        <v>58.394632857893484</v>
      </c>
    </row>
    <row r="56" spans="1:7" ht="12.75" customHeight="1">
      <c r="A56" s="26" t="s">
        <v>151</v>
      </c>
      <c r="B56" s="27" t="s">
        <v>38</v>
      </c>
      <c r="C56" s="122">
        <f>+'t3'!C55/'t1'!F55*100</f>
        <v>29.220451654903872</v>
      </c>
      <c r="D56" s="122">
        <v>81.27961063869112</v>
      </c>
      <c r="E56" s="137">
        <f>('t1'!F55+'t6'!I55)/'t2'!F55*100</f>
        <v>87.23516443792431</v>
      </c>
      <c r="F56" s="131">
        <f>'t6'!C55/'t2'!F55*100</f>
        <v>17.614851465982877</v>
      </c>
      <c r="G56" s="123">
        <v>15.892922778484172</v>
      </c>
    </row>
    <row r="57" spans="1:7" ht="12.75" customHeight="1">
      <c r="A57" s="28" t="s">
        <v>152</v>
      </c>
      <c r="B57" s="29" t="s">
        <v>39</v>
      </c>
      <c r="C57" s="126">
        <f>+'t3'!C56/'t1'!F56*100</f>
        <v>20.14812713469769</v>
      </c>
      <c r="D57" s="126">
        <v>72.08511246116683</v>
      </c>
      <c r="E57" s="139">
        <f>('t1'!F56+'t6'!I56)/'t2'!F56*100</f>
        <v>97.10701225707037</v>
      </c>
      <c r="F57" s="133">
        <f>'t6'!C56/'t2'!F56*100</f>
        <v>10.125810193088626</v>
      </c>
      <c r="G57" s="127">
        <v>71.66501484539583</v>
      </c>
    </row>
    <row r="58" spans="1:7" ht="12.75" customHeight="1">
      <c r="A58" s="26" t="s">
        <v>153</v>
      </c>
      <c r="B58" s="27" t="s">
        <v>40</v>
      </c>
      <c r="C58" s="122">
        <f>+'t3'!C57/'t1'!F57*100</f>
        <v>22.521769116785908</v>
      </c>
      <c r="D58" s="122">
        <v>73.07708744500225</v>
      </c>
      <c r="E58" s="137">
        <f>('t1'!F57+'t6'!I57)/'t2'!F57*100</f>
        <v>94.1629264048806</v>
      </c>
      <c r="F58" s="131">
        <f>'t6'!C57/'t2'!F57*100</f>
        <v>11.44552571898458</v>
      </c>
      <c r="G58" s="123">
        <v>63.360922925127795</v>
      </c>
    </row>
    <row r="59" spans="1:7" ht="12.75" customHeight="1">
      <c r="A59" s="28" t="s">
        <v>154</v>
      </c>
      <c r="B59" s="29" t="s">
        <v>96</v>
      </c>
      <c r="C59" s="126">
        <f>+'t3'!C58/'t1'!F58*100</f>
        <v>20.528060187131704</v>
      </c>
      <c r="D59" s="126">
        <v>66.35618969104117</v>
      </c>
      <c r="E59" s="139">
        <f>('t1'!F58+'t6'!I58)/'t2'!F58*100</f>
        <v>92.88048690564796</v>
      </c>
      <c r="F59" s="133">
        <f>'t6'!C58/'t2'!F58*100</f>
        <v>11.556688149888622</v>
      </c>
      <c r="G59" s="127">
        <v>37.211112338345025</v>
      </c>
    </row>
    <row r="60" spans="1:7" ht="12.75" customHeight="1">
      <c r="A60" s="26" t="s">
        <v>155</v>
      </c>
      <c r="B60" s="27" t="s">
        <v>41</v>
      </c>
      <c r="C60" s="122">
        <f>+'t3'!C59/'t1'!F59*100</f>
        <v>28.499163273909588</v>
      </c>
      <c r="D60" s="122">
        <v>75.58399842507666</v>
      </c>
      <c r="E60" s="137">
        <f>('t1'!F59+'t6'!I59)/'t2'!F59*100</f>
        <v>89.19066299257999</v>
      </c>
      <c r="F60" s="131">
        <f>'t6'!C59/'t2'!F59*100</f>
        <v>28.10519469006318</v>
      </c>
      <c r="G60" s="123">
        <v>17.8600627923815</v>
      </c>
    </row>
    <row r="61" spans="1:7" ht="12.75" customHeight="1">
      <c r="A61" s="28" t="s">
        <v>156</v>
      </c>
      <c r="B61" s="29" t="s">
        <v>42</v>
      </c>
      <c r="C61" s="126">
        <f>+'t3'!C60/'t1'!F60*100</f>
        <v>22.24114847814628</v>
      </c>
      <c r="D61" s="126">
        <v>66.36944841840183</v>
      </c>
      <c r="E61" s="139">
        <f>('t1'!F60+'t6'!I60)/'t2'!F60*100</f>
        <v>95.20939879623391</v>
      </c>
      <c r="F61" s="133">
        <f>'t6'!C60/'t2'!F60*100</f>
        <v>12.071645805731142</v>
      </c>
      <c r="G61" s="127">
        <v>28.108150177792236</v>
      </c>
    </row>
    <row r="62" spans="1:7" ht="12.75" customHeight="1">
      <c r="A62" s="26" t="s">
        <v>157</v>
      </c>
      <c r="B62" s="27" t="s">
        <v>43</v>
      </c>
      <c r="C62" s="122">
        <f>+'t3'!C61/'t1'!F61*100</f>
        <v>19.31815883054527</v>
      </c>
      <c r="D62" s="122">
        <v>56.72385862583037</v>
      </c>
      <c r="E62" s="137">
        <f>('t1'!F61+'t6'!I61)/'t2'!F61*100</f>
        <v>93.8530902458378</v>
      </c>
      <c r="F62" s="131">
        <f>'t6'!C61/'t2'!F61*100</f>
        <v>7.068981944624609</v>
      </c>
      <c r="G62" s="123">
        <v>48.85814450582761</v>
      </c>
    </row>
    <row r="63" spans="1:7" ht="12.75" customHeight="1">
      <c r="A63" s="28" t="s">
        <v>158</v>
      </c>
      <c r="B63" s="29" t="s">
        <v>44</v>
      </c>
      <c r="C63" s="126">
        <f>+'t3'!C62/'t1'!F62*100</f>
        <v>22.52507041701899</v>
      </c>
      <c r="D63" s="126">
        <v>81.02265006640961</v>
      </c>
      <c r="E63" s="139">
        <f>('t1'!F62+'t6'!I62)/'t2'!F62*100</f>
        <v>94.95457902073842</v>
      </c>
      <c r="F63" s="133">
        <f>'t6'!C62/'t2'!F62*100</f>
        <v>12.145549309375633</v>
      </c>
      <c r="G63" s="127">
        <v>90.66458675255642</v>
      </c>
    </row>
    <row r="64" spans="1:7" ht="12.75" customHeight="1">
      <c r="A64" s="26" t="s">
        <v>159</v>
      </c>
      <c r="B64" s="27" t="s">
        <v>45</v>
      </c>
      <c r="C64" s="122">
        <f>+'t3'!C63/'t1'!F63*100</f>
        <v>22.135102573003365</v>
      </c>
      <c r="D64" s="122">
        <v>62.28687611355013</v>
      </c>
      <c r="E64" s="137">
        <f>('t1'!F63+'t6'!I63)/'t2'!F63*100</f>
        <v>89.2213103556573</v>
      </c>
      <c r="F64" s="131">
        <f>'t6'!C63/'t2'!F63*100</f>
        <v>12.969703121814627</v>
      </c>
      <c r="G64" s="123">
        <v>37.80061964752882</v>
      </c>
    </row>
    <row r="65" spans="1:7" ht="12.75" customHeight="1">
      <c r="A65" s="28" t="s">
        <v>160</v>
      </c>
      <c r="B65" s="29" t="s">
        <v>46</v>
      </c>
      <c r="C65" s="126">
        <f>+'t3'!C64/'t1'!F64*100</f>
        <v>16.99059955749071</v>
      </c>
      <c r="D65" s="126">
        <v>57.31120382792613</v>
      </c>
      <c r="E65" s="139">
        <f>('t1'!F64+'t6'!I64)/'t2'!F64*100</f>
        <v>97.59044264282922</v>
      </c>
      <c r="F65" s="133">
        <f>'t6'!C64/'t2'!F64*100</f>
        <v>14.504579379077434</v>
      </c>
      <c r="G65" s="127">
        <v>56.414847625442185</v>
      </c>
    </row>
    <row r="66" spans="1:7" ht="12.75" customHeight="1">
      <c r="A66" s="26" t="s">
        <v>161</v>
      </c>
      <c r="B66" s="27" t="s">
        <v>47</v>
      </c>
      <c r="C66" s="122">
        <f>+'t3'!C65/'t1'!F65*100</f>
        <v>25.356411280802067</v>
      </c>
      <c r="D66" s="122">
        <v>67.09087188974297</v>
      </c>
      <c r="E66" s="137">
        <f>('t1'!F65+'t6'!I65)/'t2'!F65*100</f>
        <v>97.61524680041225</v>
      </c>
      <c r="F66" s="131">
        <f>'t6'!C65/'t2'!F65*100</f>
        <v>12.281646806324073</v>
      </c>
      <c r="G66" s="123">
        <v>67.43074079090736</v>
      </c>
    </row>
    <row r="67" spans="1:7" ht="12.75" customHeight="1">
      <c r="A67" s="28" t="s">
        <v>162</v>
      </c>
      <c r="B67" s="29" t="s">
        <v>48</v>
      </c>
      <c r="C67" s="126">
        <f>+'t3'!C66/'t1'!F66*100</f>
        <v>18.83417303313904</v>
      </c>
      <c r="D67" s="126">
        <v>59.45856007622916</v>
      </c>
      <c r="E67" s="139">
        <f>('t1'!F66+'t6'!I66)/'t2'!F66*100</f>
        <v>98.07915856679521</v>
      </c>
      <c r="F67" s="133">
        <f>'t6'!C66/'t2'!F66*100</f>
        <v>11.9957505006107</v>
      </c>
      <c r="G67" s="127">
        <v>45.91855506872133</v>
      </c>
    </row>
    <row r="68" spans="1:7" ht="12.75" customHeight="1">
      <c r="A68" s="26" t="s">
        <v>163</v>
      </c>
      <c r="B68" s="27" t="s">
        <v>49</v>
      </c>
      <c r="C68" s="122">
        <f>+'t3'!C67/'t1'!F67*100</f>
        <v>19.80636355436373</v>
      </c>
      <c r="D68" s="122">
        <v>67.37375111378327</v>
      </c>
      <c r="E68" s="137">
        <f>('t1'!F67+'t6'!I67)/'t2'!F67*100</f>
        <v>98.14815879585797</v>
      </c>
      <c r="F68" s="131">
        <f>'t6'!C67/'t2'!F67*100</f>
        <v>13.636017680851397</v>
      </c>
      <c r="G68" s="123">
        <v>53.4250712738672</v>
      </c>
    </row>
    <row r="69" spans="1:7" ht="12.75" customHeight="1">
      <c r="A69" s="28" t="s">
        <v>164</v>
      </c>
      <c r="B69" s="29" t="s">
        <v>50</v>
      </c>
      <c r="C69" s="126">
        <f>+'t3'!C68/'t1'!F68*100</f>
        <v>22.133903627855005</v>
      </c>
      <c r="D69" s="126">
        <v>84.61325696328866</v>
      </c>
      <c r="E69" s="139">
        <f>('t1'!F68+'t6'!I68)/'t2'!F68*100</f>
        <v>97.16010571566856</v>
      </c>
      <c r="F69" s="133">
        <f>'t6'!C68/'t2'!F68*100</f>
        <v>19.17152312963696</v>
      </c>
      <c r="G69" s="127">
        <v>35.71110780825013</v>
      </c>
    </row>
    <row r="70" spans="1:7" ht="12.75" customHeight="1">
      <c r="A70" s="26" t="s">
        <v>165</v>
      </c>
      <c r="B70" s="27" t="s">
        <v>51</v>
      </c>
      <c r="C70" s="122">
        <f>+'t3'!C69/'t1'!F69*100</f>
        <v>20.864176491177673</v>
      </c>
      <c r="D70" s="122">
        <v>59.84821059474982</v>
      </c>
      <c r="E70" s="137">
        <f>('t1'!F69+'t6'!I69)/'t2'!F69*100</f>
        <v>99.04107955186235</v>
      </c>
      <c r="F70" s="131">
        <f>'t6'!C69/'t2'!F69*100</f>
        <v>11.081835093087228</v>
      </c>
      <c r="G70" s="123">
        <v>32.74760208827213</v>
      </c>
    </row>
    <row r="71" spans="1:7" ht="12.75" customHeight="1">
      <c r="A71" s="28" t="s">
        <v>166</v>
      </c>
      <c r="B71" s="29" t="s">
        <v>52</v>
      </c>
      <c r="C71" s="126">
        <f>+'t3'!C70/'t1'!F70*100</f>
        <v>20.810172185756144</v>
      </c>
      <c r="D71" s="126">
        <v>76.08646232385068</v>
      </c>
      <c r="E71" s="139">
        <f>('t1'!F70+'t6'!I70)/'t2'!F70*100</f>
        <v>95.75116791925176</v>
      </c>
      <c r="F71" s="133">
        <f>'t6'!C70/'t2'!F70*100</f>
        <v>14.963910721573736</v>
      </c>
      <c r="G71" s="127">
        <v>53.07221336665512</v>
      </c>
    </row>
    <row r="72" spans="1:7" ht="12.75" customHeight="1">
      <c r="A72" s="26" t="s">
        <v>167</v>
      </c>
      <c r="B72" s="27" t="s">
        <v>53</v>
      </c>
      <c r="C72" s="122">
        <f>+'t3'!C71/'t1'!F71*100</f>
        <v>18.343168968490264</v>
      </c>
      <c r="D72" s="122">
        <v>54.969228413680554</v>
      </c>
      <c r="E72" s="137">
        <f>('t1'!F71+'t6'!I71)/'t2'!F71*100</f>
        <v>92.10763827401287</v>
      </c>
      <c r="F72" s="131">
        <f>'t6'!C71/'t2'!F71*100</f>
        <v>15.820310831934217</v>
      </c>
      <c r="G72" s="123">
        <v>32.3169249993331</v>
      </c>
    </row>
    <row r="73" spans="1:7" ht="12.75" customHeight="1">
      <c r="A73" s="28" t="s">
        <v>168</v>
      </c>
      <c r="B73" s="29" t="s">
        <v>97</v>
      </c>
      <c r="C73" s="126">
        <f>+'t3'!C72/'t1'!F72*100</f>
        <v>23.931141833891342</v>
      </c>
      <c r="D73" s="126">
        <v>74.10577404679373</v>
      </c>
      <c r="E73" s="139">
        <f>('t1'!F72+'t6'!I72)/'t2'!F72*100</f>
        <v>94.62775162738357</v>
      </c>
      <c r="F73" s="133">
        <f>'t6'!C72/'t2'!F72*100</f>
        <v>6.938275863644634</v>
      </c>
      <c r="G73" s="127">
        <v>35.60552387868389</v>
      </c>
    </row>
    <row r="74" spans="1:7" ht="12.75" customHeight="1">
      <c r="A74" s="26" t="s">
        <v>169</v>
      </c>
      <c r="B74" s="27" t="s">
        <v>54</v>
      </c>
      <c r="C74" s="122">
        <f>+'t3'!C73/'t1'!F73*100</f>
        <v>20.96779734218706</v>
      </c>
      <c r="D74" s="122">
        <v>62.641073676194395</v>
      </c>
      <c r="E74" s="137">
        <f>('t1'!F73+'t6'!I73)/'t2'!F73*100</f>
        <v>96.0684819763304</v>
      </c>
      <c r="F74" s="131">
        <f>'t6'!C73/'t2'!F73*100</f>
        <v>12.426896940068845</v>
      </c>
      <c r="G74" s="123">
        <v>28.784706999569448</v>
      </c>
    </row>
    <row r="75" spans="1:7" ht="12.75" customHeight="1">
      <c r="A75" s="28" t="s">
        <v>170</v>
      </c>
      <c r="B75" s="29" t="s">
        <v>55</v>
      </c>
      <c r="C75" s="126">
        <f>+'t3'!C74/'t1'!F74*100</f>
        <v>17.559707152582526</v>
      </c>
      <c r="D75" s="126">
        <v>52.10377037772594</v>
      </c>
      <c r="E75" s="139">
        <f>('t1'!F74+'t6'!I74)/'t2'!F74*100</f>
        <v>95.96981757180403</v>
      </c>
      <c r="F75" s="133">
        <f>'t6'!C74/'t2'!F74*100</f>
        <v>11.414312030940438</v>
      </c>
      <c r="G75" s="127">
        <v>67.3173771530205</v>
      </c>
    </row>
    <row r="76" spans="1:7" ht="12.75" customHeight="1">
      <c r="A76" s="26" t="s">
        <v>171</v>
      </c>
      <c r="B76" s="27" t="s">
        <v>56</v>
      </c>
      <c r="C76" s="122">
        <f>+'t3'!C75/'t1'!F75*100</f>
        <v>17.311272735558525</v>
      </c>
      <c r="D76" s="122">
        <v>52.0984510877504</v>
      </c>
      <c r="E76" s="137">
        <f>('t1'!F75+'t6'!I75)/'t2'!F75*100</f>
        <v>93.94696600669631</v>
      </c>
      <c r="F76" s="131">
        <f>'t6'!C75/'t2'!F75*100</f>
        <v>11.532997490427244</v>
      </c>
      <c r="G76" s="123">
        <v>72.28026424506255</v>
      </c>
    </row>
    <row r="77" spans="1:7" ht="12.75" customHeight="1">
      <c r="A77" s="28" t="s">
        <v>172</v>
      </c>
      <c r="B77" s="29" t="s">
        <v>57</v>
      </c>
      <c r="C77" s="126">
        <f>+'t3'!C76/'t1'!F76*100</f>
        <v>20.002599059451825</v>
      </c>
      <c r="D77" s="126">
        <v>55.86654776687551</v>
      </c>
      <c r="E77" s="139">
        <f>('t1'!F76+'t6'!I76)/'t2'!F76*100</f>
        <v>93.97027795545524</v>
      </c>
      <c r="F77" s="133">
        <f>'t6'!C76/'t2'!F76*100</f>
        <v>11.461722279441723</v>
      </c>
      <c r="G77" s="127">
        <v>45.963633983354754</v>
      </c>
    </row>
    <row r="78" spans="1:7" ht="12.75" customHeight="1">
      <c r="A78" s="26" t="s">
        <v>173</v>
      </c>
      <c r="B78" s="27" t="s">
        <v>58</v>
      </c>
      <c r="C78" s="122">
        <f>+'t3'!C77/'t1'!F77*100</f>
        <v>23.285771215956856</v>
      </c>
      <c r="D78" s="122">
        <v>77.73272038727603</v>
      </c>
      <c r="E78" s="137">
        <f>('t1'!F77+'t6'!I77)/'t2'!F77*100</f>
        <v>90.38350911261294</v>
      </c>
      <c r="F78" s="131">
        <f>'t6'!C77/'t2'!F77*100</f>
        <v>18.9149789727496</v>
      </c>
      <c r="G78" s="123">
        <v>66.26261319208876</v>
      </c>
    </row>
    <row r="79" spans="1:7" ht="12.75" customHeight="1">
      <c r="A79" s="28" t="s">
        <v>174</v>
      </c>
      <c r="B79" s="29" t="s">
        <v>59</v>
      </c>
      <c r="C79" s="126">
        <f>+'t3'!C78/'t1'!F78*100</f>
        <v>19.308375047720013</v>
      </c>
      <c r="D79" s="126">
        <v>69.23807624911888</v>
      </c>
      <c r="E79" s="139">
        <f>('t1'!F78+'t6'!I78)/'t2'!F78*100</f>
        <v>97.63432597570308</v>
      </c>
      <c r="F79" s="133">
        <f>'t6'!C78/'t2'!F78*100</f>
        <v>11.003260315030928</v>
      </c>
      <c r="G79" s="127">
        <v>66.13004890472546</v>
      </c>
    </row>
    <row r="80" spans="1:7" ht="12.75" customHeight="1">
      <c r="A80" s="26" t="s">
        <v>175</v>
      </c>
      <c r="B80" s="27" t="s">
        <v>60</v>
      </c>
      <c r="C80" s="122">
        <f>+'t3'!C79/'t1'!F79*100</f>
        <v>19.08778268487041</v>
      </c>
      <c r="D80" s="122">
        <v>62.825271871857986</v>
      </c>
      <c r="E80" s="137">
        <f>('t1'!F79+'t6'!I79)/'t2'!F79*100</f>
        <v>95.96593564618561</v>
      </c>
      <c r="F80" s="131">
        <f>'t6'!C79/'t2'!F79*100</f>
        <v>12.548668189517562</v>
      </c>
      <c r="G80" s="123">
        <v>50.276025363541045</v>
      </c>
    </row>
    <row r="81" spans="1:7" ht="12.75" customHeight="1">
      <c r="A81" s="28" t="s">
        <v>176</v>
      </c>
      <c r="B81" s="29" t="s">
        <v>61</v>
      </c>
      <c r="C81" s="126">
        <f>+'t3'!C80/'t1'!F80*100</f>
        <v>22.17842806989022</v>
      </c>
      <c r="D81" s="126">
        <v>49.74038070226247</v>
      </c>
      <c r="E81" s="139">
        <f>('t1'!F80+'t6'!I80)/'t2'!F80*100</f>
        <v>96.72688312297036</v>
      </c>
      <c r="F81" s="133">
        <f>'t6'!C80/'t2'!F80*100</f>
        <v>17.103127400934024</v>
      </c>
      <c r="G81" s="127">
        <v>65.75062519698933</v>
      </c>
    </row>
    <row r="82" spans="1:7" ht="12.75" customHeight="1">
      <c r="A82" s="26" t="s">
        <v>177</v>
      </c>
      <c r="B82" s="27" t="s">
        <v>62</v>
      </c>
      <c r="C82" s="122">
        <f>+'t3'!C81/'t1'!F81*100</f>
        <v>18.369994119110107</v>
      </c>
      <c r="D82" s="122">
        <v>49.489434079458896</v>
      </c>
      <c r="E82" s="137">
        <f>('t1'!F81+'t6'!I81)/'t2'!F81*100</f>
        <v>94.41984145833877</v>
      </c>
      <c r="F82" s="131">
        <f>'t6'!C81/'t2'!F81*100</f>
        <v>10.14023176344827</v>
      </c>
      <c r="G82" s="123">
        <v>52.88730104524322</v>
      </c>
    </row>
    <row r="83" spans="1:7" ht="12.75" customHeight="1">
      <c r="A83" s="28" t="s">
        <v>178</v>
      </c>
      <c r="B83" s="29" t="s">
        <v>63</v>
      </c>
      <c r="C83" s="126">
        <f>+'t3'!C82/'t1'!F82*100</f>
        <v>7.84819964689734</v>
      </c>
      <c r="D83" s="126">
        <v>66.55166833458212</v>
      </c>
      <c r="E83" s="139">
        <f>('t1'!F82+'t6'!I82)/'t2'!F82*100</f>
        <v>99.20593452986938</v>
      </c>
      <c r="F83" s="133">
        <f>'t6'!C82/'t2'!F82*100</f>
        <v>1.5075351275017759</v>
      </c>
      <c r="G83" s="127">
        <v>0</v>
      </c>
    </row>
    <row r="84" spans="1:7" ht="12.75" customHeight="1">
      <c r="A84" s="26" t="s">
        <v>179</v>
      </c>
      <c r="B84" s="27" t="s">
        <v>64</v>
      </c>
      <c r="C84" s="122">
        <f>+'t3'!C83/'t1'!F83*100</f>
        <v>18.834115458801907</v>
      </c>
      <c r="D84" s="122">
        <v>77.24466545013927</v>
      </c>
      <c r="E84" s="137">
        <f>('t1'!F83+'t6'!I83)/'t2'!F83*100</f>
        <v>101.23066652931796</v>
      </c>
      <c r="F84" s="131">
        <f>'t6'!C83/'t2'!F83*100</f>
        <v>9.584867518391405</v>
      </c>
      <c r="G84" s="123">
        <v>95.53573506408236</v>
      </c>
    </row>
    <row r="85" spans="1:7" ht="12.75" customHeight="1">
      <c r="A85" s="28" t="s">
        <v>180</v>
      </c>
      <c r="B85" s="29" t="s">
        <v>65</v>
      </c>
      <c r="C85" s="126">
        <f>+'t3'!C84/'t1'!F84*100</f>
        <v>21.223653712393727</v>
      </c>
      <c r="D85" s="126">
        <v>61.49699730751027</v>
      </c>
      <c r="E85" s="139">
        <f>('t1'!F84+'t6'!I84)/'t2'!F84*100</f>
        <v>98.9471674557076</v>
      </c>
      <c r="F85" s="133">
        <f>'t6'!C84/'t2'!F84*100</f>
        <v>11.28113322665744</v>
      </c>
      <c r="G85" s="127">
        <v>82.19282892023962</v>
      </c>
    </row>
    <row r="86" spans="1:7" ht="12.75" customHeight="1">
      <c r="A86" s="26" t="s">
        <v>181</v>
      </c>
      <c r="B86" s="27" t="s">
        <v>66</v>
      </c>
      <c r="C86" s="122">
        <f>+'t3'!C85/'t1'!F85*100</f>
        <v>18.985179133547977</v>
      </c>
      <c r="D86" s="122">
        <v>45.472043253637494</v>
      </c>
      <c r="E86" s="137">
        <f>('t1'!F85+'t6'!I85)/'t2'!F85*100</f>
        <v>87.85531558660462</v>
      </c>
      <c r="F86" s="131">
        <f>'t6'!C85/'t2'!F85*100</f>
        <v>21.785872986167842</v>
      </c>
      <c r="G86" s="123">
        <v>12.679881815687043</v>
      </c>
    </row>
    <row r="87" spans="1:7" ht="12.75" customHeight="1">
      <c r="A87" s="28" t="s">
        <v>182</v>
      </c>
      <c r="B87" s="29" t="s">
        <v>67</v>
      </c>
      <c r="C87" s="126">
        <f>+'t3'!C86/'t1'!F86*100</f>
        <v>25.166692774489707</v>
      </c>
      <c r="D87" s="126">
        <v>66.3503745990704</v>
      </c>
      <c r="E87" s="139">
        <f>('t1'!F86+'t6'!I86)/'t2'!F86*100</f>
        <v>97.98321353575213</v>
      </c>
      <c r="F87" s="133">
        <f>'t6'!C86/'t2'!F86*100</f>
        <v>10.20818133949133</v>
      </c>
      <c r="G87" s="127">
        <v>60.16803276088487</v>
      </c>
    </row>
    <row r="88" spans="1:7" ht="12.75" customHeight="1">
      <c r="A88" s="26" t="s">
        <v>183</v>
      </c>
      <c r="B88" s="27" t="s">
        <v>68</v>
      </c>
      <c r="C88" s="122">
        <f>+'t3'!C87/'t1'!F87*100</f>
        <v>22.167745307529923</v>
      </c>
      <c r="D88" s="122">
        <v>46.89844525401899</v>
      </c>
      <c r="E88" s="137">
        <f>('t1'!F87+'t6'!I87)/'t2'!F87*100</f>
        <v>95.6237582918105</v>
      </c>
      <c r="F88" s="131">
        <f>'t6'!C87/'t2'!F87*100</f>
        <v>8.043429513074104</v>
      </c>
      <c r="G88" s="123">
        <v>45.3673914377683</v>
      </c>
    </row>
    <row r="89" spans="1:7" ht="12.75" customHeight="1">
      <c r="A89" s="28" t="s">
        <v>184</v>
      </c>
      <c r="B89" s="29" t="s">
        <v>69</v>
      </c>
      <c r="C89" s="126">
        <f>+'t3'!C88/'t1'!F88*100</f>
        <v>20.836256566533272</v>
      </c>
      <c r="D89" s="126">
        <v>78.45736041706274</v>
      </c>
      <c r="E89" s="139">
        <f>('t1'!F88+'t6'!I88)/'t2'!F88*100</f>
        <v>98.81136861414771</v>
      </c>
      <c r="F89" s="133">
        <f>'t6'!C88/'t2'!F88*100</f>
        <v>11.921537597181036</v>
      </c>
      <c r="G89" s="127">
        <v>75.07064471391695</v>
      </c>
    </row>
    <row r="90" spans="1:7" ht="12.75" customHeight="1">
      <c r="A90" s="26" t="s">
        <v>185</v>
      </c>
      <c r="B90" s="27" t="s">
        <v>70</v>
      </c>
      <c r="C90" s="122">
        <f>+'t3'!C89/'t1'!F89*100</f>
        <v>22.623263571254274</v>
      </c>
      <c r="D90" s="122">
        <v>84.18849827074258</v>
      </c>
      <c r="E90" s="137">
        <f>('t1'!F89+'t6'!I89)/'t2'!F89*100</f>
        <v>91.64225885030336</v>
      </c>
      <c r="F90" s="131">
        <f>'t6'!C89/'t2'!F89*100</f>
        <v>8.26355294784149</v>
      </c>
      <c r="G90" s="123">
        <v>71.8873435443926</v>
      </c>
    </row>
    <row r="91" spans="1:7" s="3" customFormat="1" ht="12.75" customHeight="1">
      <c r="A91" s="28" t="s">
        <v>186</v>
      </c>
      <c r="B91" s="29" t="s">
        <v>71</v>
      </c>
      <c r="C91" s="126">
        <f>+'t3'!C90/'t1'!F90*100</f>
        <v>21.322172886102337</v>
      </c>
      <c r="D91" s="126">
        <v>44.47017359038772</v>
      </c>
      <c r="E91" s="139">
        <f>('t1'!F90+'t6'!I90)/'t2'!F90*100</f>
        <v>97.18043502919572</v>
      </c>
      <c r="F91" s="133">
        <f>'t6'!C90/'t2'!F90*100</f>
        <v>10.212785449153648</v>
      </c>
      <c r="G91" s="127">
        <v>74.07975029901046</v>
      </c>
    </row>
    <row r="92" spans="1:7" ht="12.75" customHeight="1">
      <c r="A92" s="26" t="s">
        <v>187</v>
      </c>
      <c r="B92" s="27" t="s">
        <v>72</v>
      </c>
      <c r="C92" s="122">
        <f>+'t3'!C91/'t1'!F91*100</f>
        <v>23.15936352797038</v>
      </c>
      <c r="D92" s="122">
        <v>51.43568530024156</v>
      </c>
      <c r="E92" s="137">
        <f>('t1'!F91+'t6'!I91)/'t2'!F91*100</f>
        <v>95.59850278565688</v>
      </c>
      <c r="F92" s="131">
        <f>'t6'!C91/'t2'!F91*100</f>
        <v>13.32348333826793</v>
      </c>
      <c r="G92" s="123">
        <v>29.05649545416037</v>
      </c>
    </row>
    <row r="93" spans="1:7" ht="12.75" customHeight="1">
      <c r="A93" s="28" t="s">
        <v>188</v>
      </c>
      <c r="B93" s="29" t="s">
        <v>73</v>
      </c>
      <c r="C93" s="126">
        <f>+'t3'!C92/'t1'!F92*100</f>
        <v>17.99941333532163</v>
      </c>
      <c r="D93" s="126">
        <v>53.88897846738207</v>
      </c>
      <c r="E93" s="139">
        <f>('t1'!F92+'t6'!I92)/'t2'!F92*100</f>
        <v>94.7724421496861</v>
      </c>
      <c r="F93" s="133">
        <f>'t6'!C92/'t2'!F92*100</f>
        <v>13.715326827523269</v>
      </c>
      <c r="G93" s="127">
        <v>77.46750753093824</v>
      </c>
    </row>
    <row r="94" spans="1:7" ht="12.75" customHeight="1">
      <c r="A94" s="26" t="s">
        <v>189</v>
      </c>
      <c r="B94" s="27" t="s">
        <v>74</v>
      </c>
      <c r="C94" s="122">
        <f>+'t3'!C93/'t1'!F93*100</f>
        <v>22.014402927184783</v>
      </c>
      <c r="D94" s="122">
        <v>63.82923543760915</v>
      </c>
      <c r="E94" s="137">
        <f>('t1'!F93+'t6'!I93)/'t2'!F93*100</f>
        <v>95.34131034608167</v>
      </c>
      <c r="F94" s="131">
        <f>'t6'!C93/'t2'!F93*100</f>
        <v>8.69281659397235</v>
      </c>
      <c r="G94" s="123">
        <v>49.93669763274156</v>
      </c>
    </row>
    <row r="95" spans="1:7" ht="12.75">
      <c r="A95" s="28" t="s">
        <v>190</v>
      </c>
      <c r="B95" s="29" t="s">
        <v>98</v>
      </c>
      <c r="C95" s="126">
        <f>+'t3'!C94/'t1'!F94*100</f>
        <v>22.41292573003614</v>
      </c>
      <c r="D95" s="126">
        <v>64.78033776942628</v>
      </c>
      <c r="E95" s="139">
        <f>('t1'!F94+'t6'!I94)/'t2'!F94*100</f>
        <v>92.45999827775748</v>
      </c>
      <c r="F95" s="133">
        <f>'t6'!C94/'t2'!F94*100</f>
        <v>8.440225646764759</v>
      </c>
      <c r="G95" s="127">
        <v>16.069925576247396</v>
      </c>
    </row>
    <row r="96" spans="1:7" ht="12.75">
      <c r="A96" s="26" t="s">
        <v>191</v>
      </c>
      <c r="B96" s="27" t="s">
        <v>75</v>
      </c>
      <c r="C96" s="122">
        <f>+'t3'!C95/'t1'!F95*100</f>
        <v>22.905342518979023</v>
      </c>
      <c r="D96" s="122">
        <v>61.62555364190857</v>
      </c>
      <c r="E96" s="137">
        <f>('t1'!F95+'t6'!I95)/'t2'!F95*100</f>
        <v>98.18073205169979</v>
      </c>
      <c r="F96" s="131">
        <f>'t6'!C95/'t2'!F95*100</f>
        <v>12.438090583251874</v>
      </c>
      <c r="G96" s="123">
        <v>81.496275116759</v>
      </c>
    </row>
    <row r="97" spans="1:7" ht="12.75">
      <c r="A97" s="28" t="s">
        <v>192</v>
      </c>
      <c r="B97" s="29" t="s">
        <v>76</v>
      </c>
      <c r="C97" s="126">
        <f>+'t3'!C96/'t1'!F96*100</f>
        <v>20.52767537511898</v>
      </c>
      <c r="D97" s="126">
        <v>69.37819482525556</v>
      </c>
      <c r="E97" s="139">
        <f>('t1'!F96+'t6'!I96)/'t2'!F96*100</f>
        <v>97.77029252104646</v>
      </c>
      <c r="F97" s="133">
        <f>'t6'!C96/'t2'!F96*100</f>
        <v>8.16168514071802</v>
      </c>
      <c r="G97" s="127">
        <v>70.07039579837246</v>
      </c>
    </row>
    <row r="98" spans="1:7" ht="12.75">
      <c r="A98" s="26" t="s">
        <v>193</v>
      </c>
      <c r="B98" s="27" t="s">
        <v>77</v>
      </c>
      <c r="C98" s="122">
        <f>+'t3'!C97/'t1'!F97*100</f>
        <v>26.34140209448077</v>
      </c>
      <c r="D98" s="122">
        <v>60.45548342284494</v>
      </c>
      <c r="E98" s="137">
        <f>('t1'!F97+'t6'!I97)/'t2'!F97*100</f>
        <v>97.92372859927725</v>
      </c>
      <c r="F98" s="131">
        <f>'t6'!C97/'t2'!F97*100</f>
        <v>10.567590081419437</v>
      </c>
      <c r="G98" s="123">
        <v>81.77039725877088</v>
      </c>
    </row>
    <row r="99" spans="1:7" ht="12.75">
      <c r="A99" s="28" t="s">
        <v>194</v>
      </c>
      <c r="B99" s="29" t="s">
        <v>78</v>
      </c>
      <c r="C99" s="126">
        <f>+'t3'!C98/'t1'!F98*100</f>
        <v>19.118704893410367</v>
      </c>
      <c r="D99" s="126">
        <v>52.65534621624438</v>
      </c>
      <c r="E99" s="139">
        <f>('t1'!F98+'t6'!I98)/'t2'!F98*100</f>
        <v>98.354686447275</v>
      </c>
      <c r="F99" s="133">
        <f>'t6'!C98/'t2'!F98*100</f>
        <v>11.640616849006514</v>
      </c>
      <c r="G99" s="127">
        <v>76.46492092779566</v>
      </c>
    </row>
    <row r="100" spans="1:7" ht="12.75">
      <c r="A100" s="26" t="s">
        <v>195</v>
      </c>
      <c r="B100" s="27" t="s">
        <v>99</v>
      </c>
      <c r="C100" s="122">
        <f>+'t3'!C99/'t1'!F99*100</f>
        <v>17.28068192769017</v>
      </c>
      <c r="D100" s="122">
        <v>58.97803452849098</v>
      </c>
      <c r="E100" s="137">
        <f>('t1'!F99+'t6'!I99)/'t2'!F99*100</f>
        <v>103.56853562501713</v>
      </c>
      <c r="F100" s="131">
        <f>'t6'!C99/'t2'!F99*100</f>
        <v>15.49836029751875</v>
      </c>
      <c r="G100" s="123">
        <v>6.0761422409285695</v>
      </c>
    </row>
    <row r="101" spans="1:7" ht="12.75">
      <c r="A101" s="28" t="s">
        <v>196</v>
      </c>
      <c r="B101" s="29" t="s">
        <v>79</v>
      </c>
      <c r="C101" s="126">
        <f>+'t3'!C100/'t1'!F100*100</f>
        <v>21.12366787086251</v>
      </c>
      <c r="D101" s="126">
        <v>57.73843791170022</v>
      </c>
      <c r="E101" s="139">
        <f>('t1'!F100+'t6'!I100)/'t2'!F100*100</f>
        <v>102.3413158911166</v>
      </c>
      <c r="F101" s="133">
        <f>'t6'!C100/'t2'!F100*100</f>
        <v>10.883570070835317</v>
      </c>
      <c r="G101" s="127">
        <v>58.556512762404466</v>
      </c>
    </row>
    <row r="102" spans="1:7" ht="12.75">
      <c r="A102" s="26" t="s">
        <v>197</v>
      </c>
      <c r="B102" s="27" t="s">
        <v>80</v>
      </c>
      <c r="C102" s="122">
        <f>+'t3'!C101/'t1'!F101*100</f>
        <v>26.516192002109833</v>
      </c>
      <c r="D102" s="122">
        <v>54.075842618839765</v>
      </c>
      <c r="E102" s="137">
        <f>('t1'!F101+'t6'!I101)/'t2'!F101*100</f>
        <v>95.37114800127368</v>
      </c>
      <c r="F102" s="131">
        <f>'t6'!C101/'t2'!F101*100</f>
        <v>16.162075682886844</v>
      </c>
      <c r="G102" s="123">
        <v>40.35973743223705</v>
      </c>
    </row>
    <row r="103" spans="1:7" ht="12.75">
      <c r="A103" s="28" t="s">
        <v>198</v>
      </c>
      <c r="B103" s="29" t="s">
        <v>81</v>
      </c>
      <c r="C103" s="126">
        <f>+'t3'!C102/'t1'!F102*100</f>
        <v>17.139715134774725</v>
      </c>
      <c r="D103" s="126">
        <v>57.89089496728658</v>
      </c>
      <c r="E103" s="139">
        <f>('t1'!F102+'t6'!I102)/'t2'!F102*100</f>
        <v>100.58494075614308</v>
      </c>
      <c r="F103" s="133">
        <f>'t6'!C102/'t2'!F102*100</f>
        <v>7.54038031805899</v>
      </c>
      <c r="G103" s="127">
        <v>102.47083321409636</v>
      </c>
    </row>
    <row r="104" spans="1:7" ht="12.75">
      <c r="A104" s="26" t="s">
        <v>199</v>
      </c>
      <c r="B104" s="27" t="s">
        <v>82</v>
      </c>
      <c r="C104" s="122">
        <f>+'t3'!C103/'t1'!F103*100</f>
        <v>19.172070116511026</v>
      </c>
      <c r="D104" s="122">
        <v>86.44375187901137</v>
      </c>
      <c r="E104" s="137">
        <f>('t1'!F103+'t6'!I103)/'t2'!F103*100</f>
        <v>99.58976646569207</v>
      </c>
      <c r="F104" s="131">
        <f>'t6'!C103/'t2'!F103*100</f>
        <v>12.054298947063687</v>
      </c>
      <c r="G104" s="123">
        <v>16.974115930413898</v>
      </c>
    </row>
    <row r="105" spans="1:7" ht="12.75">
      <c r="A105" s="28" t="s">
        <v>200</v>
      </c>
      <c r="B105" s="29" t="s">
        <v>83</v>
      </c>
      <c r="C105" s="126">
        <f>+'t3'!C104/'t1'!F104*100</f>
        <v>20.830687649825464</v>
      </c>
      <c r="D105" s="126">
        <v>88.64959053596729</v>
      </c>
      <c r="E105" s="139">
        <f>('t1'!F104+'t6'!I104)/'t2'!F104*100</f>
        <v>97.54731602798232</v>
      </c>
      <c r="F105" s="133">
        <f>'t6'!C104/'t2'!F104*100</f>
        <v>6.694941273896905</v>
      </c>
      <c r="G105" s="127">
        <v>56.61639546727434</v>
      </c>
    </row>
    <row r="106" spans="1:7" ht="12.75">
      <c r="A106" s="26" t="s">
        <v>201</v>
      </c>
      <c r="B106" s="27" t="s">
        <v>84</v>
      </c>
      <c r="C106" s="122">
        <f>+'t3'!C105/'t1'!F105*100</f>
        <v>31.084036279216377</v>
      </c>
      <c r="D106" s="122">
        <v>85.65726023289997</v>
      </c>
      <c r="E106" s="137">
        <f>('t1'!F105+'t6'!I105)/'t2'!F105*100</f>
        <v>103.07534502397048</v>
      </c>
      <c r="F106" s="131">
        <f>'t6'!C105/'t2'!F105*100</f>
        <v>17.2410988627245</v>
      </c>
      <c r="G106" s="123">
        <v>17.889555579472628</v>
      </c>
    </row>
    <row r="107" spans="1:7" ht="12.75">
      <c r="A107" s="28" t="s">
        <v>202</v>
      </c>
      <c r="B107" s="29" t="s">
        <v>100</v>
      </c>
      <c r="C107" s="126">
        <f>+'t3'!C106/'t1'!F106*100</f>
        <v>20.031103858678076</v>
      </c>
      <c r="D107" s="126">
        <v>72.52810836368349</v>
      </c>
      <c r="E107" s="139">
        <f>('t1'!F106+'t6'!I106)/'t2'!F106*100</f>
        <v>97.18117778201321</v>
      </c>
      <c r="F107" s="133">
        <f>'t6'!C106/'t2'!F106*100</f>
        <v>7.110916045083539</v>
      </c>
      <c r="G107" s="127">
        <v>36.473083824309974</v>
      </c>
    </row>
    <row r="108" spans="1:7" ht="13.5" thickBot="1">
      <c r="A108" s="302" t="s">
        <v>420</v>
      </c>
      <c r="B108" s="282" t="s">
        <v>419</v>
      </c>
      <c r="C108" s="293">
        <f>+'t3'!C107/'t1'!F107*100</f>
        <v>34.88068054370277</v>
      </c>
      <c r="D108" s="335"/>
      <c r="E108" s="294">
        <f>('t1'!F107+'t6'!I107)/'t2'!F107*100</f>
        <v>99.37565256356612</v>
      </c>
      <c r="F108" s="295">
        <f>'t6'!C107/'t2'!F107*100</f>
        <v>12.544510424991959</v>
      </c>
      <c r="G108" s="296">
        <v>53.87634990873295</v>
      </c>
    </row>
    <row r="109" spans="1:7" ht="12.75">
      <c r="A109" s="366" t="s">
        <v>204</v>
      </c>
      <c r="B109" s="367"/>
      <c r="C109" s="128">
        <f>+'t3'!C108/'t1'!F108*100</f>
        <v>20.767714930455476</v>
      </c>
      <c r="D109" s="128">
        <v>60.207245334318316</v>
      </c>
      <c r="E109" s="140">
        <f>('t1'!F108+'t6'!I108)/'t2'!F108*100</f>
        <v>95.98160872370505</v>
      </c>
      <c r="F109" s="134">
        <f>'t6'!C108/'t2'!F108*100</f>
        <v>12.306996152300535</v>
      </c>
      <c r="G109" s="143">
        <v>51.19248543442539</v>
      </c>
    </row>
    <row r="110" spans="1:7" ht="12.75">
      <c r="A110" s="364" t="s">
        <v>233</v>
      </c>
      <c r="B110" s="365"/>
      <c r="C110" s="129">
        <f>+'t3'!C109/'t1'!F109*100</f>
        <v>22.468439855045936</v>
      </c>
      <c r="D110" s="351">
        <v>93.65312611652782</v>
      </c>
      <c r="E110" s="141">
        <f>('t1'!F109+'t6'!I109)/'t2'!F109*100</f>
        <v>98.48367444200848</v>
      </c>
      <c r="F110" s="135">
        <f>'t6'!C109/'t2'!F109*100</f>
        <v>9.456944389456465</v>
      </c>
      <c r="G110" s="144">
        <v>36.232333876282816</v>
      </c>
    </row>
    <row r="111" spans="1:7" ht="13.5" thickBot="1">
      <c r="A111" s="362" t="s">
        <v>340</v>
      </c>
      <c r="B111" s="363"/>
      <c r="C111" s="130">
        <f>+'t3'!C110/'t1'!F110*100</f>
        <v>20.511675520737356</v>
      </c>
      <c r="D111" s="130">
        <v>58.36220157357007</v>
      </c>
      <c r="E111" s="142">
        <f>('t1'!F110+'t6'!I110)/'t2'!F110*100</f>
        <v>96.19938289270225</v>
      </c>
      <c r="F111" s="136">
        <f>'t6'!C110/'t2'!F110*100</f>
        <v>11.831384233772317</v>
      </c>
      <c r="G111" s="145">
        <v>48.76689799210421</v>
      </c>
    </row>
    <row r="112" spans="3:7" ht="12.75">
      <c r="C112" s="4"/>
      <c r="D112" s="4"/>
      <c r="E112" s="4"/>
      <c r="F112" s="4"/>
      <c r="G112" s="4"/>
    </row>
    <row r="113" spans="1:7" ht="12.75">
      <c r="A113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3" s="243"/>
      <c r="C113" s="243"/>
      <c r="D113" s="243"/>
      <c r="E113" s="243"/>
      <c r="F113" s="243"/>
      <c r="G113" s="243"/>
    </row>
    <row r="116" spans="1:7" ht="12.75">
      <c r="A116" s="21"/>
      <c r="B116" s="21"/>
      <c r="C116" s="21"/>
      <c r="D116" s="21"/>
      <c r="E116" s="21"/>
      <c r="F116" s="21"/>
      <c r="G116" s="21"/>
    </row>
  </sheetData>
  <mergeCells count="7">
    <mergeCell ref="A111:B111"/>
    <mergeCell ref="A110:B110"/>
    <mergeCell ref="A109:B109"/>
    <mergeCell ref="C1:G1"/>
    <mergeCell ref="A1:B1"/>
    <mergeCell ref="A5:B7"/>
    <mergeCell ref="A3:G3"/>
  </mergeCells>
  <hyperlinks>
    <hyperlink ref="G2" location="Index!A1" display="Index"/>
  </hyperlinks>
  <printOptions/>
  <pageMargins left="0.5118110236220472" right="0.2362204724409449" top="1.23" bottom="0.5511811023622047" header="0.34" footer="0.15"/>
  <pageSetup firstPageNumber="36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9" max="10" man="1"/>
  </rowBreaks>
  <colBreaks count="1" manualBreakCount="1">
    <brk id="7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K35"/>
  <sheetViews>
    <sheetView tabSelected="1" zoomScale="85" zoomScaleNormal="85" zoomScaleSheetLayoutView="100" workbookViewId="0" topLeftCell="A1">
      <selection activeCell="G36" sqref="G36"/>
    </sheetView>
  </sheetViews>
  <sheetFormatPr defaultColWidth="11.421875" defaultRowHeight="12.75"/>
  <cols>
    <col min="1" max="1" width="4.57421875" style="161" customWidth="1"/>
    <col min="2" max="2" width="4.28125" style="165" customWidth="1"/>
    <col min="3" max="3" width="14.57421875" style="163" bestFit="1" customWidth="1"/>
    <col min="4" max="4" width="2.00390625" style="166" bestFit="1" customWidth="1"/>
    <col min="5" max="5" width="6.7109375" style="161" customWidth="1"/>
    <col min="6" max="6" width="67.8515625" style="161" customWidth="1"/>
    <col min="7" max="16384" width="11.421875" style="161" customWidth="1"/>
  </cols>
  <sheetData>
    <row r="2" spans="2:6" ht="18.75">
      <c r="B2" s="352" t="s">
        <v>366</v>
      </c>
      <c r="C2" s="352"/>
      <c r="D2" s="352"/>
      <c r="E2" s="171">
        <v>2012</v>
      </c>
      <c r="F2" s="172" t="s">
        <v>367</v>
      </c>
    </row>
    <row r="3" spans="3:6" ht="12.75">
      <c r="C3" s="173" t="s">
        <v>439</v>
      </c>
      <c r="D3" s="356"/>
      <c r="E3" s="357"/>
      <c r="F3" s="357"/>
    </row>
    <row r="5" spans="3:5" ht="18.75">
      <c r="C5" s="164"/>
      <c r="E5" s="167"/>
    </row>
    <row r="6" spans="2:6" ht="15.75">
      <c r="B6" s="168" t="s">
        <v>364</v>
      </c>
      <c r="C6" s="174" t="s">
        <v>346</v>
      </c>
      <c r="D6" s="175" t="s">
        <v>365</v>
      </c>
      <c r="E6" s="358" t="s">
        <v>368</v>
      </c>
      <c r="F6" s="359"/>
    </row>
    <row r="7" spans="2:6" ht="15.75">
      <c r="B7" s="169" t="s">
        <v>364</v>
      </c>
      <c r="C7" s="176" t="s">
        <v>347</v>
      </c>
      <c r="D7" s="177" t="s">
        <v>365</v>
      </c>
      <c r="E7" s="355" t="s">
        <v>369</v>
      </c>
      <c r="F7" s="355"/>
    </row>
    <row r="8" spans="2:6" ht="15.75">
      <c r="B8" s="169" t="s">
        <v>364</v>
      </c>
      <c r="C8" s="176" t="s">
        <v>348</v>
      </c>
      <c r="D8" s="177" t="s">
        <v>365</v>
      </c>
      <c r="E8" s="355" t="s">
        <v>370</v>
      </c>
      <c r="F8" s="355"/>
    </row>
    <row r="9" spans="2:11" ht="15.75">
      <c r="B9" s="169" t="s">
        <v>364</v>
      </c>
      <c r="C9" s="176" t="s">
        <v>361</v>
      </c>
      <c r="D9" s="177" t="s">
        <v>365</v>
      </c>
      <c r="E9" s="355" t="s">
        <v>371</v>
      </c>
      <c r="F9" s="355"/>
      <c r="K9" s="162"/>
    </row>
    <row r="10" spans="2:6" ht="15.75">
      <c r="B10" s="169" t="s">
        <v>364</v>
      </c>
      <c r="C10" s="176" t="s">
        <v>349</v>
      </c>
      <c r="D10" s="177" t="s">
        <v>365</v>
      </c>
      <c r="E10" s="355" t="s">
        <v>372</v>
      </c>
      <c r="F10" s="355"/>
    </row>
    <row r="11" spans="2:6" ht="15.75">
      <c r="B11" s="169" t="s">
        <v>364</v>
      </c>
      <c r="C11" s="176" t="s">
        <v>362</v>
      </c>
      <c r="D11" s="177" t="s">
        <v>365</v>
      </c>
      <c r="E11" s="355" t="s">
        <v>401</v>
      </c>
      <c r="F11" s="355"/>
    </row>
    <row r="12" spans="2:6" ht="15.75">
      <c r="B12" s="169" t="s">
        <v>364</v>
      </c>
      <c r="C12" s="176" t="s">
        <v>350</v>
      </c>
      <c r="D12" s="177" t="s">
        <v>365</v>
      </c>
      <c r="E12" s="355" t="s">
        <v>400</v>
      </c>
      <c r="F12" s="355"/>
    </row>
    <row r="13" spans="2:6" ht="15.75">
      <c r="B13" s="169" t="s">
        <v>364</v>
      </c>
      <c r="C13" s="176" t="s">
        <v>351</v>
      </c>
      <c r="D13" s="177" t="s">
        <v>365</v>
      </c>
      <c r="E13" s="355" t="s">
        <v>373</v>
      </c>
      <c r="F13" s="355"/>
    </row>
    <row r="14" spans="2:6" ht="15.75">
      <c r="B14" s="169" t="s">
        <v>364</v>
      </c>
      <c r="C14" s="176" t="s">
        <v>352</v>
      </c>
      <c r="D14" s="177" t="s">
        <v>365</v>
      </c>
      <c r="E14" s="355" t="s">
        <v>374</v>
      </c>
      <c r="F14" s="355"/>
    </row>
    <row r="15" spans="2:6" ht="15.75">
      <c r="B15" s="169" t="s">
        <v>364</v>
      </c>
      <c r="C15" s="176" t="s">
        <v>353</v>
      </c>
      <c r="D15" s="177" t="s">
        <v>365</v>
      </c>
      <c r="E15" s="355" t="s">
        <v>230</v>
      </c>
      <c r="F15" s="355"/>
    </row>
    <row r="16" spans="2:6" ht="15.75">
      <c r="B16" s="169" t="s">
        <v>364</v>
      </c>
      <c r="C16" s="176" t="s">
        <v>354</v>
      </c>
      <c r="D16" s="177" t="s">
        <v>365</v>
      </c>
      <c r="E16" s="355" t="s">
        <v>288</v>
      </c>
      <c r="F16" s="355"/>
    </row>
    <row r="17" spans="2:6" ht="15.75">
      <c r="B17" s="169" t="s">
        <v>364</v>
      </c>
      <c r="C17" s="176" t="s">
        <v>355</v>
      </c>
      <c r="D17" s="177" t="s">
        <v>365</v>
      </c>
      <c r="E17" s="355" t="s">
        <v>382</v>
      </c>
      <c r="F17" s="355"/>
    </row>
    <row r="18" spans="2:6" ht="15.75">
      <c r="B18" s="169" t="s">
        <v>364</v>
      </c>
      <c r="C18" s="176" t="s">
        <v>356</v>
      </c>
      <c r="D18" s="177" t="s">
        <v>365</v>
      </c>
      <c r="E18" s="355" t="s">
        <v>203</v>
      </c>
      <c r="F18" s="355"/>
    </row>
    <row r="19" spans="2:6" ht="15.75">
      <c r="B19" s="169" t="s">
        <v>364</v>
      </c>
      <c r="C19" s="176" t="s">
        <v>357</v>
      </c>
      <c r="D19" s="177" t="s">
        <v>365</v>
      </c>
      <c r="E19" s="355" t="s">
        <v>235</v>
      </c>
      <c r="F19" s="355"/>
    </row>
    <row r="20" spans="2:6" ht="15.75">
      <c r="B20" s="169" t="s">
        <v>364</v>
      </c>
      <c r="C20" s="176" t="s">
        <v>358</v>
      </c>
      <c r="D20" s="177" t="s">
        <v>365</v>
      </c>
      <c r="E20" s="355" t="s">
        <v>375</v>
      </c>
      <c r="F20" s="355"/>
    </row>
    <row r="21" spans="2:6" ht="15.75">
      <c r="B21" s="169" t="s">
        <v>364</v>
      </c>
      <c r="C21" s="176" t="s">
        <v>359</v>
      </c>
      <c r="D21" s="177" t="s">
        <v>365</v>
      </c>
      <c r="E21" s="355" t="s">
        <v>376</v>
      </c>
      <c r="F21" s="355"/>
    </row>
    <row r="22" spans="2:6" ht="15.75">
      <c r="B22" s="169" t="s">
        <v>364</v>
      </c>
      <c r="C22" s="176" t="s">
        <v>363</v>
      </c>
      <c r="D22" s="177" t="s">
        <v>365</v>
      </c>
      <c r="E22" s="355" t="s">
        <v>377</v>
      </c>
      <c r="F22" s="355"/>
    </row>
    <row r="23" spans="2:6" ht="15.75">
      <c r="B23" s="170" t="s">
        <v>364</v>
      </c>
      <c r="C23" s="178" t="s">
        <v>360</v>
      </c>
      <c r="D23" s="179" t="s">
        <v>365</v>
      </c>
      <c r="E23" s="353" t="s">
        <v>311</v>
      </c>
      <c r="F23" s="354"/>
    </row>
    <row r="24" spans="3:6" ht="15.75">
      <c r="C24" s="222"/>
      <c r="D24" s="223"/>
      <c r="E24" s="224"/>
      <c r="F24" s="225"/>
    </row>
    <row r="25" spans="2:6" ht="15.75">
      <c r="B25" s="180"/>
      <c r="C25" s="226" t="s">
        <v>378</v>
      </c>
      <c r="D25" s="227"/>
      <c r="E25" s="361" t="s">
        <v>379</v>
      </c>
      <c r="F25" s="361"/>
    </row>
    <row r="26" spans="2:6" ht="15.75">
      <c r="B26" s="180"/>
      <c r="C26" s="222"/>
      <c r="D26" s="228"/>
      <c r="E26" s="360" t="s">
        <v>380</v>
      </c>
      <c r="F26" s="360"/>
    </row>
    <row r="27" spans="2:6" ht="15.75">
      <c r="B27" s="180"/>
      <c r="C27" s="222"/>
      <c r="D27" s="228"/>
      <c r="E27" s="360" t="s">
        <v>381</v>
      </c>
      <c r="F27" s="360"/>
    </row>
    <row r="28" spans="2:6" ht="12.75">
      <c r="B28" s="180"/>
      <c r="C28" s="180"/>
      <c r="D28" s="182"/>
      <c r="E28" s="243"/>
      <c r="F28" s="181"/>
    </row>
    <row r="29" spans="2:6" ht="12.75">
      <c r="B29" s="180"/>
      <c r="C29" s="180"/>
      <c r="D29" s="182"/>
      <c r="E29" s="181"/>
      <c r="F29" s="181"/>
    </row>
    <row r="30" spans="2:6" ht="12.75">
      <c r="B30" s="180"/>
      <c r="C30" s="180"/>
      <c r="D30" s="182"/>
      <c r="E30" s="181"/>
      <c r="F30" s="181"/>
    </row>
    <row r="31" spans="2:6" ht="12.75">
      <c r="B31" s="180"/>
      <c r="C31" s="180"/>
      <c r="D31" s="180"/>
      <c r="E31" s="181"/>
      <c r="F31" s="181"/>
    </row>
    <row r="32" spans="2:6" ht="12.75">
      <c r="B32" s="180"/>
      <c r="C32" s="180"/>
      <c r="D32" s="182"/>
      <c r="E32" s="181"/>
      <c r="F32" s="181"/>
    </row>
    <row r="33" spans="2:6" ht="12.75">
      <c r="B33" s="180"/>
      <c r="C33" s="180"/>
      <c r="D33" s="182"/>
      <c r="E33" s="181"/>
      <c r="F33" s="181"/>
    </row>
    <row r="34" spans="2:6" ht="12.75">
      <c r="B34" s="180"/>
      <c r="C34" s="180"/>
      <c r="D34" s="182"/>
      <c r="E34" s="181"/>
      <c r="F34" s="181"/>
    </row>
    <row r="35" spans="2:6" ht="12.75">
      <c r="B35" s="180"/>
      <c r="C35" s="180"/>
      <c r="D35" s="182"/>
      <c r="E35" s="181"/>
      <c r="F35" s="181"/>
    </row>
  </sheetData>
  <mergeCells count="23">
    <mergeCell ref="E27:F27"/>
    <mergeCell ref="E26:F26"/>
    <mergeCell ref="E25:F25"/>
    <mergeCell ref="E12:F12"/>
    <mergeCell ref="E15:F15"/>
    <mergeCell ref="E18:F18"/>
    <mergeCell ref="E16:F16"/>
    <mergeCell ref="E7:F7"/>
    <mergeCell ref="D3:F3"/>
    <mergeCell ref="E11:F11"/>
    <mergeCell ref="E10:F10"/>
    <mergeCell ref="E9:F9"/>
    <mergeCell ref="E6:F6"/>
    <mergeCell ref="B2:D2"/>
    <mergeCell ref="E23:F23"/>
    <mergeCell ref="E22:F22"/>
    <mergeCell ref="E21:F21"/>
    <mergeCell ref="E20:F20"/>
    <mergeCell ref="E14:F14"/>
    <mergeCell ref="E13:F13"/>
    <mergeCell ref="E19:F19"/>
    <mergeCell ref="E17:F17"/>
    <mergeCell ref="E8:F8"/>
  </mergeCells>
  <hyperlinks>
    <hyperlink ref="C6" location="t1!A1" display="t1"/>
    <hyperlink ref="C7" location="t2!A1" display="t2"/>
    <hyperlink ref="C8" location="t3!A1" display="t3"/>
    <hyperlink ref="C9" location="'t3 bis'!A1" display="Tableau 3bis"/>
    <hyperlink ref="C10" location="t4!A1" display="t4"/>
    <hyperlink ref="C11" location="'t4 bis'!A1" display="Tableau 4bis"/>
    <hyperlink ref="C12" location="t5!A1" display="t5"/>
    <hyperlink ref="C13" location="t6!A1" display="t6"/>
    <hyperlink ref="C14" location="t7!A1" display="t7"/>
    <hyperlink ref="C15" location="t8!A1" display="t8"/>
    <hyperlink ref="C16" location="t9!A1" display="t9"/>
    <hyperlink ref="C17" location="t10!A1" display="t10"/>
    <hyperlink ref="C18" location="t11!A1" display="t11"/>
    <hyperlink ref="C19" location="t12!A1" display="t12"/>
    <hyperlink ref="C20" location="t13!A1" display="t13"/>
    <hyperlink ref="C21" location="t14!A1" display="t14"/>
    <hyperlink ref="C22" location="'t14 bis'!A1" display="Tableau 14bis"/>
    <hyperlink ref="C23" location="t15!A1" display="t15"/>
  </hyperlinks>
  <printOptions/>
  <pageMargins left="0.75" right="0.75" top="1.14" bottom="1" header="0.31" footer="0.34"/>
  <pageSetup firstPageNumber="3" useFirstPageNumber="1" horizontalDpi="600" verticalDpi="600" orientation="portrait" paperSize="9" scale="55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1"/>
  <dimension ref="A1:H117"/>
  <sheetViews>
    <sheetView zoomScaleSheetLayoutView="100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4" width="13.8515625" style="2" customWidth="1"/>
    <col min="5" max="5" width="14.140625" style="2" customWidth="1"/>
    <col min="6" max="6" width="16.421875" style="2" customWidth="1"/>
    <col min="7" max="7" width="17.00390625" style="2" bestFit="1" customWidth="1"/>
  </cols>
  <sheetData>
    <row r="1" spans="1:7" ht="15.75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/>
    </row>
    <row r="2" spans="1:7" s="11" customFormat="1" ht="15" customHeight="1" thickBot="1">
      <c r="A2" s="12"/>
      <c r="B2" s="12"/>
      <c r="C2" s="10"/>
      <c r="D2" s="10"/>
      <c r="E2" s="10"/>
      <c r="F2" s="10"/>
      <c r="G2" s="160" t="s">
        <v>345</v>
      </c>
    </row>
    <row r="3" spans="1:7" ht="19.5" thickBot="1">
      <c r="A3" s="380" t="s">
        <v>311</v>
      </c>
      <c r="B3" s="381"/>
      <c r="C3" s="381"/>
      <c r="D3" s="381"/>
      <c r="E3" s="381"/>
      <c r="F3" s="381"/>
      <c r="G3" s="382"/>
    </row>
    <row r="4" spans="1:7" ht="19.5" thickBot="1">
      <c r="A4" s="13"/>
      <c r="B4" s="14"/>
      <c r="C4" s="14"/>
      <c r="D4" s="14"/>
      <c r="E4" s="14"/>
      <c r="F4" s="17"/>
      <c r="G4" s="17"/>
    </row>
    <row r="5" spans="1:7" ht="30" customHeight="1">
      <c r="A5" s="370" t="s">
        <v>232</v>
      </c>
      <c r="B5" s="371"/>
      <c r="C5" s="94" t="s">
        <v>312</v>
      </c>
      <c r="D5" s="384" t="s">
        <v>418</v>
      </c>
      <c r="E5" s="385"/>
      <c r="F5" s="94" t="s">
        <v>390</v>
      </c>
      <c r="G5" s="97" t="s">
        <v>383</v>
      </c>
    </row>
    <row r="6" spans="1:8" ht="27" customHeight="1">
      <c r="A6" s="372"/>
      <c r="B6" s="373"/>
      <c r="C6" s="96" t="s">
        <v>313</v>
      </c>
      <c r="D6" s="96" t="str">
        <f>CONCATENATE("en ",Index!E2-3)</f>
        <v>en 2009</v>
      </c>
      <c r="E6" s="149" t="str">
        <f>CONCATENATE("TCAM ",Index!E2-3,"/1999*")</f>
        <v>TCAM 2009/1999*</v>
      </c>
      <c r="F6" s="96" t="s">
        <v>205</v>
      </c>
      <c r="G6" s="98" t="str">
        <f>CONCATENATE("au 31/12/",Index!E2-1)</f>
        <v>au 31/12/2011</v>
      </c>
      <c r="H6" s="205"/>
    </row>
    <row r="7" spans="1:7" ht="12.75">
      <c r="A7" s="26" t="s">
        <v>105</v>
      </c>
      <c r="B7" s="27" t="s">
        <v>1</v>
      </c>
      <c r="C7" s="105">
        <v>5762.39</v>
      </c>
      <c r="D7" s="99">
        <v>605892</v>
      </c>
      <c r="E7" s="42">
        <v>0.013438043874526073</v>
      </c>
      <c r="F7" s="111">
        <v>20.12010888693544</v>
      </c>
      <c r="G7" s="229">
        <v>6500</v>
      </c>
    </row>
    <row r="8" spans="1:7" ht="12.75">
      <c r="A8" s="28" t="s">
        <v>106</v>
      </c>
      <c r="B8" s="29" t="s">
        <v>2</v>
      </c>
      <c r="C8" s="106">
        <v>7369.3</v>
      </c>
      <c r="D8" s="100">
        <v>554521</v>
      </c>
      <c r="E8" s="117">
        <v>0.0008151342122659777</v>
      </c>
      <c r="F8" s="112">
        <v>22.021810133374924</v>
      </c>
      <c r="G8" s="230">
        <v>13823</v>
      </c>
    </row>
    <row r="9" spans="1:7" ht="12.75">
      <c r="A9" s="26" t="s">
        <v>107</v>
      </c>
      <c r="B9" s="27" t="s">
        <v>3</v>
      </c>
      <c r="C9" s="105">
        <v>7340.12</v>
      </c>
      <c r="D9" s="99">
        <v>353362</v>
      </c>
      <c r="E9" s="118">
        <v>-0.0004869659183300845</v>
      </c>
      <c r="F9" s="111">
        <v>29.88097534739882</v>
      </c>
      <c r="G9" s="229">
        <v>7946</v>
      </c>
    </row>
    <row r="10" spans="1:7" ht="12.75">
      <c r="A10" s="28" t="s">
        <v>108</v>
      </c>
      <c r="B10" s="29" t="s">
        <v>85</v>
      </c>
      <c r="C10" s="107">
        <v>6928.11</v>
      </c>
      <c r="D10" s="101">
        <v>164519</v>
      </c>
      <c r="E10" s="117">
        <v>0.013412005941465965</v>
      </c>
      <c r="F10" s="113">
        <v>28.282132093559483</v>
      </c>
      <c r="G10" s="231">
        <v>3169</v>
      </c>
    </row>
    <row r="11" spans="1:7" ht="12.75">
      <c r="A11" s="26" t="s">
        <v>109</v>
      </c>
      <c r="B11" s="27" t="s">
        <v>4</v>
      </c>
      <c r="C11" s="105">
        <v>5630.99</v>
      </c>
      <c r="D11" s="99">
        <v>141153</v>
      </c>
      <c r="E11" s="118">
        <v>0.011283271483692792</v>
      </c>
      <c r="F11" s="111">
        <v>26.26115717122797</v>
      </c>
      <c r="G11" s="229">
        <v>2155</v>
      </c>
    </row>
    <row r="12" spans="1:7" ht="12.75">
      <c r="A12" s="28" t="s">
        <v>110</v>
      </c>
      <c r="B12" s="29" t="s">
        <v>5</v>
      </c>
      <c r="C12" s="107">
        <v>4298.58</v>
      </c>
      <c r="D12" s="101">
        <v>1094596</v>
      </c>
      <c r="E12" s="117">
        <v>0.006507584844706038</v>
      </c>
      <c r="F12" s="113">
        <v>27.744640133740027</v>
      </c>
      <c r="G12" s="231">
        <v>21396</v>
      </c>
    </row>
    <row r="13" spans="1:7" ht="12.75">
      <c r="A13" s="26" t="s">
        <v>111</v>
      </c>
      <c r="B13" s="27" t="s">
        <v>6</v>
      </c>
      <c r="C13" s="105">
        <v>5528.64</v>
      </c>
      <c r="D13" s="99">
        <v>323516</v>
      </c>
      <c r="E13" s="118">
        <v>0.009240018393093852</v>
      </c>
      <c r="F13" s="111">
        <v>26.970318113569636</v>
      </c>
      <c r="G13" s="229">
        <v>5457</v>
      </c>
    </row>
    <row r="14" spans="1:7" ht="12.75">
      <c r="A14" s="28" t="s">
        <v>112</v>
      </c>
      <c r="B14" s="29" t="s">
        <v>86</v>
      </c>
      <c r="C14" s="107">
        <v>5236.09</v>
      </c>
      <c r="D14" s="101">
        <v>291717</v>
      </c>
      <c r="E14" s="117">
        <v>-0.002380842385024451</v>
      </c>
      <c r="F14" s="113">
        <v>22.31431810396279</v>
      </c>
      <c r="G14" s="231">
        <v>9284</v>
      </c>
    </row>
    <row r="15" spans="1:7" ht="12.75">
      <c r="A15" s="26" t="s">
        <v>113</v>
      </c>
      <c r="B15" s="27" t="s">
        <v>7</v>
      </c>
      <c r="C15" s="105">
        <v>4889.92</v>
      </c>
      <c r="D15" s="99">
        <v>156701</v>
      </c>
      <c r="E15" s="118">
        <v>0.009704608600883402</v>
      </c>
      <c r="F15" s="111">
        <v>28.372289403025448</v>
      </c>
      <c r="G15" s="229">
        <v>4770</v>
      </c>
    </row>
    <row r="16" spans="1:7" ht="12.75">
      <c r="A16" s="28" t="s">
        <v>114</v>
      </c>
      <c r="B16" s="29" t="s">
        <v>87</v>
      </c>
      <c r="C16" s="107">
        <v>6004.36</v>
      </c>
      <c r="D16" s="101">
        <v>311676</v>
      </c>
      <c r="E16" s="117">
        <v>0.003758393990066944</v>
      </c>
      <c r="F16" s="113">
        <v>23.62679353022328</v>
      </c>
      <c r="G16" s="231">
        <v>7722</v>
      </c>
    </row>
    <row r="17" spans="1:7" ht="12.75">
      <c r="A17" s="26" t="s">
        <v>115</v>
      </c>
      <c r="B17" s="27" t="s">
        <v>8</v>
      </c>
      <c r="C17" s="105">
        <v>6138.98</v>
      </c>
      <c r="D17" s="99">
        <v>363420</v>
      </c>
      <c r="E17" s="118">
        <v>0.013430421421463334</v>
      </c>
      <c r="F17" s="111">
        <v>28.66660623640319</v>
      </c>
      <c r="G17" s="229">
        <v>14101</v>
      </c>
    </row>
    <row r="18" spans="1:7" ht="12.75">
      <c r="A18" s="28" t="s">
        <v>116</v>
      </c>
      <c r="B18" s="29" t="s">
        <v>9</v>
      </c>
      <c r="C18" s="107">
        <v>8735.12</v>
      </c>
      <c r="D18" s="101">
        <v>288634</v>
      </c>
      <c r="E18" s="117">
        <v>0.004908930567698588</v>
      </c>
      <c r="F18" s="113">
        <v>30.434028593209746</v>
      </c>
      <c r="G18" s="231">
        <v>3094</v>
      </c>
    </row>
    <row r="19" spans="1:7" ht="12.75">
      <c r="A19" s="26" t="s">
        <v>117</v>
      </c>
      <c r="B19" s="27" t="s">
        <v>10</v>
      </c>
      <c r="C19" s="105">
        <v>5087.5</v>
      </c>
      <c r="D19" s="99">
        <v>1995094</v>
      </c>
      <c r="E19" s="118">
        <v>0.006946546661404707</v>
      </c>
      <c r="F19" s="111">
        <v>22.83880850840235</v>
      </c>
      <c r="G19" s="229">
        <v>74930</v>
      </c>
    </row>
    <row r="20" spans="1:7" ht="12.75">
      <c r="A20" s="28" t="s">
        <v>118</v>
      </c>
      <c r="B20" s="29" t="s">
        <v>11</v>
      </c>
      <c r="C20" s="107">
        <v>5548.04</v>
      </c>
      <c r="D20" s="101">
        <v>697054</v>
      </c>
      <c r="E20" s="117">
        <v>0.004906251012124274</v>
      </c>
      <c r="F20" s="113">
        <v>22.422024492217503</v>
      </c>
      <c r="G20" s="231">
        <v>12832</v>
      </c>
    </row>
    <row r="21" spans="1:7" ht="12.75">
      <c r="A21" s="26" t="s">
        <v>119</v>
      </c>
      <c r="B21" s="27" t="s">
        <v>12</v>
      </c>
      <c r="C21" s="105">
        <v>5725.98</v>
      </c>
      <c r="D21" s="99">
        <v>154354</v>
      </c>
      <c r="E21" s="118">
        <v>-0.001601916118036062</v>
      </c>
      <c r="F21" s="111">
        <v>30.359130745720858</v>
      </c>
      <c r="G21" s="229">
        <v>1857</v>
      </c>
    </row>
    <row r="22" spans="1:7" ht="12.75">
      <c r="A22" s="28" t="s">
        <v>120</v>
      </c>
      <c r="B22" s="29" t="s">
        <v>13</v>
      </c>
      <c r="C22" s="107">
        <v>5955.99</v>
      </c>
      <c r="D22" s="101">
        <v>363913</v>
      </c>
      <c r="E22" s="117">
        <v>0.0034597738562074376</v>
      </c>
      <c r="F22" s="113">
        <v>27.40755439019205</v>
      </c>
      <c r="G22" s="231">
        <v>8458</v>
      </c>
    </row>
    <row r="23" spans="1:7" ht="12.75">
      <c r="A23" s="26" t="s">
        <v>121</v>
      </c>
      <c r="B23" s="27" t="s">
        <v>88</v>
      </c>
      <c r="C23" s="105">
        <v>6863.75</v>
      </c>
      <c r="D23" s="99">
        <v>634928</v>
      </c>
      <c r="E23" s="118">
        <v>0.010214166182195283</v>
      </c>
      <c r="F23" s="111">
        <v>29.281159589512058</v>
      </c>
      <c r="G23" s="229">
        <v>14173</v>
      </c>
    </row>
    <row r="24" spans="1:7" ht="12.75">
      <c r="A24" s="28" t="s">
        <v>122</v>
      </c>
      <c r="B24" s="29" t="s">
        <v>89</v>
      </c>
      <c r="C24" s="107">
        <v>7234.99</v>
      </c>
      <c r="D24" s="101">
        <v>319423</v>
      </c>
      <c r="E24" s="117">
        <v>-0.0010885536837872412</v>
      </c>
      <c r="F24" s="113">
        <v>27.84279492738331</v>
      </c>
      <c r="G24" s="231">
        <v>8092</v>
      </c>
    </row>
    <row r="25" spans="1:7" ht="12.75">
      <c r="A25" s="26" t="s">
        <v>123</v>
      </c>
      <c r="B25" s="27" t="s">
        <v>90</v>
      </c>
      <c r="C25" s="105">
        <v>5856.83</v>
      </c>
      <c r="D25" s="99">
        <v>252116</v>
      </c>
      <c r="E25" s="118">
        <v>0.004539462436961017</v>
      </c>
      <c r="F25" s="111">
        <v>30.30141283416751</v>
      </c>
      <c r="G25" s="229">
        <v>2961</v>
      </c>
    </row>
    <row r="26" spans="1:7" ht="12.75">
      <c r="A26" s="28" t="s">
        <v>228</v>
      </c>
      <c r="B26" s="29" t="s">
        <v>14</v>
      </c>
      <c r="C26" s="107">
        <v>4014.22</v>
      </c>
      <c r="D26" s="101">
        <v>143724</v>
      </c>
      <c r="E26" s="117">
        <v>0.017694741183502893</v>
      </c>
      <c r="F26" s="113">
        <v>27.043501967829652</v>
      </c>
      <c r="G26" s="231">
        <v>2376</v>
      </c>
    </row>
    <row r="27" spans="1:7" ht="12.75">
      <c r="A27" s="26" t="s">
        <v>229</v>
      </c>
      <c r="B27" s="27" t="s">
        <v>15</v>
      </c>
      <c r="C27" s="105">
        <v>4665.57</v>
      </c>
      <c r="D27" s="99">
        <v>167103</v>
      </c>
      <c r="E27" s="118">
        <v>0.015004902418888078</v>
      </c>
      <c r="F27" s="111">
        <v>26.165817338500503</v>
      </c>
      <c r="G27" s="229">
        <v>3047</v>
      </c>
    </row>
    <row r="28" spans="1:7" ht="12.75">
      <c r="A28" s="28" t="s">
        <v>124</v>
      </c>
      <c r="B28" s="29" t="s">
        <v>16</v>
      </c>
      <c r="C28" s="107">
        <v>8763.21</v>
      </c>
      <c r="D28" s="101">
        <v>538259</v>
      </c>
      <c r="E28" s="117">
        <v>0.0033795783052690265</v>
      </c>
      <c r="F28" s="113">
        <v>22.593604616699587</v>
      </c>
      <c r="G28" s="231">
        <v>7809</v>
      </c>
    </row>
    <row r="29" spans="1:7" ht="12.75">
      <c r="A29" s="26" t="s">
        <v>125</v>
      </c>
      <c r="B29" s="27" t="s">
        <v>91</v>
      </c>
      <c r="C29" s="105">
        <v>6877.68</v>
      </c>
      <c r="D29" s="99">
        <v>608356</v>
      </c>
      <c r="E29" s="118">
        <v>0.008027512001988812</v>
      </c>
      <c r="F29" s="111">
        <v>28.089131044100657</v>
      </c>
      <c r="G29" s="229">
        <v>8800</v>
      </c>
    </row>
    <row r="30" spans="1:7" ht="12.75">
      <c r="A30" s="28" t="s">
        <v>126</v>
      </c>
      <c r="B30" s="29" t="s">
        <v>17</v>
      </c>
      <c r="C30" s="107">
        <v>5565.38</v>
      </c>
      <c r="D30" s="101">
        <v>128435</v>
      </c>
      <c r="E30" s="117">
        <v>-0.0007141085237399869</v>
      </c>
      <c r="F30" s="113">
        <v>33.5837412559169</v>
      </c>
      <c r="G30" s="231">
        <v>2450</v>
      </c>
    </row>
    <row r="31" spans="1:7" ht="12.75">
      <c r="A31" s="26" t="s">
        <v>127</v>
      </c>
      <c r="B31" s="27" t="s">
        <v>92</v>
      </c>
      <c r="C31" s="105">
        <v>9060.01</v>
      </c>
      <c r="D31" s="99">
        <v>424456</v>
      </c>
      <c r="E31" s="118">
        <v>0.005963928768269122</v>
      </c>
      <c r="F31" s="111">
        <v>31.21361843672951</v>
      </c>
      <c r="G31" s="229">
        <v>7767</v>
      </c>
    </row>
    <row r="32" spans="1:7" ht="12.75">
      <c r="A32" s="28" t="s">
        <v>128</v>
      </c>
      <c r="B32" s="29" t="s">
        <v>18</v>
      </c>
      <c r="C32" s="107">
        <v>5233.64</v>
      </c>
      <c r="D32" s="101">
        <v>539992</v>
      </c>
      <c r="E32" s="117">
        <v>0.005132476483863835</v>
      </c>
      <c r="F32" s="113">
        <v>21.47550594648921</v>
      </c>
      <c r="G32" s="231">
        <v>10190</v>
      </c>
    </row>
    <row r="33" spans="1:7" ht="12.75">
      <c r="A33" s="26" t="s">
        <v>129</v>
      </c>
      <c r="B33" s="27" t="s">
        <v>93</v>
      </c>
      <c r="C33" s="105">
        <v>6530.02</v>
      </c>
      <c r="D33" s="99">
        <v>497487</v>
      </c>
      <c r="E33" s="118">
        <v>0.009875604517686654</v>
      </c>
      <c r="F33" s="111">
        <v>24.075453068962727</v>
      </c>
      <c r="G33" s="229">
        <v>10353</v>
      </c>
    </row>
    <row r="34" spans="1:7" ht="12.75">
      <c r="A34" s="28" t="s">
        <v>130</v>
      </c>
      <c r="B34" s="29" t="s">
        <v>19</v>
      </c>
      <c r="C34" s="107">
        <v>6041.93</v>
      </c>
      <c r="D34" s="101">
        <v>599181</v>
      </c>
      <c r="E34" s="117">
        <v>0.007463991082066412</v>
      </c>
      <c r="F34" s="113">
        <v>20.71945095528686</v>
      </c>
      <c r="G34" s="231">
        <v>10765</v>
      </c>
    </row>
    <row r="35" spans="1:7" ht="12.75">
      <c r="A35" s="26" t="s">
        <v>131</v>
      </c>
      <c r="B35" s="27" t="s">
        <v>20</v>
      </c>
      <c r="C35" s="105">
        <v>5879.95</v>
      </c>
      <c r="D35" s="99">
        <v>436966</v>
      </c>
      <c r="E35" s="118">
        <v>0.00429157149583248</v>
      </c>
      <c r="F35" s="111">
        <v>21.962105580168604</v>
      </c>
      <c r="G35" s="229">
        <v>6792</v>
      </c>
    </row>
    <row r="36" spans="1:7" ht="12.75">
      <c r="A36" s="28" t="s">
        <v>132</v>
      </c>
      <c r="B36" s="29" t="s">
        <v>21</v>
      </c>
      <c r="C36" s="107">
        <v>6733</v>
      </c>
      <c r="D36" s="101">
        <v>925442</v>
      </c>
      <c r="E36" s="117">
        <v>0.004764570322839612</v>
      </c>
      <c r="F36" s="113">
        <v>25.187677564964016</v>
      </c>
      <c r="G36" s="231">
        <v>14271</v>
      </c>
    </row>
    <row r="37" spans="1:7" ht="12.75">
      <c r="A37" s="26" t="s">
        <v>133</v>
      </c>
      <c r="B37" s="27" t="s">
        <v>22</v>
      </c>
      <c r="C37" s="105">
        <v>5852.77</v>
      </c>
      <c r="D37" s="99">
        <v>718181</v>
      </c>
      <c r="E37" s="118">
        <v>0.011973068417268085</v>
      </c>
      <c r="F37" s="111">
        <v>24.787817311025794</v>
      </c>
      <c r="G37" s="229">
        <v>26862</v>
      </c>
    </row>
    <row r="38" spans="1:7" ht="12.75">
      <c r="A38" s="28" t="s">
        <v>134</v>
      </c>
      <c r="B38" s="29" t="s">
        <v>23</v>
      </c>
      <c r="C38" s="107">
        <v>6309.34</v>
      </c>
      <c r="D38" s="101">
        <v>1254347</v>
      </c>
      <c r="E38" s="117">
        <v>0.01637097610493843</v>
      </c>
      <c r="F38" s="113">
        <v>19.27873081513254</v>
      </c>
      <c r="G38" s="231">
        <v>29108</v>
      </c>
    </row>
    <row r="39" spans="1:7" ht="12.75">
      <c r="A39" s="26" t="s">
        <v>135</v>
      </c>
      <c r="B39" s="27" t="s">
        <v>24</v>
      </c>
      <c r="C39" s="105">
        <v>6256.82</v>
      </c>
      <c r="D39" s="99">
        <v>194560</v>
      </c>
      <c r="E39" s="118">
        <v>0.008297818245058153</v>
      </c>
      <c r="F39" s="111">
        <v>30.54678411168356</v>
      </c>
      <c r="G39" s="229">
        <v>3021</v>
      </c>
    </row>
    <row r="40" spans="1:7" ht="12.75">
      <c r="A40" s="28" t="s">
        <v>136</v>
      </c>
      <c r="B40" s="29" t="s">
        <v>25</v>
      </c>
      <c r="C40" s="107">
        <v>10000.14</v>
      </c>
      <c r="D40" s="101">
        <v>1464088</v>
      </c>
      <c r="E40" s="117">
        <v>0.010894433937877368</v>
      </c>
      <c r="F40" s="113">
        <v>22.087419257672614</v>
      </c>
      <c r="G40" s="231">
        <v>32271</v>
      </c>
    </row>
    <row r="41" spans="1:7" ht="12.75">
      <c r="A41" s="26" t="s">
        <v>137</v>
      </c>
      <c r="B41" s="27" t="s">
        <v>26</v>
      </c>
      <c r="C41" s="105">
        <v>6101.13</v>
      </c>
      <c r="D41" s="99">
        <v>1050026</v>
      </c>
      <c r="E41" s="118">
        <v>0.01417921202861705</v>
      </c>
      <c r="F41" s="111">
        <v>24.30218034700915</v>
      </c>
      <c r="G41" s="229">
        <v>36475</v>
      </c>
    </row>
    <row r="42" spans="1:7" ht="12.75">
      <c r="A42" s="28" t="s">
        <v>138</v>
      </c>
      <c r="B42" s="29" t="s">
        <v>27</v>
      </c>
      <c r="C42" s="107">
        <v>6779.58</v>
      </c>
      <c r="D42" s="101">
        <v>1003933</v>
      </c>
      <c r="E42" s="117">
        <v>0.012000693876956348</v>
      </c>
      <c r="F42" s="113">
        <v>20.227807764444563</v>
      </c>
      <c r="G42" s="231">
        <v>13319</v>
      </c>
    </row>
    <row r="43" spans="1:7" ht="12.75">
      <c r="A43" s="26" t="s">
        <v>139</v>
      </c>
      <c r="B43" s="27" t="s">
        <v>28</v>
      </c>
      <c r="C43" s="105">
        <v>6790.63</v>
      </c>
      <c r="D43" s="99">
        <v>239443</v>
      </c>
      <c r="E43" s="118">
        <v>0.00048738035384587874</v>
      </c>
      <c r="F43" s="111">
        <v>30.23122335191866</v>
      </c>
      <c r="G43" s="229">
        <v>3881</v>
      </c>
    </row>
    <row r="44" spans="1:7" ht="12.75">
      <c r="A44" s="28" t="s">
        <v>140</v>
      </c>
      <c r="B44" s="29" t="s">
        <v>29</v>
      </c>
      <c r="C44" s="107">
        <v>6126.71</v>
      </c>
      <c r="D44" s="101">
        <v>603337</v>
      </c>
      <c r="E44" s="117">
        <v>0.006045287111464903</v>
      </c>
      <c r="F44" s="113">
        <v>23.57494722026742</v>
      </c>
      <c r="G44" s="231">
        <v>10492</v>
      </c>
    </row>
    <row r="45" spans="1:7" ht="12.75">
      <c r="A45" s="26" t="s">
        <v>141</v>
      </c>
      <c r="B45" s="27" t="s">
        <v>30</v>
      </c>
      <c r="C45" s="105">
        <v>7504.61</v>
      </c>
      <c r="D45" s="99">
        <v>1223730</v>
      </c>
      <c r="E45" s="118">
        <v>0.009041023741246823</v>
      </c>
      <c r="F45" s="111">
        <v>20.371555571873323</v>
      </c>
      <c r="G45" s="229">
        <v>19163</v>
      </c>
    </row>
    <row r="46" spans="1:7" ht="12.75">
      <c r="A46" s="28" t="s">
        <v>142</v>
      </c>
      <c r="B46" s="29" t="s">
        <v>94</v>
      </c>
      <c r="C46" s="107">
        <v>4999.18</v>
      </c>
      <c r="D46" s="101">
        <v>271680</v>
      </c>
      <c r="E46" s="117">
        <v>0.0040781020754301345</v>
      </c>
      <c r="F46" s="113">
        <v>25.373100121088033</v>
      </c>
      <c r="G46" s="231">
        <v>3341</v>
      </c>
    </row>
    <row r="47" spans="1:7" ht="12.75">
      <c r="A47" s="26" t="s">
        <v>143</v>
      </c>
      <c r="B47" s="27" t="s">
        <v>31</v>
      </c>
      <c r="C47" s="105">
        <v>9242.6</v>
      </c>
      <c r="D47" s="99">
        <v>392592</v>
      </c>
      <c r="E47" s="118">
        <v>0.014854698477255068</v>
      </c>
      <c r="F47" s="111">
        <v>27.170949252877065</v>
      </c>
      <c r="G47" s="229">
        <v>6585</v>
      </c>
    </row>
    <row r="48" spans="1:7" ht="12.75">
      <c r="A48" s="28" t="s">
        <v>144</v>
      </c>
      <c r="B48" s="29" t="s">
        <v>32</v>
      </c>
      <c r="C48" s="107">
        <v>6343.44</v>
      </c>
      <c r="D48" s="101">
        <v>338503</v>
      </c>
      <c r="E48" s="117">
        <v>0.004022071104348601</v>
      </c>
      <c r="F48" s="113">
        <v>27.230699233862723</v>
      </c>
      <c r="G48" s="231">
        <v>5758</v>
      </c>
    </row>
    <row r="49" spans="1:7" ht="12.75">
      <c r="A49" s="26" t="s">
        <v>145</v>
      </c>
      <c r="B49" s="27" t="s">
        <v>33</v>
      </c>
      <c r="C49" s="105">
        <v>4780.89</v>
      </c>
      <c r="D49" s="99">
        <v>763867</v>
      </c>
      <c r="E49" s="118">
        <v>0.0023887659980350584</v>
      </c>
      <c r="F49" s="111">
        <v>25.016689996769674</v>
      </c>
      <c r="G49" s="229">
        <v>12864</v>
      </c>
    </row>
    <row r="50" spans="1:7" ht="12.75">
      <c r="A50" s="28" t="s">
        <v>146</v>
      </c>
      <c r="B50" s="29" t="s">
        <v>34</v>
      </c>
      <c r="C50" s="107">
        <v>4977.14</v>
      </c>
      <c r="D50" s="101">
        <v>231066</v>
      </c>
      <c r="E50" s="117">
        <v>0.006505462328195266</v>
      </c>
      <c r="F50" s="113">
        <v>26.530511523983435</v>
      </c>
      <c r="G50" s="231">
        <v>2519</v>
      </c>
    </row>
    <row r="51" spans="1:7" ht="12.75">
      <c r="A51" s="26" t="s">
        <v>147</v>
      </c>
      <c r="B51" s="27" t="s">
        <v>35</v>
      </c>
      <c r="C51" s="105">
        <v>6816.61</v>
      </c>
      <c r="D51" s="99">
        <v>1301325</v>
      </c>
      <c r="E51" s="118">
        <v>0.011076830636543633</v>
      </c>
      <c r="F51" s="111">
        <v>20.753069219761024</v>
      </c>
      <c r="G51" s="229">
        <v>22679</v>
      </c>
    </row>
    <row r="52" spans="1:7" ht="12.75">
      <c r="A52" s="28" t="s">
        <v>148</v>
      </c>
      <c r="B52" s="29" t="s">
        <v>95</v>
      </c>
      <c r="C52" s="107">
        <v>6775.34</v>
      </c>
      <c r="D52" s="101">
        <v>672142</v>
      </c>
      <c r="E52" s="117">
        <v>0.005582073535296717</v>
      </c>
      <c r="F52" s="113">
        <v>22.27752759489953</v>
      </c>
      <c r="G52" s="231">
        <v>11680</v>
      </c>
    </row>
    <row r="53" spans="1:7" ht="12.75">
      <c r="A53" s="26" t="s">
        <v>149</v>
      </c>
      <c r="B53" s="27" t="s">
        <v>36</v>
      </c>
      <c r="C53" s="105">
        <v>5216.59</v>
      </c>
      <c r="D53" s="99">
        <v>180305</v>
      </c>
      <c r="E53" s="118">
        <v>0.008045248109190606</v>
      </c>
      <c r="F53" s="111">
        <v>31.84618481981075</v>
      </c>
      <c r="G53" s="229">
        <v>3002</v>
      </c>
    </row>
    <row r="54" spans="1:7" ht="12.75">
      <c r="A54" s="28" t="s">
        <v>150</v>
      </c>
      <c r="B54" s="29" t="s">
        <v>37</v>
      </c>
      <c r="C54" s="107">
        <v>5361.48</v>
      </c>
      <c r="D54" s="101">
        <v>341132</v>
      </c>
      <c r="E54" s="117">
        <v>0.007691140850202061</v>
      </c>
      <c r="F54" s="113">
        <v>29.001288797214002</v>
      </c>
      <c r="G54" s="231">
        <v>7845</v>
      </c>
    </row>
    <row r="55" spans="1:7" ht="12.75">
      <c r="A55" s="26" t="s">
        <v>151</v>
      </c>
      <c r="B55" s="27" t="s">
        <v>38</v>
      </c>
      <c r="C55" s="105">
        <v>5166.88</v>
      </c>
      <c r="D55" s="99">
        <v>81312</v>
      </c>
      <c r="E55" s="118">
        <v>0.004863008211702713</v>
      </c>
      <c r="F55" s="111">
        <v>28.045289080616122</v>
      </c>
      <c r="G55" s="229">
        <v>961</v>
      </c>
    </row>
    <row r="56" spans="1:7" ht="12.75">
      <c r="A56" s="28" t="s">
        <v>152</v>
      </c>
      <c r="B56" s="29" t="s">
        <v>39</v>
      </c>
      <c r="C56" s="107">
        <v>7166.25</v>
      </c>
      <c r="D56" s="101">
        <v>803573</v>
      </c>
      <c r="E56" s="117">
        <v>0.00625271415944284</v>
      </c>
      <c r="F56" s="113">
        <v>21.591966854673355</v>
      </c>
      <c r="G56" s="231">
        <v>13362</v>
      </c>
    </row>
    <row r="57" spans="1:7" ht="12.75">
      <c r="A57" s="26" t="s">
        <v>153</v>
      </c>
      <c r="B57" s="27" t="s">
        <v>40</v>
      </c>
      <c r="C57" s="105">
        <v>5938.02</v>
      </c>
      <c r="D57" s="99">
        <v>516065</v>
      </c>
      <c r="E57" s="118">
        <v>0.0033331476407845173</v>
      </c>
      <c r="F57" s="111">
        <v>26.448492684258706</v>
      </c>
      <c r="G57" s="229">
        <v>6907</v>
      </c>
    </row>
    <row r="58" spans="1:7" ht="12.75">
      <c r="A58" s="28" t="s">
        <v>154</v>
      </c>
      <c r="B58" s="29" t="s">
        <v>96</v>
      </c>
      <c r="C58" s="107">
        <v>8161.6</v>
      </c>
      <c r="D58" s="101">
        <v>580402</v>
      </c>
      <c r="E58" s="117">
        <v>0.0001619401483066163</v>
      </c>
      <c r="F58" s="113">
        <v>21.20283548493759</v>
      </c>
      <c r="G58" s="231">
        <v>10121</v>
      </c>
    </row>
    <row r="59" spans="1:7" ht="12.75">
      <c r="A59" s="26" t="s">
        <v>155</v>
      </c>
      <c r="B59" s="27" t="s">
        <v>41</v>
      </c>
      <c r="C59" s="105">
        <v>6211.42</v>
      </c>
      <c r="D59" s="99">
        <v>192224</v>
      </c>
      <c r="E59" s="118">
        <v>-0.005070715399911219</v>
      </c>
      <c r="F59" s="111">
        <v>25.8523892811643</v>
      </c>
      <c r="G59" s="229">
        <v>3725</v>
      </c>
    </row>
    <row r="60" spans="1:7" ht="12.75">
      <c r="A60" s="28" t="s">
        <v>156</v>
      </c>
      <c r="B60" s="29" t="s">
        <v>42</v>
      </c>
      <c r="C60" s="107">
        <v>5175.21</v>
      </c>
      <c r="D60" s="101">
        <v>315303</v>
      </c>
      <c r="E60" s="117">
        <v>0.006734493928116425</v>
      </c>
      <c r="F60" s="113">
        <v>23.957047561520078</v>
      </c>
      <c r="G60" s="231">
        <v>3361</v>
      </c>
    </row>
    <row r="61" spans="1:7" ht="12.75">
      <c r="A61" s="26" t="s">
        <v>157</v>
      </c>
      <c r="B61" s="27" t="s">
        <v>43</v>
      </c>
      <c r="C61" s="105">
        <v>5246.01</v>
      </c>
      <c r="D61" s="99">
        <v>745134</v>
      </c>
      <c r="E61" s="118">
        <v>0.002389456269870749</v>
      </c>
      <c r="F61" s="111">
        <v>21.59403853283554</v>
      </c>
      <c r="G61" s="229">
        <v>18458</v>
      </c>
    </row>
    <row r="62" spans="1:7" ht="12.75" customHeight="1">
      <c r="A62" s="28" t="s">
        <v>158</v>
      </c>
      <c r="B62" s="29" t="s">
        <v>44</v>
      </c>
      <c r="C62" s="107">
        <v>6211.51</v>
      </c>
      <c r="D62" s="101">
        <v>200417</v>
      </c>
      <c r="E62" s="117">
        <v>0.0009351902385992261</v>
      </c>
      <c r="F62" s="113">
        <v>23.534650967632327</v>
      </c>
      <c r="G62" s="231">
        <v>4477</v>
      </c>
    </row>
    <row r="63" spans="1:7" ht="12.75">
      <c r="A63" s="26" t="s">
        <v>159</v>
      </c>
      <c r="B63" s="27" t="s">
        <v>45</v>
      </c>
      <c r="C63" s="105">
        <v>6822.69</v>
      </c>
      <c r="D63" s="99">
        <v>739144</v>
      </c>
      <c r="E63" s="118">
        <v>0.010700123500597902</v>
      </c>
      <c r="F63" s="111">
        <v>25.93736172161044</v>
      </c>
      <c r="G63" s="229">
        <v>11054</v>
      </c>
    </row>
    <row r="64" spans="1:7" ht="12.75">
      <c r="A64" s="28" t="s">
        <v>160</v>
      </c>
      <c r="B64" s="29" t="s">
        <v>46</v>
      </c>
      <c r="C64" s="107">
        <v>6217.43</v>
      </c>
      <c r="D64" s="101">
        <v>1066328</v>
      </c>
      <c r="E64" s="117">
        <v>0.0020764459658904055</v>
      </c>
      <c r="F64" s="113">
        <v>21.30241926596977</v>
      </c>
      <c r="G64" s="231">
        <v>22383</v>
      </c>
    </row>
    <row r="65" spans="1:7" ht="12.75">
      <c r="A65" s="26" t="s">
        <v>161</v>
      </c>
      <c r="B65" s="27" t="s">
        <v>47</v>
      </c>
      <c r="C65" s="105">
        <v>6816.71</v>
      </c>
      <c r="D65" s="99">
        <v>227740</v>
      </c>
      <c r="E65" s="118">
        <v>-0.0022423154741436635</v>
      </c>
      <c r="F65" s="111">
        <v>31.237631644792213</v>
      </c>
      <c r="G65" s="229">
        <v>5012</v>
      </c>
    </row>
    <row r="66" spans="1:7" ht="12.75">
      <c r="A66" s="28" t="s">
        <v>162</v>
      </c>
      <c r="B66" s="29" t="s">
        <v>48</v>
      </c>
      <c r="C66" s="107">
        <v>5743.58</v>
      </c>
      <c r="D66" s="101">
        <v>2613285</v>
      </c>
      <c r="E66" s="117">
        <v>0.0006602605301144759</v>
      </c>
      <c r="F66" s="113">
        <v>18.95933326936863</v>
      </c>
      <c r="G66" s="231">
        <v>98311</v>
      </c>
    </row>
    <row r="67" spans="1:7" ht="12.75">
      <c r="A67" s="26" t="s">
        <v>163</v>
      </c>
      <c r="B67" s="27" t="s">
        <v>49</v>
      </c>
      <c r="C67" s="105">
        <v>5860.3</v>
      </c>
      <c r="D67" s="99">
        <v>821568</v>
      </c>
      <c r="E67" s="118">
        <v>0.004484246453843932</v>
      </c>
      <c r="F67" s="111">
        <v>18.380311872380506</v>
      </c>
      <c r="G67" s="229">
        <v>15593</v>
      </c>
    </row>
    <row r="68" spans="1:7" ht="12.75">
      <c r="A68" s="28" t="s">
        <v>164</v>
      </c>
      <c r="B68" s="29" t="s">
        <v>50</v>
      </c>
      <c r="C68" s="107">
        <v>6103.38</v>
      </c>
      <c r="D68" s="101">
        <v>302010</v>
      </c>
      <c r="E68" s="117">
        <v>-4.345150785389773E-05</v>
      </c>
      <c r="F68" s="113">
        <v>27.05562833060141</v>
      </c>
      <c r="G68" s="231">
        <v>6052</v>
      </c>
    </row>
    <row r="69" spans="1:7" ht="12.75">
      <c r="A69" s="26" t="s">
        <v>165</v>
      </c>
      <c r="B69" s="27" t="s">
        <v>51</v>
      </c>
      <c r="C69" s="105">
        <v>6671.39</v>
      </c>
      <c r="D69" s="99">
        <v>1488951</v>
      </c>
      <c r="E69" s="118">
        <v>0.0013574819601005483</v>
      </c>
      <c r="F69" s="111">
        <v>20.532218443579232</v>
      </c>
      <c r="G69" s="229">
        <v>50902</v>
      </c>
    </row>
    <row r="70" spans="1:7" ht="12.75">
      <c r="A70" s="28" t="s">
        <v>166</v>
      </c>
      <c r="B70" s="29" t="s">
        <v>52</v>
      </c>
      <c r="C70" s="107">
        <v>7969.66</v>
      </c>
      <c r="D70" s="101">
        <v>646908</v>
      </c>
      <c r="E70" s="117">
        <v>0.004086116201576617</v>
      </c>
      <c r="F70" s="113">
        <v>24.185306655840037</v>
      </c>
      <c r="G70" s="231">
        <v>12843</v>
      </c>
    </row>
    <row r="71" spans="1:7" ht="12.75">
      <c r="A71" s="26" t="s">
        <v>167</v>
      </c>
      <c r="B71" s="27" t="s">
        <v>53</v>
      </c>
      <c r="C71" s="105">
        <v>7646.73</v>
      </c>
      <c r="D71" s="99">
        <v>671644</v>
      </c>
      <c r="E71" s="118">
        <v>0.008088562134558552</v>
      </c>
      <c r="F71" s="111">
        <v>26.782012230210306</v>
      </c>
      <c r="G71" s="229">
        <v>11923</v>
      </c>
    </row>
    <row r="72" spans="1:7" ht="12.75">
      <c r="A72" s="28" t="s">
        <v>168</v>
      </c>
      <c r="B72" s="29" t="s">
        <v>97</v>
      </c>
      <c r="C72" s="107">
        <v>4464.04</v>
      </c>
      <c r="D72" s="101">
        <v>238031</v>
      </c>
      <c r="E72" s="117">
        <v>0.003236208140907415</v>
      </c>
      <c r="F72" s="113">
        <v>29.488862622288714</v>
      </c>
      <c r="G72" s="231">
        <v>4434</v>
      </c>
    </row>
    <row r="73" spans="1:7" ht="12.75">
      <c r="A73" s="26" t="s">
        <v>169</v>
      </c>
      <c r="B73" s="27" t="s">
        <v>54</v>
      </c>
      <c r="C73" s="105">
        <v>4116.02</v>
      </c>
      <c r="D73" s="99">
        <v>454737</v>
      </c>
      <c r="E73" s="118">
        <v>0.012757093315368673</v>
      </c>
      <c r="F73" s="111">
        <v>28.605657596295575</v>
      </c>
      <c r="G73" s="229">
        <v>18526</v>
      </c>
    </row>
    <row r="74" spans="1:7" ht="12.75">
      <c r="A74" s="28" t="s">
        <v>170</v>
      </c>
      <c r="B74" s="29" t="s">
        <v>55</v>
      </c>
      <c r="C74" s="107">
        <v>4755.26</v>
      </c>
      <c r="D74" s="101">
        <v>1113207</v>
      </c>
      <c r="E74" s="117">
        <v>0.006466538785875553</v>
      </c>
      <c r="F74" s="113">
        <v>20.05897661445064</v>
      </c>
      <c r="G74" s="231">
        <v>23039</v>
      </c>
    </row>
    <row r="75" spans="1:7" ht="12.75">
      <c r="A75" s="26" t="s">
        <v>171</v>
      </c>
      <c r="B75" s="27" t="s">
        <v>56</v>
      </c>
      <c r="C75" s="105">
        <v>3525.2</v>
      </c>
      <c r="D75" s="99">
        <v>764064</v>
      </c>
      <c r="E75" s="118">
        <v>0.0055899752364352295</v>
      </c>
      <c r="F75" s="111">
        <v>21.242564882238405</v>
      </c>
      <c r="G75" s="229">
        <v>14103</v>
      </c>
    </row>
    <row r="76" spans="1:7" ht="12.75">
      <c r="A76" s="28" t="s">
        <v>172</v>
      </c>
      <c r="B76" s="29" t="s">
        <v>57</v>
      </c>
      <c r="C76" s="107">
        <v>3249.12</v>
      </c>
      <c r="D76" s="101">
        <v>1738949</v>
      </c>
      <c r="E76" s="117">
        <v>0.007932003716123903</v>
      </c>
      <c r="F76" s="113">
        <v>20.15896921410564</v>
      </c>
      <c r="G76" s="231">
        <v>34853</v>
      </c>
    </row>
    <row r="77" spans="1:7" ht="12.75">
      <c r="A77" s="26" t="s">
        <v>173</v>
      </c>
      <c r="B77" s="27" t="s">
        <v>58</v>
      </c>
      <c r="C77" s="105">
        <v>5360.08</v>
      </c>
      <c r="D77" s="99">
        <v>246975</v>
      </c>
      <c r="E77" s="118">
        <v>0.00404430883464002</v>
      </c>
      <c r="F77" s="111">
        <v>24.196647895326105</v>
      </c>
      <c r="G77" s="229">
        <v>3984</v>
      </c>
    </row>
    <row r="78" spans="1:7" ht="12.75">
      <c r="A78" s="28" t="s">
        <v>174</v>
      </c>
      <c r="B78" s="29" t="s">
        <v>59</v>
      </c>
      <c r="C78" s="107">
        <v>8574.71</v>
      </c>
      <c r="D78" s="101">
        <v>574002</v>
      </c>
      <c r="E78" s="117">
        <v>0.0017890020405249007</v>
      </c>
      <c r="F78" s="113">
        <v>27.78185304873323</v>
      </c>
      <c r="G78" s="231">
        <v>8867</v>
      </c>
    </row>
    <row r="79" spans="1:7" ht="12.75">
      <c r="A79" s="26" t="s">
        <v>175</v>
      </c>
      <c r="B79" s="27" t="s">
        <v>60</v>
      </c>
      <c r="C79" s="105">
        <v>6205.99</v>
      </c>
      <c r="D79" s="99">
        <v>576741</v>
      </c>
      <c r="E79" s="118">
        <v>0.005737817895483888</v>
      </c>
      <c r="F79" s="111">
        <v>23.75389837624735</v>
      </c>
      <c r="G79" s="229">
        <v>10308</v>
      </c>
    </row>
    <row r="80" spans="1:7" ht="12.75">
      <c r="A80" s="28" t="s">
        <v>176</v>
      </c>
      <c r="B80" s="29" t="s">
        <v>61</v>
      </c>
      <c r="C80" s="107">
        <v>6028.25</v>
      </c>
      <c r="D80" s="101">
        <v>424578</v>
      </c>
      <c r="E80" s="117">
        <v>0.009680594373924434</v>
      </c>
      <c r="F80" s="113">
        <v>22.24756395822819</v>
      </c>
      <c r="G80" s="231">
        <v>4489</v>
      </c>
    </row>
    <row r="81" spans="1:7" ht="12.75">
      <c r="A81" s="26" t="s">
        <v>177</v>
      </c>
      <c r="B81" s="27" t="s">
        <v>62</v>
      </c>
      <c r="C81" s="105">
        <v>4417.36</v>
      </c>
      <c r="D81" s="99">
        <v>747965</v>
      </c>
      <c r="E81" s="118">
        <v>0.013985380516114532</v>
      </c>
      <c r="F81" s="111">
        <v>19.418758256274767</v>
      </c>
      <c r="G81" s="229">
        <v>6701</v>
      </c>
    </row>
    <row r="82" spans="1:7" ht="12.75">
      <c r="A82" s="28" t="s">
        <v>178</v>
      </c>
      <c r="B82" s="29" t="s">
        <v>63</v>
      </c>
      <c r="C82" s="107">
        <v>105.4</v>
      </c>
      <c r="D82" s="101">
        <v>2257981</v>
      </c>
      <c r="E82" s="117">
        <v>0.005007811387361505</v>
      </c>
      <c r="F82" s="113">
        <v>19.526339638414964</v>
      </c>
      <c r="G82" s="231">
        <v>61003</v>
      </c>
    </row>
    <row r="83" spans="1:7" ht="12.75">
      <c r="A83" s="26" t="s">
        <v>179</v>
      </c>
      <c r="B83" s="27" t="s">
        <v>64</v>
      </c>
      <c r="C83" s="105">
        <v>6279.57</v>
      </c>
      <c r="D83" s="99">
        <v>1275483</v>
      </c>
      <c r="E83" s="118">
        <v>0.0008827464031198051</v>
      </c>
      <c r="F83" s="111">
        <v>21.631744500950383</v>
      </c>
      <c r="G83" s="229">
        <v>33082</v>
      </c>
    </row>
    <row r="84" spans="1:7" ht="12.75">
      <c r="A84" s="28" t="s">
        <v>180</v>
      </c>
      <c r="B84" s="29" t="s">
        <v>65</v>
      </c>
      <c r="C84" s="107">
        <v>5915.29</v>
      </c>
      <c r="D84" s="101">
        <v>1335284</v>
      </c>
      <c r="E84" s="117">
        <v>0.009597362168835222</v>
      </c>
      <c r="F84" s="113">
        <v>16.188662938832486</v>
      </c>
      <c r="G84" s="231">
        <v>22422</v>
      </c>
    </row>
    <row r="85" spans="1:7" ht="12.75">
      <c r="A85" s="26" t="s">
        <v>181</v>
      </c>
      <c r="B85" s="27" t="s">
        <v>66</v>
      </c>
      <c r="C85" s="105">
        <v>2284.43</v>
      </c>
      <c r="D85" s="99">
        <v>1433447</v>
      </c>
      <c r="E85" s="118">
        <v>0.003864451778873068</v>
      </c>
      <c r="F85" s="111">
        <v>18.427065898839746</v>
      </c>
      <c r="G85" s="229">
        <v>18049</v>
      </c>
    </row>
    <row r="86" spans="1:7" ht="12.75">
      <c r="A86" s="28" t="s">
        <v>182</v>
      </c>
      <c r="B86" s="29" t="s">
        <v>67</v>
      </c>
      <c r="C86" s="107">
        <v>6031.71</v>
      </c>
      <c r="D86" s="101">
        <v>377784</v>
      </c>
      <c r="E86" s="117">
        <v>0.006196981403805646</v>
      </c>
      <c r="F86" s="113">
        <v>25.753696996105557</v>
      </c>
      <c r="G86" s="231">
        <v>5371</v>
      </c>
    </row>
    <row r="87" spans="1:7" ht="12.75">
      <c r="A87" s="26" t="s">
        <v>183</v>
      </c>
      <c r="B87" s="27" t="s">
        <v>68</v>
      </c>
      <c r="C87" s="105">
        <v>6170.13</v>
      </c>
      <c r="D87" s="99">
        <v>582469</v>
      </c>
      <c r="E87" s="118">
        <v>0.0025313115739935554</v>
      </c>
      <c r="F87" s="111">
        <v>21.731650267731148</v>
      </c>
      <c r="G87" s="229">
        <v>14991</v>
      </c>
    </row>
    <row r="88" spans="1:7" ht="12.75">
      <c r="A88" s="28" t="s">
        <v>184</v>
      </c>
      <c r="B88" s="29" t="s">
        <v>69</v>
      </c>
      <c r="C88" s="107">
        <v>5758.35</v>
      </c>
      <c r="D88" s="101">
        <v>385722</v>
      </c>
      <c r="E88" s="117">
        <v>0.008576786877758868</v>
      </c>
      <c r="F88" s="113">
        <v>28.237574799533245</v>
      </c>
      <c r="G88" s="231">
        <v>8567</v>
      </c>
    </row>
    <row r="89" spans="1:7" ht="12.75">
      <c r="A89" s="26" t="s">
        <v>185</v>
      </c>
      <c r="B89" s="27" t="s">
        <v>70</v>
      </c>
      <c r="C89" s="105">
        <v>3718.29</v>
      </c>
      <c r="D89" s="99">
        <v>245857</v>
      </c>
      <c r="E89" s="118">
        <v>0.015076438047896046</v>
      </c>
      <c r="F89" s="111">
        <v>25.396692694835053</v>
      </c>
      <c r="G89" s="229">
        <v>6065</v>
      </c>
    </row>
    <row r="90" spans="1:7" ht="12.75">
      <c r="A90" s="28" t="s">
        <v>186</v>
      </c>
      <c r="B90" s="29" t="s">
        <v>71</v>
      </c>
      <c r="C90" s="107">
        <v>5972.83</v>
      </c>
      <c r="D90" s="101">
        <v>1025201</v>
      </c>
      <c r="E90" s="117">
        <v>0.011502723556016559</v>
      </c>
      <c r="F90" s="113">
        <v>28.792001512435526</v>
      </c>
      <c r="G90" s="231">
        <v>24768</v>
      </c>
    </row>
    <row r="91" spans="1:7" ht="12.75">
      <c r="A91" s="26" t="s">
        <v>187</v>
      </c>
      <c r="B91" s="27" t="s">
        <v>72</v>
      </c>
      <c r="C91" s="105">
        <v>3567.26</v>
      </c>
      <c r="D91" s="99">
        <v>551922</v>
      </c>
      <c r="E91" s="118">
        <v>0.007801434115774164</v>
      </c>
      <c r="F91" s="111">
        <v>24.308497888895033</v>
      </c>
      <c r="G91" s="229">
        <v>14881</v>
      </c>
    </row>
    <row r="92" spans="1:7" ht="12.75">
      <c r="A92" s="28" t="s">
        <v>188</v>
      </c>
      <c r="B92" s="29" t="s">
        <v>73</v>
      </c>
      <c r="C92" s="107">
        <v>6722.21</v>
      </c>
      <c r="D92" s="101">
        <v>645820</v>
      </c>
      <c r="E92" s="117">
        <v>0.015017646595608447</v>
      </c>
      <c r="F92" s="113">
        <v>26.0184199787154</v>
      </c>
      <c r="G92" s="231">
        <v>6759</v>
      </c>
    </row>
    <row r="93" spans="1:7" ht="12.75">
      <c r="A93" s="26" t="s">
        <v>189</v>
      </c>
      <c r="B93" s="27" t="s">
        <v>74</v>
      </c>
      <c r="C93" s="105">
        <v>6991.06</v>
      </c>
      <c r="D93" s="99">
        <v>437411</v>
      </c>
      <c r="E93" s="118">
        <v>0.00657881580131936</v>
      </c>
      <c r="F93" s="111">
        <v>23.986470659883256</v>
      </c>
      <c r="G93" s="229">
        <v>10355</v>
      </c>
    </row>
    <row r="94" spans="1:7" ht="12.75">
      <c r="A94" s="28" t="s">
        <v>190</v>
      </c>
      <c r="B94" s="29" t="s">
        <v>98</v>
      </c>
      <c r="C94" s="107">
        <v>5520.13</v>
      </c>
      <c r="D94" s="101">
        <v>383418</v>
      </c>
      <c r="E94" s="117">
        <v>0.0057694465832136554</v>
      </c>
      <c r="F94" s="113">
        <v>27.24133711433998</v>
      </c>
      <c r="G94" s="231">
        <v>8350</v>
      </c>
    </row>
    <row r="95" spans="1:7" ht="12.75">
      <c r="A95" s="26" t="s">
        <v>191</v>
      </c>
      <c r="B95" s="27" t="s">
        <v>75</v>
      </c>
      <c r="C95" s="105">
        <v>5873.78</v>
      </c>
      <c r="D95" s="99">
        <v>393474</v>
      </c>
      <c r="E95" s="118">
        <v>-0.0001996795276061336</v>
      </c>
      <c r="F95" s="111">
        <v>24.656946036011117</v>
      </c>
      <c r="G95" s="229">
        <v>8340</v>
      </c>
    </row>
    <row r="96" spans="1:7" ht="12.75">
      <c r="A96" s="28" t="s">
        <v>192</v>
      </c>
      <c r="B96" s="29" t="s">
        <v>76</v>
      </c>
      <c r="C96" s="107">
        <v>7428.3</v>
      </c>
      <c r="D96" s="101">
        <v>354282</v>
      </c>
      <c r="E96" s="117">
        <v>0.0030068149687962897</v>
      </c>
      <c r="F96" s="113">
        <v>26.305266532598875</v>
      </c>
      <c r="G96" s="231">
        <v>7333</v>
      </c>
    </row>
    <row r="97" spans="1:7" ht="12.75">
      <c r="A97" s="26" t="s">
        <v>193</v>
      </c>
      <c r="B97" s="27" t="s">
        <v>77</v>
      </c>
      <c r="C97" s="105">
        <v>609.51</v>
      </c>
      <c r="D97" s="99">
        <v>145987</v>
      </c>
      <c r="E97" s="118">
        <v>0.0036178964232305155</v>
      </c>
      <c r="F97" s="111">
        <v>21.412355120086033</v>
      </c>
      <c r="G97" s="229">
        <v>3755</v>
      </c>
    </row>
    <row r="98" spans="1:7" ht="12.75">
      <c r="A98" s="28" t="s">
        <v>194</v>
      </c>
      <c r="B98" s="29" t="s">
        <v>78</v>
      </c>
      <c r="C98" s="107">
        <v>1804.51</v>
      </c>
      <c r="D98" s="101">
        <v>1225717</v>
      </c>
      <c r="E98" s="117">
        <v>0.006320727112034019</v>
      </c>
      <c r="F98" s="113">
        <v>17.62802985500576</v>
      </c>
      <c r="G98" s="231">
        <v>19841</v>
      </c>
    </row>
    <row r="99" spans="1:7" ht="12.75">
      <c r="A99" s="26" t="s">
        <v>195</v>
      </c>
      <c r="B99" s="27" t="s">
        <v>99</v>
      </c>
      <c r="C99" s="105">
        <v>175.62</v>
      </c>
      <c r="D99" s="99">
        <v>1579457</v>
      </c>
      <c r="E99" s="118">
        <v>0.008930860812635943</v>
      </c>
      <c r="F99" s="111">
        <v>18.068897473844714</v>
      </c>
      <c r="G99" s="229">
        <v>27467</v>
      </c>
    </row>
    <row r="100" spans="1:7" ht="12.75">
      <c r="A100" s="28" t="s">
        <v>196</v>
      </c>
      <c r="B100" s="29" t="s">
        <v>79</v>
      </c>
      <c r="C100" s="107">
        <v>236.2</v>
      </c>
      <c r="D100" s="101">
        <v>1528413</v>
      </c>
      <c r="E100" s="117">
        <v>0.009233319702189435</v>
      </c>
      <c r="F100" s="113">
        <v>15.074015631922405</v>
      </c>
      <c r="G100" s="231">
        <v>66636</v>
      </c>
    </row>
    <row r="101" spans="1:7" ht="12.75">
      <c r="A101" s="26" t="s">
        <v>197</v>
      </c>
      <c r="B101" s="27" t="s">
        <v>80</v>
      </c>
      <c r="C101" s="105">
        <v>245.08</v>
      </c>
      <c r="D101" s="99">
        <v>1331443</v>
      </c>
      <c r="E101" s="118">
        <v>0.007200489214616024</v>
      </c>
      <c r="F101" s="111">
        <v>17.874179348967235</v>
      </c>
      <c r="G101" s="229">
        <v>34641</v>
      </c>
    </row>
    <row r="102" spans="1:7" ht="12.75">
      <c r="A102" s="28" t="s">
        <v>198</v>
      </c>
      <c r="B102" s="29" t="s">
        <v>81</v>
      </c>
      <c r="C102" s="107">
        <v>1245.99</v>
      </c>
      <c r="D102" s="101">
        <v>1185379</v>
      </c>
      <c r="E102" s="117">
        <v>0.005594705760530561</v>
      </c>
      <c r="F102" s="113">
        <v>15.837856715311702</v>
      </c>
      <c r="G102" s="231">
        <v>25646</v>
      </c>
    </row>
    <row r="103" spans="1:7" ht="12.75">
      <c r="A103" s="26" t="s">
        <v>199</v>
      </c>
      <c r="B103" s="27" t="s">
        <v>82</v>
      </c>
      <c r="C103" s="105">
        <v>1628.4</v>
      </c>
      <c r="D103" s="99">
        <v>408090</v>
      </c>
      <c r="E103" s="118">
        <v>-0.005070895311331869</v>
      </c>
      <c r="F103" s="111">
        <v>22.40735471575351</v>
      </c>
      <c r="G103" s="229">
        <v>39526</v>
      </c>
    </row>
    <row r="104" spans="1:7" ht="12.75">
      <c r="A104" s="28" t="s">
        <v>200</v>
      </c>
      <c r="B104" s="29" t="s">
        <v>83</v>
      </c>
      <c r="C104" s="107">
        <v>1128</v>
      </c>
      <c r="D104" s="101">
        <v>402499</v>
      </c>
      <c r="E104" s="117">
        <v>0.0038588674043344984</v>
      </c>
      <c r="F104" s="113">
        <v>18.051019573125824</v>
      </c>
      <c r="G104" s="231">
        <v>35809</v>
      </c>
    </row>
    <row r="105" spans="1:7" ht="12.75">
      <c r="A105" s="26" t="s">
        <v>201</v>
      </c>
      <c r="B105" s="27" t="s">
        <v>84</v>
      </c>
      <c r="C105" s="105">
        <v>83533.9</v>
      </c>
      <c r="D105" s="99">
        <v>226426</v>
      </c>
      <c r="E105" s="118">
        <v>0.036255364116896116</v>
      </c>
      <c r="F105" s="111">
        <v>19.80974737480971</v>
      </c>
      <c r="G105" s="229">
        <v>16447</v>
      </c>
    </row>
    <row r="106" spans="1:7" ht="12.75">
      <c r="A106" s="28" t="s">
        <v>202</v>
      </c>
      <c r="B106" s="29" t="s">
        <v>100</v>
      </c>
      <c r="C106" s="107">
        <v>2503.72</v>
      </c>
      <c r="D106" s="101">
        <v>825035</v>
      </c>
      <c r="E106" s="117">
        <v>0.014587398341704638</v>
      </c>
      <c r="F106" s="113">
        <v>6.214368928598323</v>
      </c>
      <c r="G106" s="231">
        <v>86258</v>
      </c>
    </row>
    <row r="107" spans="1:7" ht="13.5" thickBot="1">
      <c r="A107" s="302" t="s">
        <v>420</v>
      </c>
      <c r="B107" s="282" t="s">
        <v>419</v>
      </c>
      <c r="C107" s="297">
        <v>374.24</v>
      </c>
      <c r="D107" s="298">
        <v>186729</v>
      </c>
      <c r="E107" s="118">
        <v>0.014587398341704638</v>
      </c>
      <c r="F107" s="299">
        <v>11.4759047324466</v>
      </c>
      <c r="G107" s="292"/>
    </row>
    <row r="108" spans="1:7" ht="12.75">
      <c r="A108" s="366" t="s">
        <v>204</v>
      </c>
      <c r="B108" s="367"/>
      <c r="C108" s="108">
        <f>C110-C109-C82</f>
        <v>544110.34</v>
      </c>
      <c r="D108" s="102">
        <f>D110-D109-D82</f>
        <v>61635474</v>
      </c>
      <c r="E108" s="119">
        <v>0.0055025435567854775</v>
      </c>
      <c r="F108" s="114">
        <v>22.513508783069845</v>
      </c>
      <c r="G108" s="232">
        <f>G110-G109-G82</f>
        <v>1350273</v>
      </c>
    </row>
    <row r="109" spans="1:7" ht="12.75">
      <c r="A109" s="364" t="s">
        <v>233</v>
      </c>
      <c r="B109" s="365"/>
      <c r="C109" s="109">
        <f>SUM(C103:C107)</f>
        <v>89168.26</v>
      </c>
      <c r="D109" s="103">
        <f>SUM(D103:D107)</f>
        <v>2048779</v>
      </c>
      <c r="E109" s="120">
        <v>0.008185080530144884</v>
      </c>
      <c r="F109" s="115">
        <v>14.256786028950048</v>
      </c>
      <c r="G109" s="233">
        <f>SUM(G103:G107)</f>
        <v>178040</v>
      </c>
    </row>
    <row r="110" spans="1:7" ht="13.5" thickBot="1">
      <c r="A110" s="362" t="s">
        <v>340</v>
      </c>
      <c r="B110" s="363"/>
      <c r="C110" s="110">
        <f>SUM(C7:C107)</f>
        <v>633384</v>
      </c>
      <c r="D110" s="104">
        <f>SUM(D7:D107)</f>
        <v>65942234</v>
      </c>
      <c r="E110" s="121">
        <v>0.005531295946577863</v>
      </c>
      <c r="F110" s="116">
        <v>22.17307288544798</v>
      </c>
      <c r="G110" s="234">
        <f>SUM(G7:G107)</f>
        <v>1589316</v>
      </c>
    </row>
    <row r="111" spans="1:7" ht="27" customHeight="1">
      <c r="A111" s="403" t="str">
        <f>"* Population totale en vigueur en  "&amp;Index!E2&amp;" (année de référence "&amp;Index!E2-3&amp;")  et  taux de croissance annuel moyen calculé entre les populations sans double compte."</f>
        <v>* Population totale en vigueur en  2012 (année de référence 2009)  et  taux de croissance annuel moyen calculé entre les populations sans double compte.</v>
      </c>
      <c r="B111" s="403"/>
      <c r="C111" s="403"/>
      <c r="D111" s="403"/>
      <c r="E111" s="403"/>
      <c r="F111" s="403"/>
      <c r="G111" s="403"/>
    </row>
    <row r="112" spans="1:7" ht="12.75" customHeight="1">
      <c r="A112" s="403" t="str">
        <f>"** Estimation de la population au 1er janvier "&amp;Index!E2-3&amp;". Insee"</f>
        <v>** Estimation de la population au 1er janvier 2009. Insee</v>
      </c>
      <c r="B112" s="403"/>
      <c r="C112" s="403"/>
      <c r="D112" s="403"/>
      <c r="E112" s="403"/>
      <c r="F112" s="403"/>
      <c r="G112" s="403"/>
    </row>
    <row r="113" spans="1:7" ht="24" customHeight="1">
      <c r="A113" s="403" t="s">
        <v>438</v>
      </c>
      <c r="B113" s="403"/>
      <c r="C113" s="403"/>
      <c r="D113" s="403"/>
      <c r="E113" s="403"/>
      <c r="F113" s="403"/>
      <c r="G113" s="403"/>
    </row>
    <row r="114" spans="1:7" ht="12.75" customHeight="1">
      <c r="A114" s="402" t="str">
        <f>"Sources : DGCL - DESL, Insee - Dares"</f>
        <v>Sources : DGCL - DESL, Insee - Dares</v>
      </c>
      <c r="B114" s="402"/>
      <c r="C114" s="402"/>
      <c r="D114" s="402"/>
      <c r="E114" s="402"/>
      <c r="F114" s="402"/>
      <c r="G114" s="402"/>
    </row>
    <row r="116" spans="1:7" ht="12.75">
      <c r="A116" s="21"/>
      <c r="B116" s="21"/>
      <c r="C116" s="21"/>
      <c r="D116" s="21"/>
      <c r="E116" s="21"/>
      <c r="F116" s="21"/>
      <c r="G116" s="21"/>
    </row>
    <row r="117" spans="7:8" ht="12.75">
      <c r="G117" s="3"/>
      <c r="H117" s="310"/>
    </row>
  </sheetData>
  <mergeCells count="12">
    <mergeCell ref="A114:G114"/>
    <mergeCell ref="A108:B108"/>
    <mergeCell ref="A109:B109"/>
    <mergeCell ref="A110:B110"/>
    <mergeCell ref="A112:G112"/>
    <mergeCell ref="A111:G111"/>
    <mergeCell ref="A113:G113"/>
    <mergeCell ref="A1:B1"/>
    <mergeCell ref="C1:F1"/>
    <mergeCell ref="A3:G3"/>
    <mergeCell ref="A5:B6"/>
    <mergeCell ref="D5:E5"/>
  </mergeCells>
  <hyperlinks>
    <hyperlink ref="G2" location="Index!A1" display="Index"/>
  </hyperlinks>
  <printOptions/>
  <pageMargins left="0.7874015748031497" right="0.7874015748031497" top="1.05" bottom="0.3937007874015748" header="0.2755905511811024" footer="0.07"/>
  <pageSetup firstPageNumber="38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123"/>
  <sheetViews>
    <sheetView zoomScaleSheetLayoutView="100" workbookViewId="0" topLeftCell="A1">
      <selection activeCell="A1" sqref="A1:B1"/>
    </sheetView>
  </sheetViews>
  <sheetFormatPr defaultColWidth="11.421875" defaultRowHeight="12.75"/>
  <cols>
    <col min="1" max="1" width="3.57421875" style="2" customWidth="1"/>
    <col min="2" max="2" width="17.8515625" style="2" customWidth="1"/>
    <col min="3" max="3" width="9.7109375" style="2" bestFit="1" customWidth="1"/>
    <col min="4" max="4" width="9.421875" style="2" customWidth="1"/>
    <col min="5" max="5" width="9.00390625" style="2" customWidth="1"/>
    <col min="6" max="6" width="9.7109375" style="2" customWidth="1"/>
    <col min="7" max="7" width="9.28125" style="2" bestFit="1" customWidth="1"/>
    <col min="8" max="8" width="8.140625" style="2" customWidth="1"/>
    <col min="9" max="9" width="9.140625" style="2" customWidth="1"/>
    <col min="10" max="10" width="9.7109375" style="2" bestFit="1" customWidth="1"/>
    <col min="11" max="11" width="9.28125" style="2" bestFit="1" customWidth="1"/>
    <col min="12" max="12" width="9.00390625" style="2" customWidth="1"/>
    <col min="13" max="16384" width="11.421875" style="2" customWidth="1"/>
  </cols>
  <sheetData>
    <row r="1" spans="1:12" ht="16.5" customHeight="1">
      <c r="A1" s="369" t="s">
        <v>392</v>
      </c>
      <c r="B1" s="369"/>
      <c r="C1" s="368" t="str">
        <f>CONCATENATE("Budgets primitifs des départements ",Index!E2)</f>
        <v>Budgets primitifs des départements 2012</v>
      </c>
      <c r="D1" s="368"/>
      <c r="E1" s="368"/>
      <c r="F1" s="368"/>
      <c r="G1" s="368"/>
      <c r="H1" s="368"/>
      <c r="I1" s="368"/>
      <c r="J1" s="368"/>
      <c r="K1" s="368"/>
      <c r="L1" s="368"/>
    </row>
    <row r="2" spans="1:12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0"/>
      <c r="J2" s="10"/>
      <c r="K2" s="10"/>
      <c r="L2" s="160" t="s">
        <v>345</v>
      </c>
    </row>
    <row r="3" spans="1:12" ht="22.5" customHeight="1" thickBot="1">
      <c r="A3" s="380" t="s">
        <v>242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2"/>
    </row>
    <row r="4" spans="1:12" ht="9" customHeight="1" thickBot="1">
      <c r="A4" s="13"/>
      <c r="B4" s="14"/>
      <c r="C4" s="14"/>
      <c r="D4" s="15"/>
      <c r="E4" s="16"/>
      <c r="F4" s="17"/>
      <c r="G4" s="15"/>
      <c r="H4" s="16"/>
      <c r="I4" s="18"/>
      <c r="J4" s="19"/>
      <c r="K4" s="15"/>
      <c r="L4" s="16"/>
    </row>
    <row r="5" spans="1:12" ht="15">
      <c r="A5" s="370" t="s">
        <v>232</v>
      </c>
      <c r="B5" s="371"/>
      <c r="C5" s="374" t="s">
        <v>237</v>
      </c>
      <c r="D5" s="377"/>
      <c r="E5" s="379"/>
      <c r="F5" s="374" t="s">
        <v>238</v>
      </c>
      <c r="G5" s="375"/>
      <c r="H5" s="375"/>
      <c r="I5" s="376"/>
      <c r="J5" s="374" t="s">
        <v>239</v>
      </c>
      <c r="K5" s="377"/>
      <c r="L5" s="378"/>
    </row>
    <row r="6" spans="1:12" ht="29.25" customHeight="1">
      <c r="A6" s="372"/>
      <c r="B6" s="373"/>
      <c r="C6" s="40" t="s">
        <v>240</v>
      </c>
      <c r="D6" s="6" t="s">
        <v>241</v>
      </c>
      <c r="E6" s="7" t="str">
        <f>CONCATENATE(Index!$E$2," / ",Index!$E$2-1)</f>
        <v>2012 / 2011</v>
      </c>
      <c r="F6" s="40" t="s">
        <v>240</v>
      </c>
      <c r="G6" s="6" t="s">
        <v>241</v>
      </c>
      <c r="H6" s="8" t="s">
        <v>0</v>
      </c>
      <c r="I6" s="7" t="str">
        <f>CONCATENATE(Index!$E$2," / ",Index!$E$2-1)</f>
        <v>2012 / 2011</v>
      </c>
      <c r="J6" s="40" t="s">
        <v>240</v>
      </c>
      <c r="K6" s="6" t="s">
        <v>241</v>
      </c>
      <c r="L6" s="20" t="str">
        <f>CONCATENATE(Index!$E$2," / ",Index!$E$2-1)</f>
        <v>2012 / 2011</v>
      </c>
    </row>
    <row r="7" spans="1:12" ht="12.75" customHeight="1">
      <c r="A7" s="26" t="s">
        <v>105</v>
      </c>
      <c r="B7" s="27" t="s">
        <v>1</v>
      </c>
      <c r="C7" s="22">
        <f>F7+J7</f>
        <v>583.584203</v>
      </c>
      <c r="D7" s="265">
        <f>C7*1000000/'t15'!$D7</f>
        <v>963.1818921523968</v>
      </c>
      <c r="E7" s="35">
        <v>0.02265085587889737</v>
      </c>
      <c r="F7" s="22">
        <v>424.390362</v>
      </c>
      <c r="G7" s="265">
        <f>F7*1000000/'t15'!$D7</f>
        <v>700.4389594185102</v>
      </c>
      <c r="H7" s="30">
        <f>F7/C7*100</f>
        <v>72.72135877194057</v>
      </c>
      <c r="I7" s="35">
        <v>0.04045499041494627</v>
      </c>
      <c r="J7" s="22">
        <v>159.193841</v>
      </c>
      <c r="K7" s="265">
        <f>J7*1000000/'t15'!$D7</f>
        <v>262.74293273388656</v>
      </c>
      <c r="L7" s="215">
        <v>-0.021965195407855576</v>
      </c>
    </row>
    <row r="8" spans="1:12" ht="12.75" customHeight="1">
      <c r="A8" s="28" t="s">
        <v>106</v>
      </c>
      <c r="B8" s="29" t="s">
        <v>2</v>
      </c>
      <c r="C8" s="23">
        <f aca="true" t="shared" si="0" ref="C8:C71">F8+J8</f>
        <v>596.387612</v>
      </c>
      <c r="D8" s="266">
        <f>C8*1000000/'t15'!$D8</f>
        <v>1075.500498628546</v>
      </c>
      <c r="E8" s="36">
        <v>0.04586294959767945</v>
      </c>
      <c r="F8" s="23">
        <v>472.28763</v>
      </c>
      <c r="G8" s="266">
        <f>F8*1000000/'t15'!$D8</f>
        <v>851.7037767731068</v>
      </c>
      <c r="H8" s="31">
        <f aca="true" t="shared" si="1" ref="H8:H71">F8/C8*100</f>
        <v>79.19138836840897</v>
      </c>
      <c r="I8" s="36">
        <v>0.020401759655140683</v>
      </c>
      <c r="J8" s="23">
        <v>124.099982</v>
      </c>
      <c r="K8" s="266">
        <f>J8*1000000/'t15'!$D8</f>
        <v>223.7967218554392</v>
      </c>
      <c r="L8" s="48">
        <v>0.15559905094854432</v>
      </c>
    </row>
    <row r="9" spans="1:12" ht="12.75" customHeight="1">
      <c r="A9" s="26" t="s">
        <v>107</v>
      </c>
      <c r="B9" s="27" t="s">
        <v>3</v>
      </c>
      <c r="C9" s="22">
        <f t="shared" si="0"/>
        <v>428.041657</v>
      </c>
      <c r="D9" s="265">
        <f>C9*1000000/'t15'!$D9</f>
        <v>1211.3403733282016</v>
      </c>
      <c r="E9" s="35">
        <v>0.05494747216682927</v>
      </c>
      <c r="F9" s="22">
        <v>326.372417</v>
      </c>
      <c r="G9" s="265">
        <f>F9*1000000/'t15'!$D9</f>
        <v>923.6205845563474</v>
      </c>
      <c r="H9" s="30">
        <f t="shared" si="1"/>
        <v>76.2478164596022</v>
      </c>
      <c r="I9" s="35">
        <v>0.03536506395031491</v>
      </c>
      <c r="J9" s="22">
        <v>101.66924</v>
      </c>
      <c r="K9" s="265">
        <f>J9*1000000/'t15'!$D9</f>
        <v>287.7197887718544</v>
      </c>
      <c r="L9" s="47">
        <v>0.12313892489470679</v>
      </c>
    </row>
    <row r="10" spans="1:12" ht="12.75" customHeight="1">
      <c r="A10" s="28" t="s">
        <v>108</v>
      </c>
      <c r="B10" s="29" t="s">
        <v>85</v>
      </c>
      <c r="C10" s="24">
        <f t="shared" si="0"/>
        <v>234.349549</v>
      </c>
      <c r="D10" s="266">
        <f>C10*1000000/'t15'!$D10</f>
        <v>1424.452792686559</v>
      </c>
      <c r="E10" s="36">
        <v>0.03035697780939617</v>
      </c>
      <c r="F10" s="24">
        <v>165.483306</v>
      </c>
      <c r="G10" s="266">
        <f>F10*1000000/'t15'!$D10</f>
        <v>1005.8613655565619</v>
      </c>
      <c r="H10" s="31">
        <f t="shared" si="1"/>
        <v>70.61387858698205</v>
      </c>
      <c r="I10" s="36">
        <v>0.029248067021742763</v>
      </c>
      <c r="J10" s="24">
        <v>68.866243</v>
      </c>
      <c r="K10" s="266">
        <f>J10*1000000/'t15'!$D10</f>
        <v>418.59142712999716</v>
      </c>
      <c r="L10" s="48">
        <v>0.03303144878586828</v>
      </c>
    </row>
    <row r="11" spans="1:12" ht="12.75" customHeight="1">
      <c r="A11" s="26" t="s">
        <v>109</v>
      </c>
      <c r="B11" s="27" t="s">
        <v>4</v>
      </c>
      <c r="C11" s="22">
        <f t="shared" si="0"/>
        <v>198.838911</v>
      </c>
      <c r="D11" s="265">
        <f>C11*1000000/'t15'!$D11</f>
        <v>1408.6764787145862</v>
      </c>
      <c r="E11" s="35">
        <v>0.0028245926819812084</v>
      </c>
      <c r="F11" s="22">
        <v>145.916311</v>
      </c>
      <c r="G11" s="265">
        <f>F11*1000000/'t15'!$D11</f>
        <v>1033.7457298109143</v>
      </c>
      <c r="H11" s="30">
        <f t="shared" si="1"/>
        <v>73.38418334025175</v>
      </c>
      <c r="I11" s="35">
        <v>0.04036549779589094</v>
      </c>
      <c r="J11" s="22">
        <v>52.9226</v>
      </c>
      <c r="K11" s="265">
        <f>J11*1000000/'t15'!$D11</f>
        <v>374.9307489036719</v>
      </c>
      <c r="L11" s="47">
        <v>-0.0879187922239073</v>
      </c>
    </row>
    <row r="12" spans="1:12" ht="12.75" customHeight="1">
      <c r="A12" s="28" t="s">
        <v>110</v>
      </c>
      <c r="B12" s="29" t="s">
        <v>5</v>
      </c>
      <c r="C12" s="24">
        <f t="shared" si="0"/>
        <v>1351.701365</v>
      </c>
      <c r="D12" s="266">
        <f>C12*1000000/'t15'!$D12</f>
        <v>1234.886081257377</v>
      </c>
      <c r="E12" s="36">
        <v>0.034408613891171</v>
      </c>
      <c r="F12" s="24">
        <v>1064.651365</v>
      </c>
      <c r="G12" s="266">
        <f>F12*1000000/'t15'!$D12</f>
        <v>972.6432080877328</v>
      </c>
      <c r="H12" s="31">
        <f t="shared" si="1"/>
        <v>78.76380039018456</v>
      </c>
      <c r="I12" s="36">
        <v>0.06415258923235867</v>
      </c>
      <c r="J12" s="24">
        <v>287.05</v>
      </c>
      <c r="K12" s="266">
        <f>J12*1000000/'t15'!$D12</f>
        <v>262.2428731696443</v>
      </c>
      <c r="L12" s="48">
        <v>-0.06275387354469564</v>
      </c>
    </row>
    <row r="13" spans="1:12" ht="12.75" customHeight="1">
      <c r="A13" s="26" t="s">
        <v>111</v>
      </c>
      <c r="B13" s="27" t="s">
        <v>6</v>
      </c>
      <c r="C13" s="22">
        <f t="shared" si="0"/>
        <v>393.405981</v>
      </c>
      <c r="D13" s="265">
        <f>C13*1000000/'t15'!$D13</f>
        <v>1216.0325331668294</v>
      </c>
      <c r="E13" s="35">
        <v>0.006792367056503101</v>
      </c>
      <c r="F13" s="22">
        <v>300.430987</v>
      </c>
      <c r="G13" s="265">
        <f>F13*1000000/'t15'!$D13</f>
        <v>928.6433653976928</v>
      </c>
      <c r="H13" s="30">
        <f t="shared" si="1"/>
        <v>76.36665467981281</v>
      </c>
      <c r="I13" s="35">
        <v>0.021871144101310414</v>
      </c>
      <c r="J13" s="22">
        <v>92.974994</v>
      </c>
      <c r="K13" s="265">
        <f>J13*1000000/'t15'!$D13</f>
        <v>287.38916776913663</v>
      </c>
      <c r="L13" s="47">
        <v>-0.03902807246465745</v>
      </c>
    </row>
    <row r="14" spans="1:12" ht="12.75" customHeight="1">
      <c r="A14" s="28" t="s">
        <v>112</v>
      </c>
      <c r="B14" s="29" t="s">
        <v>86</v>
      </c>
      <c r="C14" s="24">
        <f t="shared" si="0"/>
        <v>361.442775</v>
      </c>
      <c r="D14" s="266">
        <f>C14*1000000/'t15'!$D14</f>
        <v>1239.0185522269871</v>
      </c>
      <c r="E14" s="36">
        <v>-0.008279074820598864</v>
      </c>
      <c r="F14" s="24">
        <v>280.333281</v>
      </c>
      <c r="G14" s="266">
        <f>F14*1000000/'t15'!$D14</f>
        <v>960.9768405680849</v>
      </c>
      <c r="H14" s="31">
        <f t="shared" si="1"/>
        <v>77.55951989910437</v>
      </c>
      <c r="I14" s="36">
        <v>0.012302843753012827</v>
      </c>
      <c r="J14" s="24">
        <v>81.109494</v>
      </c>
      <c r="K14" s="266">
        <f>J14*1000000/'t15'!$D14</f>
        <v>278.0417116589023</v>
      </c>
      <c r="L14" s="48">
        <v>-0.07339300943493099</v>
      </c>
    </row>
    <row r="15" spans="1:12" ht="12.75" customHeight="1">
      <c r="A15" s="26" t="s">
        <v>113</v>
      </c>
      <c r="B15" s="27" t="s">
        <v>7</v>
      </c>
      <c r="C15" s="22">
        <f t="shared" si="0"/>
        <v>208.972424</v>
      </c>
      <c r="D15" s="265">
        <f>C15*1000000/'t15'!$D15</f>
        <v>1333.5742847843983</v>
      </c>
      <c r="E15" s="35">
        <v>0.013221900290298239</v>
      </c>
      <c r="F15" s="22">
        <v>156.099356</v>
      </c>
      <c r="G15" s="265">
        <f>F15*1000000/'t15'!$D15</f>
        <v>996.1605605580054</v>
      </c>
      <c r="H15" s="30">
        <f t="shared" si="1"/>
        <v>74.69854300010417</v>
      </c>
      <c r="I15" s="35">
        <v>0.010605176506806702</v>
      </c>
      <c r="J15" s="22">
        <v>52.873068</v>
      </c>
      <c r="K15" s="265">
        <f>J15*1000000/'t15'!$D15</f>
        <v>337.41372422639296</v>
      </c>
      <c r="L15" s="47">
        <v>0.021027031411125607</v>
      </c>
    </row>
    <row r="16" spans="1:12" ht="12.75" customHeight="1">
      <c r="A16" s="28" t="s">
        <v>114</v>
      </c>
      <c r="B16" s="29" t="s">
        <v>87</v>
      </c>
      <c r="C16" s="24">
        <f t="shared" si="0"/>
        <v>378.631194</v>
      </c>
      <c r="D16" s="266">
        <f>C16*1000000/'t15'!$D16</f>
        <v>1214.8230662611172</v>
      </c>
      <c r="E16" s="36">
        <v>0.03903507422343111</v>
      </c>
      <c r="F16" s="24">
        <v>255.980435</v>
      </c>
      <c r="G16" s="266">
        <f>F16*1000000/'t15'!$D16</f>
        <v>821.3030037603152</v>
      </c>
      <c r="H16" s="31">
        <f t="shared" si="1"/>
        <v>67.60680024689144</v>
      </c>
      <c r="I16" s="36">
        <v>0.01087511884515302</v>
      </c>
      <c r="J16" s="24">
        <v>122.650759</v>
      </c>
      <c r="K16" s="266">
        <f>J16*1000000/'t15'!$D16</f>
        <v>393.5200625008021</v>
      </c>
      <c r="L16" s="48">
        <v>0.103172953126071</v>
      </c>
    </row>
    <row r="17" spans="1:12" ht="12.75" customHeight="1">
      <c r="A17" s="26" t="s">
        <v>115</v>
      </c>
      <c r="B17" s="27" t="s">
        <v>8</v>
      </c>
      <c r="C17" s="22">
        <f t="shared" si="0"/>
        <v>494.58593800000006</v>
      </c>
      <c r="D17" s="265">
        <f>C17*1000000/'t15'!$D17</f>
        <v>1360.921077541137</v>
      </c>
      <c r="E17" s="35">
        <v>0.0429541073902473</v>
      </c>
      <c r="F17" s="22">
        <v>393.13877</v>
      </c>
      <c r="G17" s="265">
        <f>F17*1000000/'t15'!$D17</f>
        <v>1081.7752737879039</v>
      </c>
      <c r="H17" s="30">
        <f t="shared" si="1"/>
        <v>79.48846495510351</v>
      </c>
      <c r="I17" s="35">
        <v>0.042895912157807414</v>
      </c>
      <c r="J17" s="22">
        <v>101.447168</v>
      </c>
      <c r="K17" s="265">
        <f>J17*1000000/'t15'!$D17</f>
        <v>279.14580375323317</v>
      </c>
      <c r="L17" s="47">
        <v>0.04317969306277347</v>
      </c>
    </row>
    <row r="18" spans="1:12" ht="12.75" customHeight="1">
      <c r="A18" s="28" t="s">
        <v>116</v>
      </c>
      <c r="B18" s="29" t="s">
        <v>9</v>
      </c>
      <c r="C18" s="24">
        <f t="shared" si="0"/>
        <v>362.057726</v>
      </c>
      <c r="D18" s="266">
        <f>C18*1000000/'t15'!$D18</f>
        <v>1254.3834960538259</v>
      </c>
      <c r="E18" s="36">
        <v>-0.0439070147862719</v>
      </c>
      <c r="F18" s="24">
        <v>288.315966</v>
      </c>
      <c r="G18" s="266">
        <f>F18*1000000/'t15'!$D18</f>
        <v>998.8981408981617</v>
      </c>
      <c r="H18" s="31">
        <f t="shared" si="1"/>
        <v>79.63259593582048</v>
      </c>
      <c r="I18" s="36">
        <v>0.019747777604371075</v>
      </c>
      <c r="J18" s="24">
        <v>73.74176</v>
      </c>
      <c r="K18" s="266">
        <f>J18*1000000/'t15'!$D18</f>
        <v>255.48535515566428</v>
      </c>
      <c r="L18" s="48">
        <v>-0.23147250699159372</v>
      </c>
    </row>
    <row r="19" spans="1:12" ht="12.75" customHeight="1">
      <c r="A19" s="26" t="s">
        <v>117</v>
      </c>
      <c r="B19" s="27" t="s">
        <v>10</v>
      </c>
      <c r="C19" s="22">
        <f t="shared" si="0"/>
        <v>2513.366153</v>
      </c>
      <c r="D19" s="265">
        <f>C19*1000000/'t15'!$D19</f>
        <v>1259.7733004058957</v>
      </c>
      <c r="E19" s="35">
        <v>0.048637089895240404</v>
      </c>
      <c r="F19" s="22">
        <v>1897.897789</v>
      </c>
      <c r="G19" s="265">
        <f>F19*1000000/'t15'!$D19</f>
        <v>951.2823902031683</v>
      </c>
      <c r="H19" s="30">
        <f t="shared" si="1"/>
        <v>75.51218857366383</v>
      </c>
      <c r="I19" s="35">
        <v>0.04065878514244581</v>
      </c>
      <c r="J19" s="22">
        <v>615.468364</v>
      </c>
      <c r="K19" s="265">
        <f>J19*1000000/'t15'!$D19</f>
        <v>308.49091020272726</v>
      </c>
      <c r="L19" s="47">
        <v>0.07402840045978931</v>
      </c>
    </row>
    <row r="20" spans="1:12" ht="12.75" customHeight="1">
      <c r="A20" s="28" t="s">
        <v>118</v>
      </c>
      <c r="B20" s="29" t="s">
        <v>11</v>
      </c>
      <c r="C20" s="24">
        <f t="shared" si="0"/>
        <v>718.027247</v>
      </c>
      <c r="D20" s="266">
        <f>C20*1000000/'t15'!$D20</f>
        <v>1030.0884106539809</v>
      </c>
      <c r="E20" s="36">
        <v>0.057221123369929794</v>
      </c>
      <c r="F20" s="24">
        <v>564.232218</v>
      </c>
      <c r="G20" s="266">
        <f>F20*1000000/'t15'!$D20</f>
        <v>809.4526650732942</v>
      </c>
      <c r="H20" s="31">
        <f t="shared" si="1"/>
        <v>78.58089234878297</v>
      </c>
      <c r="I20" s="36">
        <v>0.03957243887422668</v>
      </c>
      <c r="J20" s="24">
        <v>153.795029</v>
      </c>
      <c r="K20" s="266">
        <f>J20*1000000/'t15'!$D20</f>
        <v>220.63574558068672</v>
      </c>
      <c r="L20" s="48">
        <v>0.12744219441592097</v>
      </c>
    </row>
    <row r="21" spans="1:12" ht="12.75" customHeight="1">
      <c r="A21" s="26" t="s">
        <v>119</v>
      </c>
      <c r="B21" s="27" t="s">
        <v>12</v>
      </c>
      <c r="C21" s="22">
        <f t="shared" si="0"/>
        <v>218.70319999999998</v>
      </c>
      <c r="D21" s="265">
        <f>C21*1000000/'t15'!$D21</f>
        <v>1416.89363411379</v>
      </c>
      <c r="E21" s="35">
        <v>0.033986858781923424</v>
      </c>
      <c r="F21" s="22">
        <v>169.5692</v>
      </c>
      <c r="G21" s="265">
        <f>F21*1000000/'t15'!$D21</f>
        <v>1098.573409176309</v>
      </c>
      <c r="H21" s="30">
        <f t="shared" si="1"/>
        <v>77.53393640330823</v>
      </c>
      <c r="I21" s="35">
        <v>0.030815805471124502</v>
      </c>
      <c r="J21" s="22">
        <v>49.134</v>
      </c>
      <c r="K21" s="265">
        <f>J21*1000000/'t15'!$D21</f>
        <v>318.3202249374814</v>
      </c>
      <c r="L21" s="47">
        <v>0.04508212543082735</v>
      </c>
    </row>
    <row r="22" spans="1:12" ht="12.75" customHeight="1">
      <c r="A22" s="28" t="s">
        <v>120</v>
      </c>
      <c r="B22" s="29" t="s">
        <v>13</v>
      </c>
      <c r="C22" s="24">
        <f t="shared" si="0"/>
        <v>423.44513100000006</v>
      </c>
      <c r="D22" s="266">
        <f>C22*1000000/'t15'!$D22</f>
        <v>1163.5889099867277</v>
      </c>
      <c r="E22" s="36">
        <v>0.03255535604618909</v>
      </c>
      <c r="F22" s="24">
        <v>344.204308</v>
      </c>
      <c r="G22" s="266">
        <f>F22*1000000/'t15'!$D22</f>
        <v>945.842297472198</v>
      </c>
      <c r="H22" s="31">
        <f t="shared" si="1"/>
        <v>81.2866373471183</v>
      </c>
      <c r="I22" s="36">
        <v>0.030290376464499502</v>
      </c>
      <c r="J22" s="24">
        <v>79.240823</v>
      </c>
      <c r="K22" s="266">
        <f>J22*1000000/'t15'!$D22</f>
        <v>217.74661251452957</v>
      </c>
      <c r="L22" s="48">
        <v>0.04251061260571176</v>
      </c>
    </row>
    <row r="23" spans="1:12" ht="12.75" customHeight="1">
      <c r="A23" s="26" t="s">
        <v>121</v>
      </c>
      <c r="B23" s="27" t="s">
        <v>88</v>
      </c>
      <c r="C23" s="22">
        <f t="shared" si="0"/>
        <v>701.358</v>
      </c>
      <c r="D23" s="265">
        <f>C23*1000000/'t15'!$D23</f>
        <v>1104.6260363379786</v>
      </c>
      <c r="E23" s="35">
        <v>-0.023594401271881504</v>
      </c>
      <c r="F23" s="22">
        <v>556.286</v>
      </c>
      <c r="G23" s="265">
        <f>F23*1000000/'t15'!$D23</f>
        <v>876.1402867726734</v>
      </c>
      <c r="H23" s="30">
        <f t="shared" si="1"/>
        <v>79.31555639202803</v>
      </c>
      <c r="I23" s="35">
        <v>0.03300768229432638</v>
      </c>
      <c r="J23" s="22">
        <v>145.072</v>
      </c>
      <c r="K23" s="265">
        <f>J23*1000000/'t15'!$D23</f>
        <v>228.48574956530504</v>
      </c>
      <c r="L23" s="47">
        <v>-0.19312550404627482</v>
      </c>
    </row>
    <row r="24" spans="1:12" ht="12.75" customHeight="1">
      <c r="A24" s="28" t="s">
        <v>122</v>
      </c>
      <c r="B24" s="29" t="s">
        <v>89</v>
      </c>
      <c r="C24" s="24">
        <f t="shared" si="0"/>
        <v>378.930339</v>
      </c>
      <c r="D24" s="266">
        <f>C24*1000000/'t15'!$D24</f>
        <v>1186.2963499810596</v>
      </c>
      <c r="E24" s="36">
        <v>-0.00787245810614745</v>
      </c>
      <c r="F24" s="24">
        <v>308.039645</v>
      </c>
      <c r="G24" s="266">
        <f>F24*1000000/'t15'!$D24</f>
        <v>964.3627572216152</v>
      </c>
      <c r="H24" s="31">
        <f t="shared" si="1"/>
        <v>81.29189280882574</v>
      </c>
      <c r="I24" s="36">
        <v>0.005268285460062971</v>
      </c>
      <c r="J24" s="24">
        <v>70.890694</v>
      </c>
      <c r="K24" s="266">
        <f>J24*1000000/'t15'!$D24</f>
        <v>221.93359275944437</v>
      </c>
      <c r="L24" s="48">
        <v>-0.06119731145645635</v>
      </c>
    </row>
    <row r="25" spans="1:12" ht="12.75" customHeight="1">
      <c r="A25" s="26" t="s">
        <v>123</v>
      </c>
      <c r="B25" s="27" t="s">
        <v>90</v>
      </c>
      <c r="C25" s="22">
        <f t="shared" si="0"/>
        <v>322.895051</v>
      </c>
      <c r="D25" s="265">
        <f>C25*1000000/'t15'!$D25</f>
        <v>1280.7400204667692</v>
      </c>
      <c r="E25" s="35">
        <v>-0.00976617059147522</v>
      </c>
      <c r="F25" s="22">
        <v>257.247338</v>
      </c>
      <c r="G25" s="265">
        <f>F25*1000000/'t15'!$D25</f>
        <v>1020.3530835012455</v>
      </c>
      <c r="H25" s="30">
        <f t="shared" si="1"/>
        <v>79.6690247197378</v>
      </c>
      <c r="I25" s="35">
        <v>0.02047410785441972</v>
      </c>
      <c r="J25" s="22">
        <v>65.647713</v>
      </c>
      <c r="K25" s="265">
        <f>J25*1000000/'t15'!$D25</f>
        <v>260.3869369655238</v>
      </c>
      <c r="L25" s="47">
        <v>-0.11279081270652158</v>
      </c>
    </row>
    <row r="26" spans="1:12" ht="12.75" customHeight="1">
      <c r="A26" s="28" t="s">
        <v>228</v>
      </c>
      <c r="B26" s="29" t="s">
        <v>14</v>
      </c>
      <c r="C26" s="24">
        <f t="shared" si="0"/>
        <v>253.3515</v>
      </c>
      <c r="D26" s="266">
        <f>C26*1000000/'t15'!$D26</f>
        <v>1762.7640477582033</v>
      </c>
      <c r="E26" s="36">
        <v>0.08530995514849815</v>
      </c>
      <c r="F26" s="24">
        <v>184.661</v>
      </c>
      <c r="G26" s="266">
        <f>F26*1000000/'t15'!$D26</f>
        <v>1284.83064763018</v>
      </c>
      <c r="H26" s="31">
        <f t="shared" si="1"/>
        <v>72.88727321527601</v>
      </c>
      <c r="I26" s="36">
        <v>0.05701774470520893</v>
      </c>
      <c r="J26" s="24">
        <v>68.6905</v>
      </c>
      <c r="K26" s="266">
        <f>J26*1000000/'t15'!$D26</f>
        <v>477.93340012802315</v>
      </c>
      <c r="L26" s="48">
        <v>0.16945877385634267</v>
      </c>
    </row>
    <row r="27" spans="1:12" ht="12.75" customHeight="1">
      <c r="A27" s="26" t="s">
        <v>229</v>
      </c>
      <c r="B27" s="27" t="s">
        <v>15</v>
      </c>
      <c r="C27" s="22">
        <f t="shared" si="0"/>
        <v>231.12263</v>
      </c>
      <c r="D27" s="265">
        <f>C27*1000000/'t15'!$D27</f>
        <v>1383.114785491583</v>
      </c>
      <c r="E27" s="35">
        <v>0.0843187528509548</v>
      </c>
      <c r="F27" s="22">
        <v>179.17943</v>
      </c>
      <c r="G27" s="265">
        <f>F27*1000000/'t15'!$D27</f>
        <v>1072.2693787663895</v>
      </c>
      <c r="H27" s="30">
        <f t="shared" si="1"/>
        <v>77.5256970725887</v>
      </c>
      <c r="I27" s="35">
        <v>0.03391886710475389</v>
      </c>
      <c r="J27" s="22">
        <v>51.9432</v>
      </c>
      <c r="K27" s="265">
        <f>J27*1000000/'t15'!$D27</f>
        <v>310.84540672519347</v>
      </c>
      <c r="L27" s="47">
        <v>0.30350617796009227</v>
      </c>
    </row>
    <row r="28" spans="1:12" ht="12.75" customHeight="1">
      <c r="A28" s="28" t="s">
        <v>124</v>
      </c>
      <c r="B28" s="29" t="s">
        <v>16</v>
      </c>
      <c r="C28" s="24">
        <f t="shared" si="0"/>
        <v>680.014834</v>
      </c>
      <c r="D28" s="266">
        <f>C28*1000000/'t15'!$D28</f>
        <v>1263.3598955149844</v>
      </c>
      <c r="E28" s="36">
        <v>0.029708613870694345</v>
      </c>
      <c r="F28" s="24">
        <v>449.120999</v>
      </c>
      <c r="G28" s="266">
        <f>F28*1000000/'t15'!$D28</f>
        <v>834.3957072710349</v>
      </c>
      <c r="H28" s="31">
        <f t="shared" si="1"/>
        <v>66.0457649663566</v>
      </c>
      <c r="I28" s="36">
        <v>0.02026388083391617</v>
      </c>
      <c r="J28" s="24">
        <v>230.893835</v>
      </c>
      <c r="K28" s="266">
        <f>J28*1000000/'t15'!$D28</f>
        <v>428.9641882439495</v>
      </c>
      <c r="L28" s="48">
        <v>0.04859000162492633</v>
      </c>
    </row>
    <row r="29" spans="1:12" ht="12.75" customHeight="1">
      <c r="A29" s="26" t="s">
        <v>125</v>
      </c>
      <c r="B29" s="27" t="s">
        <v>91</v>
      </c>
      <c r="C29" s="22">
        <f t="shared" si="0"/>
        <v>588</v>
      </c>
      <c r="D29" s="265">
        <f>C29*1000000/'t15'!$D29</f>
        <v>966.5393289455516</v>
      </c>
      <c r="E29" s="35">
        <v>0.02528334786399311</v>
      </c>
      <c r="F29" s="22">
        <v>477.63</v>
      </c>
      <c r="G29" s="265">
        <f>F29*1000000/'t15'!$D29</f>
        <v>785.1159518439861</v>
      </c>
      <c r="H29" s="30">
        <f t="shared" si="1"/>
        <v>81.2295918367347</v>
      </c>
      <c r="I29" s="35">
        <v>0.04058823529411759</v>
      </c>
      <c r="J29" s="22">
        <v>110.37</v>
      </c>
      <c r="K29" s="265">
        <f>J29*1000000/'t15'!$D29</f>
        <v>181.42337710156553</v>
      </c>
      <c r="L29" s="47">
        <v>-0.036069868995633136</v>
      </c>
    </row>
    <row r="30" spans="1:12" ht="12.75" customHeight="1">
      <c r="A30" s="28" t="s">
        <v>126</v>
      </c>
      <c r="B30" s="29" t="s">
        <v>17</v>
      </c>
      <c r="C30" s="24">
        <f t="shared" si="0"/>
        <v>196.387222</v>
      </c>
      <c r="D30" s="266">
        <f>C30*1000000/'t15'!$D30</f>
        <v>1529.0786935025499</v>
      </c>
      <c r="E30" s="36">
        <v>0.01109052616296169</v>
      </c>
      <c r="F30" s="24">
        <v>155.649443</v>
      </c>
      <c r="G30" s="266">
        <f>F30*1000000/'t15'!$D30</f>
        <v>1211.8927317320044</v>
      </c>
      <c r="H30" s="31">
        <f t="shared" si="1"/>
        <v>79.2564003985962</v>
      </c>
      <c r="I30" s="36">
        <v>0.018474706536733887</v>
      </c>
      <c r="J30" s="24">
        <v>40.737779</v>
      </c>
      <c r="K30" s="266">
        <f>J30*1000000/'t15'!$D30</f>
        <v>317.1859617705454</v>
      </c>
      <c r="L30" s="48">
        <v>-0.01616316623199021</v>
      </c>
    </row>
    <row r="31" spans="1:12" ht="12.75" customHeight="1">
      <c r="A31" s="26" t="s">
        <v>127</v>
      </c>
      <c r="B31" s="27" t="s">
        <v>92</v>
      </c>
      <c r="C31" s="22">
        <f t="shared" si="0"/>
        <v>482.441104</v>
      </c>
      <c r="D31" s="265">
        <f>C31*1000000/'t15'!$D31</f>
        <v>1136.610400135703</v>
      </c>
      <c r="E31" s="35">
        <v>-0.005272074805249161</v>
      </c>
      <c r="F31" s="22">
        <v>368.45399</v>
      </c>
      <c r="G31" s="265">
        <f>F31*1000000/'t15'!$D31</f>
        <v>868.0616836609684</v>
      </c>
      <c r="H31" s="30">
        <f t="shared" si="1"/>
        <v>76.37284363730333</v>
      </c>
      <c r="I31" s="35">
        <v>0.029185269255484148</v>
      </c>
      <c r="J31" s="22">
        <v>113.987114</v>
      </c>
      <c r="K31" s="265">
        <f>J31*1000000/'t15'!$D31</f>
        <v>268.5487164747347</v>
      </c>
      <c r="L31" s="47">
        <v>-0.10241099424519773</v>
      </c>
    </row>
    <row r="32" spans="1:12" ht="12.75" customHeight="1">
      <c r="A32" s="28" t="s">
        <v>128</v>
      </c>
      <c r="B32" s="29" t="s">
        <v>18</v>
      </c>
      <c r="C32" s="24">
        <f t="shared" si="0"/>
        <v>541.067344</v>
      </c>
      <c r="D32" s="266">
        <f>C32*1000000/'t15'!$D32</f>
        <v>1001.9914072801079</v>
      </c>
      <c r="E32" s="36">
        <v>0.004276676432713122</v>
      </c>
      <c r="F32" s="24">
        <v>431.218674</v>
      </c>
      <c r="G32" s="266">
        <f>F32*1000000/'t15'!$D32</f>
        <v>798.5649305915643</v>
      </c>
      <c r="H32" s="31">
        <f t="shared" si="1"/>
        <v>79.6977823152454</v>
      </c>
      <c r="I32" s="36">
        <v>0.013850974508174074</v>
      </c>
      <c r="J32" s="24">
        <v>109.84867</v>
      </c>
      <c r="K32" s="266">
        <f>J32*1000000/'t15'!$D32</f>
        <v>203.42647668854354</v>
      </c>
      <c r="L32" s="48">
        <v>-0.03162216385496941</v>
      </c>
    </row>
    <row r="33" spans="1:12" ht="12.75" customHeight="1">
      <c r="A33" s="26" t="s">
        <v>129</v>
      </c>
      <c r="B33" s="27" t="s">
        <v>93</v>
      </c>
      <c r="C33" s="22">
        <f t="shared" si="0"/>
        <v>594.44</v>
      </c>
      <c r="D33" s="265">
        <f>C33*1000000/'t15'!$D33</f>
        <v>1194.8854944953337</v>
      </c>
      <c r="E33" s="35">
        <v>0.009407369672270516</v>
      </c>
      <c r="F33" s="22">
        <v>463.5</v>
      </c>
      <c r="G33" s="265">
        <f>F33*1000000/'t15'!$D33</f>
        <v>931.6826369332264</v>
      </c>
      <c r="H33" s="30">
        <f t="shared" si="1"/>
        <v>77.9725455891259</v>
      </c>
      <c r="I33" s="35">
        <v>0.042744656917885315</v>
      </c>
      <c r="J33" s="22">
        <v>130.94</v>
      </c>
      <c r="K33" s="265">
        <f>J33*1000000/'t15'!$D33</f>
        <v>263.20285756210717</v>
      </c>
      <c r="L33" s="47">
        <v>-0.09321329639889198</v>
      </c>
    </row>
    <row r="34" spans="1:12" ht="12.75" customHeight="1">
      <c r="A34" s="28" t="s">
        <v>130</v>
      </c>
      <c r="B34" s="29" t="s">
        <v>19</v>
      </c>
      <c r="C34" s="24">
        <f t="shared" si="0"/>
        <v>561.365483</v>
      </c>
      <c r="D34" s="266">
        <f>C34*1000000/'t15'!$D34</f>
        <v>936.8879904402843</v>
      </c>
      <c r="E34" s="36">
        <v>0.0242321516341113</v>
      </c>
      <c r="F34" s="24">
        <v>417.094355</v>
      </c>
      <c r="G34" s="266">
        <f>F34*1000000/'t15'!$D34</f>
        <v>696.1074449957525</v>
      </c>
      <c r="H34" s="31">
        <f t="shared" si="1"/>
        <v>74.29996457405986</v>
      </c>
      <c r="I34" s="36">
        <v>0.03451716587570064</v>
      </c>
      <c r="J34" s="24">
        <v>144.271128</v>
      </c>
      <c r="K34" s="266">
        <f>J34*1000000/'t15'!$D34</f>
        <v>240.78054544453178</v>
      </c>
      <c r="L34" s="48">
        <v>-0.004384174192195611</v>
      </c>
    </row>
    <row r="35" spans="1:12" ht="12.75" customHeight="1">
      <c r="A35" s="26" t="s">
        <v>131</v>
      </c>
      <c r="B35" s="27" t="s">
        <v>20</v>
      </c>
      <c r="C35" s="22">
        <f t="shared" si="0"/>
        <v>448.201401</v>
      </c>
      <c r="D35" s="265">
        <f>C35*1000000/'t15'!$D35</f>
        <v>1025.7123002705016</v>
      </c>
      <c r="E35" s="35">
        <v>0.010957873929846373</v>
      </c>
      <c r="F35" s="22">
        <v>348.734226</v>
      </c>
      <c r="G35" s="265">
        <f>F35*1000000/'t15'!$D35</f>
        <v>798.0809170507545</v>
      </c>
      <c r="H35" s="30">
        <f t="shared" si="1"/>
        <v>77.80748235546011</v>
      </c>
      <c r="I35" s="35">
        <v>0.02444341784940507</v>
      </c>
      <c r="J35" s="22">
        <v>99.467175</v>
      </c>
      <c r="K35" s="265">
        <f>J35*1000000/'t15'!$D35</f>
        <v>227.63138321974708</v>
      </c>
      <c r="L35" s="47">
        <v>-0.03364197012412551</v>
      </c>
    </row>
    <row r="36" spans="1:12" ht="12.75" customHeight="1">
      <c r="A36" s="28" t="s">
        <v>132</v>
      </c>
      <c r="B36" s="29" t="s">
        <v>21</v>
      </c>
      <c r="C36" s="24">
        <f t="shared" si="0"/>
        <v>902.8919159999999</v>
      </c>
      <c r="D36" s="266">
        <f>C36*1000000/'t15'!$D36</f>
        <v>975.6331742021649</v>
      </c>
      <c r="E36" s="36">
        <v>0.04198899770480957</v>
      </c>
      <c r="F36" s="24">
        <v>721.738759</v>
      </c>
      <c r="G36" s="266">
        <f>F36*1000000/'t15'!$D36</f>
        <v>779.8854590563212</v>
      </c>
      <c r="H36" s="31">
        <f t="shared" si="1"/>
        <v>79.93634079674273</v>
      </c>
      <c r="I36" s="36">
        <v>0.03415999068323039</v>
      </c>
      <c r="J36" s="24">
        <v>181.153157</v>
      </c>
      <c r="K36" s="266">
        <f>J36*1000000/'t15'!$D36</f>
        <v>195.7477151458438</v>
      </c>
      <c r="L36" s="48">
        <v>0.07439435313625586</v>
      </c>
    </row>
    <row r="37" spans="1:12" ht="12.75" customHeight="1">
      <c r="A37" s="26" t="s">
        <v>133</v>
      </c>
      <c r="B37" s="27" t="s">
        <v>22</v>
      </c>
      <c r="C37" s="22">
        <f t="shared" si="0"/>
        <v>910.461851</v>
      </c>
      <c r="D37" s="265">
        <f>C37*1000000/'t15'!$D37</f>
        <v>1267.733135518762</v>
      </c>
      <c r="E37" s="35">
        <v>0.025436442910370838</v>
      </c>
      <c r="F37" s="22">
        <v>750.003252</v>
      </c>
      <c r="G37" s="265">
        <f>F37*1000000/'t15'!$D37</f>
        <v>1044.3095152893213</v>
      </c>
      <c r="H37" s="30">
        <f t="shared" si="1"/>
        <v>82.37613153985954</v>
      </c>
      <c r="I37" s="35">
        <v>0.045471260820118875</v>
      </c>
      <c r="J37" s="22">
        <v>160.458599</v>
      </c>
      <c r="K37" s="265">
        <f>J37*1000000/'t15'!$D37</f>
        <v>223.42362022944076</v>
      </c>
      <c r="L37" s="47">
        <v>-0.05886328402348173</v>
      </c>
    </row>
    <row r="38" spans="1:12" ht="12.75" customHeight="1">
      <c r="A38" s="28" t="s">
        <v>134</v>
      </c>
      <c r="B38" s="29" t="s">
        <v>23</v>
      </c>
      <c r="C38" s="24">
        <f t="shared" si="0"/>
        <v>1429.9900149999999</v>
      </c>
      <c r="D38" s="266">
        <f>C38*1000000/'t15'!$D38</f>
        <v>1140.0274525310776</v>
      </c>
      <c r="E38" s="36">
        <v>0.00020285444583967305</v>
      </c>
      <c r="F38" s="24">
        <v>1112.740128</v>
      </c>
      <c r="G38" s="266">
        <f>F38*1000000/'t15'!$D38</f>
        <v>887.1070987533752</v>
      </c>
      <c r="H38" s="31">
        <f t="shared" si="1"/>
        <v>77.81453830640909</v>
      </c>
      <c r="I38" s="36">
        <v>0.04689815784378282</v>
      </c>
      <c r="J38" s="24">
        <v>317.249887</v>
      </c>
      <c r="K38" s="266">
        <f>J38*1000000/'t15'!$D38</f>
        <v>252.92035377770267</v>
      </c>
      <c r="L38" s="48">
        <v>-0.13510538221917745</v>
      </c>
    </row>
    <row r="39" spans="1:12" ht="12.75" customHeight="1">
      <c r="A39" s="26" t="s">
        <v>135</v>
      </c>
      <c r="B39" s="27" t="s">
        <v>24</v>
      </c>
      <c r="C39" s="22">
        <f t="shared" si="0"/>
        <v>256.083417</v>
      </c>
      <c r="D39" s="265">
        <f>C39*1000000/'t15'!$D39</f>
        <v>1316.218220600329</v>
      </c>
      <c r="E39" s="35">
        <v>0.028709886267813678</v>
      </c>
      <c r="F39" s="22">
        <v>213.124225</v>
      </c>
      <c r="G39" s="265">
        <f>F39*1000000/'t15'!$D39</f>
        <v>1095.4164525082238</v>
      </c>
      <c r="H39" s="30">
        <f t="shared" si="1"/>
        <v>83.22453187197202</v>
      </c>
      <c r="I39" s="35">
        <v>0.02624589666274657</v>
      </c>
      <c r="J39" s="22">
        <v>42.959192</v>
      </c>
      <c r="K39" s="265">
        <f>J39*1000000/'t15'!$D39</f>
        <v>220.80176809210528</v>
      </c>
      <c r="L39" s="47">
        <v>0.04111101430621522</v>
      </c>
    </row>
    <row r="40" spans="1:12" ht="12.75" customHeight="1">
      <c r="A40" s="28" t="s">
        <v>136</v>
      </c>
      <c r="B40" s="29" t="s">
        <v>25</v>
      </c>
      <c r="C40" s="24">
        <f t="shared" si="0"/>
        <v>1597.072537</v>
      </c>
      <c r="D40" s="266">
        <f>C40*1000000/'t15'!$D40</f>
        <v>1090.8309725918114</v>
      </c>
      <c r="E40" s="36">
        <v>0.009046119759294369</v>
      </c>
      <c r="F40" s="24">
        <v>1222.653235</v>
      </c>
      <c r="G40" s="266">
        <f>F40*1000000/'t15'!$D40</f>
        <v>835.0954553278218</v>
      </c>
      <c r="H40" s="31">
        <f t="shared" si="1"/>
        <v>76.55589878820889</v>
      </c>
      <c r="I40" s="36">
        <v>0.04947638138301169</v>
      </c>
      <c r="J40" s="24">
        <v>374.419302</v>
      </c>
      <c r="K40" s="266">
        <f>J40*1000000/'t15'!$D40</f>
        <v>255.7355172639896</v>
      </c>
      <c r="L40" s="48">
        <v>-0.10370709037572223</v>
      </c>
    </row>
    <row r="41" spans="1:12" ht="12.75" customHeight="1">
      <c r="A41" s="26" t="s">
        <v>137</v>
      </c>
      <c r="B41" s="27" t="s">
        <v>26</v>
      </c>
      <c r="C41" s="22">
        <f t="shared" si="0"/>
        <v>1334.002307</v>
      </c>
      <c r="D41" s="265">
        <f>C41*1000000/'t15'!$D41</f>
        <v>1270.4469289331882</v>
      </c>
      <c r="E41" s="35">
        <v>0.03741925751302677</v>
      </c>
      <c r="F41" s="22">
        <v>1042.121506</v>
      </c>
      <c r="G41" s="265">
        <f>F41*1000000/'t15'!$D41</f>
        <v>992.4720968814106</v>
      </c>
      <c r="H41" s="30">
        <f t="shared" si="1"/>
        <v>78.11991782410014</v>
      </c>
      <c r="I41" s="35">
        <v>0.03327126893107546</v>
      </c>
      <c r="J41" s="22">
        <v>291.880801</v>
      </c>
      <c r="K41" s="265">
        <f>J41*1000000/'t15'!$D41</f>
        <v>277.97483205177775</v>
      </c>
      <c r="L41" s="47">
        <v>0.05250477111890128</v>
      </c>
    </row>
    <row r="42" spans="1:12" ht="12.75" customHeight="1">
      <c r="A42" s="28" t="s">
        <v>138</v>
      </c>
      <c r="B42" s="29" t="s">
        <v>27</v>
      </c>
      <c r="C42" s="24">
        <f t="shared" si="0"/>
        <v>946.845477</v>
      </c>
      <c r="D42" s="266">
        <f>C42*1000000/'t15'!$D42</f>
        <v>943.1361226296974</v>
      </c>
      <c r="E42" s="36">
        <v>0.018561403529305354</v>
      </c>
      <c r="F42" s="24">
        <v>743.162801</v>
      </c>
      <c r="G42" s="266">
        <f>F42*1000000/'t15'!$D42</f>
        <v>740.2513922741856</v>
      </c>
      <c r="H42" s="31">
        <f t="shared" si="1"/>
        <v>78.48828758781724</v>
      </c>
      <c r="I42" s="36">
        <v>0.04064357375966132</v>
      </c>
      <c r="J42" s="24">
        <v>203.682676</v>
      </c>
      <c r="K42" s="266">
        <f>J42*1000000/'t15'!$D42</f>
        <v>202.88473035551178</v>
      </c>
      <c r="L42" s="48">
        <v>-0.054631776743830573</v>
      </c>
    </row>
    <row r="43" spans="1:12" ht="12.75" customHeight="1">
      <c r="A43" s="26" t="s">
        <v>139</v>
      </c>
      <c r="B43" s="27" t="s">
        <v>28</v>
      </c>
      <c r="C43" s="22">
        <f t="shared" si="0"/>
        <v>246.00009899999998</v>
      </c>
      <c r="D43" s="265">
        <f>C43*1000000/'t15'!$D43</f>
        <v>1027.3848013932334</v>
      </c>
      <c r="E43" s="35">
        <v>-0.013877065105950659</v>
      </c>
      <c r="F43" s="22">
        <v>196.448321</v>
      </c>
      <c r="G43" s="265">
        <f>F43*1000000/'t15'!$D43</f>
        <v>820.4387724844744</v>
      </c>
      <c r="H43" s="30">
        <f t="shared" si="1"/>
        <v>79.85700891933382</v>
      </c>
      <c r="I43" s="35">
        <v>0.02782850226438649</v>
      </c>
      <c r="J43" s="22">
        <v>49.551778</v>
      </c>
      <c r="K43" s="265">
        <f>J43*1000000/'t15'!$D43</f>
        <v>206.94602890875908</v>
      </c>
      <c r="L43" s="47">
        <v>-0.15052770651190506</v>
      </c>
    </row>
    <row r="44" spans="1:12" ht="12.75" customHeight="1">
      <c r="A44" s="28" t="s">
        <v>140</v>
      </c>
      <c r="B44" s="29" t="s">
        <v>29</v>
      </c>
      <c r="C44" s="24">
        <f t="shared" si="0"/>
        <v>568.218188</v>
      </c>
      <c r="D44" s="266">
        <f>C44*1000000/'t15'!$D44</f>
        <v>941.7923780573709</v>
      </c>
      <c r="E44" s="36">
        <v>-0.0008288986145540411</v>
      </c>
      <c r="F44" s="24">
        <v>453.059002</v>
      </c>
      <c r="G44" s="266">
        <f>F44*1000000/'t15'!$D44</f>
        <v>750.921959037818</v>
      </c>
      <c r="H44" s="31">
        <f t="shared" si="1"/>
        <v>79.73328055454641</v>
      </c>
      <c r="I44" s="36">
        <v>0.02821728247601407</v>
      </c>
      <c r="J44" s="24">
        <v>115.159186</v>
      </c>
      <c r="K44" s="266">
        <f>J44*1000000/'t15'!$D44</f>
        <v>190.8704190195529</v>
      </c>
      <c r="L44" s="48">
        <v>-0.10076730250608679</v>
      </c>
    </row>
    <row r="45" spans="1:12" ht="12.75" customHeight="1">
      <c r="A45" s="26" t="s">
        <v>141</v>
      </c>
      <c r="B45" s="27" t="s">
        <v>30</v>
      </c>
      <c r="C45" s="22">
        <f t="shared" si="0"/>
        <v>1352.5063910000001</v>
      </c>
      <c r="D45" s="265">
        <f>C45*1000000/'t15'!$D45</f>
        <v>1105.23268286305</v>
      </c>
      <c r="E45" s="35">
        <v>0.020787099317824076</v>
      </c>
      <c r="F45" s="22">
        <v>1073.443672</v>
      </c>
      <c r="G45" s="265">
        <f>F45*1000000/'t15'!$D45</f>
        <v>877.1899618379872</v>
      </c>
      <c r="H45" s="30">
        <f t="shared" si="1"/>
        <v>79.36699442923371</v>
      </c>
      <c r="I45" s="35">
        <v>0.036571811342188676</v>
      </c>
      <c r="J45" s="22">
        <v>279.062719</v>
      </c>
      <c r="K45" s="265">
        <f>J45*1000000/'t15'!$D45</f>
        <v>228.04272102506272</v>
      </c>
      <c r="L45" s="47">
        <v>-0.0356972478509191</v>
      </c>
    </row>
    <row r="46" spans="1:12" ht="12.75" customHeight="1">
      <c r="A46" s="28" t="s">
        <v>142</v>
      </c>
      <c r="B46" s="29" t="s">
        <v>94</v>
      </c>
      <c r="C46" s="24">
        <f t="shared" si="0"/>
        <v>305.72916399999997</v>
      </c>
      <c r="D46" s="266">
        <f>C46*1000000/'t15'!$D46</f>
        <v>1125.3281949352177</v>
      </c>
      <c r="E46" s="36">
        <v>0.017569752944784467</v>
      </c>
      <c r="F46" s="24">
        <v>235.682174</v>
      </c>
      <c r="G46" s="266">
        <f>F46*1000000/'t15'!$D46</f>
        <v>867.499168138987</v>
      </c>
      <c r="H46" s="31">
        <f t="shared" si="1"/>
        <v>77.08854821583198</v>
      </c>
      <c r="I46" s="36">
        <v>0.06031157009473698</v>
      </c>
      <c r="J46" s="24">
        <v>70.04699</v>
      </c>
      <c r="K46" s="266">
        <f>J46*1000000/'t15'!$D46</f>
        <v>257.82902679623083</v>
      </c>
      <c r="L46" s="48">
        <v>-0.10396037495183663</v>
      </c>
    </row>
    <row r="47" spans="1:12" ht="12.75" customHeight="1">
      <c r="A47" s="26" t="s">
        <v>143</v>
      </c>
      <c r="B47" s="27" t="s">
        <v>31</v>
      </c>
      <c r="C47" s="22">
        <f t="shared" si="0"/>
        <v>440.375</v>
      </c>
      <c r="D47" s="265">
        <f>C47*1000000/'t15'!$D47</f>
        <v>1121.7115988099604</v>
      </c>
      <c r="E47" s="35">
        <v>0.019915419106203203</v>
      </c>
      <c r="F47" s="22">
        <v>340.375</v>
      </c>
      <c r="G47" s="265">
        <f>F47*1000000/'t15'!$D47</f>
        <v>866.9942331988426</v>
      </c>
      <c r="H47" s="30">
        <f t="shared" si="1"/>
        <v>77.29208061311382</v>
      </c>
      <c r="I47" s="35">
        <v>0.02479067624894249</v>
      </c>
      <c r="J47" s="22">
        <v>100</v>
      </c>
      <c r="K47" s="265">
        <f>J47*1000000/'t15'!$D47</f>
        <v>254.7173656111179</v>
      </c>
      <c r="L47" s="47">
        <v>0.0036633713052640626</v>
      </c>
    </row>
    <row r="48" spans="1:12" ht="12.75" customHeight="1">
      <c r="A48" s="28" t="s">
        <v>144</v>
      </c>
      <c r="B48" s="29" t="s">
        <v>32</v>
      </c>
      <c r="C48" s="24">
        <f t="shared" si="0"/>
        <v>339.93401400000005</v>
      </c>
      <c r="D48" s="266">
        <f>C48*1000000/'t15'!$D48</f>
        <v>1004.2274780430308</v>
      </c>
      <c r="E48" s="36">
        <v>0.010494665646697543</v>
      </c>
      <c r="F48" s="24">
        <v>279.680645</v>
      </c>
      <c r="G48" s="266">
        <f>F48*1000000/'t15'!$D48</f>
        <v>826.2279654833192</v>
      </c>
      <c r="H48" s="31">
        <f t="shared" si="1"/>
        <v>82.2749808731997</v>
      </c>
      <c r="I48" s="36">
        <v>0.025415822884199413</v>
      </c>
      <c r="J48" s="24">
        <v>60.253369</v>
      </c>
      <c r="K48" s="266">
        <f>J48*1000000/'t15'!$D48</f>
        <v>177.99951255971143</v>
      </c>
      <c r="L48" s="48">
        <v>-0.05343935455619908</v>
      </c>
    </row>
    <row r="49" spans="1:12" ht="12.75" customHeight="1">
      <c r="A49" s="26" t="s">
        <v>145</v>
      </c>
      <c r="B49" s="27" t="s">
        <v>33</v>
      </c>
      <c r="C49" s="22">
        <f t="shared" si="0"/>
        <v>726.192264</v>
      </c>
      <c r="D49" s="265">
        <f>C49*1000000/'t15'!$D49</f>
        <v>950.6789323272245</v>
      </c>
      <c r="E49" s="35">
        <v>0.006812397894607303</v>
      </c>
      <c r="F49" s="22">
        <v>616.166458</v>
      </c>
      <c r="G49" s="265">
        <f>F49*1000000/'t15'!$D49</f>
        <v>806.6410225863926</v>
      </c>
      <c r="H49" s="30">
        <f t="shared" si="1"/>
        <v>84.84894270369149</v>
      </c>
      <c r="I49" s="35">
        <v>0.025886236975305676</v>
      </c>
      <c r="J49" s="22">
        <v>110.025806</v>
      </c>
      <c r="K49" s="265">
        <f>J49*1000000/'t15'!$D49</f>
        <v>144.03790974083185</v>
      </c>
      <c r="L49" s="47">
        <v>-0.08813299713002476</v>
      </c>
    </row>
    <row r="50" spans="1:12" ht="12.75" customHeight="1">
      <c r="A50" s="28" t="s">
        <v>146</v>
      </c>
      <c r="B50" s="29" t="s">
        <v>34</v>
      </c>
      <c r="C50" s="24">
        <f t="shared" si="0"/>
        <v>243.13899</v>
      </c>
      <c r="D50" s="266">
        <f>C50*1000000/'t15'!$D50</f>
        <v>1052.2490976604088</v>
      </c>
      <c r="E50" s="36">
        <v>0.021585149429696582</v>
      </c>
      <c r="F50" s="24">
        <v>196.145926</v>
      </c>
      <c r="G50" s="266">
        <f>F50*1000000/'t15'!$D50</f>
        <v>848.8740273341816</v>
      </c>
      <c r="H50" s="31">
        <f t="shared" si="1"/>
        <v>80.67234547614103</v>
      </c>
      <c r="I50" s="36">
        <v>0.010807766687714881</v>
      </c>
      <c r="J50" s="24">
        <v>46.993064</v>
      </c>
      <c r="K50" s="266">
        <f>J50*1000000/'t15'!$D50</f>
        <v>203.37507032622713</v>
      </c>
      <c r="L50" s="48">
        <v>0.06916636738861581</v>
      </c>
    </row>
    <row r="51" spans="1:12" ht="12.75" customHeight="1">
      <c r="A51" s="26" t="s">
        <v>147</v>
      </c>
      <c r="B51" s="27" t="s">
        <v>35</v>
      </c>
      <c r="C51" s="22">
        <f t="shared" si="0"/>
        <v>1249.016998</v>
      </c>
      <c r="D51" s="265">
        <f>C51*1000000/'t15'!$D51</f>
        <v>959.8040443394233</v>
      </c>
      <c r="E51" s="35">
        <v>0.06598489590284107</v>
      </c>
      <c r="F51" s="22">
        <v>952.386998</v>
      </c>
      <c r="G51" s="265">
        <f>F51*1000000/'t15'!$D51</f>
        <v>731.8594494073349</v>
      </c>
      <c r="H51" s="30">
        <f t="shared" si="1"/>
        <v>76.25092368839002</v>
      </c>
      <c r="I51" s="35">
        <v>0.041592668903862595</v>
      </c>
      <c r="J51" s="22">
        <v>296.63</v>
      </c>
      <c r="K51" s="265">
        <f>J51*1000000/'t15'!$D51</f>
        <v>227.94459493208845</v>
      </c>
      <c r="L51" s="47">
        <v>0.15265110395069126</v>
      </c>
    </row>
    <row r="52" spans="1:12" ht="12.75" customHeight="1">
      <c r="A52" s="28" t="s">
        <v>148</v>
      </c>
      <c r="B52" s="29" t="s">
        <v>95</v>
      </c>
      <c r="C52" s="24">
        <f t="shared" si="0"/>
        <v>644.52911</v>
      </c>
      <c r="D52" s="266">
        <f>C52*1000000/'t15'!$D52</f>
        <v>958.9180708838311</v>
      </c>
      <c r="E52" s="36">
        <v>-0.0403892065143181</v>
      </c>
      <c r="F52" s="24">
        <v>481.670768</v>
      </c>
      <c r="G52" s="266">
        <f>F52*1000000/'t15'!$D52</f>
        <v>716.6205474438437</v>
      </c>
      <c r="H52" s="31">
        <f t="shared" si="1"/>
        <v>74.73219758840683</v>
      </c>
      <c r="I52" s="36">
        <v>0.013281926087105322</v>
      </c>
      <c r="J52" s="24">
        <v>162.858342</v>
      </c>
      <c r="K52" s="266">
        <f>J52*1000000/'t15'!$D52</f>
        <v>242.29752343998737</v>
      </c>
      <c r="L52" s="48">
        <v>-0.17035861774306982</v>
      </c>
    </row>
    <row r="53" spans="1:12" ht="12.75" customHeight="1">
      <c r="A53" s="26" t="s">
        <v>149</v>
      </c>
      <c r="B53" s="27" t="s">
        <v>36</v>
      </c>
      <c r="C53" s="22">
        <f t="shared" si="0"/>
        <v>235.413771</v>
      </c>
      <c r="D53" s="265">
        <f>C53*1000000/'t15'!$D53</f>
        <v>1305.641945592191</v>
      </c>
      <c r="E53" s="35">
        <v>-0.005222420459476296</v>
      </c>
      <c r="F53" s="22">
        <v>178.731032</v>
      </c>
      <c r="G53" s="265">
        <f>F53*1000000/'t15'!$D53</f>
        <v>991.2705249438452</v>
      </c>
      <c r="H53" s="30">
        <f t="shared" si="1"/>
        <v>75.92208019130707</v>
      </c>
      <c r="I53" s="35">
        <v>0.03522378248788671</v>
      </c>
      <c r="J53" s="22">
        <v>56.682739</v>
      </c>
      <c r="K53" s="265">
        <f>J53*1000000/'t15'!$D53</f>
        <v>314.37142064834586</v>
      </c>
      <c r="L53" s="47">
        <v>-0.11433216160932014</v>
      </c>
    </row>
    <row r="54" spans="1:12" ht="12.75" customHeight="1">
      <c r="A54" s="28" t="s">
        <v>150</v>
      </c>
      <c r="B54" s="29" t="s">
        <v>37</v>
      </c>
      <c r="C54" s="24">
        <f t="shared" si="0"/>
        <v>420.620583</v>
      </c>
      <c r="D54" s="266">
        <f>C54*1000000/'t15'!$D54</f>
        <v>1233.014149947821</v>
      </c>
      <c r="E54" s="36">
        <v>0.003647062060779138</v>
      </c>
      <c r="F54" s="24">
        <v>310.314378</v>
      </c>
      <c r="G54" s="266">
        <f>F54*1000000/'t15'!$D54</f>
        <v>909.6607119824585</v>
      </c>
      <c r="H54" s="31">
        <f t="shared" si="1"/>
        <v>73.77536681318327</v>
      </c>
      <c r="I54" s="36">
        <v>0.04056681578542287</v>
      </c>
      <c r="J54" s="24">
        <v>110.306205</v>
      </c>
      <c r="K54" s="266">
        <f>J54*1000000/'t15'!$D54</f>
        <v>323.3534379653624</v>
      </c>
      <c r="L54" s="48">
        <v>-0.08743914428083488</v>
      </c>
    </row>
    <row r="55" spans="1:12" ht="12.75" customHeight="1">
      <c r="A55" s="26" t="s">
        <v>151</v>
      </c>
      <c r="B55" s="27" t="s">
        <v>38</v>
      </c>
      <c r="C55" s="22">
        <f t="shared" si="0"/>
        <v>134.61402199999998</v>
      </c>
      <c r="D55" s="265">
        <f>C55*1000000/'t15'!$D55</f>
        <v>1655.5246704053518</v>
      </c>
      <c r="E55" s="35">
        <v>0.061347439384411784</v>
      </c>
      <c r="F55" s="22">
        <v>89.13841</v>
      </c>
      <c r="G55" s="265">
        <f>F55*1000000/'t15'!$D55</f>
        <v>1096.251598780008</v>
      </c>
      <c r="H55" s="30">
        <f t="shared" si="1"/>
        <v>66.21777484666495</v>
      </c>
      <c r="I55" s="35">
        <v>0.04230806716283397</v>
      </c>
      <c r="J55" s="22">
        <v>45.475612</v>
      </c>
      <c r="K55" s="265">
        <f>J55*1000000/'t15'!$D55</f>
        <v>559.2730716253443</v>
      </c>
      <c r="L55" s="47">
        <v>0.10076007943181153</v>
      </c>
    </row>
    <row r="56" spans="1:12" ht="12.75" customHeight="1">
      <c r="A56" s="28" t="s">
        <v>152</v>
      </c>
      <c r="B56" s="29" t="s">
        <v>39</v>
      </c>
      <c r="C56" s="24">
        <f t="shared" si="0"/>
        <v>677.5072289999999</v>
      </c>
      <c r="D56" s="266">
        <f>C56*1000000/'t15'!$D56</f>
        <v>843.1184584350144</v>
      </c>
      <c r="E56" s="36">
        <v>0.01746053732432218</v>
      </c>
      <c r="F56" s="24">
        <v>555.333904</v>
      </c>
      <c r="G56" s="266">
        <f>F56*1000000/'t15'!$D56</f>
        <v>691.0808401974681</v>
      </c>
      <c r="H56" s="31">
        <f t="shared" si="1"/>
        <v>81.9672293120285</v>
      </c>
      <c r="I56" s="36">
        <v>0.03165051547303155</v>
      </c>
      <c r="J56" s="24">
        <v>122.173325</v>
      </c>
      <c r="K56" s="266">
        <f>J56*1000000/'t15'!$D56</f>
        <v>152.03761823754655</v>
      </c>
      <c r="L56" s="48">
        <v>-0.04240913960604242</v>
      </c>
    </row>
    <row r="57" spans="1:12" ht="12.75" customHeight="1">
      <c r="A57" s="26" t="s">
        <v>153</v>
      </c>
      <c r="B57" s="27" t="s">
        <v>40</v>
      </c>
      <c r="C57" s="22">
        <f t="shared" si="0"/>
        <v>543.4897920000001</v>
      </c>
      <c r="D57" s="265">
        <f>C57*1000000/'t15'!$D57</f>
        <v>1053.1421274451864</v>
      </c>
      <c r="E57" s="35">
        <v>0.04289284497481449</v>
      </c>
      <c r="F57" s="22">
        <v>413.187985</v>
      </c>
      <c r="G57" s="265">
        <f>F57*1000000/'t15'!$D57</f>
        <v>800.6510517086026</v>
      </c>
      <c r="H57" s="30">
        <f t="shared" si="1"/>
        <v>76.02497619679303</v>
      </c>
      <c r="I57" s="35">
        <v>0.016205196034326352</v>
      </c>
      <c r="J57" s="22">
        <v>130.301807</v>
      </c>
      <c r="K57" s="265">
        <f>J57*1000000/'t15'!$D57</f>
        <v>252.49107573658358</v>
      </c>
      <c r="L57" s="47">
        <v>0.13763162959716735</v>
      </c>
    </row>
    <row r="58" spans="1:12" ht="12.75" customHeight="1">
      <c r="A58" s="28" t="s">
        <v>154</v>
      </c>
      <c r="B58" s="29" t="s">
        <v>96</v>
      </c>
      <c r="C58" s="24">
        <f t="shared" si="0"/>
        <v>469.862623</v>
      </c>
      <c r="D58" s="266">
        <f>C58*1000000/'t15'!$D58</f>
        <v>809.5468709618506</v>
      </c>
      <c r="E58" s="36">
        <v>0.0005689492981817423</v>
      </c>
      <c r="F58" s="24">
        <v>369.767812</v>
      </c>
      <c r="G58" s="266">
        <f>F58*1000000/'t15'!$D58</f>
        <v>637.0891416638813</v>
      </c>
      <c r="H58" s="31">
        <f t="shared" si="1"/>
        <v>78.6970050179965</v>
      </c>
      <c r="I58" s="36">
        <v>0.022267601068518994</v>
      </c>
      <c r="J58" s="24">
        <v>100.094811</v>
      </c>
      <c r="K58" s="266">
        <f>J58*1000000/'t15'!$D58</f>
        <v>172.45772929796934</v>
      </c>
      <c r="L58" s="48">
        <v>-0.07218352571723119</v>
      </c>
    </row>
    <row r="59" spans="1:12" ht="12.75" customHeight="1">
      <c r="A59" s="26" t="s">
        <v>155</v>
      </c>
      <c r="B59" s="27" t="s">
        <v>41</v>
      </c>
      <c r="C59" s="22">
        <f t="shared" si="0"/>
        <v>245.248825</v>
      </c>
      <c r="D59" s="265">
        <f>C59*1000000/'t15'!$D59</f>
        <v>1275.8491395455303</v>
      </c>
      <c r="E59" s="35">
        <v>0.0801374910406516</v>
      </c>
      <c r="F59" s="22">
        <v>158.343933</v>
      </c>
      <c r="G59" s="265">
        <f>F59*1000000/'t15'!$D59</f>
        <v>823.7469462710171</v>
      </c>
      <c r="H59" s="30">
        <f t="shared" si="1"/>
        <v>64.56460413215027</v>
      </c>
      <c r="I59" s="35">
        <v>0.016813107919887438</v>
      </c>
      <c r="J59" s="22">
        <v>86.904892</v>
      </c>
      <c r="K59" s="265">
        <f>J59*1000000/'t15'!$D59</f>
        <v>452.10219327451307</v>
      </c>
      <c r="L59" s="47">
        <v>0.21839012197795982</v>
      </c>
    </row>
    <row r="60" spans="1:12" ht="12.75" customHeight="1">
      <c r="A60" s="28" t="s">
        <v>156</v>
      </c>
      <c r="B60" s="29" t="s">
        <v>42</v>
      </c>
      <c r="C60" s="24">
        <f t="shared" si="0"/>
        <v>312.946909</v>
      </c>
      <c r="D60" s="266">
        <f>C60*1000000/'t15'!$D60</f>
        <v>992.5275338325357</v>
      </c>
      <c r="E60" s="36">
        <v>0.041499074459436125</v>
      </c>
      <c r="F60" s="24">
        <v>250.715785</v>
      </c>
      <c r="G60" s="266">
        <f>F60*1000000/'t15'!$D60</f>
        <v>795.158260466916</v>
      </c>
      <c r="H60" s="31">
        <f t="shared" si="1"/>
        <v>80.1144787788909</v>
      </c>
      <c r="I60" s="36">
        <v>0.01913471828991664</v>
      </c>
      <c r="J60" s="24">
        <v>62.231124</v>
      </c>
      <c r="K60" s="266">
        <f>J60*1000000/'t15'!$D60</f>
        <v>197.36927336561973</v>
      </c>
      <c r="L60" s="48">
        <v>0.1425075750574265</v>
      </c>
    </row>
    <row r="61" spans="1:12" ht="12.75" customHeight="1">
      <c r="A61" s="26" t="s">
        <v>157</v>
      </c>
      <c r="B61" s="27" t="s">
        <v>43</v>
      </c>
      <c r="C61" s="22">
        <f t="shared" si="0"/>
        <v>727.507285</v>
      </c>
      <c r="D61" s="265">
        <f>C61*1000000/'t15'!$D61</f>
        <v>976.3442347282502</v>
      </c>
      <c r="E61" s="35">
        <v>-0.023342698696165898</v>
      </c>
      <c r="F61" s="22">
        <v>605.908705</v>
      </c>
      <c r="G61" s="265">
        <f>F61*1000000/'t15'!$D61</f>
        <v>813.1540165929887</v>
      </c>
      <c r="H61" s="30">
        <f t="shared" si="1"/>
        <v>83.28558593059313</v>
      </c>
      <c r="I61" s="35">
        <v>-0.008609900513493862</v>
      </c>
      <c r="J61" s="22">
        <v>121.59858</v>
      </c>
      <c r="K61" s="265">
        <f>J61*1000000/'t15'!$D61</f>
        <v>163.19021813526157</v>
      </c>
      <c r="L61" s="47">
        <v>-0.09067716873017928</v>
      </c>
    </row>
    <row r="62" spans="1:12" ht="12.75" customHeight="1">
      <c r="A62" s="28" t="s">
        <v>158</v>
      </c>
      <c r="B62" s="29" t="s">
        <v>44</v>
      </c>
      <c r="C62" s="24">
        <f t="shared" si="0"/>
        <v>238.798341</v>
      </c>
      <c r="D62" s="266">
        <f>C62*1000000/'t15'!$D62</f>
        <v>1191.5074120458844</v>
      </c>
      <c r="E62" s="36">
        <v>0.041202205358330524</v>
      </c>
      <c r="F62" s="24">
        <v>192.211701</v>
      </c>
      <c r="G62" s="266">
        <f>F62*1000000/'t15'!$D62</f>
        <v>959.0588672617592</v>
      </c>
      <c r="H62" s="31">
        <f t="shared" si="1"/>
        <v>80.49122125182603</v>
      </c>
      <c r="I62" s="36">
        <v>0.03582758545095088</v>
      </c>
      <c r="J62" s="24">
        <v>46.58664</v>
      </c>
      <c r="K62" s="266">
        <f>J62*1000000/'t15'!$D62</f>
        <v>232.4485447841251</v>
      </c>
      <c r="L62" s="48">
        <v>0.06398002725026775</v>
      </c>
    </row>
    <row r="63" spans="1:12" ht="12.75" customHeight="1">
      <c r="A63" s="26" t="s">
        <v>159</v>
      </c>
      <c r="B63" s="27" t="s">
        <v>45</v>
      </c>
      <c r="C63" s="22">
        <f t="shared" si="0"/>
        <v>706.372213</v>
      </c>
      <c r="D63" s="265">
        <f>C63*1000000/'t15'!$D63</f>
        <v>955.6625136644551</v>
      </c>
      <c r="E63" s="35">
        <v>0.03451579058473642</v>
      </c>
      <c r="F63" s="22">
        <v>514.842778</v>
      </c>
      <c r="G63" s="265">
        <f>F63*1000000/'t15'!$D63</f>
        <v>696.5392102215535</v>
      </c>
      <c r="H63" s="30">
        <f t="shared" si="1"/>
        <v>72.88547999551618</v>
      </c>
      <c r="I63" s="35">
        <v>0.04093022558043713</v>
      </c>
      <c r="J63" s="22">
        <v>191.529435</v>
      </c>
      <c r="K63" s="265">
        <f>J63*1000000/'t15'!$D63</f>
        <v>259.12330344290154</v>
      </c>
      <c r="L63" s="47">
        <v>0.017658875041822508</v>
      </c>
    </row>
    <row r="64" spans="1:12" ht="12.75" customHeight="1">
      <c r="A64" s="28" t="s">
        <v>160</v>
      </c>
      <c r="B64" s="29" t="s">
        <v>46</v>
      </c>
      <c r="C64" s="24">
        <f t="shared" si="0"/>
        <v>999.268</v>
      </c>
      <c r="D64" s="266">
        <f>C64*1000000/'t15'!$D64</f>
        <v>937.1112828322993</v>
      </c>
      <c r="E64" s="36">
        <v>0.037230641478098514</v>
      </c>
      <c r="F64" s="24">
        <v>746.5606</v>
      </c>
      <c r="G64" s="266">
        <f>F64*1000000/'t15'!$D64</f>
        <v>700.122851505353</v>
      </c>
      <c r="H64" s="31">
        <f t="shared" si="1"/>
        <v>74.71074826773197</v>
      </c>
      <c r="I64" s="36">
        <v>0.021524294295526936</v>
      </c>
      <c r="J64" s="24">
        <v>252.7074</v>
      </c>
      <c r="K64" s="266">
        <f>J64*1000000/'t15'!$D64</f>
        <v>236.9884313269463</v>
      </c>
      <c r="L64" s="48">
        <v>0.08658640409339124</v>
      </c>
    </row>
    <row r="65" spans="1:12" ht="12.75" customHeight="1">
      <c r="A65" s="26" t="s">
        <v>161</v>
      </c>
      <c r="B65" s="27" t="s">
        <v>47</v>
      </c>
      <c r="C65" s="22">
        <f t="shared" si="0"/>
        <v>309.24600599999997</v>
      </c>
      <c r="D65" s="265">
        <f>C65*1000000/'t15'!$D65</f>
        <v>1357.8906033195747</v>
      </c>
      <c r="E65" s="35">
        <v>0.021827816005902667</v>
      </c>
      <c r="F65" s="22">
        <v>247.631612</v>
      </c>
      <c r="G65" s="265">
        <f>F65*1000000/'t15'!$D65</f>
        <v>1087.343514534118</v>
      </c>
      <c r="H65" s="30">
        <f t="shared" si="1"/>
        <v>80.07592893536028</v>
      </c>
      <c r="I65" s="35">
        <v>0.023198548747564995</v>
      </c>
      <c r="J65" s="22">
        <v>61.614394</v>
      </c>
      <c r="K65" s="265">
        <f>J65*1000000/'t15'!$D65</f>
        <v>270.5470887854571</v>
      </c>
      <c r="L65" s="47">
        <v>0.016355609689874484</v>
      </c>
    </row>
    <row r="66" spans="1:12" ht="12.75" customHeight="1">
      <c r="A66" s="28" t="s">
        <v>162</v>
      </c>
      <c r="B66" s="29" t="s">
        <v>48</v>
      </c>
      <c r="C66" s="24">
        <f t="shared" si="0"/>
        <v>2957.532748</v>
      </c>
      <c r="D66" s="266">
        <f>C66*1000000/'t15'!$D66</f>
        <v>1131.7298909227275</v>
      </c>
      <c r="E66" s="36">
        <v>0.01994747911120509</v>
      </c>
      <c r="F66" s="24">
        <v>2446.349262</v>
      </c>
      <c r="G66" s="266">
        <f>F66*1000000/'t15'!$D66</f>
        <v>936.1203473788737</v>
      </c>
      <c r="H66" s="31">
        <f t="shared" si="1"/>
        <v>82.71588078455996</v>
      </c>
      <c r="I66" s="36">
        <v>0.02035278355587078</v>
      </c>
      <c r="J66" s="24">
        <v>511.183486</v>
      </c>
      <c r="K66" s="266">
        <f>J66*1000000/'t15'!$D66</f>
        <v>195.60954354385382</v>
      </c>
      <c r="L66" s="48">
        <v>0.01801227991492027</v>
      </c>
    </row>
    <row r="67" spans="1:12" ht="12.75" customHeight="1">
      <c r="A67" s="26" t="s">
        <v>163</v>
      </c>
      <c r="B67" s="27" t="s">
        <v>49</v>
      </c>
      <c r="C67" s="22">
        <f t="shared" si="0"/>
        <v>900.8568230000001</v>
      </c>
      <c r="D67" s="265">
        <f>C67*1000000/'t15'!$D67</f>
        <v>1096.5091422742855</v>
      </c>
      <c r="E67" s="35">
        <v>0.0022640392961963407</v>
      </c>
      <c r="F67" s="22">
        <v>678.814567</v>
      </c>
      <c r="G67" s="265">
        <f>F67*1000000/'t15'!$D67</f>
        <v>826.24270541209</v>
      </c>
      <c r="H67" s="30">
        <f t="shared" si="1"/>
        <v>75.35210364943865</v>
      </c>
      <c r="I67" s="35">
        <v>0.03959930885956098</v>
      </c>
      <c r="J67" s="22">
        <v>222.042256</v>
      </c>
      <c r="K67" s="265">
        <f>J67*1000000/'t15'!$D67</f>
        <v>270.26643686219523</v>
      </c>
      <c r="L67" s="47">
        <v>-0.09688980901467503</v>
      </c>
    </row>
    <row r="68" spans="1:12" ht="12.75" customHeight="1">
      <c r="A68" s="28" t="s">
        <v>164</v>
      </c>
      <c r="B68" s="29" t="s">
        <v>50</v>
      </c>
      <c r="C68" s="24">
        <f t="shared" si="0"/>
        <v>378.13455999999996</v>
      </c>
      <c r="D68" s="266">
        <f>C68*1000000/'t15'!$D68</f>
        <v>1252.0597331214196</v>
      </c>
      <c r="E68" s="36">
        <v>0.012813653762284938</v>
      </c>
      <c r="F68" s="24">
        <v>278.92956</v>
      </c>
      <c r="G68" s="266">
        <f>F68*1000000/'t15'!$D68</f>
        <v>923.5772325419688</v>
      </c>
      <c r="H68" s="31">
        <f t="shared" si="1"/>
        <v>73.76463024167906</v>
      </c>
      <c r="I68" s="36">
        <v>0.025611285679221663</v>
      </c>
      <c r="J68" s="24">
        <v>99.205</v>
      </c>
      <c r="K68" s="266">
        <f>J68*1000000/'t15'!$D68</f>
        <v>328.482500579451</v>
      </c>
      <c r="L68" s="48">
        <v>-0.021515397415163395</v>
      </c>
    </row>
    <row r="69" spans="1:12" ht="12.75" customHeight="1">
      <c r="A69" s="26" t="s">
        <v>165</v>
      </c>
      <c r="B69" s="27" t="s">
        <v>51</v>
      </c>
      <c r="C69" s="22">
        <f t="shared" si="0"/>
        <v>1577.251729</v>
      </c>
      <c r="D69" s="265">
        <f>C69*1000000/'t15'!$D69</f>
        <v>1059.303985826263</v>
      </c>
      <c r="E69" s="35">
        <v>0.014266015108423291</v>
      </c>
      <c r="F69" s="22">
        <v>1333.359067</v>
      </c>
      <c r="G69" s="265">
        <f>F69*1000000/'t15'!$D69</f>
        <v>895.5023147168712</v>
      </c>
      <c r="H69" s="30">
        <f t="shared" si="1"/>
        <v>84.53685879586061</v>
      </c>
      <c r="I69" s="35">
        <v>0.013880554307355464</v>
      </c>
      <c r="J69" s="22">
        <v>243.892662</v>
      </c>
      <c r="K69" s="265">
        <f>J69*1000000/'t15'!$D69</f>
        <v>163.80167110939178</v>
      </c>
      <c r="L69" s="47">
        <v>0.01637851788242206</v>
      </c>
    </row>
    <row r="70" spans="1:12" ht="12.75" customHeight="1">
      <c r="A70" s="28" t="s">
        <v>166</v>
      </c>
      <c r="B70" s="29" t="s">
        <v>52</v>
      </c>
      <c r="C70" s="24">
        <f t="shared" si="0"/>
        <v>711.3813719999999</v>
      </c>
      <c r="D70" s="266">
        <f>C70*1000000/'t15'!$D70</f>
        <v>1099.663896566436</v>
      </c>
      <c r="E70" s="36">
        <v>-0.003964377389096274</v>
      </c>
      <c r="F70" s="24">
        <v>532.272309</v>
      </c>
      <c r="G70" s="266">
        <f>F70*1000000/'t15'!$D70</f>
        <v>822.7944452688789</v>
      </c>
      <c r="H70" s="31">
        <f t="shared" si="1"/>
        <v>74.82235688904152</v>
      </c>
      <c r="I70" s="36">
        <v>0.026150892965156824</v>
      </c>
      <c r="J70" s="24">
        <v>179.109063</v>
      </c>
      <c r="K70" s="266">
        <f>J70*1000000/'t15'!$D70</f>
        <v>276.869451297557</v>
      </c>
      <c r="L70" s="48">
        <v>-0.08386519658767033</v>
      </c>
    </row>
    <row r="71" spans="1:12" ht="12.75" customHeight="1">
      <c r="A71" s="26" t="s">
        <v>167</v>
      </c>
      <c r="B71" s="27" t="s">
        <v>53</v>
      </c>
      <c r="C71" s="22">
        <f t="shared" si="0"/>
        <v>758.500957</v>
      </c>
      <c r="D71" s="265">
        <f>C71*1000000/'t15'!$D71</f>
        <v>1129.3199328811097</v>
      </c>
      <c r="E71" s="35">
        <v>0.01100029984218387</v>
      </c>
      <c r="F71" s="22">
        <v>560.422543</v>
      </c>
      <c r="G71" s="265">
        <f>F71*1000000/'t15'!$D71</f>
        <v>834.4041530930076</v>
      </c>
      <c r="H71" s="30">
        <f t="shared" si="1"/>
        <v>73.88554197961282</v>
      </c>
      <c r="I71" s="35">
        <v>0.04580162629009976</v>
      </c>
      <c r="J71" s="22">
        <v>198.078414</v>
      </c>
      <c r="K71" s="265">
        <f>J71*1000000/'t15'!$D71</f>
        <v>294.91577978810204</v>
      </c>
      <c r="L71" s="47">
        <v>-0.07599563398843479</v>
      </c>
    </row>
    <row r="72" spans="1:12" ht="12.75" customHeight="1">
      <c r="A72" s="28" t="s">
        <v>168</v>
      </c>
      <c r="B72" s="29" t="s">
        <v>97</v>
      </c>
      <c r="C72" s="24">
        <f aca="true" t="shared" si="2" ref="C72:C105">F72+J72</f>
        <v>319.79420500000003</v>
      </c>
      <c r="D72" s="266">
        <f>C72*1000000/'t15'!$D72</f>
        <v>1343.4981367973082</v>
      </c>
      <c r="E72" s="36">
        <v>0.0053522964781438365</v>
      </c>
      <c r="F72" s="24">
        <v>265.896364</v>
      </c>
      <c r="G72" s="266">
        <f>F72*1000000/'t15'!$D72</f>
        <v>1117.0661132373514</v>
      </c>
      <c r="H72" s="31">
        <f aca="true" t="shared" si="3" ref="H72:H110">F72/C72*100</f>
        <v>83.14608577725791</v>
      </c>
      <c r="I72" s="36">
        <v>0.043686422132238834</v>
      </c>
      <c r="J72" s="24">
        <v>53.897841</v>
      </c>
      <c r="K72" s="266">
        <f>J72*1000000/'t15'!$D72</f>
        <v>226.43202355995646</v>
      </c>
      <c r="L72" s="48">
        <v>-0.14887159065596023</v>
      </c>
    </row>
    <row r="73" spans="1:12" ht="12.75" customHeight="1">
      <c r="A73" s="26" t="s">
        <v>169</v>
      </c>
      <c r="B73" s="27" t="s">
        <v>54</v>
      </c>
      <c r="C73" s="22">
        <f t="shared" si="2"/>
        <v>576.561764</v>
      </c>
      <c r="D73" s="265">
        <f>C73*1000000/'t15'!$D73</f>
        <v>1267.9015870712083</v>
      </c>
      <c r="E73" s="35">
        <v>-0.011822268819375537</v>
      </c>
      <c r="F73" s="22">
        <v>457.118325</v>
      </c>
      <c r="G73" s="265">
        <f>F73*1000000/'t15'!$D73</f>
        <v>1005.236708251143</v>
      </c>
      <c r="H73" s="30">
        <f t="shared" si="3"/>
        <v>79.28349632980517</v>
      </c>
      <c r="I73" s="35">
        <v>0.02469352546664383</v>
      </c>
      <c r="J73" s="22">
        <v>119.443439</v>
      </c>
      <c r="K73" s="265">
        <f>J73*1000000/'t15'!$D73</f>
        <v>262.6648788200652</v>
      </c>
      <c r="L73" s="47">
        <v>-0.1304166967767476</v>
      </c>
    </row>
    <row r="74" spans="1:12" ht="12.75" customHeight="1">
      <c r="A74" s="28" t="s">
        <v>170</v>
      </c>
      <c r="B74" s="29" t="s">
        <v>55</v>
      </c>
      <c r="C74" s="24">
        <f t="shared" si="2"/>
        <v>1056.1492680000001</v>
      </c>
      <c r="D74" s="266">
        <f>C74*1000000/'t15'!$D74</f>
        <v>948.7447240270678</v>
      </c>
      <c r="E74" s="36">
        <v>-0.057381580610703864</v>
      </c>
      <c r="F74" s="24">
        <v>794.279294</v>
      </c>
      <c r="G74" s="266">
        <f>F74*1000000/'t15'!$D74</f>
        <v>713.5054792145576</v>
      </c>
      <c r="H74" s="31">
        <f t="shared" si="3"/>
        <v>75.2052118072386</v>
      </c>
      <c r="I74" s="36">
        <v>0.018933926641754306</v>
      </c>
      <c r="J74" s="24">
        <v>261.869974</v>
      </c>
      <c r="K74" s="266">
        <f>J74*1000000/'t15'!$D74</f>
        <v>235.23924481251015</v>
      </c>
      <c r="L74" s="48">
        <v>-0.2318773427640708</v>
      </c>
    </row>
    <row r="75" spans="1:12" ht="12.75" customHeight="1">
      <c r="A75" s="26" t="s">
        <v>171</v>
      </c>
      <c r="B75" s="27" t="s">
        <v>56</v>
      </c>
      <c r="C75" s="22">
        <f t="shared" si="2"/>
        <v>760.369</v>
      </c>
      <c r="D75" s="265">
        <f>C75*1000000/'t15'!$D75</f>
        <v>995.1640176739121</v>
      </c>
      <c r="E75" s="35">
        <v>-0.02384262736202103</v>
      </c>
      <c r="F75" s="22">
        <v>570.527</v>
      </c>
      <c r="G75" s="265">
        <f>F75*1000000/'t15'!$D75</f>
        <v>746.7005381748126</v>
      </c>
      <c r="H75" s="30">
        <f t="shared" si="3"/>
        <v>75.03291165210577</v>
      </c>
      <c r="I75" s="35">
        <v>0.02443627248535707</v>
      </c>
      <c r="J75" s="22">
        <v>189.842</v>
      </c>
      <c r="K75" s="265">
        <f>J75*1000000/'t15'!$D75</f>
        <v>248.46347949909955</v>
      </c>
      <c r="L75" s="47">
        <v>-0.1449444426928741</v>
      </c>
    </row>
    <row r="76" spans="1:12" ht="12.75" customHeight="1">
      <c r="A76" s="28" t="s">
        <v>172</v>
      </c>
      <c r="B76" s="29" t="s">
        <v>57</v>
      </c>
      <c r="C76" s="24">
        <f t="shared" si="2"/>
        <v>1646.42139</v>
      </c>
      <c r="D76" s="266">
        <f>C76*1000000/'t15'!$D76</f>
        <v>946.7910732287146</v>
      </c>
      <c r="E76" s="36">
        <v>-0.008025656239560308</v>
      </c>
      <c r="F76" s="24">
        <v>1322.509186</v>
      </c>
      <c r="G76" s="266">
        <f>F76*1000000/'t15'!$D76</f>
        <v>760.5221234205259</v>
      </c>
      <c r="H76" s="31">
        <f t="shared" si="3"/>
        <v>80.32628791344845</v>
      </c>
      <c r="I76" s="36">
        <v>0.014297425699339339</v>
      </c>
      <c r="J76" s="24">
        <v>323.912204</v>
      </c>
      <c r="K76" s="266">
        <f>J76*1000000/'t15'!$D76</f>
        <v>186.26894980818875</v>
      </c>
      <c r="L76" s="48">
        <v>-0.08981381920056708</v>
      </c>
    </row>
    <row r="77" spans="1:12" ht="12.75" customHeight="1">
      <c r="A77" s="26" t="s">
        <v>173</v>
      </c>
      <c r="B77" s="27" t="s">
        <v>58</v>
      </c>
      <c r="C77" s="22">
        <f t="shared" si="2"/>
        <v>250.93274300000002</v>
      </c>
      <c r="D77" s="265">
        <f>C77*1000000/'t15'!$D77</f>
        <v>1016.0248729628506</v>
      </c>
      <c r="E77" s="35">
        <v>0.021691952808030157</v>
      </c>
      <c r="F77" s="22">
        <v>181.588145</v>
      </c>
      <c r="G77" s="265">
        <f>F77*1000000/'t15'!$D77</f>
        <v>735.2490940378581</v>
      </c>
      <c r="H77" s="30">
        <f t="shared" si="3"/>
        <v>72.36526522168532</v>
      </c>
      <c r="I77" s="35">
        <v>0.021637368533663937</v>
      </c>
      <c r="J77" s="22">
        <v>69.344598</v>
      </c>
      <c r="K77" s="265">
        <f>J77*1000000/'t15'!$D77</f>
        <v>280.7757789249924</v>
      </c>
      <c r="L77" s="47">
        <v>0.02183491670158877</v>
      </c>
    </row>
    <row r="78" spans="1:12" ht="12.75" customHeight="1">
      <c r="A78" s="28" t="s">
        <v>174</v>
      </c>
      <c r="B78" s="29" t="s">
        <v>59</v>
      </c>
      <c r="C78" s="24">
        <f t="shared" si="2"/>
        <v>583.260035</v>
      </c>
      <c r="D78" s="266">
        <f>C78*1000000/'t15'!$D78</f>
        <v>1016.1289246378932</v>
      </c>
      <c r="E78" s="36">
        <v>0.0008527049696058775</v>
      </c>
      <c r="F78" s="24">
        <v>455.12875</v>
      </c>
      <c r="G78" s="266">
        <f>F78*1000000/'t15'!$D78</f>
        <v>792.9044672318215</v>
      </c>
      <c r="H78" s="31">
        <f t="shared" si="3"/>
        <v>78.031876468272</v>
      </c>
      <c r="I78" s="36">
        <v>-0.01195113651309443</v>
      </c>
      <c r="J78" s="24">
        <v>128.131285</v>
      </c>
      <c r="K78" s="266">
        <f>J78*1000000/'t15'!$D78</f>
        <v>223.22445740607174</v>
      </c>
      <c r="L78" s="48">
        <v>0.04914483966995564</v>
      </c>
    </row>
    <row r="79" spans="1:12" ht="12.75" customHeight="1">
      <c r="A79" s="26" t="s">
        <v>175</v>
      </c>
      <c r="B79" s="27" t="s">
        <v>60</v>
      </c>
      <c r="C79" s="22">
        <f t="shared" si="2"/>
        <v>601.44715</v>
      </c>
      <c r="D79" s="265">
        <f>C79*1000000/'t15'!$D79</f>
        <v>1042.8375128523896</v>
      </c>
      <c r="E79" s="35">
        <v>0.03483085627140392</v>
      </c>
      <c r="F79" s="22">
        <v>479.363955</v>
      </c>
      <c r="G79" s="265">
        <f>F79*1000000/'t15'!$D79</f>
        <v>831.1598360442556</v>
      </c>
      <c r="H79" s="30">
        <f t="shared" si="3"/>
        <v>79.70175850031046</v>
      </c>
      <c r="I79" s="35">
        <v>0.07103560940367659</v>
      </c>
      <c r="J79" s="22">
        <v>122.083195</v>
      </c>
      <c r="K79" s="265">
        <f>J79*1000000/'t15'!$D79</f>
        <v>211.67767680813398</v>
      </c>
      <c r="L79" s="47">
        <v>-0.08642811864740196</v>
      </c>
    </row>
    <row r="80" spans="1:12" ht="12.75" customHeight="1">
      <c r="A80" s="28" t="s">
        <v>176</v>
      </c>
      <c r="B80" s="29" t="s">
        <v>61</v>
      </c>
      <c r="C80" s="24">
        <f t="shared" si="2"/>
        <v>609.9234289999999</v>
      </c>
      <c r="D80" s="266">
        <f>C80*1000000/'t15'!$D80</f>
        <v>1436.5403506540613</v>
      </c>
      <c r="E80" s="36">
        <v>-0.007783505187175077</v>
      </c>
      <c r="F80" s="24">
        <v>411.38572</v>
      </c>
      <c r="G80" s="266">
        <f>F80*1000000/'t15'!$D80</f>
        <v>968.9284889937774</v>
      </c>
      <c r="H80" s="31">
        <f t="shared" si="3"/>
        <v>67.44874855430419</v>
      </c>
      <c r="I80" s="36">
        <v>0.021763658224863036</v>
      </c>
      <c r="J80" s="24">
        <v>198.537709</v>
      </c>
      <c r="K80" s="266">
        <f>J80*1000000/'t15'!$D80</f>
        <v>467.61186166028386</v>
      </c>
      <c r="L80" s="48">
        <v>-0.06387602093869549</v>
      </c>
    </row>
    <row r="81" spans="1:12" ht="12.75" customHeight="1">
      <c r="A81" s="26" t="s">
        <v>177</v>
      </c>
      <c r="B81" s="27" t="s">
        <v>62</v>
      </c>
      <c r="C81" s="22">
        <f t="shared" si="2"/>
        <v>761.685699</v>
      </c>
      <c r="D81" s="265">
        <f>C81*1000000/'t15'!$D81</f>
        <v>1018.3440388253462</v>
      </c>
      <c r="E81" s="35">
        <v>0.020398542359102878</v>
      </c>
      <c r="F81" s="22">
        <v>595.078307</v>
      </c>
      <c r="G81" s="265">
        <f>F81*1000000/'t15'!$D81</f>
        <v>795.5964610643546</v>
      </c>
      <c r="H81" s="30">
        <f t="shared" si="3"/>
        <v>78.1264907272468</v>
      </c>
      <c r="I81" s="35">
        <v>0.057055661805571756</v>
      </c>
      <c r="J81" s="22">
        <v>166.607392</v>
      </c>
      <c r="K81" s="265">
        <f>J81*1000000/'t15'!$D81</f>
        <v>222.7475777609915</v>
      </c>
      <c r="L81" s="47">
        <v>-0.09206115898962042</v>
      </c>
    </row>
    <row r="82" spans="1:12" ht="12.75" customHeight="1">
      <c r="A82" s="28" t="s">
        <v>178</v>
      </c>
      <c r="B82" s="29" t="s">
        <v>63</v>
      </c>
      <c r="C82" s="24">
        <f t="shared" si="2"/>
        <v>3113.4982910000003</v>
      </c>
      <c r="D82" s="266">
        <f>C82*1000000/'t15'!$D82</f>
        <v>1378.8859565248779</v>
      </c>
      <c r="E82" s="36">
        <v>0.011248956709452695</v>
      </c>
      <c r="F82" s="24">
        <v>2923.460288</v>
      </c>
      <c r="G82" s="266">
        <f>F82*1000000/'t15'!$D82</f>
        <v>1294.7231566607513</v>
      </c>
      <c r="H82" s="31">
        <f t="shared" si="3"/>
        <v>93.89631902001258</v>
      </c>
      <c r="I82" s="36">
        <v>0.012474114783129764</v>
      </c>
      <c r="J82" s="24">
        <v>190.038003</v>
      </c>
      <c r="K82" s="266">
        <f>J82*1000000/'t15'!$D82</f>
        <v>84.1627998641264</v>
      </c>
      <c r="L82" s="48">
        <v>-0.0072315094990904605</v>
      </c>
    </row>
    <row r="83" spans="1:12" ht="12.75" customHeight="1">
      <c r="A83" s="26" t="s">
        <v>179</v>
      </c>
      <c r="B83" s="27" t="s">
        <v>64</v>
      </c>
      <c r="C83" s="22">
        <f t="shared" si="2"/>
        <v>1525.7324250000001</v>
      </c>
      <c r="D83" s="265">
        <f>C83*1000000/'t15'!$D83</f>
        <v>1196.1997337479215</v>
      </c>
      <c r="E83" s="35">
        <v>0.0032198365521804995</v>
      </c>
      <c r="F83" s="22">
        <v>1209.103106</v>
      </c>
      <c r="G83" s="265">
        <f>F83*1000000/'t15'!$D83</f>
        <v>947.9570531320292</v>
      </c>
      <c r="H83" s="30">
        <f t="shared" si="3"/>
        <v>79.24738874183656</v>
      </c>
      <c r="I83" s="35">
        <v>0.02299465764304731</v>
      </c>
      <c r="J83" s="22">
        <v>316.629319</v>
      </c>
      <c r="K83" s="265">
        <f>J83*1000000/'t15'!$D83</f>
        <v>248.24268061589217</v>
      </c>
      <c r="L83" s="47">
        <v>-0.06574339207212554</v>
      </c>
    </row>
    <row r="84" spans="1:12" ht="12.75" customHeight="1">
      <c r="A84" s="28" t="s">
        <v>180</v>
      </c>
      <c r="B84" s="29" t="s">
        <v>65</v>
      </c>
      <c r="C84" s="24">
        <f t="shared" si="2"/>
        <v>1280.097845</v>
      </c>
      <c r="D84" s="266">
        <f>C84*1000000/'t15'!$D84</f>
        <v>958.6708482989386</v>
      </c>
      <c r="E84" s="36">
        <v>0.02066451085204446</v>
      </c>
      <c r="F84" s="24">
        <v>1016.331424</v>
      </c>
      <c r="G84" s="266">
        <f>F84*1000000/'t15'!$D84</f>
        <v>761.1350274548336</v>
      </c>
      <c r="H84" s="31">
        <f t="shared" si="3"/>
        <v>79.39482344804667</v>
      </c>
      <c r="I84" s="36">
        <v>0.026224596498652497</v>
      </c>
      <c r="J84" s="24">
        <v>263.766421</v>
      </c>
      <c r="K84" s="266">
        <f>J84*1000000/'t15'!$D84</f>
        <v>197.53582084410505</v>
      </c>
      <c r="L84" s="48">
        <v>-0.00020752314910899017</v>
      </c>
    </row>
    <row r="85" spans="1:12" ht="12.75" customHeight="1">
      <c r="A85" s="26" t="s">
        <v>181</v>
      </c>
      <c r="B85" s="27" t="s">
        <v>66</v>
      </c>
      <c r="C85" s="22">
        <f t="shared" si="2"/>
        <v>1248.7249769999999</v>
      </c>
      <c r="D85" s="265">
        <f>C85*1000000/'t15'!$D85</f>
        <v>871.1343893426124</v>
      </c>
      <c r="E85" s="35">
        <v>0.037853711486992125</v>
      </c>
      <c r="F85" s="22">
        <v>876.520684</v>
      </c>
      <c r="G85" s="265">
        <f>F85*1000000/'t15'!$D85</f>
        <v>611.4775670115463</v>
      </c>
      <c r="H85" s="30">
        <f t="shared" si="3"/>
        <v>70.1932531297482</v>
      </c>
      <c r="I85" s="35">
        <v>0.025223503216200482</v>
      </c>
      <c r="J85" s="22">
        <v>372.204293</v>
      </c>
      <c r="K85" s="265">
        <f>J85*1000000/'t15'!$D85</f>
        <v>259.6568223310663</v>
      </c>
      <c r="L85" s="47">
        <v>0.06886321995833966</v>
      </c>
    </row>
    <row r="86" spans="1:12" ht="12.75" customHeight="1">
      <c r="A86" s="28" t="s">
        <v>182</v>
      </c>
      <c r="B86" s="29" t="s">
        <v>67</v>
      </c>
      <c r="C86" s="24">
        <f t="shared" si="2"/>
        <v>359.844</v>
      </c>
      <c r="D86" s="266">
        <f>C86*1000000/'t15'!$D86</f>
        <v>952.5125468521695</v>
      </c>
      <c r="E86" s="36">
        <v>0.029107777135895407</v>
      </c>
      <c r="F86" s="24">
        <v>293.654</v>
      </c>
      <c r="G86" s="266">
        <f>F86*1000000/'t15'!$D86</f>
        <v>777.3066090676153</v>
      </c>
      <c r="H86" s="31">
        <f t="shared" si="3"/>
        <v>81.60591812007425</v>
      </c>
      <c r="I86" s="36">
        <v>0.015169428830211551</v>
      </c>
      <c r="J86" s="24">
        <v>66.19</v>
      </c>
      <c r="K86" s="266">
        <f>J86*1000000/'t15'!$D86</f>
        <v>175.20593778455412</v>
      </c>
      <c r="L86" s="48">
        <v>0.09586092715231787</v>
      </c>
    </row>
    <row r="87" spans="1:12" ht="12.75" customHeight="1">
      <c r="A87" s="26" t="s">
        <v>183</v>
      </c>
      <c r="B87" s="27" t="s">
        <v>68</v>
      </c>
      <c r="C87" s="22">
        <f t="shared" si="2"/>
        <v>628.3372179999999</v>
      </c>
      <c r="D87" s="265">
        <f>C87*1000000/'t15'!$D87</f>
        <v>1078.747912764456</v>
      </c>
      <c r="E87" s="35">
        <v>0.040930108385467845</v>
      </c>
      <c r="F87" s="22">
        <v>527.433198</v>
      </c>
      <c r="G87" s="265">
        <f>F87*1000000/'t15'!$D87</f>
        <v>905.5129079830857</v>
      </c>
      <c r="H87" s="30">
        <f t="shared" si="3"/>
        <v>83.94110405855348</v>
      </c>
      <c r="I87" s="35">
        <v>0.062032661042524584</v>
      </c>
      <c r="J87" s="22">
        <v>100.90402</v>
      </c>
      <c r="K87" s="265">
        <f>J87*1000000/'t15'!$D87</f>
        <v>173.23500478137035</v>
      </c>
      <c r="L87" s="47">
        <v>-0.05701053521183297</v>
      </c>
    </row>
    <row r="88" spans="1:12" ht="12.75" customHeight="1">
      <c r="A88" s="28" t="s">
        <v>184</v>
      </c>
      <c r="B88" s="29" t="s">
        <v>69</v>
      </c>
      <c r="C88" s="24">
        <f>F88+J88</f>
        <v>464.560164</v>
      </c>
      <c r="D88" s="266">
        <f>C88*1000000/'t15'!$D88</f>
        <v>1204.3911521769564</v>
      </c>
      <c r="E88" s="216" t="s">
        <v>397</v>
      </c>
      <c r="F88" s="24">
        <v>359.298225</v>
      </c>
      <c r="G88" s="266">
        <f>F88*1000000/'t15'!$D88</f>
        <v>931.4952867609314</v>
      </c>
      <c r="H88" s="31">
        <f>F88/C88*100</f>
        <v>77.34159164796576</v>
      </c>
      <c r="I88" s="216" t="s">
        <v>397</v>
      </c>
      <c r="J88" s="24">
        <v>105.261939</v>
      </c>
      <c r="K88" s="266">
        <f>J88*1000000/'t15'!$D88</f>
        <v>272.895865416025</v>
      </c>
      <c r="L88" s="217" t="s">
        <v>397</v>
      </c>
    </row>
    <row r="89" spans="1:12" ht="12.75" customHeight="1">
      <c r="A89" s="26" t="s">
        <v>185</v>
      </c>
      <c r="B89" s="27" t="s">
        <v>70</v>
      </c>
      <c r="C89" s="22">
        <f t="shared" si="2"/>
        <v>288.977064</v>
      </c>
      <c r="D89" s="265">
        <f>C89*1000000/'t15'!$D89</f>
        <v>1175.386765477493</v>
      </c>
      <c r="E89" s="35">
        <v>-0.003394837650065985</v>
      </c>
      <c r="F89" s="22">
        <v>237.951385</v>
      </c>
      <c r="G89" s="265">
        <f>F89*1000000/'t15'!$D89</f>
        <v>967.8446617342602</v>
      </c>
      <c r="H89" s="30">
        <f t="shared" si="3"/>
        <v>82.34265436373872</v>
      </c>
      <c r="I89" s="35">
        <v>-0.016863025047143432</v>
      </c>
      <c r="J89" s="22">
        <v>51.025679</v>
      </c>
      <c r="K89" s="265">
        <f>J89*1000000/'t15'!$D89</f>
        <v>207.54210374323284</v>
      </c>
      <c r="L89" s="47">
        <v>0.06461757755476749</v>
      </c>
    </row>
    <row r="90" spans="1:12" s="3" customFormat="1" ht="12.75" customHeight="1">
      <c r="A90" s="28" t="s">
        <v>186</v>
      </c>
      <c r="B90" s="29" t="s">
        <v>71</v>
      </c>
      <c r="C90" s="24">
        <f t="shared" si="2"/>
        <v>1181.047843</v>
      </c>
      <c r="D90" s="266">
        <f>C90*1000000/'t15'!$D90</f>
        <v>1152.01589054244</v>
      </c>
      <c r="E90" s="36">
        <v>0.03570899628947877</v>
      </c>
      <c r="F90" s="24">
        <v>932.178653</v>
      </c>
      <c r="G90" s="266">
        <f>F90*1000000/'t15'!$D90</f>
        <v>909.2642837843506</v>
      </c>
      <c r="H90" s="31">
        <f t="shared" si="3"/>
        <v>78.92810257645083</v>
      </c>
      <c r="I90" s="36">
        <v>0.05239613332858384</v>
      </c>
      <c r="J90" s="24">
        <v>248.86919</v>
      </c>
      <c r="K90" s="266">
        <f>J90*1000000/'t15'!$D90</f>
        <v>242.7516067580894</v>
      </c>
      <c r="L90" s="48">
        <v>-0.022355614374598876</v>
      </c>
    </row>
    <row r="91" spans="1:12" ht="12.75" customHeight="1">
      <c r="A91" s="26" t="s">
        <v>187</v>
      </c>
      <c r="B91" s="27" t="s">
        <v>72</v>
      </c>
      <c r="C91" s="22">
        <f t="shared" si="2"/>
        <v>657.3813640000001</v>
      </c>
      <c r="D91" s="265">
        <f>C91*1000000/'t15'!$D91</f>
        <v>1191.0765724142182</v>
      </c>
      <c r="E91" s="35">
        <v>0.02281205011680898</v>
      </c>
      <c r="F91" s="22">
        <v>522.322843</v>
      </c>
      <c r="G91" s="265">
        <f>F91*1000000/'t15'!$D91</f>
        <v>946.3707607234356</v>
      </c>
      <c r="H91" s="30">
        <f t="shared" si="3"/>
        <v>79.45507305254245</v>
      </c>
      <c r="I91" s="35">
        <v>0.043290653839050064</v>
      </c>
      <c r="J91" s="22">
        <v>135.058521</v>
      </c>
      <c r="K91" s="265">
        <f>J91*1000000/'t15'!$D91</f>
        <v>244.70581169078238</v>
      </c>
      <c r="L91" s="47">
        <v>-0.049353682586614545</v>
      </c>
    </row>
    <row r="92" spans="1:12" ht="12.75" customHeight="1">
      <c r="A92" s="28" t="s">
        <v>188</v>
      </c>
      <c r="B92" s="29" t="s">
        <v>73</v>
      </c>
      <c r="C92" s="24">
        <f t="shared" si="2"/>
        <v>668.453452</v>
      </c>
      <c r="D92" s="266">
        <f>C92*1000000/'t15'!$D92</f>
        <v>1035.0460685639962</v>
      </c>
      <c r="E92" s="36">
        <v>-0.007741081816021289</v>
      </c>
      <c r="F92" s="24">
        <v>505.061939</v>
      </c>
      <c r="G92" s="266">
        <f>F92*1000000/'t15'!$D92</f>
        <v>782.0475349168499</v>
      </c>
      <c r="H92" s="31">
        <f t="shared" si="3"/>
        <v>75.55678521651198</v>
      </c>
      <c r="I92" s="36">
        <v>0.04262123285963626</v>
      </c>
      <c r="J92" s="24">
        <v>163.391513</v>
      </c>
      <c r="K92" s="266">
        <f>J92*1000000/'t15'!$D92</f>
        <v>252.99853364714627</v>
      </c>
      <c r="L92" s="48">
        <v>-0.1366495336241299</v>
      </c>
    </row>
    <row r="93" spans="1:12" ht="12.75" customHeight="1">
      <c r="A93" s="26" t="s">
        <v>189</v>
      </c>
      <c r="B93" s="27" t="s">
        <v>74</v>
      </c>
      <c r="C93" s="22">
        <f t="shared" si="2"/>
        <v>403.522088</v>
      </c>
      <c r="D93" s="265">
        <f>C93*1000000/'t15'!$D93</f>
        <v>922.5238688556072</v>
      </c>
      <c r="E93" s="35">
        <v>-0.03972262748653721</v>
      </c>
      <c r="F93" s="22">
        <v>321.8929</v>
      </c>
      <c r="G93" s="265">
        <f>F93*1000000/'t15'!$D93</f>
        <v>735.904904083345</v>
      </c>
      <c r="H93" s="30">
        <f t="shared" si="3"/>
        <v>79.7708253333582</v>
      </c>
      <c r="I93" s="35">
        <v>0.03778829804017114</v>
      </c>
      <c r="J93" s="22">
        <v>81.629188</v>
      </c>
      <c r="K93" s="265">
        <f>J93*1000000/'t15'!$D93</f>
        <v>186.61896477226225</v>
      </c>
      <c r="L93" s="47">
        <v>-0.258200170700171</v>
      </c>
    </row>
    <row r="94" spans="1:12" ht="12.75">
      <c r="A94" s="28" t="s">
        <v>190</v>
      </c>
      <c r="B94" s="29" t="s">
        <v>98</v>
      </c>
      <c r="C94" s="24">
        <f t="shared" si="2"/>
        <v>392.756723</v>
      </c>
      <c r="D94" s="266">
        <f>C94*1000000/'t15'!$D94</f>
        <v>1024.356506475961</v>
      </c>
      <c r="E94" s="36">
        <v>0.022956778306442827</v>
      </c>
      <c r="F94" s="24">
        <v>329.983559</v>
      </c>
      <c r="G94" s="266">
        <f>F94*1000000/'t15'!$D94</f>
        <v>860.6365872233437</v>
      </c>
      <c r="H94" s="31">
        <f t="shared" si="3"/>
        <v>84.01729102928684</v>
      </c>
      <c r="I94" s="36">
        <v>0.028957173722674368</v>
      </c>
      <c r="J94" s="24">
        <v>62.773164</v>
      </c>
      <c r="K94" s="266">
        <f>J94*1000000/'t15'!$D94</f>
        <v>163.71991925261725</v>
      </c>
      <c r="L94" s="48">
        <v>-0.007469220091801176</v>
      </c>
    </row>
    <row r="95" spans="1:12" ht="12.75">
      <c r="A95" s="26" t="s">
        <v>191</v>
      </c>
      <c r="B95" s="27" t="s">
        <v>75</v>
      </c>
      <c r="C95" s="22">
        <f t="shared" si="2"/>
        <v>453</v>
      </c>
      <c r="D95" s="265">
        <f>C95*1000000/'t15'!$D95</f>
        <v>1151.283185165983</v>
      </c>
      <c r="E95" s="35">
        <v>-0.036170212765957444</v>
      </c>
      <c r="F95" s="22">
        <v>334.58</v>
      </c>
      <c r="G95" s="265">
        <f>F95*1000000/'t15'!$D95</f>
        <v>850.3230200724826</v>
      </c>
      <c r="H95" s="30">
        <f t="shared" si="3"/>
        <v>73.8587196467991</v>
      </c>
      <c r="I95" s="35">
        <v>0.016960486322188384</v>
      </c>
      <c r="J95" s="22">
        <v>118.42</v>
      </c>
      <c r="K95" s="265">
        <f>J95*1000000/'t15'!$D95</f>
        <v>300.96016509350045</v>
      </c>
      <c r="L95" s="47">
        <v>-0.16014184397163123</v>
      </c>
    </row>
    <row r="96" spans="1:12" ht="12.75">
      <c r="A96" s="28" t="s">
        <v>192</v>
      </c>
      <c r="B96" s="29" t="s">
        <v>76</v>
      </c>
      <c r="C96" s="24">
        <f t="shared" si="2"/>
        <v>397.477358</v>
      </c>
      <c r="D96" s="266">
        <f>C96*1000000/'t15'!$D96</f>
        <v>1121.923659683529</v>
      </c>
      <c r="E96" s="36">
        <v>0.019231760313827007</v>
      </c>
      <c r="F96" s="24">
        <v>329.141302</v>
      </c>
      <c r="G96" s="266">
        <f>F96*1000000/'t15'!$D96</f>
        <v>929.0376084587983</v>
      </c>
      <c r="H96" s="31">
        <f t="shared" si="3"/>
        <v>82.80756007239034</v>
      </c>
      <c r="I96" s="36">
        <v>0.03152780463047211</v>
      </c>
      <c r="J96" s="24">
        <v>68.336056</v>
      </c>
      <c r="K96" s="266">
        <f>J96*1000000/'t15'!$D96</f>
        <v>192.88605122473058</v>
      </c>
      <c r="L96" s="48">
        <v>-0.036108970770567295</v>
      </c>
    </row>
    <row r="97" spans="1:12" ht="12.75">
      <c r="A97" s="26" t="s">
        <v>193</v>
      </c>
      <c r="B97" s="27" t="s">
        <v>77</v>
      </c>
      <c r="C97" s="22">
        <f t="shared" si="2"/>
        <v>149.06322699999998</v>
      </c>
      <c r="D97" s="265">
        <f>C97*1000000/'t15'!$D97</f>
        <v>1021.0719242124296</v>
      </c>
      <c r="E97" s="35">
        <v>0.03109796350939864</v>
      </c>
      <c r="F97" s="22">
        <v>124.265834</v>
      </c>
      <c r="G97" s="265">
        <f>F97*1000000/'t15'!$D97</f>
        <v>851.2116421325187</v>
      </c>
      <c r="H97" s="30">
        <f t="shared" si="3"/>
        <v>83.36451350271655</v>
      </c>
      <c r="I97" s="35">
        <v>0.0332162944744705</v>
      </c>
      <c r="J97" s="22">
        <v>24.797393</v>
      </c>
      <c r="K97" s="265">
        <f>J97*1000000/'t15'!$D97</f>
        <v>169.86028207991123</v>
      </c>
      <c r="L97" s="47">
        <v>0.020611985417543277</v>
      </c>
    </row>
    <row r="98" spans="1:12" ht="12.75">
      <c r="A98" s="28" t="s">
        <v>194</v>
      </c>
      <c r="B98" s="29" t="s">
        <v>78</v>
      </c>
      <c r="C98" s="24">
        <f t="shared" si="2"/>
        <v>1328.308485</v>
      </c>
      <c r="D98" s="266">
        <f>C98*1000000/'t15'!$D98</f>
        <v>1083.6991613888035</v>
      </c>
      <c r="E98" s="36">
        <v>0.027691030263835126</v>
      </c>
      <c r="F98" s="24">
        <v>1004.367247</v>
      </c>
      <c r="G98" s="266">
        <f>F98*1000000/'t15'!$D98</f>
        <v>819.4120233300183</v>
      </c>
      <c r="H98" s="31">
        <f t="shared" si="3"/>
        <v>75.61249953168823</v>
      </c>
      <c r="I98" s="36">
        <v>0.05424170911547588</v>
      </c>
      <c r="J98" s="24">
        <v>323.941238</v>
      </c>
      <c r="K98" s="266">
        <f>J98*1000000/'t15'!$D98</f>
        <v>264.28713805878516</v>
      </c>
      <c r="L98" s="48">
        <v>-0.04674303304579441</v>
      </c>
    </row>
    <row r="99" spans="1:12" ht="12.75">
      <c r="A99" s="26" t="s">
        <v>195</v>
      </c>
      <c r="B99" s="27" t="s">
        <v>99</v>
      </c>
      <c r="C99" s="22">
        <f t="shared" si="2"/>
        <v>2400.048149</v>
      </c>
      <c r="D99" s="265">
        <f>C99*1000000/'t15'!$D99</f>
        <v>1519.5400374938981</v>
      </c>
      <c r="E99" s="35">
        <v>0.014784325833647305</v>
      </c>
      <c r="F99" s="22">
        <v>1679.261682</v>
      </c>
      <c r="G99" s="265">
        <f>F99*1000000/'t15'!$D99</f>
        <v>1063.1892365540816</v>
      </c>
      <c r="H99" s="30">
        <f t="shared" si="3"/>
        <v>69.9678330495027</v>
      </c>
      <c r="I99" s="35" t="s">
        <v>397</v>
      </c>
      <c r="J99" s="22">
        <v>720.786467</v>
      </c>
      <c r="K99" s="265">
        <f>J99*1000000/'t15'!$D99</f>
        <v>456.3508009398167</v>
      </c>
      <c r="L99" s="47" t="s">
        <v>397</v>
      </c>
    </row>
    <row r="100" spans="1:12" ht="12.75">
      <c r="A100" s="28" t="s">
        <v>196</v>
      </c>
      <c r="B100" s="29" t="s">
        <v>79</v>
      </c>
      <c r="C100" s="24">
        <f t="shared" si="2"/>
        <v>1968.963838</v>
      </c>
      <c r="D100" s="266">
        <f>C100*1000000/'t15'!$D100</f>
        <v>1288.2407032654132</v>
      </c>
      <c r="E100" s="36">
        <v>0.04354145275451682</v>
      </c>
      <c r="F100" s="24">
        <v>1676.361876</v>
      </c>
      <c r="G100" s="266">
        <f>F100*1000000/'t15'!$D100</f>
        <v>1096.7990170196144</v>
      </c>
      <c r="H100" s="31">
        <f t="shared" si="3"/>
        <v>85.13929223315681</v>
      </c>
      <c r="I100" s="36">
        <v>0.03696904770304976</v>
      </c>
      <c r="J100" s="24">
        <v>292.601962</v>
      </c>
      <c r="K100" s="266">
        <f>J100*1000000/'t15'!$D100</f>
        <v>191.44168624579873</v>
      </c>
      <c r="L100" s="48">
        <v>0.08286224700477374</v>
      </c>
    </row>
    <row r="101" spans="1:12" ht="12.75">
      <c r="A101" s="26" t="s">
        <v>197</v>
      </c>
      <c r="B101" s="27" t="s">
        <v>80</v>
      </c>
      <c r="C101" s="22">
        <f t="shared" si="2"/>
        <v>1565.319424</v>
      </c>
      <c r="D101" s="265">
        <f>C101*1000000/'t15'!$D101</f>
        <v>1175.6563547970134</v>
      </c>
      <c r="E101" s="35">
        <v>0.008818687325262253</v>
      </c>
      <c r="F101" s="22">
        <v>1244.533095</v>
      </c>
      <c r="G101" s="265">
        <f>F101*1000000/'t15'!$D101</f>
        <v>934.7250276579621</v>
      </c>
      <c r="H101" s="30">
        <f t="shared" si="3"/>
        <v>79.50665378058964</v>
      </c>
      <c r="I101" s="35">
        <v>0.008800601588097479</v>
      </c>
      <c r="J101" s="22">
        <v>320.786329</v>
      </c>
      <c r="K101" s="265">
        <f>J101*1000000/'t15'!$D101</f>
        <v>240.93132713905138</v>
      </c>
      <c r="L101" s="47">
        <v>0.008888859479182276</v>
      </c>
    </row>
    <row r="102" spans="1:12" ht="12.75">
      <c r="A102" s="28" t="s">
        <v>198</v>
      </c>
      <c r="B102" s="29" t="s">
        <v>81</v>
      </c>
      <c r="C102" s="24">
        <f t="shared" si="2"/>
        <v>1090.371085</v>
      </c>
      <c r="D102" s="266">
        <f>C102*1000000/'t15'!$D102</f>
        <v>919.8501787192113</v>
      </c>
      <c r="E102" s="36">
        <v>0.01854838879704168</v>
      </c>
      <c r="F102" s="24">
        <v>871.953745</v>
      </c>
      <c r="G102" s="266">
        <f>F102*1000000/'t15'!$D102</f>
        <v>735.5906802803154</v>
      </c>
      <c r="H102" s="31">
        <f t="shared" si="3"/>
        <v>79.96853153896684</v>
      </c>
      <c r="I102" s="36">
        <v>0.0558059810489</v>
      </c>
      <c r="J102" s="24">
        <v>218.41734</v>
      </c>
      <c r="K102" s="266">
        <f>J102*1000000/'t15'!$D102</f>
        <v>184.25949843889592</v>
      </c>
      <c r="L102" s="48">
        <v>-0.10722252732341286</v>
      </c>
    </row>
    <row r="103" spans="1:12" ht="12.75">
      <c r="A103" s="26" t="s">
        <v>199</v>
      </c>
      <c r="B103" s="27" t="s">
        <v>82</v>
      </c>
      <c r="C103" s="22">
        <f t="shared" si="2"/>
        <v>681.6325</v>
      </c>
      <c r="D103" s="265">
        <f>C103*1000000/'t15'!$D103</f>
        <v>1670.2994437501532</v>
      </c>
      <c r="E103" s="35">
        <v>0.028698121434308277</v>
      </c>
      <c r="F103" s="22">
        <v>557.706358</v>
      </c>
      <c r="G103" s="265">
        <f>F103*1000000/'t15'!$D103</f>
        <v>1366.6258864466172</v>
      </c>
      <c r="H103" s="30">
        <f t="shared" si="3"/>
        <v>81.81921460611106</v>
      </c>
      <c r="I103" s="35">
        <v>0.03585189067059158</v>
      </c>
      <c r="J103" s="22">
        <v>123.926142</v>
      </c>
      <c r="K103" s="265">
        <f>J103*1000000/'t15'!$D103</f>
        <v>303.673557303536</v>
      </c>
      <c r="L103" s="47">
        <v>-0.0023100064143811716</v>
      </c>
    </row>
    <row r="104" spans="1:12" ht="12.75">
      <c r="A104" s="28" t="s">
        <v>200</v>
      </c>
      <c r="B104" s="29" t="s">
        <v>83</v>
      </c>
      <c r="C104" s="24">
        <f t="shared" si="2"/>
        <v>632.105319</v>
      </c>
      <c r="D104" s="266">
        <f>C104*1000000/'t15'!$D104</f>
        <v>1570.4518992593771</v>
      </c>
      <c r="E104" s="36">
        <v>-0.018410069695559694</v>
      </c>
      <c r="F104" s="24">
        <v>547.93339</v>
      </c>
      <c r="G104" s="266">
        <f>F104*1000000/'t15'!$D104</f>
        <v>1361.3285747293783</v>
      </c>
      <c r="H104" s="31">
        <f t="shared" si="3"/>
        <v>86.68387585582079</v>
      </c>
      <c r="I104" s="36">
        <v>0.021109660973619437</v>
      </c>
      <c r="J104" s="24">
        <v>84.171929</v>
      </c>
      <c r="K104" s="266">
        <f>J104*1000000/'t15'!$D104</f>
        <v>209.12332452999883</v>
      </c>
      <c r="L104" s="48">
        <v>-0.21594670840090624</v>
      </c>
    </row>
    <row r="105" spans="1:12" ht="12.75">
      <c r="A105" s="26" t="s">
        <v>201</v>
      </c>
      <c r="B105" s="27" t="s">
        <v>84</v>
      </c>
      <c r="C105" s="22">
        <f t="shared" si="2"/>
        <v>389.67382100000003</v>
      </c>
      <c r="D105" s="265">
        <f>C105*1000000/'t15'!$D105</f>
        <v>1720.9764823827654</v>
      </c>
      <c r="E105" s="35">
        <v>0.1359998898965198</v>
      </c>
      <c r="F105" s="22">
        <v>308.23378</v>
      </c>
      <c r="G105" s="265">
        <f>F105*1000000/'t15'!$D105</f>
        <v>1361.3002923692509</v>
      </c>
      <c r="H105" s="30">
        <f t="shared" si="3"/>
        <v>79.10045873982384</v>
      </c>
      <c r="I105" s="35">
        <v>0.08206384153839608</v>
      </c>
      <c r="J105" s="22">
        <v>81.440041</v>
      </c>
      <c r="K105" s="265">
        <f>J105*1000000/'t15'!$D105</f>
        <v>359.6761900135144</v>
      </c>
      <c r="L105" s="47">
        <v>0.4001441955241243</v>
      </c>
    </row>
    <row r="106" spans="1:12" ht="12.75">
      <c r="A106" s="28" t="s">
        <v>202</v>
      </c>
      <c r="B106" s="29" t="s">
        <v>100</v>
      </c>
      <c r="C106" s="24">
        <f>F106+J106</f>
        <v>1449.288</v>
      </c>
      <c r="D106" s="266">
        <f>C106*1000000/'t15'!$D106</f>
        <v>1756.6382032277418</v>
      </c>
      <c r="E106" s="36">
        <v>-0.008659678730023268</v>
      </c>
      <c r="F106" s="24">
        <v>1233.609</v>
      </c>
      <c r="G106" s="266">
        <f>F106*1000000/'t15'!$D106</f>
        <v>1495.220202779276</v>
      </c>
      <c r="H106" s="31">
        <f>F106/C106*100</f>
        <v>85.11827876860913</v>
      </c>
      <c r="I106" s="36">
        <v>0.010046350767477286</v>
      </c>
      <c r="J106" s="24">
        <v>215.679</v>
      </c>
      <c r="K106" s="266">
        <f>J106*1000000/'t15'!$D106</f>
        <v>261.4180004484658</v>
      </c>
      <c r="L106" s="48">
        <v>-0.10361208433599745</v>
      </c>
    </row>
    <row r="107" spans="1:12" ht="13.5" thickBot="1">
      <c r="A107" s="300" t="s">
        <v>420</v>
      </c>
      <c r="B107" s="282" t="s">
        <v>419</v>
      </c>
      <c r="C107" s="283">
        <f>F107+J107</f>
        <v>288.823423</v>
      </c>
      <c r="D107" s="265">
        <f>C107*1000000/'t15'!$D107</f>
        <v>1546.751832870095</v>
      </c>
      <c r="E107" s="154"/>
      <c r="F107" s="283">
        <v>241.14131</v>
      </c>
      <c r="G107" s="265">
        <f>F107*1000000/'t15'!$D107</f>
        <v>1291.3972120024207</v>
      </c>
      <c r="H107" s="30">
        <f>F107/C107*100</f>
        <v>83.49091202343378</v>
      </c>
      <c r="I107" s="154"/>
      <c r="J107" s="283">
        <v>47.682113</v>
      </c>
      <c r="K107" s="265">
        <f>J107*1000000/'t15'!$D107</f>
        <v>255.35462086767456</v>
      </c>
      <c r="L107" s="311"/>
    </row>
    <row r="108" spans="1:12" ht="12.75">
      <c r="A108" s="366" t="s">
        <v>426</v>
      </c>
      <c r="B108" s="367"/>
      <c r="C108" s="186">
        <f>F108+J108</f>
        <v>67284.23599300004</v>
      </c>
      <c r="D108" s="267">
        <f>C108*1000000/'t15'!$D108</f>
        <v>1091.647903819155</v>
      </c>
      <c r="E108" s="37">
        <v>0.01050992863930289</v>
      </c>
      <c r="F108" s="186">
        <v>52291.676438000024</v>
      </c>
      <c r="G108" s="267">
        <f>F108*1000000/'t15'!$D108</f>
        <v>848.4022762281348</v>
      </c>
      <c r="H108" s="32">
        <f t="shared" si="3"/>
        <v>77.71757480227646</v>
      </c>
      <c r="I108" s="37">
        <v>0.020806535486724398</v>
      </c>
      <c r="J108" s="186">
        <f>J110-J109-J82</f>
        <v>14992.559555000007</v>
      </c>
      <c r="K108" s="267">
        <f>J108*1000000/'t15'!$D108</f>
        <v>243.2456275910202</v>
      </c>
      <c r="L108" s="49">
        <v>-0.023832561962506715</v>
      </c>
    </row>
    <row r="109" spans="1:12" ht="12.75">
      <c r="A109" s="364" t="s">
        <v>430</v>
      </c>
      <c r="B109" s="365"/>
      <c r="C109" s="187">
        <f>F109+J109</f>
        <v>3437.349063</v>
      </c>
      <c r="D109" s="268">
        <f>C109*1000000/'t15'!$D109</f>
        <v>1677.7549276910784</v>
      </c>
      <c r="E109" s="38">
        <v>0.013527602576097975</v>
      </c>
      <c r="F109" s="187">
        <v>2884.449838</v>
      </c>
      <c r="G109" s="268">
        <f>F109*1000000/'t15'!$D109</f>
        <v>1407.8872528466954</v>
      </c>
      <c r="H109" s="33">
        <f>F109/C109*100</f>
        <v>83.91495263162338</v>
      </c>
      <c r="I109" s="38">
        <v>0.026065469702448052</v>
      </c>
      <c r="J109" s="187">
        <f>SUM(J103:J107)</f>
        <v>552.899225</v>
      </c>
      <c r="K109" s="268">
        <f>J109*1000000/'t15'!$D109</f>
        <v>269.8676748443829</v>
      </c>
      <c r="L109" s="50">
        <v>-0.047375595553694416</v>
      </c>
    </row>
    <row r="110" spans="1:12" ht="13.5" thickBot="1">
      <c r="A110" s="362" t="s">
        <v>429</v>
      </c>
      <c r="B110" s="363"/>
      <c r="C110" s="188">
        <f>F110+J110</f>
        <v>72958.10719400003</v>
      </c>
      <c r="D110" s="269">
        <f>C110*1000000/'t15'!$D110</f>
        <v>1106.3942297435667</v>
      </c>
      <c r="E110" s="39">
        <v>0.009077561938153345</v>
      </c>
      <c r="F110" s="188">
        <v>57222.61041100002</v>
      </c>
      <c r="G110" s="269">
        <f>F110*1000000/'t15'!$D110</f>
        <v>867.7687566817955</v>
      </c>
      <c r="H110" s="34">
        <f t="shared" si="3"/>
        <v>78.43214772395567</v>
      </c>
      <c r="I110" s="39">
        <v>0.018705035663956426</v>
      </c>
      <c r="J110" s="188">
        <f>SUM(J7:J107)</f>
        <v>15735.496783000006</v>
      </c>
      <c r="K110" s="269">
        <f>J110*1000000/'t15'!$D110</f>
        <v>238.6254730617711</v>
      </c>
      <c r="L110" s="51">
        <v>-0.02441140835242539</v>
      </c>
    </row>
    <row r="111" spans="3:10" ht="12.75">
      <c r="C111" s="4"/>
      <c r="D111" s="5"/>
      <c r="F111" s="4"/>
      <c r="G111" s="5"/>
      <c r="J111" s="4"/>
    </row>
    <row r="112" spans="1:12" ht="12.75">
      <c r="A112" s="243" t="s">
        <v>431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</row>
    <row r="113" spans="1:12" ht="12.75">
      <c r="A113" s="243" t="s">
        <v>423</v>
      </c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</row>
    <row r="114" spans="1:12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2" ht="12.75">
      <c r="A115" s="21"/>
      <c r="B115" s="21"/>
      <c r="C115" s="21" t="s">
        <v>243</v>
      </c>
      <c r="D115" s="21"/>
      <c r="E115" s="21"/>
      <c r="F115" s="21" t="s">
        <v>103</v>
      </c>
      <c r="G115" s="21"/>
      <c r="H115" s="21"/>
      <c r="I115" s="21"/>
      <c r="J115" s="21" t="s">
        <v>244</v>
      </c>
      <c r="K115" s="21"/>
      <c r="L115" s="21"/>
    </row>
    <row r="116" ht="12.75">
      <c r="F116" s="221"/>
    </row>
    <row r="118" spans="4:10" ht="12.75">
      <c r="D118" s="4"/>
      <c r="E118" s="4"/>
      <c r="F118" s="4"/>
      <c r="G118" s="4"/>
      <c r="H118" s="4"/>
      <c r="I118" s="4"/>
      <c r="J118" s="4"/>
    </row>
    <row r="123" ht="12.75">
      <c r="F123" s="221"/>
    </row>
  </sheetData>
  <mergeCells count="10">
    <mergeCell ref="A110:B110"/>
    <mergeCell ref="A109:B109"/>
    <mergeCell ref="A108:B108"/>
    <mergeCell ref="C1:L1"/>
    <mergeCell ref="A1:B1"/>
    <mergeCell ref="A5:B6"/>
    <mergeCell ref="F5:I5"/>
    <mergeCell ref="J5:L5"/>
    <mergeCell ref="C5:E5"/>
    <mergeCell ref="A3:L3"/>
  </mergeCells>
  <hyperlinks>
    <hyperlink ref="L2" location="Index!A1" display="Index"/>
  </hyperlinks>
  <printOptions/>
  <pageMargins left="0.5118110236220472" right="0.2362204724409449" top="1.18" bottom="0.5511811023622047" header="0.29" footer="0.17"/>
  <pageSetup firstPageNumber="4" useFirstPageNumber="1" horizontalDpi="600" verticalDpi="600" orientation="portrait" paperSize="9" scale="83" r:id="rId1"/>
  <headerFooter alignWithMargins="0">
    <oddHeader>&amp;LMinistère de l'intérieur
&amp;8Ministère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115"/>
  <sheetViews>
    <sheetView zoomScaleSheetLayoutView="100" workbookViewId="0" topLeftCell="A1">
      <selection activeCell="A1" sqref="A1:B1"/>
    </sheetView>
  </sheetViews>
  <sheetFormatPr defaultColWidth="11.421875" defaultRowHeight="12.75"/>
  <cols>
    <col min="1" max="1" width="3.57421875" style="2" customWidth="1"/>
    <col min="2" max="2" width="17.8515625" style="2" bestFit="1" customWidth="1"/>
    <col min="3" max="3" width="9.7109375" style="2" customWidth="1"/>
    <col min="4" max="4" width="9.421875" style="2" customWidth="1"/>
    <col min="5" max="5" width="9.00390625" style="2" customWidth="1"/>
    <col min="6" max="6" width="9.7109375" style="2" customWidth="1"/>
    <col min="7" max="7" width="9.28125" style="2" bestFit="1" customWidth="1"/>
    <col min="8" max="8" width="8.140625" style="2" customWidth="1"/>
    <col min="9" max="9" width="9.140625" style="2" customWidth="1"/>
    <col min="10" max="10" width="9.7109375" style="2" customWidth="1"/>
    <col min="11" max="11" width="9.28125" style="2" bestFit="1" customWidth="1"/>
    <col min="12" max="12" width="9.00390625" style="2" customWidth="1"/>
    <col min="13" max="16384" width="11.421875" style="2" customWidth="1"/>
  </cols>
  <sheetData>
    <row r="1" spans="1:12" ht="16.5" customHeight="1">
      <c r="A1" s="369" t="e">
        <f ca="1">CONCATENATE("TABLEAU ",MID(CELL("nomfichier",A1),FIND("]t",CELL("nomfichier"))+2,2))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  <c r="K1" s="383"/>
      <c r="L1" s="383"/>
    </row>
    <row r="2" spans="1:12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0"/>
      <c r="J2" s="10"/>
      <c r="K2" s="10"/>
      <c r="L2" s="160" t="s">
        <v>345</v>
      </c>
    </row>
    <row r="3" spans="1:12" ht="22.5" customHeight="1" thickBot="1">
      <c r="A3" s="380" t="s">
        <v>245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2"/>
    </row>
    <row r="4" spans="1:12" ht="9" customHeight="1" thickBot="1">
      <c r="A4" s="13"/>
      <c r="B4" s="14"/>
      <c r="C4" s="14"/>
      <c r="D4" s="15"/>
      <c r="E4" s="16"/>
      <c r="F4" s="17"/>
      <c r="G4" s="15"/>
      <c r="H4" s="16"/>
      <c r="I4" s="18"/>
      <c r="J4" s="19"/>
      <c r="K4" s="15"/>
      <c r="L4" s="16"/>
    </row>
    <row r="5" spans="1:12" ht="15">
      <c r="A5" s="370" t="s">
        <v>232</v>
      </c>
      <c r="B5" s="371"/>
      <c r="C5" s="374" t="s">
        <v>246</v>
      </c>
      <c r="D5" s="377"/>
      <c r="E5" s="379"/>
      <c r="F5" s="374" t="s">
        <v>247</v>
      </c>
      <c r="G5" s="375"/>
      <c r="H5" s="375"/>
      <c r="I5" s="376"/>
      <c r="J5" s="374" t="s">
        <v>248</v>
      </c>
      <c r="K5" s="377"/>
      <c r="L5" s="378"/>
    </row>
    <row r="6" spans="1:12" ht="29.25" customHeight="1">
      <c r="A6" s="372"/>
      <c r="B6" s="373"/>
      <c r="C6" s="40" t="s">
        <v>240</v>
      </c>
      <c r="D6" s="6" t="s">
        <v>241</v>
      </c>
      <c r="E6" s="7" t="str">
        <f>CONCATENATE(Index!$E$2," / ",Index!$E$2-1)</f>
        <v>2012 / 2011</v>
      </c>
      <c r="F6" s="40" t="s">
        <v>240</v>
      </c>
      <c r="G6" s="6" t="s">
        <v>241</v>
      </c>
      <c r="H6" s="8" t="s">
        <v>0</v>
      </c>
      <c r="I6" s="7" t="str">
        <f>CONCATENATE(Index!$E$2," / ",Index!$E$2-1)</f>
        <v>2012 / 2011</v>
      </c>
      <c r="J6" s="40" t="s">
        <v>240</v>
      </c>
      <c r="K6" s="6" t="s">
        <v>241</v>
      </c>
      <c r="L6" s="20" t="str">
        <f>CONCATENATE(Index!$E$2," / ",Index!$E$2-1)</f>
        <v>2012 / 2011</v>
      </c>
    </row>
    <row r="7" spans="1:12" ht="12.75" customHeight="1">
      <c r="A7" s="26" t="s">
        <v>105</v>
      </c>
      <c r="B7" s="27" t="s">
        <v>1</v>
      </c>
      <c r="C7" s="22">
        <f aca="true" t="shared" si="0" ref="C7:C38">F7+J7</f>
        <v>583.584203</v>
      </c>
      <c r="D7" s="265">
        <f>C7*1000000/'t15'!$D7</f>
        <v>963.1818921523968</v>
      </c>
      <c r="E7" s="35">
        <v>0.02265085587889737</v>
      </c>
      <c r="F7" s="22">
        <v>475.731902</v>
      </c>
      <c r="G7" s="265">
        <f>F7*1000000/'t15'!$D7</f>
        <v>785.1760742838658</v>
      </c>
      <c r="H7" s="30">
        <f aca="true" t="shared" si="1" ref="H7:H38">F7/C7*100</f>
        <v>81.5189821030848</v>
      </c>
      <c r="I7" s="35">
        <v>0.05928299575407192</v>
      </c>
      <c r="J7" s="22">
        <v>107.852301</v>
      </c>
      <c r="K7" s="265">
        <f>J7*1000000/'t15'!$D7</f>
        <v>178.00581786853104</v>
      </c>
      <c r="L7" s="215">
        <v>-0.11269800542222508</v>
      </c>
    </row>
    <row r="8" spans="1:12" ht="12.75" customHeight="1">
      <c r="A8" s="28" t="s">
        <v>106</v>
      </c>
      <c r="B8" s="29" t="s">
        <v>2</v>
      </c>
      <c r="C8" s="23">
        <f t="shared" si="0"/>
        <v>596.387612</v>
      </c>
      <c r="D8" s="266">
        <f>C8*1000000/'t15'!$D8</f>
        <v>1075.500498628546</v>
      </c>
      <c r="E8" s="36">
        <v>0.050098443051458386</v>
      </c>
      <c r="F8" s="23">
        <v>513.69319</v>
      </c>
      <c r="G8" s="266">
        <f>F8*1000000/'t15'!$D8</f>
        <v>926.372833490526</v>
      </c>
      <c r="H8" s="31">
        <f t="shared" si="1"/>
        <v>86.13411473744695</v>
      </c>
      <c r="I8" s="36">
        <v>0.025210422139529953</v>
      </c>
      <c r="J8" s="23">
        <v>82.694422</v>
      </c>
      <c r="K8" s="266">
        <f>J8*1000000/'t15'!$D8</f>
        <v>149.12766513802003</v>
      </c>
      <c r="L8" s="48">
        <v>0.23657558805228907</v>
      </c>
    </row>
    <row r="9" spans="1:12" ht="12.75" customHeight="1">
      <c r="A9" s="26" t="s">
        <v>107</v>
      </c>
      <c r="B9" s="27" t="s">
        <v>3</v>
      </c>
      <c r="C9" s="22">
        <f t="shared" si="0"/>
        <v>428.041657</v>
      </c>
      <c r="D9" s="265">
        <f>C9*1000000/'t15'!$D9</f>
        <v>1211.3403733282016</v>
      </c>
      <c r="E9" s="35">
        <v>0.05494747216682927</v>
      </c>
      <c r="F9" s="22">
        <v>365.10414</v>
      </c>
      <c r="G9" s="265">
        <f>F9*1000000/'t15'!$D9</f>
        <v>1033.2297756974433</v>
      </c>
      <c r="H9" s="30">
        <f t="shared" si="1"/>
        <v>85.29640375632879</v>
      </c>
      <c r="I9" s="35">
        <v>0.057377837536533915</v>
      </c>
      <c r="J9" s="22">
        <v>62.937517</v>
      </c>
      <c r="K9" s="265">
        <f>J9*1000000/'t15'!$D9</f>
        <v>178.11059763075826</v>
      </c>
      <c r="L9" s="47">
        <v>0.04106627587812994</v>
      </c>
    </row>
    <row r="10" spans="1:12" ht="12.75" customHeight="1">
      <c r="A10" s="28" t="s">
        <v>108</v>
      </c>
      <c r="B10" s="29" t="s">
        <v>85</v>
      </c>
      <c r="C10" s="24">
        <f t="shared" si="0"/>
        <v>234.349549</v>
      </c>
      <c r="D10" s="266">
        <f>C10*1000000/'t15'!$D10</f>
        <v>1424.452792686559</v>
      </c>
      <c r="E10" s="36">
        <v>0.030356973279259458</v>
      </c>
      <c r="F10" s="24">
        <v>183.036246</v>
      </c>
      <c r="G10" s="266">
        <f>F10*1000000/'t15'!$D10</f>
        <v>1112.5538448446684</v>
      </c>
      <c r="H10" s="31">
        <f t="shared" si="1"/>
        <v>78.10394634043013</v>
      </c>
      <c r="I10" s="36">
        <v>0.05077426555578235</v>
      </c>
      <c r="J10" s="24">
        <v>51.313303</v>
      </c>
      <c r="K10" s="266">
        <f>J10*1000000/'t15'!$D10</f>
        <v>311.8989478418906</v>
      </c>
      <c r="L10" s="48">
        <v>-0.036428181499106094</v>
      </c>
    </row>
    <row r="11" spans="1:12" ht="12.75" customHeight="1">
      <c r="A11" s="26" t="s">
        <v>109</v>
      </c>
      <c r="B11" s="27" t="s">
        <v>4</v>
      </c>
      <c r="C11" s="22">
        <f t="shared" si="0"/>
        <v>198.838911</v>
      </c>
      <c r="D11" s="265">
        <f>C11*1000000/'t15'!$D11</f>
        <v>1408.6764787145862</v>
      </c>
      <c r="E11" s="35">
        <v>0.0028245926819809863</v>
      </c>
      <c r="F11" s="22">
        <v>162.116533</v>
      </c>
      <c r="G11" s="265">
        <f>F11*1000000/'t15'!$D11</f>
        <v>1148.5163829319958</v>
      </c>
      <c r="H11" s="30">
        <f t="shared" si="1"/>
        <v>81.53159368288836</v>
      </c>
      <c r="I11" s="35">
        <v>0.042499656142024334</v>
      </c>
      <c r="J11" s="22">
        <v>36.722378</v>
      </c>
      <c r="K11" s="265">
        <f>J11*1000000/'t15'!$D11</f>
        <v>260.16009578259053</v>
      </c>
      <c r="L11" s="47">
        <v>-0.14142552990569368</v>
      </c>
    </row>
    <row r="12" spans="1:12" ht="12.75" customHeight="1">
      <c r="A12" s="28" t="s">
        <v>110</v>
      </c>
      <c r="B12" s="29" t="s">
        <v>5</v>
      </c>
      <c r="C12" s="24">
        <f t="shared" si="0"/>
        <v>1351.7013650000001</v>
      </c>
      <c r="D12" s="266">
        <f>C12*1000000/'t15'!$D12</f>
        <v>1234.8860812573773</v>
      </c>
      <c r="E12" s="36">
        <v>0.034408613891171225</v>
      </c>
      <c r="F12" s="24">
        <v>1196.249262</v>
      </c>
      <c r="G12" s="266">
        <f>F12*1000000/'t15'!$D12</f>
        <v>1092.8682929592287</v>
      </c>
      <c r="H12" s="31">
        <f t="shared" si="1"/>
        <v>88.49952311766734</v>
      </c>
      <c r="I12" s="36">
        <v>0.03338174256465409</v>
      </c>
      <c r="J12" s="24">
        <v>155.452103</v>
      </c>
      <c r="K12" s="266">
        <f>J12*1000000/'t15'!$D12</f>
        <v>142.01778829814836</v>
      </c>
      <c r="L12" s="48">
        <v>0.04237949226794191</v>
      </c>
    </row>
    <row r="13" spans="1:12" ht="12.75" customHeight="1">
      <c r="A13" s="26" t="s">
        <v>111</v>
      </c>
      <c r="B13" s="27" t="s">
        <v>6</v>
      </c>
      <c r="C13" s="22">
        <f t="shared" si="0"/>
        <v>393.405981</v>
      </c>
      <c r="D13" s="265">
        <f>C13*1000000/'t15'!$D13</f>
        <v>1216.0325331668294</v>
      </c>
      <c r="E13" s="35">
        <v>0.006792369633054962</v>
      </c>
      <c r="F13" s="22">
        <v>330.301975</v>
      </c>
      <c r="G13" s="265">
        <f>F13*1000000/'t15'!$D13</f>
        <v>1020.9757013563471</v>
      </c>
      <c r="H13" s="30">
        <f t="shared" si="1"/>
        <v>83.9595712704734</v>
      </c>
      <c r="I13" s="35">
        <v>0.019112267195137367</v>
      </c>
      <c r="J13" s="22">
        <v>63.104006</v>
      </c>
      <c r="K13" s="265">
        <f>J13*1000000/'t15'!$D13</f>
        <v>195.05683181048232</v>
      </c>
      <c r="L13" s="47">
        <v>-0.05312230354866787</v>
      </c>
    </row>
    <row r="14" spans="1:12" ht="12.75" customHeight="1">
      <c r="A14" s="28" t="s">
        <v>112</v>
      </c>
      <c r="B14" s="29" t="s">
        <v>86</v>
      </c>
      <c r="C14" s="24">
        <f t="shared" si="0"/>
        <v>361.442775</v>
      </c>
      <c r="D14" s="266">
        <f>C14*1000000/'t15'!$D14</f>
        <v>1239.0185522269871</v>
      </c>
      <c r="E14" s="36">
        <v>-0.008279074820598642</v>
      </c>
      <c r="F14" s="24">
        <v>308.983056</v>
      </c>
      <c r="G14" s="266">
        <f>F14*1000000/'t15'!$D14</f>
        <v>1059.1876921811208</v>
      </c>
      <c r="H14" s="31">
        <f t="shared" si="1"/>
        <v>85.48602361743156</v>
      </c>
      <c r="I14" s="36">
        <v>0.07295518911459009</v>
      </c>
      <c r="J14" s="24">
        <v>52.459719</v>
      </c>
      <c r="K14" s="266">
        <f>J14*1000000/'t15'!$D14</f>
        <v>179.83086004586636</v>
      </c>
      <c r="L14" s="48">
        <v>-0.31412921006768535</v>
      </c>
    </row>
    <row r="15" spans="1:12" ht="12.75" customHeight="1">
      <c r="A15" s="26" t="s">
        <v>113</v>
      </c>
      <c r="B15" s="27" t="s">
        <v>7</v>
      </c>
      <c r="C15" s="22">
        <f t="shared" si="0"/>
        <v>208.97242400000002</v>
      </c>
      <c r="D15" s="265">
        <f>C15*1000000/'t15'!$D15</f>
        <v>1333.5742847843985</v>
      </c>
      <c r="E15" s="35">
        <v>0.013221900290298239</v>
      </c>
      <c r="F15" s="22">
        <v>180.065051</v>
      </c>
      <c r="G15" s="265">
        <f>F15*1000000/'t15'!$D15</f>
        <v>1149.0995654143878</v>
      </c>
      <c r="H15" s="30">
        <f t="shared" si="1"/>
        <v>86.16689587713257</v>
      </c>
      <c r="I15" s="35">
        <v>0.036695838478452814</v>
      </c>
      <c r="J15" s="22">
        <v>28.907373</v>
      </c>
      <c r="K15" s="265">
        <f>J15*1000000/'t15'!$D15</f>
        <v>184.4747193700104</v>
      </c>
      <c r="L15" s="47">
        <v>-0.11202225927227005</v>
      </c>
    </row>
    <row r="16" spans="1:12" ht="12.75" customHeight="1">
      <c r="A16" s="28" t="s">
        <v>114</v>
      </c>
      <c r="B16" s="29" t="s">
        <v>87</v>
      </c>
      <c r="C16" s="24">
        <f t="shared" si="0"/>
        <v>378.631194</v>
      </c>
      <c r="D16" s="266">
        <f>C16*1000000/'t15'!$D16</f>
        <v>1214.8230662611172</v>
      </c>
      <c r="E16" s="36">
        <v>0.03903507422343111</v>
      </c>
      <c r="F16" s="24">
        <v>288.485045</v>
      </c>
      <c r="G16" s="266">
        <f>F16*1000000/'t15'!$D16</f>
        <v>925.5927469551714</v>
      </c>
      <c r="H16" s="31">
        <f t="shared" si="1"/>
        <v>76.19156835767737</v>
      </c>
      <c r="I16" s="36">
        <v>0.017932133991626076</v>
      </c>
      <c r="J16" s="24">
        <v>90.146149</v>
      </c>
      <c r="K16" s="266">
        <f>J16*1000000/'t15'!$D16</f>
        <v>289.2303193059459</v>
      </c>
      <c r="L16" s="48">
        <v>0.11286687952240282</v>
      </c>
    </row>
    <row r="17" spans="1:12" ht="12.75" customHeight="1">
      <c r="A17" s="26" t="s">
        <v>115</v>
      </c>
      <c r="B17" s="27" t="s">
        <v>8</v>
      </c>
      <c r="C17" s="22">
        <f t="shared" si="0"/>
        <v>494.585938</v>
      </c>
      <c r="D17" s="265">
        <f>C17*1000000/'t15'!$D17</f>
        <v>1360.921077541137</v>
      </c>
      <c r="E17" s="35">
        <v>0.042954107390247076</v>
      </c>
      <c r="F17" s="22">
        <v>447.089345</v>
      </c>
      <c r="G17" s="265">
        <f>F17*1000000/'t15'!$D17</f>
        <v>1230.2276842221122</v>
      </c>
      <c r="H17" s="30">
        <f t="shared" si="1"/>
        <v>90.39669562946612</v>
      </c>
      <c r="I17" s="35">
        <v>0.05305981145182459</v>
      </c>
      <c r="J17" s="22">
        <v>47.496593</v>
      </c>
      <c r="K17" s="265">
        <f>J17*1000000/'t15'!$D17</f>
        <v>130.6933933190248</v>
      </c>
      <c r="L17" s="47">
        <v>-0.04345340988913349</v>
      </c>
    </row>
    <row r="18" spans="1:12" ht="12.75" customHeight="1">
      <c r="A18" s="28" t="s">
        <v>116</v>
      </c>
      <c r="B18" s="29" t="s">
        <v>9</v>
      </c>
      <c r="C18" s="24">
        <f t="shared" si="0"/>
        <v>362.057726</v>
      </c>
      <c r="D18" s="266">
        <f>C18*1000000/'t15'!$D18</f>
        <v>1254.3834960538259</v>
      </c>
      <c r="E18" s="36">
        <v>-0.04390701478627168</v>
      </c>
      <c r="F18" s="24">
        <v>314.655048</v>
      </c>
      <c r="G18" s="266">
        <f>F18*1000000/'t15'!$D18</f>
        <v>1090.152400618084</v>
      </c>
      <c r="H18" s="31">
        <f t="shared" si="1"/>
        <v>86.9074253645398</v>
      </c>
      <c r="I18" s="36">
        <v>0.008043529712824737</v>
      </c>
      <c r="J18" s="24">
        <v>47.402678</v>
      </c>
      <c r="K18" s="266">
        <f>J18*1000000/'t15'!$D18</f>
        <v>164.23109543574216</v>
      </c>
      <c r="L18" s="48">
        <v>-0.28760983639215987</v>
      </c>
    </row>
    <row r="19" spans="1:12" ht="12.75" customHeight="1">
      <c r="A19" s="26" t="s">
        <v>117</v>
      </c>
      <c r="B19" s="27" t="s">
        <v>10</v>
      </c>
      <c r="C19" s="22">
        <f t="shared" si="0"/>
        <v>2513.366153</v>
      </c>
      <c r="D19" s="265">
        <f>C19*1000000/'t15'!$D19</f>
        <v>1259.7733004058957</v>
      </c>
      <c r="E19" s="35">
        <v>0.048637089895240404</v>
      </c>
      <c r="F19" s="22">
        <v>2125.940402</v>
      </c>
      <c r="G19" s="265">
        <f>F19*1000000/'t15'!$D19</f>
        <v>1065.584078745162</v>
      </c>
      <c r="H19" s="30">
        <f t="shared" si="1"/>
        <v>84.58538360845031</v>
      </c>
      <c r="I19" s="35">
        <v>0.034301005127644</v>
      </c>
      <c r="J19" s="22">
        <v>387.425751</v>
      </c>
      <c r="K19" s="265">
        <f>J19*1000000/'t15'!$D19</f>
        <v>194.18922166073378</v>
      </c>
      <c r="L19" s="47">
        <v>0.1349601502399871</v>
      </c>
    </row>
    <row r="20" spans="1:12" ht="12.75" customHeight="1">
      <c r="A20" s="28" t="s">
        <v>118</v>
      </c>
      <c r="B20" s="29" t="s">
        <v>11</v>
      </c>
      <c r="C20" s="24">
        <f t="shared" si="0"/>
        <v>718.027247</v>
      </c>
      <c r="D20" s="266">
        <f>C20*1000000/'t15'!$D20</f>
        <v>1030.0884106539809</v>
      </c>
      <c r="E20" s="36">
        <v>0.057225794894670834</v>
      </c>
      <c r="F20" s="24">
        <v>627.091997</v>
      </c>
      <c r="G20" s="266">
        <f>F20*1000000/'t15'!$D20</f>
        <v>899.6318750053798</v>
      </c>
      <c r="H20" s="31">
        <f t="shared" si="1"/>
        <v>87.3354040003443</v>
      </c>
      <c r="I20" s="36">
        <v>0.04239383734882729</v>
      </c>
      <c r="J20" s="24">
        <v>90.93525</v>
      </c>
      <c r="K20" s="266">
        <f>J20*1000000/'t15'!$D20</f>
        <v>130.45653564860112</v>
      </c>
      <c r="L20" s="48">
        <v>0.1722490110710999</v>
      </c>
    </row>
    <row r="21" spans="1:12" ht="12.75" customHeight="1">
      <c r="A21" s="26" t="s">
        <v>119</v>
      </c>
      <c r="B21" s="27" t="s">
        <v>12</v>
      </c>
      <c r="C21" s="22">
        <f t="shared" si="0"/>
        <v>218.7032</v>
      </c>
      <c r="D21" s="265">
        <f>C21*1000000/'t15'!$D21</f>
        <v>1416.8936341137903</v>
      </c>
      <c r="E21" s="35">
        <v>0.033986858781923646</v>
      </c>
      <c r="F21" s="22">
        <v>191.0843</v>
      </c>
      <c r="G21" s="265">
        <f>F21*1000000/'t15'!$D21</f>
        <v>1237.9614392889073</v>
      </c>
      <c r="H21" s="30">
        <f t="shared" si="1"/>
        <v>87.37151536877376</v>
      </c>
      <c r="I21" s="35">
        <v>0.035182295899019556</v>
      </c>
      <c r="J21" s="22">
        <v>27.6189</v>
      </c>
      <c r="K21" s="265">
        <f>J21*1000000/'t15'!$D21</f>
        <v>178.93219482488306</v>
      </c>
      <c r="L21" s="47">
        <v>0.02579113206502326</v>
      </c>
    </row>
    <row r="22" spans="1:12" ht="12.75" customHeight="1">
      <c r="A22" s="28" t="s">
        <v>120</v>
      </c>
      <c r="B22" s="29" t="s">
        <v>13</v>
      </c>
      <c r="C22" s="24">
        <f t="shared" si="0"/>
        <v>423.445131</v>
      </c>
      <c r="D22" s="266">
        <f>C22*1000000/'t15'!$D22</f>
        <v>1163.5889099867277</v>
      </c>
      <c r="E22" s="36">
        <v>0.032555356046188866</v>
      </c>
      <c r="F22" s="24">
        <v>370.41399</v>
      </c>
      <c r="G22" s="266">
        <f>F22*1000000/'t15'!$D22</f>
        <v>1017.8641323613061</v>
      </c>
      <c r="H22" s="31">
        <f t="shared" si="1"/>
        <v>87.4762661989376</v>
      </c>
      <c r="I22" s="36">
        <v>0.03310539000900925</v>
      </c>
      <c r="J22" s="24">
        <v>53.031141</v>
      </c>
      <c r="K22" s="266">
        <f>J22*1000000/'t15'!$D22</f>
        <v>145.72477762542147</v>
      </c>
      <c r="L22" s="48">
        <v>0.02872972943612928</v>
      </c>
    </row>
    <row r="23" spans="1:12" ht="12.75" customHeight="1">
      <c r="A23" s="26" t="s">
        <v>121</v>
      </c>
      <c r="B23" s="27" t="s">
        <v>88</v>
      </c>
      <c r="C23" s="22">
        <f t="shared" si="0"/>
        <v>701.358</v>
      </c>
      <c r="D23" s="265">
        <f>C23*1000000/'t15'!$D23</f>
        <v>1104.6260363379786</v>
      </c>
      <c r="E23" s="35">
        <v>-0.023594401271881504</v>
      </c>
      <c r="F23" s="22">
        <v>626.14</v>
      </c>
      <c r="G23" s="265">
        <f>F23*1000000/'t15'!$D23</f>
        <v>986.1590605548976</v>
      </c>
      <c r="H23" s="30">
        <f t="shared" si="1"/>
        <v>89.27537719680963</v>
      </c>
      <c r="I23" s="35">
        <v>0.0439198595524819</v>
      </c>
      <c r="J23" s="22">
        <v>75.218</v>
      </c>
      <c r="K23" s="265">
        <f>J23*1000000/'t15'!$D23</f>
        <v>118.46697578308091</v>
      </c>
      <c r="L23" s="47">
        <v>-0.36529715042739364</v>
      </c>
    </row>
    <row r="24" spans="1:12" ht="12.75" customHeight="1">
      <c r="A24" s="28" t="s">
        <v>122</v>
      </c>
      <c r="B24" s="29" t="s">
        <v>89</v>
      </c>
      <c r="C24" s="24">
        <f t="shared" si="0"/>
        <v>378.930339</v>
      </c>
      <c r="D24" s="266">
        <f>C24*1000000/'t15'!$D24</f>
        <v>1186.2963499810596</v>
      </c>
      <c r="E24" s="36">
        <v>0.027261667109270027</v>
      </c>
      <c r="F24" s="24">
        <v>332.983511</v>
      </c>
      <c r="G24" s="266">
        <f>F24*1000000/'t15'!$D24</f>
        <v>1042.4531452024432</v>
      </c>
      <c r="H24" s="31">
        <f t="shared" si="1"/>
        <v>87.87459771068899</v>
      </c>
      <c r="I24" s="216">
        <v>0.04082595022987712</v>
      </c>
      <c r="J24" s="24">
        <v>45.946828</v>
      </c>
      <c r="K24" s="266">
        <f>J24*1000000/'t15'!$D24</f>
        <v>143.84320477861644</v>
      </c>
      <c r="L24" s="48">
        <v>-0.06138705274737699</v>
      </c>
    </row>
    <row r="25" spans="1:12" ht="12.75" customHeight="1">
      <c r="A25" s="26" t="s">
        <v>123</v>
      </c>
      <c r="B25" s="27" t="s">
        <v>90</v>
      </c>
      <c r="C25" s="22">
        <f t="shared" si="0"/>
        <v>311.31995</v>
      </c>
      <c r="D25" s="265">
        <f>C25*1000000/'t15'!$D25</f>
        <v>1234.8282139967316</v>
      </c>
      <c r="E25" s="35">
        <v>-0.04526394489340635</v>
      </c>
      <c r="F25" s="22">
        <v>275.203736</v>
      </c>
      <c r="G25" s="265">
        <f>F25*1000000/'t15'!$D25</f>
        <v>1091.5758460391248</v>
      </c>
      <c r="H25" s="30">
        <f t="shared" si="1"/>
        <v>88.39900430409294</v>
      </c>
      <c r="I25" s="35">
        <v>0.00231058955279706</v>
      </c>
      <c r="J25" s="22">
        <v>36.116214</v>
      </c>
      <c r="K25" s="265">
        <f>J25*1000000/'t15'!$D25</f>
        <v>143.25236795760682</v>
      </c>
      <c r="L25" s="47">
        <v>-0.29885424812289896</v>
      </c>
    </row>
    <row r="26" spans="1:12" ht="12.75" customHeight="1">
      <c r="A26" s="28" t="s">
        <v>228</v>
      </c>
      <c r="B26" s="29" t="s">
        <v>14</v>
      </c>
      <c r="C26" s="24">
        <f t="shared" si="0"/>
        <v>253.35150000000002</v>
      </c>
      <c r="D26" s="266">
        <f>C26*1000000/'t15'!$D26</f>
        <v>1762.7640477582033</v>
      </c>
      <c r="E26" s="36">
        <v>0.08530995514849837</v>
      </c>
      <c r="F26" s="24">
        <v>215.2975</v>
      </c>
      <c r="G26" s="266">
        <f>F26*1000000/'t15'!$D26</f>
        <v>1497.9926804152403</v>
      </c>
      <c r="H26" s="31">
        <f t="shared" si="1"/>
        <v>84.97976131974747</v>
      </c>
      <c r="I26" s="36">
        <v>0.07113184079601997</v>
      </c>
      <c r="J26" s="24">
        <v>38.054</v>
      </c>
      <c r="K26" s="266">
        <f>J26*1000000/'t15'!$D26</f>
        <v>264.7713673429629</v>
      </c>
      <c r="L26" s="48">
        <v>0.1731664457255604</v>
      </c>
    </row>
    <row r="27" spans="1:12" ht="12.75" customHeight="1">
      <c r="A27" s="26" t="s">
        <v>229</v>
      </c>
      <c r="B27" s="27" t="s">
        <v>15</v>
      </c>
      <c r="C27" s="22">
        <f t="shared" si="0"/>
        <v>231.12263</v>
      </c>
      <c r="D27" s="265">
        <f>C27*1000000/'t15'!$D27</f>
        <v>1383.114785491583</v>
      </c>
      <c r="E27" s="35">
        <v>0.0843187528509548</v>
      </c>
      <c r="F27" s="22">
        <v>204.34115</v>
      </c>
      <c r="G27" s="265">
        <f>F27*1000000/'t15'!$D27</f>
        <v>1222.8454905058557</v>
      </c>
      <c r="H27" s="30">
        <f t="shared" si="1"/>
        <v>88.41243715511546</v>
      </c>
      <c r="I27" s="35">
        <v>0.04484953819255111</v>
      </c>
      <c r="J27" s="22">
        <v>26.78148</v>
      </c>
      <c r="K27" s="265">
        <f>J27*1000000/'t15'!$D27</f>
        <v>160.26929498572736</v>
      </c>
      <c r="L27" s="47">
        <v>0.5233929718013814</v>
      </c>
    </row>
    <row r="28" spans="1:12" ht="12.75" customHeight="1">
      <c r="A28" s="28" t="s">
        <v>124</v>
      </c>
      <c r="B28" s="29" t="s">
        <v>16</v>
      </c>
      <c r="C28" s="24">
        <f t="shared" si="0"/>
        <v>680.014834</v>
      </c>
      <c r="D28" s="266">
        <f>C28*1000000/'t15'!$D28</f>
        <v>1263.3598955149844</v>
      </c>
      <c r="E28" s="36">
        <v>0.029708615429924867</v>
      </c>
      <c r="F28" s="24">
        <v>486.03801</v>
      </c>
      <c r="G28" s="266">
        <f>F28*1000000/'t15'!$D28</f>
        <v>902.9816686762321</v>
      </c>
      <c r="H28" s="31">
        <f t="shared" si="1"/>
        <v>71.47461874339052</v>
      </c>
      <c r="I28" s="36">
        <v>0.035356848348238934</v>
      </c>
      <c r="J28" s="24">
        <v>193.976824</v>
      </c>
      <c r="K28" s="266">
        <f>J28*1000000/'t15'!$D28</f>
        <v>360.37822683875237</v>
      </c>
      <c r="L28" s="48">
        <v>0.015823131352202813</v>
      </c>
    </row>
    <row r="29" spans="1:12" ht="12.75" customHeight="1">
      <c r="A29" s="26" t="s">
        <v>125</v>
      </c>
      <c r="B29" s="27" t="s">
        <v>91</v>
      </c>
      <c r="C29" s="22">
        <f t="shared" si="0"/>
        <v>588</v>
      </c>
      <c r="D29" s="265">
        <f>C29*1000000/'t15'!$D29</f>
        <v>966.5393289455516</v>
      </c>
      <c r="E29" s="35">
        <v>0.02528334786399311</v>
      </c>
      <c r="F29" s="22">
        <v>536.37</v>
      </c>
      <c r="G29" s="265">
        <f>F29*1000000/'t15'!$D29</f>
        <v>881.6712582764039</v>
      </c>
      <c r="H29" s="30">
        <f t="shared" si="1"/>
        <v>91.21938775510205</v>
      </c>
      <c r="I29" s="35">
        <v>0.058973346495557744</v>
      </c>
      <c r="J29" s="22">
        <v>51.63</v>
      </c>
      <c r="K29" s="265">
        <f>J29*1000000/'t15'!$D29</f>
        <v>84.86807066914767</v>
      </c>
      <c r="L29" s="47">
        <v>-0.22940298507462686</v>
      </c>
    </row>
    <row r="30" spans="1:12" ht="12.75" customHeight="1">
      <c r="A30" s="28" t="s">
        <v>126</v>
      </c>
      <c r="B30" s="29" t="s">
        <v>17</v>
      </c>
      <c r="C30" s="24">
        <f t="shared" si="0"/>
        <v>196.387222</v>
      </c>
      <c r="D30" s="266">
        <f>C30*1000000/'t15'!$D30</f>
        <v>1529.0786935025499</v>
      </c>
      <c r="E30" s="36">
        <v>0.07297152612140767</v>
      </c>
      <c r="F30" s="24">
        <v>162.962109</v>
      </c>
      <c r="G30" s="266">
        <f>F30*1000000/'t15'!$D30</f>
        <v>1268.8294390158446</v>
      </c>
      <c r="H30" s="31">
        <f t="shared" si="1"/>
        <v>82.97999602031135</v>
      </c>
      <c r="I30" s="36">
        <v>0.001505649860530367</v>
      </c>
      <c r="J30" s="24">
        <v>33.425113</v>
      </c>
      <c r="K30" s="266">
        <f>J30*1000000/'t15'!$D30</f>
        <v>260.24925448670535</v>
      </c>
      <c r="L30" s="48">
        <v>0.645418871524603</v>
      </c>
    </row>
    <row r="31" spans="1:12" ht="12.75" customHeight="1">
      <c r="A31" s="26" t="s">
        <v>127</v>
      </c>
      <c r="B31" s="27" t="s">
        <v>92</v>
      </c>
      <c r="C31" s="22">
        <f t="shared" si="0"/>
        <v>482.441104</v>
      </c>
      <c r="D31" s="265">
        <f>C31*1000000/'t15'!$D31</f>
        <v>1136.610400135703</v>
      </c>
      <c r="E31" s="35">
        <v>-0.005272074805249161</v>
      </c>
      <c r="F31" s="22">
        <v>424.742852</v>
      </c>
      <c r="G31" s="265">
        <f>F31*1000000/'t15'!$D31</f>
        <v>1000.675810920331</v>
      </c>
      <c r="H31" s="30">
        <f t="shared" si="1"/>
        <v>88.04035321169484</v>
      </c>
      <c r="I31" s="35">
        <v>0.029145772778079726</v>
      </c>
      <c r="J31" s="22">
        <v>57.698252</v>
      </c>
      <c r="K31" s="265">
        <f>J31*1000000/'t15'!$D31</f>
        <v>135.93458921537214</v>
      </c>
      <c r="L31" s="47">
        <v>-0.20178463674138092</v>
      </c>
    </row>
    <row r="32" spans="1:12" ht="12.75" customHeight="1">
      <c r="A32" s="28" t="s">
        <v>128</v>
      </c>
      <c r="B32" s="29" t="s">
        <v>18</v>
      </c>
      <c r="C32" s="24">
        <f t="shared" si="0"/>
        <v>541.067344</v>
      </c>
      <c r="D32" s="266">
        <f>C32*1000000/'t15'!$D32</f>
        <v>1001.9914072801079</v>
      </c>
      <c r="E32" s="36">
        <v>0.0041462105228597945</v>
      </c>
      <c r="F32" s="24">
        <v>472.147891</v>
      </c>
      <c r="G32" s="266">
        <f>F32*1000000/'t15'!$D32</f>
        <v>874.3608997911081</v>
      </c>
      <c r="H32" s="31">
        <f t="shared" si="1"/>
        <v>87.26231516940338</v>
      </c>
      <c r="I32" s="36">
        <v>0.019437560172373747</v>
      </c>
      <c r="J32" s="24">
        <v>68.919453</v>
      </c>
      <c r="K32" s="266">
        <f>J32*1000000/'t15'!$D32</f>
        <v>127.63050748899984</v>
      </c>
      <c r="L32" s="48">
        <v>-0.0894240026012133</v>
      </c>
    </row>
    <row r="33" spans="1:12" ht="12.75" customHeight="1">
      <c r="A33" s="26" t="s">
        <v>129</v>
      </c>
      <c r="B33" s="27" t="s">
        <v>93</v>
      </c>
      <c r="C33" s="22">
        <f t="shared" si="0"/>
        <v>594.44</v>
      </c>
      <c r="D33" s="265">
        <f>C33*1000000/'t15'!$D33</f>
        <v>1194.8854944953337</v>
      </c>
      <c r="E33" s="35">
        <v>0.009407369672270516</v>
      </c>
      <c r="F33" s="22">
        <v>509.3</v>
      </c>
      <c r="G33" s="265">
        <f>F33*1000000/'t15'!$D33</f>
        <v>1023.7453440994439</v>
      </c>
      <c r="H33" s="30">
        <f t="shared" si="1"/>
        <v>85.67727609178387</v>
      </c>
      <c r="I33" s="35">
        <v>0.039387755102040733</v>
      </c>
      <c r="J33" s="22">
        <v>85.14</v>
      </c>
      <c r="K33" s="265">
        <f>J33*1000000/'t15'!$D33</f>
        <v>171.14015039588975</v>
      </c>
      <c r="L33" s="47">
        <v>-0.13913043478260878</v>
      </c>
    </row>
    <row r="34" spans="1:12" ht="12.75" customHeight="1">
      <c r="A34" s="28" t="s">
        <v>130</v>
      </c>
      <c r="B34" s="29" t="s">
        <v>19</v>
      </c>
      <c r="C34" s="24">
        <f t="shared" si="0"/>
        <v>561.365483</v>
      </c>
      <c r="D34" s="266">
        <f>C34*1000000/'t15'!$D34</f>
        <v>936.8879904402843</v>
      </c>
      <c r="E34" s="36">
        <v>0.0242321516341113</v>
      </c>
      <c r="F34" s="24">
        <v>472.436259</v>
      </c>
      <c r="G34" s="266">
        <f>F34*1000000/'t15'!$D34</f>
        <v>788.4700265862903</v>
      </c>
      <c r="H34" s="31">
        <f t="shared" si="1"/>
        <v>84.15840897007912</v>
      </c>
      <c r="I34" s="36">
        <v>0.030347404102317954</v>
      </c>
      <c r="J34" s="24">
        <v>88.929224</v>
      </c>
      <c r="K34" s="266">
        <f>J34*1000000/'t15'!$D34</f>
        <v>148.41796385399402</v>
      </c>
      <c r="L34" s="48">
        <v>-0.007075162017985526</v>
      </c>
    </row>
    <row r="35" spans="1:12" ht="12.75" customHeight="1">
      <c r="A35" s="26" t="s">
        <v>131</v>
      </c>
      <c r="B35" s="27" t="s">
        <v>20</v>
      </c>
      <c r="C35" s="22">
        <f t="shared" si="0"/>
        <v>448.201401</v>
      </c>
      <c r="D35" s="265">
        <f>C35*1000000/'t15'!$D35</f>
        <v>1025.7123002705016</v>
      </c>
      <c r="E35" s="35">
        <v>0.010957873929846373</v>
      </c>
      <c r="F35" s="22">
        <v>393.227226</v>
      </c>
      <c r="G35" s="265">
        <f>F35*1000000/'t15'!$D35</f>
        <v>899.9034844816301</v>
      </c>
      <c r="H35" s="30">
        <f t="shared" si="1"/>
        <v>87.73449282457732</v>
      </c>
      <c r="I35" s="35">
        <v>0.023111737609470717</v>
      </c>
      <c r="J35" s="22">
        <v>54.974175</v>
      </c>
      <c r="K35" s="265">
        <f>J35*1000000/'t15'!$D35</f>
        <v>125.80881578887144</v>
      </c>
      <c r="L35" s="47">
        <v>-0.06821759732941646</v>
      </c>
    </row>
    <row r="36" spans="1:12" ht="12.75" customHeight="1">
      <c r="A36" s="28" t="s">
        <v>132</v>
      </c>
      <c r="B36" s="29" t="s">
        <v>21</v>
      </c>
      <c r="C36" s="24">
        <f t="shared" si="0"/>
        <v>849.0004319999999</v>
      </c>
      <c r="D36" s="266">
        <f>C36*1000000/'t15'!$D36</f>
        <v>917.3999364627928</v>
      </c>
      <c r="E36" s="36">
        <v>0.03298785163468021</v>
      </c>
      <c r="F36" s="24">
        <v>779.947686</v>
      </c>
      <c r="G36" s="266">
        <f>F36*1000000/'t15'!$D36</f>
        <v>842.783973495908</v>
      </c>
      <c r="H36" s="31">
        <f t="shared" si="1"/>
        <v>91.86658293714508</v>
      </c>
      <c r="I36" s="36">
        <v>0.03344931099539861</v>
      </c>
      <c r="J36" s="24">
        <v>69.052746</v>
      </c>
      <c r="K36" s="266">
        <f>J36*1000000/'t15'!$D36</f>
        <v>74.61596296688501</v>
      </c>
      <c r="L36" s="48">
        <v>0.027804159846974708</v>
      </c>
    </row>
    <row r="37" spans="1:12" ht="12.75" customHeight="1">
      <c r="A37" s="26" t="s">
        <v>133</v>
      </c>
      <c r="B37" s="27" t="s">
        <v>22</v>
      </c>
      <c r="C37" s="22">
        <f t="shared" si="0"/>
        <v>910.4618509999999</v>
      </c>
      <c r="D37" s="265">
        <f>C37*1000000/'t15'!$D37</f>
        <v>1267.7331355187619</v>
      </c>
      <c r="E37" s="35">
        <v>0.025436441755440464</v>
      </c>
      <c r="F37" s="22">
        <v>789.333415</v>
      </c>
      <c r="G37" s="265">
        <f>F37*1000000/'t15'!$D37</f>
        <v>1099.0730957794763</v>
      </c>
      <c r="H37" s="30">
        <f t="shared" si="1"/>
        <v>86.69593505022102</v>
      </c>
      <c r="I37" s="35">
        <v>0.04823971860174092</v>
      </c>
      <c r="J37" s="22">
        <v>121.128436</v>
      </c>
      <c r="K37" s="265">
        <f>J37*1000000/'t15'!$D37</f>
        <v>168.6600397392858</v>
      </c>
      <c r="L37" s="47">
        <v>-0.10188023167266302</v>
      </c>
    </row>
    <row r="38" spans="1:12" ht="12.75" customHeight="1">
      <c r="A38" s="28" t="s">
        <v>134</v>
      </c>
      <c r="B38" s="29" t="s">
        <v>23</v>
      </c>
      <c r="C38" s="24">
        <f t="shared" si="0"/>
        <v>1429.990015</v>
      </c>
      <c r="D38" s="266">
        <f>C38*1000000/'t15'!$D38</f>
        <v>1140.0274525310779</v>
      </c>
      <c r="E38" s="36">
        <v>0.0002028544458398951</v>
      </c>
      <c r="F38" s="24">
        <v>1290.499045</v>
      </c>
      <c r="G38" s="266">
        <f>F38*1000000/'t15'!$D38</f>
        <v>1028.821406676143</v>
      </c>
      <c r="H38" s="31">
        <f t="shared" si="1"/>
        <v>90.2453186010533</v>
      </c>
      <c r="I38" s="36">
        <v>0.04338593126152235</v>
      </c>
      <c r="J38" s="24">
        <v>139.49097</v>
      </c>
      <c r="K38" s="266">
        <f>J38*1000000/'t15'!$D38</f>
        <v>111.20604585493489</v>
      </c>
      <c r="L38" s="48">
        <v>-0.27673284458947456</v>
      </c>
    </row>
    <row r="39" spans="1:12" ht="12.75" customHeight="1">
      <c r="A39" s="26" t="s">
        <v>135</v>
      </c>
      <c r="B39" s="27" t="s">
        <v>24</v>
      </c>
      <c r="C39" s="22">
        <f aca="true" t="shared" si="2" ref="C39:C70">F39+J39</f>
        <v>256.083417</v>
      </c>
      <c r="D39" s="265">
        <f>C39*1000000/'t15'!$D39</f>
        <v>1316.218220600329</v>
      </c>
      <c r="E39" s="35">
        <v>0.028709886267813678</v>
      </c>
      <c r="F39" s="22">
        <v>230.90476</v>
      </c>
      <c r="G39" s="265">
        <f>F39*1000000/'t15'!$D39</f>
        <v>1186.8048930921052</v>
      </c>
      <c r="H39" s="30">
        <f aca="true" t="shared" si="3" ref="H39:H70">F39/C39*100</f>
        <v>90.16779091166221</v>
      </c>
      <c r="I39" s="35">
        <v>0.03862239964831682</v>
      </c>
      <c r="J39" s="22">
        <v>25.178657</v>
      </c>
      <c r="K39" s="265">
        <f>J39*1000000/'t15'!$D39</f>
        <v>129.4133275082237</v>
      </c>
      <c r="L39" s="47">
        <v>-0.054080621950745256</v>
      </c>
    </row>
    <row r="40" spans="1:12" ht="12.75" customHeight="1">
      <c r="A40" s="28" t="s">
        <v>136</v>
      </c>
      <c r="B40" s="29" t="s">
        <v>25</v>
      </c>
      <c r="C40" s="24">
        <f t="shared" si="2"/>
        <v>1597.0725360000001</v>
      </c>
      <c r="D40" s="266">
        <f>C40*1000000/'t15'!$D40</f>
        <v>1090.8309719087924</v>
      </c>
      <c r="E40" s="36">
        <v>0.009046119765010019</v>
      </c>
      <c r="F40" s="24">
        <v>1312.774153</v>
      </c>
      <c r="G40" s="266">
        <f>F40*1000000/'t15'!$D40</f>
        <v>896.6497594406893</v>
      </c>
      <c r="H40" s="31">
        <f t="shared" si="3"/>
        <v>82.19878079476285</v>
      </c>
      <c r="I40" s="36">
        <v>0.054775131619273054</v>
      </c>
      <c r="J40" s="24">
        <v>284.298383</v>
      </c>
      <c r="K40" s="266">
        <f>J40*1000000/'t15'!$D40</f>
        <v>194.181212468103</v>
      </c>
      <c r="L40" s="48">
        <v>-0.159263024169217</v>
      </c>
    </row>
    <row r="41" spans="1:12" ht="12.75" customHeight="1">
      <c r="A41" s="26" t="s">
        <v>137</v>
      </c>
      <c r="B41" s="27" t="s">
        <v>26</v>
      </c>
      <c r="C41" s="22">
        <f t="shared" si="2"/>
        <v>1334.002307</v>
      </c>
      <c r="D41" s="265">
        <f>C41*1000000/'t15'!$D41</f>
        <v>1270.4469289331882</v>
      </c>
      <c r="E41" s="35">
        <v>0.03741925751302677</v>
      </c>
      <c r="F41" s="22">
        <v>1142.089264</v>
      </c>
      <c r="G41" s="265">
        <f>F41*1000000/'t15'!$D41</f>
        <v>1087.6771279949257</v>
      </c>
      <c r="H41" s="30">
        <f t="shared" si="3"/>
        <v>85.61373979692824</v>
      </c>
      <c r="I41" s="35">
        <v>0.036534110357076655</v>
      </c>
      <c r="J41" s="22">
        <v>191.913043</v>
      </c>
      <c r="K41" s="265">
        <f>J41*1000000/'t15'!$D41</f>
        <v>182.76980093826248</v>
      </c>
      <c r="L41" s="47">
        <v>0.04271826358991171</v>
      </c>
    </row>
    <row r="42" spans="1:12" ht="12.75" customHeight="1">
      <c r="A42" s="28" t="s">
        <v>138</v>
      </c>
      <c r="B42" s="29" t="s">
        <v>27</v>
      </c>
      <c r="C42" s="24">
        <f t="shared" si="2"/>
        <v>946.8454780000001</v>
      </c>
      <c r="D42" s="266">
        <f>C42*1000000/'t15'!$D42</f>
        <v>943.1361236257799</v>
      </c>
      <c r="E42" s="36">
        <v>0.018561404605047516</v>
      </c>
      <c r="F42" s="24">
        <v>824.972291</v>
      </c>
      <c r="G42" s="266">
        <f>F42*1000000/'t15'!$D42</f>
        <v>821.7403860616197</v>
      </c>
      <c r="H42" s="31">
        <f t="shared" si="3"/>
        <v>87.12850303119892</v>
      </c>
      <c r="I42" s="36">
        <v>0.05511941997771608</v>
      </c>
      <c r="J42" s="24">
        <v>121.873187</v>
      </c>
      <c r="K42" s="266">
        <f>J42*1000000/'t15'!$D42</f>
        <v>121.39573756416016</v>
      </c>
      <c r="L42" s="48">
        <v>-0.17494490800950757</v>
      </c>
    </row>
    <row r="43" spans="1:12" ht="12.75" customHeight="1">
      <c r="A43" s="26" t="s">
        <v>139</v>
      </c>
      <c r="B43" s="27" t="s">
        <v>28</v>
      </c>
      <c r="C43" s="22">
        <f t="shared" si="2"/>
        <v>246.00009899999998</v>
      </c>
      <c r="D43" s="265">
        <f>C43*1000000/'t15'!$D43</f>
        <v>1027.3848013932334</v>
      </c>
      <c r="E43" s="35">
        <v>-0.013877065105950659</v>
      </c>
      <c r="F43" s="22">
        <v>209.681592</v>
      </c>
      <c r="G43" s="265">
        <f>F43*1000000/'t15'!$D43</f>
        <v>875.7056669019349</v>
      </c>
      <c r="H43" s="30">
        <f t="shared" si="3"/>
        <v>85.23638520974743</v>
      </c>
      <c r="I43" s="35">
        <v>0.037654343354622144</v>
      </c>
      <c r="J43" s="22">
        <v>36.318507</v>
      </c>
      <c r="K43" s="265">
        <f>J43*1000000/'t15'!$D43</f>
        <v>151.67913449129856</v>
      </c>
      <c r="L43" s="47">
        <v>-0.2336124755798894</v>
      </c>
    </row>
    <row r="44" spans="1:12" ht="12.75" customHeight="1">
      <c r="A44" s="28" t="s">
        <v>140</v>
      </c>
      <c r="B44" s="29" t="s">
        <v>29</v>
      </c>
      <c r="C44" s="24">
        <f t="shared" si="2"/>
        <v>568.218188</v>
      </c>
      <c r="D44" s="266">
        <f>C44*1000000/'t15'!$D44</f>
        <v>941.7923780573709</v>
      </c>
      <c r="E44" s="36">
        <v>-0.0008288986145540411</v>
      </c>
      <c r="F44" s="24">
        <v>497.569025</v>
      </c>
      <c r="G44" s="266">
        <f>F44*1000000/'t15'!$D44</f>
        <v>824.6950294777214</v>
      </c>
      <c r="H44" s="31">
        <f t="shared" si="3"/>
        <v>87.56654318851193</v>
      </c>
      <c r="I44" s="36">
        <v>0.04363192263897142</v>
      </c>
      <c r="J44" s="24">
        <v>70.649163</v>
      </c>
      <c r="K44" s="266">
        <f>J44*1000000/'t15'!$D44</f>
        <v>117.09734857964952</v>
      </c>
      <c r="L44" s="48">
        <v>-0.23142938422241266</v>
      </c>
    </row>
    <row r="45" spans="1:12" ht="12.75" customHeight="1">
      <c r="A45" s="26" t="s">
        <v>141</v>
      </c>
      <c r="B45" s="27" t="s">
        <v>30</v>
      </c>
      <c r="C45" s="22">
        <f t="shared" si="2"/>
        <v>1352.5063910000001</v>
      </c>
      <c r="D45" s="265">
        <f>C45*1000000/'t15'!$D45</f>
        <v>1105.23268286305</v>
      </c>
      <c r="E45" s="35">
        <v>0.020787099317824076</v>
      </c>
      <c r="F45" s="22">
        <v>1215.30769</v>
      </c>
      <c r="G45" s="265">
        <f>F45*1000000/'t15'!$D45</f>
        <v>993.1175095813619</v>
      </c>
      <c r="H45" s="30">
        <f t="shared" si="3"/>
        <v>89.85596652903357</v>
      </c>
      <c r="I45" s="35">
        <v>0.038349594628379835</v>
      </c>
      <c r="J45" s="22">
        <v>137.198701</v>
      </c>
      <c r="K45" s="265">
        <f>J45*1000000/'t15'!$D45</f>
        <v>112.11517328168796</v>
      </c>
      <c r="L45" s="47">
        <v>-0.11222250502962738</v>
      </c>
    </row>
    <row r="46" spans="1:12" ht="12.75" customHeight="1">
      <c r="A46" s="28" t="s">
        <v>142</v>
      </c>
      <c r="B46" s="29" t="s">
        <v>94</v>
      </c>
      <c r="C46" s="24">
        <f t="shared" si="2"/>
        <v>305.729164</v>
      </c>
      <c r="D46" s="266">
        <f>C46*1000000/'t15'!$D46</f>
        <v>1125.3281949352179</v>
      </c>
      <c r="E46" s="36">
        <v>0.01756975294478469</v>
      </c>
      <c r="F46" s="24">
        <v>259.973964</v>
      </c>
      <c r="G46" s="266">
        <f>F46*1000000/'t15'!$D46</f>
        <v>956.9124116607775</v>
      </c>
      <c r="H46" s="31">
        <f t="shared" si="3"/>
        <v>85.034074145442</v>
      </c>
      <c r="I46" s="36">
        <v>0.07729832667045988</v>
      </c>
      <c r="J46" s="24">
        <v>45.7552</v>
      </c>
      <c r="K46" s="266">
        <f>J46*1000000/'t15'!$D46</f>
        <v>168.4157832744405</v>
      </c>
      <c r="L46" s="48">
        <v>-0.2261933693306164</v>
      </c>
    </row>
    <row r="47" spans="1:12" ht="12.75" customHeight="1">
      <c r="A47" s="26" t="s">
        <v>143</v>
      </c>
      <c r="B47" s="27" t="s">
        <v>31</v>
      </c>
      <c r="C47" s="22">
        <f t="shared" si="2"/>
        <v>440.375</v>
      </c>
      <c r="D47" s="265">
        <f>C47*1000000/'t15'!$D47</f>
        <v>1121.7115988099604</v>
      </c>
      <c r="E47" s="35">
        <v>0.019915419106203425</v>
      </c>
      <c r="F47" s="22">
        <v>373.492</v>
      </c>
      <c r="G47" s="265">
        <f>F47*1000000/'t15'!$D47</f>
        <v>951.3489831682765</v>
      </c>
      <c r="H47" s="30">
        <f t="shared" si="3"/>
        <v>84.81226227646891</v>
      </c>
      <c r="I47" s="35">
        <v>0.03373336580829456</v>
      </c>
      <c r="J47" s="22">
        <v>66.883</v>
      </c>
      <c r="K47" s="265">
        <f>J47*1000000/'t15'!$D47</f>
        <v>170.36261564168396</v>
      </c>
      <c r="L47" s="47">
        <v>-0.05092802815302533</v>
      </c>
    </row>
    <row r="48" spans="1:12" ht="12.75" customHeight="1">
      <c r="A48" s="28" t="s">
        <v>144</v>
      </c>
      <c r="B48" s="29" t="s">
        <v>32</v>
      </c>
      <c r="C48" s="24">
        <f t="shared" si="2"/>
        <v>339.934014</v>
      </c>
      <c r="D48" s="266">
        <f>C48*1000000/'t15'!$D48</f>
        <v>1004.2274780430306</v>
      </c>
      <c r="E48" s="36">
        <v>0.010494665646697321</v>
      </c>
      <c r="F48" s="24">
        <v>306.564868</v>
      </c>
      <c r="G48" s="266">
        <f>F48*1000000/'t15'!$D48</f>
        <v>905.6488952830551</v>
      </c>
      <c r="H48" s="31">
        <f t="shared" si="3"/>
        <v>90.18364016964775</v>
      </c>
      <c r="I48" s="36">
        <v>0.046513448984591976</v>
      </c>
      <c r="J48" s="24">
        <v>33.369146</v>
      </c>
      <c r="K48" s="266">
        <f>J48*1000000/'t15'!$D48</f>
        <v>98.57858275997555</v>
      </c>
      <c r="L48" s="48">
        <v>-0.23226343963340224</v>
      </c>
    </row>
    <row r="49" spans="1:12" ht="12.75" customHeight="1">
      <c r="A49" s="26" t="s">
        <v>145</v>
      </c>
      <c r="B49" s="27" t="s">
        <v>33</v>
      </c>
      <c r="C49" s="22">
        <f t="shared" si="2"/>
        <v>726.192264</v>
      </c>
      <c r="D49" s="265">
        <f>C49*1000000/'t15'!$D49</f>
        <v>950.6789323272245</v>
      </c>
      <c r="E49" s="35">
        <v>0.006812397894607303</v>
      </c>
      <c r="F49" s="22">
        <v>664.333587</v>
      </c>
      <c r="G49" s="265">
        <f>F49*1000000/'t15'!$D49</f>
        <v>869.6979801457584</v>
      </c>
      <c r="H49" s="30">
        <f t="shared" si="3"/>
        <v>91.4817769251257</v>
      </c>
      <c r="I49" s="35">
        <v>0.01880919449131646</v>
      </c>
      <c r="J49" s="22">
        <v>61.858677</v>
      </c>
      <c r="K49" s="265">
        <f>J49*1000000/'t15'!$D49</f>
        <v>80.98095218146615</v>
      </c>
      <c r="L49" s="47">
        <v>-0.10621669923160004</v>
      </c>
    </row>
    <row r="50" spans="1:12" ht="12.75" customHeight="1">
      <c r="A50" s="28" t="s">
        <v>146</v>
      </c>
      <c r="B50" s="29" t="s">
        <v>34</v>
      </c>
      <c r="C50" s="24">
        <f t="shared" si="2"/>
        <v>243.13898999999998</v>
      </c>
      <c r="D50" s="266">
        <f>C50*1000000/'t15'!$D50</f>
        <v>1052.2490976604086</v>
      </c>
      <c r="E50" s="36">
        <v>0.02158514942969636</v>
      </c>
      <c r="F50" s="24">
        <v>221.29267</v>
      </c>
      <c r="G50" s="266">
        <f>F50*1000000/'t15'!$D50</f>
        <v>957.7032968935282</v>
      </c>
      <c r="H50" s="31">
        <f t="shared" si="3"/>
        <v>91.01488412039551</v>
      </c>
      <c r="I50" s="36">
        <v>0.022309585183568625</v>
      </c>
      <c r="J50" s="24">
        <v>21.84632</v>
      </c>
      <c r="K50" s="266">
        <f>J50*1000000/'t15'!$D50</f>
        <v>94.54580076688046</v>
      </c>
      <c r="L50" s="48">
        <v>0.014304426529424763</v>
      </c>
    </row>
    <row r="51" spans="1:12" ht="12.75" customHeight="1">
      <c r="A51" s="26" t="s">
        <v>147</v>
      </c>
      <c r="B51" s="27" t="s">
        <v>35</v>
      </c>
      <c r="C51" s="22">
        <f t="shared" si="2"/>
        <v>1249.016998</v>
      </c>
      <c r="D51" s="265">
        <f>C51*1000000/'t15'!$D51</f>
        <v>959.8040443394233</v>
      </c>
      <c r="E51" s="35">
        <v>0.06598489590284107</v>
      </c>
      <c r="F51" s="22">
        <v>1064.184217</v>
      </c>
      <c r="G51" s="265">
        <f>F51*1000000/'t15'!$D51</f>
        <v>817.7697477570937</v>
      </c>
      <c r="H51" s="30">
        <f t="shared" si="3"/>
        <v>85.20174014477263</v>
      </c>
      <c r="I51" s="35">
        <v>0.05348819455371201</v>
      </c>
      <c r="J51" s="22">
        <v>184.832781</v>
      </c>
      <c r="K51" s="265">
        <f>J51*1000000/'t15'!$D51</f>
        <v>142.03429658232955</v>
      </c>
      <c r="L51" s="47">
        <v>0.144125583841602</v>
      </c>
    </row>
    <row r="52" spans="1:12" ht="12.75" customHeight="1">
      <c r="A52" s="28" t="s">
        <v>148</v>
      </c>
      <c r="B52" s="29" t="s">
        <v>95</v>
      </c>
      <c r="C52" s="24">
        <f t="shared" si="2"/>
        <v>644.52911</v>
      </c>
      <c r="D52" s="266">
        <f>C52*1000000/'t15'!$D52</f>
        <v>958.9180708838311</v>
      </c>
      <c r="E52" s="36">
        <v>-0.0403892065143181</v>
      </c>
      <c r="F52" s="24">
        <v>519.434953</v>
      </c>
      <c r="G52" s="266">
        <f>F52*1000000/'t15'!$D52</f>
        <v>772.8053789229061</v>
      </c>
      <c r="H52" s="31">
        <f t="shared" si="3"/>
        <v>80.59138756355007</v>
      </c>
      <c r="I52" s="36">
        <v>0.022025844904780323</v>
      </c>
      <c r="J52" s="24">
        <v>125.094157</v>
      </c>
      <c r="K52" s="266">
        <f>J52*1000000/'t15'!$D52</f>
        <v>186.11269196092493</v>
      </c>
      <c r="L52" s="48">
        <v>-0.23450610049113285</v>
      </c>
    </row>
    <row r="53" spans="1:12" ht="12.75" customHeight="1">
      <c r="A53" s="26" t="s">
        <v>149</v>
      </c>
      <c r="B53" s="27" t="s">
        <v>36</v>
      </c>
      <c r="C53" s="22">
        <f t="shared" si="2"/>
        <v>235.413771</v>
      </c>
      <c r="D53" s="265">
        <f>C53*1000000/'t15'!$D53</f>
        <v>1305.641945592191</v>
      </c>
      <c r="E53" s="35">
        <v>-0.005222420459476407</v>
      </c>
      <c r="F53" s="22">
        <v>194.387972</v>
      </c>
      <c r="G53" s="265">
        <f>F53*1000000/'t15'!$D53</f>
        <v>1078.1063864008208</v>
      </c>
      <c r="H53" s="30">
        <f t="shared" si="3"/>
        <v>82.57289757275925</v>
      </c>
      <c r="I53" s="35">
        <v>0.028557012159655892</v>
      </c>
      <c r="J53" s="22">
        <v>41.025799</v>
      </c>
      <c r="K53" s="265">
        <f>J53*1000000/'t15'!$D53</f>
        <v>227.53555919137017</v>
      </c>
      <c r="L53" s="47">
        <v>-0.1391750299525586</v>
      </c>
    </row>
    <row r="54" spans="1:12" ht="12.75" customHeight="1">
      <c r="A54" s="28" t="s">
        <v>150</v>
      </c>
      <c r="B54" s="29" t="s">
        <v>37</v>
      </c>
      <c r="C54" s="24">
        <f t="shared" si="2"/>
        <v>389.582723</v>
      </c>
      <c r="D54" s="266">
        <f>C54*1000000/'t15'!$D54</f>
        <v>1142.0292526060293</v>
      </c>
      <c r="E54" s="36">
        <v>0.0030760836388230572</v>
      </c>
      <c r="F54" s="24">
        <v>313.87356</v>
      </c>
      <c r="G54" s="266">
        <f>F54*1000000/'t15'!$D54</f>
        <v>920.0941571004772</v>
      </c>
      <c r="H54" s="31">
        <f t="shared" si="3"/>
        <v>80.56660151225444</v>
      </c>
      <c r="I54" s="36">
        <v>-0.010109665876331775</v>
      </c>
      <c r="J54" s="24">
        <v>75.709163</v>
      </c>
      <c r="K54" s="266">
        <f>J54*1000000/'t15'!$D54</f>
        <v>221.9350955055521</v>
      </c>
      <c r="L54" s="48">
        <v>0.061707289351109695</v>
      </c>
    </row>
    <row r="55" spans="1:12" ht="12.75" customHeight="1">
      <c r="A55" s="26" t="s">
        <v>151</v>
      </c>
      <c r="B55" s="27" t="s">
        <v>38</v>
      </c>
      <c r="C55" s="22">
        <f t="shared" si="2"/>
        <v>136.85947199999998</v>
      </c>
      <c r="D55" s="265">
        <f>C55*1000000/'t15'!$D55</f>
        <v>1683.139905548996</v>
      </c>
      <c r="E55" s="35">
        <v>0.06007697678822144</v>
      </c>
      <c r="F55" s="22">
        <v>104.766708</v>
      </c>
      <c r="G55" s="265">
        <f>F55*1000000/'t15'!$D55</f>
        <v>1288.453217237308</v>
      </c>
      <c r="H55" s="30">
        <f t="shared" si="3"/>
        <v>76.55057152346753</v>
      </c>
      <c r="I55" s="35">
        <v>0.04332039855553793</v>
      </c>
      <c r="J55" s="22">
        <v>32.092764</v>
      </c>
      <c r="K55" s="265">
        <f>J55*1000000/'t15'!$D55</f>
        <v>394.6866883116884</v>
      </c>
      <c r="L55" s="47">
        <v>0.11873266488451772</v>
      </c>
    </row>
    <row r="56" spans="1:12" ht="12.75" customHeight="1">
      <c r="A56" s="28" t="s">
        <v>152</v>
      </c>
      <c r="B56" s="29" t="s">
        <v>39</v>
      </c>
      <c r="C56" s="24">
        <f t="shared" si="2"/>
        <v>677.5072289999999</v>
      </c>
      <c r="D56" s="266">
        <f>C56*1000000/'t15'!$D56</f>
        <v>843.1184584350144</v>
      </c>
      <c r="E56" s="36">
        <v>0.01746053732432218</v>
      </c>
      <c r="F56" s="24">
        <v>600.12546</v>
      </c>
      <c r="G56" s="266">
        <f>F56*1000000/'t15'!$D56</f>
        <v>746.8213342160575</v>
      </c>
      <c r="H56" s="31">
        <f t="shared" si="3"/>
        <v>88.57845854807846</v>
      </c>
      <c r="I56" s="36">
        <v>0.02454024546099487</v>
      </c>
      <c r="J56" s="24">
        <v>77.381769</v>
      </c>
      <c r="K56" s="266">
        <f>J56*1000000/'t15'!$D56</f>
        <v>96.29712421895708</v>
      </c>
      <c r="L56" s="48">
        <v>-0.03429244238543583</v>
      </c>
    </row>
    <row r="57" spans="1:12" ht="12.75" customHeight="1">
      <c r="A57" s="26" t="s">
        <v>153</v>
      </c>
      <c r="B57" s="27" t="s">
        <v>40</v>
      </c>
      <c r="C57" s="22">
        <f t="shared" si="2"/>
        <v>543.489792</v>
      </c>
      <c r="D57" s="265">
        <f>C57*1000000/'t15'!$D57</f>
        <v>1053.1421274451861</v>
      </c>
      <c r="E57" s="35">
        <v>0.04289284497481427</v>
      </c>
      <c r="F57" s="22">
        <v>468.345337</v>
      </c>
      <c r="G57" s="265">
        <f>F57*1000000/'t15'!$D57</f>
        <v>907.5316810866848</v>
      </c>
      <c r="H57" s="30">
        <f t="shared" si="3"/>
        <v>86.17371363618915</v>
      </c>
      <c r="I57" s="35">
        <v>0.04593207940889199</v>
      </c>
      <c r="J57" s="22">
        <v>75.144455</v>
      </c>
      <c r="K57" s="265">
        <f>J57*1000000/'t15'!$D57</f>
        <v>145.61044635850135</v>
      </c>
      <c r="L57" s="47">
        <v>0.02434152744340512</v>
      </c>
    </row>
    <row r="58" spans="1:12" ht="12.75" customHeight="1">
      <c r="A58" s="28" t="s">
        <v>154</v>
      </c>
      <c r="B58" s="29" t="s">
        <v>96</v>
      </c>
      <c r="C58" s="24">
        <f t="shared" si="2"/>
        <v>469.86262300000004</v>
      </c>
      <c r="D58" s="266">
        <f>C58*1000000/'t15'!$D58</f>
        <v>809.5468709618507</v>
      </c>
      <c r="E58" s="36">
        <v>0.0005689514288858</v>
      </c>
      <c r="F58" s="24">
        <v>411.023698</v>
      </c>
      <c r="G58" s="266">
        <f>F58*1000000/'t15'!$D58</f>
        <v>708.1707127129127</v>
      </c>
      <c r="H58" s="31">
        <f t="shared" si="3"/>
        <v>87.47741954354177</v>
      </c>
      <c r="I58" s="36">
        <v>0.02183084086946896</v>
      </c>
      <c r="J58" s="24">
        <v>58.838925</v>
      </c>
      <c r="K58" s="266">
        <f>J58*1000000/'t15'!$D58</f>
        <v>101.3761582489378</v>
      </c>
      <c r="L58" s="48">
        <v>-0.12641022963210646</v>
      </c>
    </row>
    <row r="59" spans="1:12" ht="12.75" customHeight="1">
      <c r="A59" s="26" t="s">
        <v>155</v>
      </c>
      <c r="B59" s="27" t="s">
        <v>41</v>
      </c>
      <c r="C59" s="22">
        <f t="shared" si="2"/>
        <v>244.988825</v>
      </c>
      <c r="D59" s="265">
        <f>C59*1000000/'t15'!$D59</f>
        <v>1274.4965508989512</v>
      </c>
      <c r="E59" s="35">
        <v>0.07899238566585276</v>
      </c>
      <c r="F59" s="22">
        <v>183.370016</v>
      </c>
      <c r="G59" s="265">
        <f>F59*1000000/'t15'!$D59</f>
        <v>953.9392375561845</v>
      </c>
      <c r="H59" s="30">
        <f t="shared" si="3"/>
        <v>74.84831848962907</v>
      </c>
      <c r="I59" s="35">
        <v>0.024063519208245454</v>
      </c>
      <c r="J59" s="22">
        <v>61.618809</v>
      </c>
      <c r="K59" s="265">
        <f>J59*1000000/'t15'!$D59</f>
        <v>320.55731334276675</v>
      </c>
      <c r="L59" s="47">
        <v>0.28393473634842814</v>
      </c>
    </row>
    <row r="60" spans="1:12" ht="12.75" customHeight="1">
      <c r="A60" s="28" t="s">
        <v>156</v>
      </c>
      <c r="B60" s="29" t="s">
        <v>42</v>
      </c>
      <c r="C60" s="24">
        <f t="shared" si="2"/>
        <v>312.946909</v>
      </c>
      <c r="D60" s="266">
        <f>C60*1000000/'t15'!$D60</f>
        <v>992.5275338325357</v>
      </c>
      <c r="E60" s="36">
        <v>0.041499074459436125</v>
      </c>
      <c r="F60" s="24">
        <v>273.497322</v>
      </c>
      <c r="G60" s="266">
        <f>F60*1000000/'t15'!$D60</f>
        <v>867.4110997992407</v>
      </c>
      <c r="H60" s="31">
        <f t="shared" si="3"/>
        <v>87.39415988288289</v>
      </c>
      <c r="I60" s="36">
        <v>0.021383921842772713</v>
      </c>
      <c r="J60" s="24">
        <v>39.449587</v>
      </c>
      <c r="K60" s="266">
        <f>J60*1000000/'t15'!$D60</f>
        <v>125.11643403329495</v>
      </c>
      <c r="L60" s="48">
        <v>0.20618604108627592</v>
      </c>
    </row>
    <row r="61" spans="1:12" ht="12.75" customHeight="1">
      <c r="A61" s="26" t="s">
        <v>157</v>
      </c>
      <c r="B61" s="27" t="s">
        <v>43</v>
      </c>
      <c r="C61" s="22">
        <f t="shared" si="2"/>
        <v>727.5072839999999</v>
      </c>
      <c r="D61" s="265">
        <f>C61*1000000/'t15'!$D61</f>
        <v>976.3442333862096</v>
      </c>
      <c r="E61" s="35">
        <v>0.022886179140476637</v>
      </c>
      <c r="F61" s="22">
        <v>675.533116</v>
      </c>
      <c r="G61" s="265">
        <f>F61*1000000/'t15'!$D61</f>
        <v>906.5927953898225</v>
      </c>
      <c r="H61" s="30">
        <f t="shared" si="3"/>
        <v>92.85585599717515</v>
      </c>
      <c r="I61" s="35">
        <v>0.027175474192344673</v>
      </c>
      <c r="J61" s="22">
        <v>51.974168</v>
      </c>
      <c r="K61" s="265">
        <f>J61*1000000/'t15'!$D61</f>
        <v>69.75143799638722</v>
      </c>
      <c r="L61" s="47">
        <v>-0.029772959691410028</v>
      </c>
    </row>
    <row r="62" spans="1:12" ht="12.75" customHeight="1">
      <c r="A62" s="28" t="s">
        <v>158</v>
      </c>
      <c r="B62" s="29" t="s">
        <v>44</v>
      </c>
      <c r="C62" s="24">
        <f t="shared" si="2"/>
        <v>238.798341</v>
      </c>
      <c r="D62" s="266">
        <f>C62*1000000/'t15'!$D62</f>
        <v>1191.5074120458844</v>
      </c>
      <c r="E62" s="36">
        <v>0.041202205358330524</v>
      </c>
      <c r="F62" s="24">
        <v>213.67549</v>
      </c>
      <c r="G62" s="266">
        <f>F62*1000000/'t15'!$D62</f>
        <v>1066.1545178303238</v>
      </c>
      <c r="H62" s="31">
        <f t="shared" si="3"/>
        <v>89.47947004372196</v>
      </c>
      <c r="I62" s="36">
        <v>0.04543846532969731</v>
      </c>
      <c r="J62" s="24">
        <v>25.122851</v>
      </c>
      <c r="K62" s="266">
        <f>J62*1000000/'t15'!$D62</f>
        <v>125.35289421556055</v>
      </c>
      <c r="L62" s="48">
        <v>0.006513389776354739</v>
      </c>
    </row>
    <row r="63" spans="1:12" ht="12.75" customHeight="1">
      <c r="A63" s="26" t="s">
        <v>159</v>
      </c>
      <c r="B63" s="27" t="s">
        <v>45</v>
      </c>
      <c r="C63" s="22">
        <f t="shared" si="2"/>
        <v>706.372213</v>
      </c>
      <c r="D63" s="265">
        <f>C63*1000000/'t15'!$D63</f>
        <v>955.6625136644551</v>
      </c>
      <c r="E63" s="35">
        <v>0.03451579058473642</v>
      </c>
      <c r="F63" s="22">
        <v>604.27579</v>
      </c>
      <c r="G63" s="265">
        <f>F63*1000000/'t15'!$D63</f>
        <v>817.5345940709794</v>
      </c>
      <c r="H63" s="30">
        <f t="shared" si="3"/>
        <v>85.54637043742264</v>
      </c>
      <c r="I63" s="35">
        <v>0.03743182707064574</v>
      </c>
      <c r="J63" s="22">
        <v>102.096423</v>
      </c>
      <c r="K63" s="265">
        <f>J63*1000000/'t15'!$D63</f>
        <v>138.1279195934757</v>
      </c>
      <c r="L63" s="47">
        <v>0.017586859214267836</v>
      </c>
    </row>
    <row r="64" spans="1:12" ht="12.75" customHeight="1">
      <c r="A64" s="28" t="s">
        <v>160</v>
      </c>
      <c r="B64" s="29" t="s">
        <v>46</v>
      </c>
      <c r="C64" s="24">
        <f t="shared" si="2"/>
        <v>999.268</v>
      </c>
      <c r="D64" s="266">
        <f>C64*1000000/'t15'!$D64</f>
        <v>937.1112828322993</v>
      </c>
      <c r="E64" s="36">
        <v>0.037230641478098514</v>
      </c>
      <c r="F64" s="24">
        <v>798.296</v>
      </c>
      <c r="G64" s="266">
        <f>F64*1000000/'t15'!$D64</f>
        <v>748.6401932613605</v>
      </c>
      <c r="H64" s="31">
        <f t="shared" si="3"/>
        <v>79.88807807314954</v>
      </c>
      <c r="I64" s="36">
        <v>0.01835159648429041</v>
      </c>
      <c r="J64" s="24">
        <v>200.972</v>
      </c>
      <c r="K64" s="266">
        <f>J64*1000000/'t15'!$D64</f>
        <v>188.47108957093877</v>
      </c>
      <c r="L64" s="48">
        <v>0.11968354782996271</v>
      </c>
    </row>
    <row r="65" spans="1:12" ht="12.75" customHeight="1">
      <c r="A65" s="26" t="s">
        <v>161</v>
      </c>
      <c r="B65" s="27" t="s">
        <v>47</v>
      </c>
      <c r="C65" s="22">
        <f t="shared" si="2"/>
        <v>309.24600699999996</v>
      </c>
      <c r="D65" s="265">
        <f>C65*1000000/'t15'!$D65</f>
        <v>1357.8906077105469</v>
      </c>
      <c r="E65" s="35">
        <v>0.054407081631916876</v>
      </c>
      <c r="F65" s="22">
        <v>269.560976</v>
      </c>
      <c r="G65" s="265">
        <f>F65*1000000/'t15'!$D65</f>
        <v>1183.6347413717397</v>
      </c>
      <c r="H65" s="30">
        <f t="shared" si="3"/>
        <v>87.16716461920234</v>
      </c>
      <c r="I65" s="35">
        <v>0.05534152389605418</v>
      </c>
      <c r="J65" s="22">
        <v>39.685031</v>
      </c>
      <c r="K65" s="265">
        <f>J65*1000000/'t15'!$D65</f>
        <v>174.2558663388074</v>
      </c>
      <c r="L65" s="47">
        <v>0.04810340574577321</v>
      </c>
    </row>
    <row r="66" spans="1:12" ht="12.75" customHeight="1">
      <c r="A66" s="28" t="s">
        <v>162</v>
      </c>
      <c r="B66" s="29" t="s">
        <v>48</v>
      </c>
      <c r="C66" s="24">
        <f t="shared" si="2"/>
        <v>2957.5327469999997</v>
      </c>
      <c r="D66" s="266">
        <f>C66*1000000/'t15'!$D66</f>
        <v>1131.7298905400671</v>
      </c>
      <c r="E66" s="36">
        <v>0.01994747876634073</v>
      </c>
      <c r="F66" s="24">
        <v>2604.489373</v>
      </c>
      <c r="G66" s="266">
        <f>F66*1000000/'t15'!$D66</f>
        <v>996.6342641541202</v>
      </c>
      <c r="H66" s="31">
        <f t="shared" si="3"/>
        <v>88.06290904612595</v>
      </c>
      <c r="I66" s="36">
        <v>0.021064896655867305</v>
      </c>
      <c r="J66" s="24">
        <v>353.043374</v>
      </c>
      <c r="K66" s="266">
        <f>J66*1000000/'t15'!$D66</f>
        <v>135.09562638594718</v>
      </c>
      <c r="L66" s="48">
        <v>0.011778976197849067</v>
      </c>
    </row>
    <row r="67" spans="1:12" ht="12.75" customHeight="1">
      <c r="A67" s="26" t="s">
        <v>163</v>
      </c>
      <c r="B67" s="27" t="s">
        <v>49</v>
      </c>
      <c r="C67" s="22">
        <f t="shared" si="2"/>
        <v>900.856823</v>
      </c>
      <c r="D67" s="265">
        <f>C67*1000000/'t15'!$D67</f>
        <v>1096.5091422742853</v>
      </c>
      <c r="E67" s="35">
        <v>0.0022640392961963407</v>
      </c>
      <c r="F67" s="22">
        <v>734.986778</v>
      </c>
      <c r="G67" s="265">
        <f>F67*1000000/'t15'!$D67</f>
        <v>894.6146612331542</v>
      </c>
      <c r="H67" s="30">
        <f t="shared" si="3"/>
        <v>81.58752414755259</v>
      </c>
      <c r="I67" s="35">
        <v>0.044185725515793806</v>
      </c>
      <c r="J67" s="22">
        <v>165.870045</v>
      </c>
      <c r="K67" s="265">
        <f>J67*1000000/'t15'!$D67</f>
        <v>201.89448104113112</v>
      </c>
      <c r="L67" s="47">
        <v>-0.14910839465052939</v>
      </c>
    </row>
    <row r="68" spans="1:12" ht="12.75" customHeight="1">
      <c r="A68" s="28" t="s">
        <v>164</v>
      </c>
      <c r="B68" s="29" t="s">
        <v>50</v>
      </c>
      <c r="C68" s="24">
        <f t="shared" si="2"/>
        <v>378.13455999999996</v>
      </c>
      <c r="D68" s="266">
        <f>C68*1000000/'t15'!$D68</f>
        <v>1252.0597331214196</v>
      </c>
      <c r="E68" s="36">
        <v>0.012813653762284938</v>
      </c>
      <c r="F68" s="24">
        <v>302.22956</v>
      </c>
      <c r="G68" s="266">
        <f>F68*1000000/'t15'!$D68</f>
        <v>1000.7269957948413</v>
      </c>
      <c r="H68" s="31">
        <f t="shared" si="3"/>
        <v>79.92645792545385</v>
      </c>
      <c r="I68" s="36">
        <v>0.026883759467043244</v>
      </c>
      <c r="J68" s="24">
        <v>75.905</v>
      </c>
      <c r="K68" s="266">
        <f>J68*1000000/'t15'!$D68</f>
        <v>251.33273732657858</v>
      </c>
      <c r="L68" s="48">
        <v>-0.03958287593159382</v>
      </c>
    </row>
    <row r="69" spans="1:12" ht="12.75" customHeight="1">
      <c r="A69" s="26" t="s">
        <v>165</v>
      </c>
      <c r="B69" s="27" t="s">
        <v>51</v>
      </c>
      <c r="C69" s="22">
        <f t="shared" si="2"/>
        <v>1577.251729</v>
      </c>
      <c r="D69" s="265">
        <f>C69*1000000/'t15'!$D69</f>
        <v>1059.303985826263</v>
      </c>
      <c r="E69" s="35">
        <v>0.014266014456190135</v>
      </c>
      <c r="F69" s="22">
        <v>1393.284503</v>
      </c>
      <c r="G69" s="265">
        <f>F69*1000000/'t15'!$D69</f>
        <v>935.7490629308822</v>
      </c>
      <c r="H69" s="30">
        <f t="shared" si="3"/>
        <v>88.33621655836524</v>
      </c>
      <c r="I69" s="35">
        <v>0.014402608088474045</v>
      </c>
      <c r="J69" s="22">
        <v>183.967226</v>
      </c>
      <c r="K69" s="265">
        <f>J69*1000000/'t15'!$D69</f>
        <v>123.55492289538071</v>
      </c>
      <c r="L69" s="47">
        <v>0.01323270918498376</v>
      </c>
    </row>
    <row r="70" spans="1:12" ht="12.75" customHeight="1">
      <c r="A70" s="28" t="s">
        <v>166</v>
      </c>
      <c r="B70" s="29" t="s">
        <v>52</v>
      </c>
      <c r="C70" s="24">
        <f t="shared" si="2"/>
        <v>711.381372</v>
      </c>
      <c r="D70" s="266">
        <f>C70*1000000/'t15'!$D70</f>
        <v>1099.663896566436</v>
      </c>
      <c r="E70" s="36">
        <v>-0.003964377389096163</v>
      </c>
      <c r="F70" s="24">
        <v>585.610905</v>
      </c>
      <c r="G70" s="266">
        <f>F70*1000000/'t15'!$D70</f>
        <v>905.2460396223265</v>
      </c>
      <c r="H70" s="31">
        <f t="shared" si="3"/>
        <v>82.32024734547026</v>
      </c>
      <c r="I70" s="36">
        <v>0.04606239437351234</v>
      </c>
      <c r="J70" s="24">
        <v>125.770467</v>
      </c>
      <c r="K70" s="266">
        <f>J70*1000000/'t15'!$D70</f>
        <v>194.41785694410953</v>
      </c>
      <c r="L70" s="48">
        <v>-0.18536488480216817</v>
      </c>
    </row>
    <row r="71" spans="1:12" ht="12.75" customHeight="1">
      <c r="A71" s="26" t="s">
        <v>167</v>
      </c>
      <c r="B71" s="27" t="s">
        <v>53</v>
      </c>
      <c r="C71" s="22">
        <f aca="true" t="shared" si="4" ref="C71:C105">F71+J71</f>
        <v>758.500957</v>
      </c>
      <c r="D71" s="265">
        <f>C71*1000000/'t15'!$D71</f>
        <v>1129.3199328811097</v>
      </c>
      <c r="E71" s="35">
        <v>0.01100029984218387</v>
      </c>
      <c r="F71" s="22">
        <v>623.968385</v>
      </c>
      <c r="G71" s="265">
        <f>F71*1000000/'t15'!$D71</f>
        <v>929.0165400122684</v>
      </c>
      <c r="H71" s="30">
        <f aca="true" t="shared" si="5" ref="H71:H102">F71/C71*100</f>
        <v>82.26336160047852</v>
      </c>
      <c r="I71" s="35">
        <v>0.03586399633804849</v>
      </c>
      <c r="J71" s="22">
        <v>134.532572</v>
      </c>
      <c r="K71" s="265">
        <f>J71*1000000/'t15'!$D71</f>
        <v>200.30339286884123</v>
      </c>
      <c r="L71" s="47">
        <v>-0.0902759840812094</v>
      </c>
    </row>
    <row r="72" spans="1:12" ht="12.75" customHeight="1">
      <c r="A72" s="28" t="s">
        <v>168</v>
      </c>
      <c r="B72" s="29" t="s">
        <v>97</v>
      </c>
      <c r="C72" s="24">
        <f t="shared" si="4"/>
        <v>319.794205</v>
      </c>
      <c r="D72" s="266">
        <f>C72*1000000/'t15'!$D72</f>
        <v>1343.498136797308</v>
      </c>
      <c r="E72" s="36">
        <v>0.005352296478143614</v>
      </c>
      <c r="F72" s="24">
        <v>294.565774</v>
      </c>
      <c r="G72" s="266">
        <f>F72*1000000/'t15'!$D72</f>
        <v>1237.5101310333528</v>
      </c>
      <c r="H72" s="31">
        <f t="shared" si="5"/>
        <v>92.11104184955447</v>
      </c>
      <c r="I72" s="36">
        <v>0.05374657175535247</v>
      </c>
      <c r="J72" s="24">
        <v>25.228431</v>
      </c>
      <c r="K72" s="266">
        <f>J72*1000000/'t15'!$D72</f>
        <v>105.98800576395512</v>
      </c>
      <c r="L72" s="48">
        <v>-0.3455711020258959</v>
      </c>
    </row>
    <row r="73" spans="1:12" ht="12.75" customHeight="1">
      <c r="A73" s="26" t="s">
        <v>169</v>
      </c>
      <c r="B73" s="27" t="s">
        <v>54</v>
      </c>
      <c r="C73" s="22">
        <f t="shared" si="4"/>
        <v>576.561764</v>
      </c>
      <c r="D73" s="265">
        <f>C73*1000000/'t15'!$D73</f>
        <v>1267.9015870712083</v>
      </c>
      <c r="E73" s="35">
        <v>-0.011822268819375537</v>
      </c>
      <c r="F73" s="22">
        <v>502.889517</v>
      </c>
      <c r="G73" s="265">
        <f>F73*1000000/'t15'!$D73</f>
        <v>1105.8909149684323</v>
      </c>
      <c r="H73" s="30">
        <f t="shared" si="5"/>
        <v>87.22214139056227</v>
      </c>
      <c r="I73" s="35">
        <v>0.017279873296516035</v>
      </c>
      <c r="J73" s="22">
        <v>73.672247</v>
      </c>
      <c r="K73" s="265">
        <f>J73*1000000/'t15'!$D73</f>
        <v>162.01067210277589</v>
      </c>
      <c r="L73" s="47">
        <v>-0.173265310865374</v>
      </c>
    </row>
    <row r="74" spans="1:12" ht="12.75" customHeight="1">
      <c r="A74" s="28" t="s">
        <v>170</v>
      </c>
      <c r="B74" s="29" t="s">
        <v>55</v>
      </c>
      <c r="C74" s="24">
        <f t="shared" si="4"/>
        <v>1056.149267</v>
      </c>
      <c r="D74" s="266">
        <f>C74*1000000/'t15'!$D74</f>
        <v>948.7447231287622</v>
      </c>
      <c r="E74" s="36">
        <v>-0.05738158066191734</v>
      </c>
      <c r="F74" s="24">
        <v>891.300323</v>
      </c>
      <c r="G74" s="266">
        <f>F74*1000000/'t15'!$D74</f>
        <v>800.6600057311892</v>
      </c>
      <c r="H74" s="31">
        <f t="shared" si="5"/>
        <v>84.39151082609236</v>
      </c>
      <c r="I74" s="36">
        <v>0.014451378781195512</v>
      </c>
      <c r="J74" s="24">
        <v>164.848944</v>
      </c>
      <c r="K74" s="266">
        <f>J74*1000000/'t15'!$D74</f>
        <v>148.08471739757294</v>
      </c>
      <c r="L74" s="48">
        <v>-0.3183516951169926</v>
      </c>
    </row>
    <row r="75" spans="1:12" ht="12.75" customHeight="1">
      <c r="A75" s="26" t="s">
        <v>171</v>
      </c>
      <c r="B75" s="27" t="s">
        <v>56</v>
      </c>
      <c r="C75" s="22">
        <f t="shared" si="4"/>
        <v>760.369</v>
      </c>
      <c r="D75" s="265">
        <f>C75*1000000/'t15'!$D75</f>
        <v>995.1640176739121</v>
      </c>
      <c r="E75" s="35">
        <v>-0.02384262736202103</v>
      </c>
      <c r="F75" s="22">
        <v>648.716</v>
      </c>
      <c r="G75" s="265">
        <f>F75*1000000/'t15'!$D75</f>
        <v>849.0335888093144</v>
      </c>
      <c r="H75" s="30">
        <f t="shared" si="5"/>
        <v>85.31594528446057</v>
      </c>
      <c r="I75" s="35">
        <v>0.07050258089215711</v>
      </c>
      <c r="J75" s="22">
        <v>111.653</v>
      </c>
      <c r="K75" s="265">
        <f>J75*1000000/'t15'!$D75</f>
        <v>146.13042886459772</v>
      </c>
      <c r="L75" s="47">
        <v>-0.3544166199284182</v>
      </c>
    </row>
    <row r="76" spans="1:12" ht="12.75" customHeight="1">
      <c r="A76" s="28" t="s">
        <v>172</v>
      </c>
      <c r="B76" s="29" t="s">
        <v>57</v>
      </c>
      <c r="C76" s="24">
        <f t="shared" si="4"/>
        <v>1646.42139</v>
      </c>
      <c r="D76" s="266">
        <f>C76*1000000/'t15'!$D76</f>
        <v>946.7910732287146</v>
      </c>
      <c r="E76" s="36">
        <v>-0.008025656239560308</v>
      </c>
      <c r="F76" s="24">
        <v>1446.795961</v>
      </c>
      <c r="G76" s="266">
        <f>F76*1000000/'t15'!$D76</f>
        <v>831.9944753986459</v>
      </c>
      <c r="H76" s="31">
        <f t="shared" si="5"/>
        <v>87.87519220702059</v>
      </c>
      <c r="I76" s="36">
        <v>0.008858054356305267</v>
      </c>
      <c r="J76" s="24">
        <v>199.625429</v>
      </c>
      <c r="K76" s="266">
        <f>J76*1000000/'t15'!$D76</f>
        <v>114.79659783006862</v>
      </c>
      <c r="L76" s="48">
        <v>-0.11532851401239952</v>
      </c>
    </row>
    <row r="77" spans="1:12" ht="12.75" customHeight="1">
      <c r="A77" s="26" t="s">
        <v>173</v>
      </c>
      <c r="B77" s="27" t="s">
        <v>58</v>
      </c>
      <c r="C77" s="22">
        <f t="shared" si="4"/>
        <v>250.932743</v>
      </c>
      <c r="D77" s="265">
        <f>C77*1000000/'t15'!$D77</f>
        <v>1016.0248729628505</v>
      </c>
      <c r="E77" s="35">
        <v>0.021691952808029935</v>
      </c>
      <c r="F77" s="22">
        <v>215.474202</v>
      </c>
      <c r="G77" s="265">
        <f>F77*1000000/'t15'!$D77</f>
        <v>872.4534952930459</v>
      </c>
      <c r="H77" s="30">
        <f t="shared" si="5"/>
        <v>85.86930482802717</v>
      </c>
      <c r="I77" s="35">
        <v>0.0384445574987855</v>
      </c>
      <c r="J77" s="22">
        <v>35.458541</v>
      </c>
      <c r="K77" s="265">
        <f>J77*1000000/'t15'!$D77</f>
        <v>143.57137766980463</v>
      </c>
      <c r="L77" s="47">
        <v>-0.06952549620788506</v>
      </c>
    </row>
    <row r="78" spans="1:12" ht="12.75" customHeight="1">
      <c r="A78" s="28" t="s">
        <v>174</v>
      </c>
      <c r="B78" s="29" t="s">
        <v>59</v>
      </c>
      <c r="C78" s="24">
        <f t="shared" si="4"/>
        <v>583.260035</v>
      </c>
      <c r="D78" s="266">
        <f>C78*1000000/'t15'!$D78</f>
        <v>1016.1289246378932</v>
      </c>
      <c r="E78" s="36">
        <v>0.0008527049696058775</v>
      </c>
      <c r="F78" s="24">
        <v>501.792</v>
      </c>
      <c r="G78" s="266">
        <f>F78*1000000/'t15'!$D78</f>
        <v>874.1990446026321</v>
      </c>
      <c r="H78" s="31">
        <f t="shared" si="5"/>
        <v>86.03229604099309</v>
      </c>
      <c r="I78" s="36">
        <v>0.018577257590590923</v>
      </c>
      <c r="J78" s="24">
        <v>81.468035</v>
      </c>
      <c r="K78" s="266">
        <f>J78*1000000/'t15'!$D78</f>
        <v>141.9298800352612</v>
      </c>
      <c r="L78" s="48">
        <v>-0.09603515026772524</v>
      </c>
    </row>
    <row r="79" spans="1:12" ht="12.75" customHeight="1">
      <c r="A79" s="26" t="s">
        <v>175</v>
      </c>
      <c r="B79" s="27" t="s">
        <v>60</v>
      </c>
      <c r="C79" s="22">
        <f t="shared" si="4"/>
        <v>601.4471500000001</v>
      </c>
      <c r="D79" s="265">
        <f>C79*1000000/'t15'!$D79</f>
        <v>1042.8375128523899</v>
      </c>
      <c r="E79" s="35">
        <v>0.03483085627140414</v>
      </c>
      <c r="F79" s="22">
        <v>525.252999</v>
      </c>
      <c r="G79" s="265">
        <f>F79*1000000/'t15'!$D79</f>
        <v>910.7259567119384</v>
      </c>
      <c r="H79" s="30">
        <f t="shared" si="5"/>
        <v>87.33153012696128</v>
      </c>
      <c r="I79" s="35">
        <v>0.07370246138971148</v>
      </c>
      <c r="J79" s="22">
        <v>76.194151</v>
      </c>
      <c r="K79" s="265">
        <f>J79*1000000/'t15'!$D79</f>
        <v>132.11155614045126</v>
      </c>
      <c r="L79" s="47">
        <v>-0.17185159428251573</v>
      </c>
    </row>
    <row r="80" spans="1:12" ht="12.75" customHeight="1">
      <c r="A80" s="28" t="s">
        <v>176</v>
      </c>
      <c r="B80" s="29" t="s">
        <v>61</v>
      </c>
      <c r="C80" s="24">
        <f t="shared" si="4"/>
        <v>566.5992269999999</v>
      </c>
      <c r="D80" s="266">
        <f>C80*1000000/'t15'!$D80</f>
        <v>1334.499731498099</v>
      </c>
      <c r="E80" s="36">
        <v>-0.012007819803121378</v>
      </c>
      <c r="F80" s="24">
        <v>447.39099</v>
      </c>
      <c r="G80" s="266">
        <f>F80*1000000/'t15'!$D80</f>
        <v>1053.7309752271667</v>
      </c>
      <c r="H80" s="31">
        <f t="shared" si="5"/>
        <v>78.96074838803125</v>
      </c>
      <c r="I80" s="36">
        <v>0.053864338418474045</v>
      </c>
      <c r="J80" s="24">
        <v>119.208237</v>
      </c>
      <c r="K80" s="266">
        <f>J80*1000000/'t15'!$D80</f>
        <v>280.76875627093256</v>
      </c>
      <c r="L80" s="48">
        <v>-0.19973668725575489</v>
      </c>
    </row>
    <row r="81" spans="1:12" ht="12.75" customHeight="1">
      <c r="A81" s="26" t="s">
        <v>177</v>
      </c>
      <c r="B81" s="27" t="s">
        <v>62</v>
      </c>
      <c r="C81" s="22">
        <f t="shared" si="4"/>
        <v>761.685699</v>
      </c>
      <c r="D81" s="265">
        <f>C81*1000000/'t15'!$D81</f>
        <v>1018.3440388253462</v>
      </c>
      <c r="E81" s="35">
        <v>0.020398542359102878</v>
      </c>
      <c r="F81" s="22">
        <v>671.757437</v>
      </c>
      <c r="G81" s="265">
        <f>F81*1000000/'t15'!$D81</f>
        <v>898.1134638652878</v>
      </c>
      <c r="H81" s="30">
        <f t="shared" si="5"/>
        <v>88.19352101292372</v>
      </c>
      <c r="I81" s="35">
        <v>0.05328812654540571</v>
      </c>
      <c r="J81" s="22">
        <v>89.928262</v>
      </c>
      <c r="K81" s="265">
        <f>J81*1000000/'t15'!$D81</f>
        <v>120.23057496005829</v>
      </c>
      <c r="L81" s="47">
        <v>-0.1725960236605123</v>
      </c>
    </row>
    <row r="82" spans="1:12" ht="12.75" customHeight="1">
      <c r="A82" s="28" t="s">
        <v>178</v>
      </c>
      <c r="B82" s="29" t="s">
        <v>63</v>
      </c>
      <c r="C82" s="24">
        <f t="shared" si="4"/>
        <v>3113.498291</v>
      </c>
      <c r="D82" s="266">
        <f>C82*1000000/'t15'!$D82</f>
        <v>1378.8859565248777</v>
      </c>
      <c r="E82" s="36">
        <v>0.0031038763718109763</v>
      </c>
      <c r="F82" s="24">
        <v>2946.860288</v>
      </c>
      <c r="G82" s="266">
        <f>F82*1000000/'t15'!$D82</f>
        <v>1305.0863970954583</v>
      </c>
      <c r="H82" s="31">
        <f t="shared" si="5"/>
        <v>94.6478851945514</v>
      </c>
      <c r="I82" s="36">
        <v>0.009253337322270516</v>
      </c>
      <c r="J82" s="24">
        <v>166.638003</v>
      </c>
      <c r="K82" s="266">
        <f>J82*1000000/'t15'!$D82</f>
        <v>73.79955942941947</v>
      </c>
      <c r="L82" s="48">
        <v>-0.09446830281823226</v>
      </c>
    </row>
    <row r="83" spans="1:12" ht="12.75" customHeight="1">
      <c r="A83" s="26" t="s">
        <v>179</v>
      </c>
      <c r="B83" s="27" t="s">
        <v>64</v>
      </c>
      <c r="C83" s="22">
        <f t="shared" si="4"/>
        <v>1525.7324250000001</v>
      </c>
      <c r="D83" s="265">
        <f>C83*1000000/'t15'!$D83</f>
        <v>1196.1997337479215</v>
      </c>
      <c r="E83" s="35">
        <v>0.0032198365521804995</v>
      </c>
      <c r="F83" s="22">
        <v>1289.545106</v>
      </c>
      <c r="G83" s="265">
        <f>F83*1000000/'t15'!$D83</f>
        <v>1011.024926243627</v>
      </c>
      <c r="H83" s="30">
        <f t="shared" si="5"/>
        <v>84.5197417889313</v>
      </c>
      <c r="I83" s="35">
        <v>0.030056721901579042</v>
      </c>
      <c r="J83" s="22">
        <v>236.187319</v>
      </c>
      <c r="K83" s="265">
        <f>J83*1000000/'t15'!$D83</f>
        <v>185.17480750429445</v>
      </c>
      <c r="L83" s="47">
        <v>-0.1217157162715169</v>
      </c>
    </row>
    <row r="84" spans="1:12" ht="12.75" customHeight="1">
      <c r="A84" s="28" t="s">
        <v>180</v>
      </c>
      <c r="B84" s="29" t="s">
        <v>65</v>
      </c>
      <c r="C84" s="24">
        <f t="shared" si="4"/>
        <v>1280.097845</v>
      </c>
      <c r="D84" s="266">
        <f>C84*1000000/'t15'!$D84</f>
        <v>958.6708482989386</v>
      </c>
      <c r="E84" s="36">
        <v>0.020664511665854146</v>
      </c>
      <c r="F84" s="24">
        <v>1105.673743</v>
      </c>
      <c r="G84" s="266">
        <f>F84*1000000/'t15'!$D84</f>
        <v>828.0438790549426</v>
      </c>
      <c r="H84" s="31">
        <f t="shared" si="5"/>
        <v>86.37415860972722</v>
      </c>
      <c r="I84" s="36">
        <v>0.03392315959249825</v>
      </c>
      <c r="J84" s="24">
        <v>174.424102</v>
      </c>
      <c r="K84" s="266">
        <f>J84*1000000/'t15'!$D84</f>
        <v>130.62696924399603</v>
      </c>
      <c r="L84" s="48">
        <v>-0.05606681872353558</v>
      </c>
    </row>
    <row r="85" spans="1:12" ht="12.75" customHeight="1">
      <c r="A85" s="26" t="s">
        <v>181</v>
      </c>
      <c r="B85" s="27" t="s">
        <v>66</v>
      </c>
      <c r="C85" s="22">
        <f t="shared" si="4"/>
        <v>1248.724977</v>
      </c>
      <c r="D85" s="265">
        <f>C85*1000000/'t15'!$D85</f>
        <v>871.1343893426126</v>
      </c>
      <c r="E85" s="35">
        <v>0.037853711486992125</v>
      </c>
      <c r="F85" s="22">
        <v>1002.353333</v>
      </c>
      <c r="G85" s="265">
        <f>F85*1000000/'t15'!$D85</f>
        <v>699.2608258275333</v>
      </c>
      <c r="H85" s="30">
        <f t="shared" si="5"/>
        <v>80.27014366350743</v>
      </c>
      <c r="I85" s="35">
        <v>0.022809523469387694</v>
      </c>
      <c r="J85" s="22">
        <v>246.371644</v>
      </c>
      <c r="K85" s="265">
        <f>J85*1000000/'t15'!$D85</f>
        <v>171.87356351507938</v>
      </c>
      <c r="L85" s="47">
        <v>0.1039138190712603</v>
      </c>
    </row>
    <row r="86" spans="1:12" ht="12.75" customHeight="1">
      <c r="A86" s="28" t="s">
        <v>182</v>
      </c>
      <c r="B86" s="29" t="s">
        <v>67</v>
      </c>
      <c r="C86" s="24">
        <f t="shared" si="4"/>
        <v>359.84400000000005</v>
      </c>
      <c r="D86" s="266">
        <f>C86*1000000/'t15'!$D86</f>
        <v>952.5125468521696</v>
      </c>
      <c r="E86" s="36">
        <v>0.02910777713589563</v>
      </c>
      <c r="F86" s="24">
        <v>315.254</v>
      </c>
      <c r="G86" s="266">
        <f>F86*1000000/'t15'!$D86</f>
        <v>834.4821379412574</v>
      </c>
      <c r="H86" s="31">
        <f t="shared" si="5"/>
        <v>87.60851924722934</v>
      </c>
      <c r="I86" s="36">
        <v>0.028675285349761603</v>
      </c>
      <c r="J86" s="24">
        <v>44.59</v>
      </c>
      <c r="K86" s="266">
        <f>J86*1000000/'t15'!$D86</f>
        <v>118.03040891091206</v>
      </c>
      <c r="L86" s="48">
        <v>0.032175925925926</v>
      </c>
    </row>
    <row r="87" spans="1:12" ht="12.75" customHeight="1">
      <c r="A87" s="26" t="s">
        <v>183</v>
      </c>
      <c r="B87" s="27" t="s">
        <v>68</v>
      </c>
      <c r="C87" s="22">
        <f t="shared" si="4"/>
        <v>628.337218</v>
      </c>
      <c r="D87" s="265">
        <f>C87*1000000/'t15'!$D87</f>
        <v>1078.747912764456</v>
      </c>
      <c r="E87" s="35">
        <v>0.040930108385467845</v>
      </c>
      <c r="F87" s="22">
        <v>577.872286</v>
      </c>
      <c r="G87" s="265">
        <f>F87*1000000/'t15'!$D87</f>
        <v>992.1082255021297</v>
      </c>
      <c r="H87" s="30">
        <f t="shared" si="5"/>
        <v>91.96849549026714</v>
      </c>
      <c r="I87" s="35">
        <v>0.053638054845579486</v>
      </c>
      <c r="J87" s="22">
        <v>50.464932</v>
      </c>
      <c r="K87" s="265">
        <f>J87*1000000/'t15'!$D87</f>
        <v>86.6396872623264</v>
      </c>
      <c r="L87" s="47">
        <v>-0.08538733160157497</v>
      </c>
    </row>
    <row r="88" spans="1:12" ht="12.75" customHeight="1">
      <c r="A88" s="28" t="s">
        <v>184</v>
      </c>
      <c r="B88" s="29" t="s">
        <v>69</v>
      </c>
      <c r="C88" s="24">
        <f>F88+J88</f>
        <v>432.438162</v>
      </c>
      <c r="D88" s="266">
        <f>C88*1000000/'t15'!$D88</f>
        <v>1121.1135532844899</v>
      </c>
      <c r="E88" s="216" t="s">
        <v>397</v>
      </c>
      <c r="F88" s="24">
        <v>384.436761</v>
      </c>
      <c r="G88" s="266">
        <f>F88*1000000/'t15'!$D88</f>
        <v>996.6679655295783</v>
      </c>
      <c r="H88" s="31">
        <f>F88/C88*100</f>
        <v>88.89982309193147</v>
      </c>
      <c r="I88" s="216" t="s">
        <v>397</v>
      </c>
      <c r="J88" s="24">
        <v>48.001401</v>
      </c>
      <c r="K88" s="266">
        <f>J88*1000000/'t15'!$D88</f>
        <v>124.44558775491157</v>
      </c>
      <c r="L88" s="217" t="s">
        <v>397</v>
      </c>
    </row>
    <row r="89" spans="1:12" ht="12.75" customHeight="1">
      <c r="A89" s="26" t="s">
        <v>185</v>
      </c>
      <c r="B89" s="27" t="s">
        <v>70</v>
      </c>
      <c r="C89" s="22">
        <f t="shared" si="4"/>
        <v>288.977064</v>
      </c>
      <c r="D89" s="265">
        <f>C89*1000000/'t15'!$D89</f>
        <v>1175.386765477493</v>
      </c>
      <c r="E89" s="35">
        <v>-0.003394837650066207</v>
      </c>
      <c r="F89" s="22">
        <v>271.076414</v>
      </c>
      <c r="G89" s="265">
        <f>F89*1000000/'t15'!$D89</f>
        <v>1102.577571515149</v>
      </c>
      <c r="H89" s="30">
        <f t="shared" si="5"/>
        <v>93.80551184505079</v>
      </c>
      <c r="I89" s="35">
        <v>0.01781748216266088</v>
      </c>
      <c r="J89" s="22">
        <v>17.90065</v>
      </c>
      <c r="K89" s="265">
        <f>J89*1000000/'t15'!$D89</f>
        <v>72.80919396234397</v>
      </c>
      <c r="L89" s="47">
        <v>-0.24247274831190768</v>
      </c>
    </row>
    <row r="90" spans="1:12" s="3" customFormat="1" ht="12.75" customHeight="1">
      <c r="A90" s="28" t="s">
        <v>186</v>
      </c>
      <c r="B90" s="29" t="s">
        <v>71</v>
      </c>
      <c r="C90" s="24">
        <f t="shared" si="4"/>
        <v>1181.047843</v>
      </c>
      <c r="D90" s="266">
        <f>C90*1000000/'t15'!$D90</f>
        <v>1152.01589054244</v>
      </c>
      <c r="E90" s="36">
        <v>0.03570899628947877</v>
      </c>
      <c r="F90" s="24">
        <v>1007.149553</v>
      </c>
      <c r="G90" s="266">
        <f>F90*1000000/'t15'!$D90</f>
        <v>982.3922850250829</v>
      </c>
      <c r="H90" s="31">
        <f t="shared" si="5"/>
        <v>85.27593178966586</v>
      </c>
      <c r="I90" s="36">
        <v>0.040903008539170393</v>
      </c>
      <c r="J90" s="24">
        <v>173.89829</v>
      </c>
      <c r="K90" s="266">
        <f>J90*1000000/'t15'!$D90</f>
        <v>169.62360551735708</v>
      </c>
      <c r="L90" s="48">
        <v>0.006618165640144502</v>
      </c>
    </row>
    <row r="91" spans="1:12" ht="12.75" customHeight="1">
      <c r="A91" s="26" t="s">
        <v>187</v>
      </c>
      <c r="B91" s="27" t="s">
        <v>72</v>
      </c>
      <c r="C91" s="22">
        <f t="shared" si="4"/>
        <v>657.381364</v>
      </c>
      <c r="D91" s="265">
        <f>C91*1000000/'t15'!$D91</f>
        <v>1191.076572414218</v>
      </c>
      <c r="E91" s="35">
        <v>0.02281205011680898</v>
      </c>
      <c r="F91" s="22">
        <v>563.609081</v>
      </c>
      <c r="G91" s="265">
        <f>F91*1000000/'t15'!$D91</f>
        <v>1021.1752403419324</v>
      </c>
      <c r="H91" s="30">
        <f t="shared" si="5"/>
        <v>85.73548199945625</v>
      </c>
      <c r="I91" s="35">
        <v>0.04629571570063851</v>
      </c>
      <c r="J91" s="22">
        <v>93.772283</v>
      </c>
      <c r="K91" s="265">
        <f>J91*1000000/'t15'!$D91</f>
        <v>169.90133207228558</v>
      </c>
      <c r="L91" s="47">
        <v>-0.09876534049872243</v>
      </c>
    </row>
    <row r="92" spans="1:12" ht="12.75" customHeight="1">
      <c r="A92" s="28" t="s">
        <v>188</v>
      </c>
      <c r="B92" s="29" t="s">
        <v>73</v>
      </c>
      <c r="C92" s="24">
        <f t="shared" si="4"/>
        <v>668.453451</v>
      </c>
      <c r="D92" s="266">
        <f>C92*1000000/'t15'!$D92</f>
        <v>1035.0460670155771</v>
      </c>
      <c r="E92" s="36">
        <v>-0.007741081827512208</v>
      </c>
      <c r="F92" s="24">
        <v>571.011854</v>
      </c>
      <c r="G92" s="266">
        <f>F92*1000000/'t15'!$D92</f>
        <v>884.1656405809669</v>
      </c>
      <c r="H92" s="31">
        <f t="shared" si="5"/>
        <v>85.42282983890227</v>
      </c>
      <c r="I92" s="36">
        <v>0.032856417833863505</v>
      </c>
      <c r="J92" s="24">
        <v>97.441597</v>
      </c>
      <c r="K92" s="266">
        <f>J92*1000000/'t15'!$D92</f>
        <v>150.88042643461026</v>
      </c>
      <c r="L92" s="48">
        <v>-0.1935051327955134</v>
      </c>
    </row>
    <row r="93" spans="1:12" ht="12.75" customHeight="1">
      <c r="A93" s="26" t="s">
        <v>189</v>
      </c>
      <c r="B93" s="27" t="s">
        <v>74</v>
      </c>
      <c r="C93" s="22">
        <f t="shared" si="4"/>
        <v>403.522088</v>
      </c>
      <c r="D93" s="265">
        <f>C93*1000000/'t15'!$D93</f>
        <v>922.5238688556072</v>
      </c>
      <c r="E93" s="35">
        <v>-0.03972262748653732</v>
      </c>
      <c r="F93" s="22">
        <v>357.181745</v>
      </c>
      <c r="G93" s="265">
        <f>F93*1000000/'t15'!$D93</f>
        <v>816.5815331576024</v>
      </c>
      <c r="H93" s="30">
        <f t="shared" si="5"/>
        <v>88.51603310498334</v>
      </c>
      <c r="I93" s="35">
        <v>0.034404137271980995</v>
      </c>
      <c r="J93" s="22">
        <v>46.340343</v>
      </c>
      <c r="K93" s="265">
        <f>J93*1000000/'t15'!$D93</f>
        <v>105.94233569800485</v>
      </c>
      <c r="L93" s="47">
        <v>-0.3814043102157799</v>
      </c>
    </row>
    <row r="94" spans="1:12" ht="12.75">
      <c r="A94" s="28" t="s">
        <v>190</v>
      </c>
      <c r="B94" s="29" t="s">
        <v>98</v>
      </c>
      <c r="C94" s="24">
        <f t="shared" si="4"/>
        <v>392.75672299999997</v>
      </c>
      <c r="D94" s="266">
        <f>C94*1000000/'t15'!$D94</f>
        <v>1024.3565064759607</v>
      </c>
      <c r="E94" s="36">
        <v>0.022956778306442605</v>
      </c>
      <c r="F94" s="24">
        <v>363.71184</v>
      </c>
      <c r="G94" s="266">
        <f>F94*1000000/'t15'!$D94</f>
        <v>948.6039779040108</v>
      </c>
      <c r="H94" s="31">
        <f t="shared" si="5"/>
        <v>92.60486675361125</v>
      </c>
      <c r="I94" s="36">
        <v>0.03181871569935013</v>
      </c>
      <c r="J94" s="24">
        <v>29.044883</v>
      </c>
      <c r="K94" s="266">
        <f>J94*1000000/'t15'!$D94</f>
        <v>75.7525285719502</v>
      </c>
      <c r="L94" s="48">
        <v>-0.07637924450284439</v>
      </c>
    </row>
    <row r="95" spans="1:12" ht="12.75">
      <c r="A95" s="26" t="s">
        <v>191</v>
      </c>
      <c r="B95" s="27" t="s">
        <v>75</v>
      </c>
      <c r="C95" s="22">
        <f t="shared" si="4"/>
        <v>453</v>
      </c>
      <c r="D95" s="265">
        <f>C95*1000000/'t15'!$D95</f>
        <v>1151.283185165983</v>
      </c>
      <c r="E95" s="35">
        <v>-0.036170212765957444</v>
      </c>
      <c r="F95" s="22">
        <v>368.28</v>
      </c>
      <c r="G95" s="265">
        <f>F95*1000000/'t15'!$D95</f>
        <v>935.97035636408</v>
      </c>
      <c r="H95" s="30">
        <f t="shared" si="5"/>
        <v>81.2980132450331</v>
      </c>
      <c r="I95" s="35">
        <v>0.02299999999999991</v>
      </c>
      <c r="J95" s="22">
        <v>84.72</v>
      </c>
      <c r="K95" s="265">
        <f>J95*1000000/'t15'!$D95</f>
        <v>215.31282880190304</v>
      </c>
      <c r="L95" s="47">
        <v>-0.2298181818181818</v>
      </c>
    </row>
    <row r="96" spans="1:12" ht="12.75">
      <c r="A96" s="28" t="s">
        <v>192</v>
      </c>
      <c r="B96" s="29" t="s">
        <v>76</v>
      </c>
      <c r="C96" s="24">
        <f t="shared" si="4"/>
        <v>397.47735900000004</v>
      </c>
      <c r="D96" s="266">
        <f>C96*1000000/'t15'!$D96</f>
        <v>1121.9236625061394</v>
      </c>
      <c r="E96" s="36">
        <v>0.019231762878078262</v>
      </c>
      <c r="F96" s="24">
        <v>350.455433</v>
      </c>
      <c r="G96" s="266">
        <f>F96*1000000/'t15'!$D96</f>
        <v>989.1990928130698</v>
      </c>
      <c r="H96" s="31">
        <f t="shared" si="5"/>
        <v>88.16991083006567</v>
      </c>
      <c r="I96" s="36">
        <v>0.03354376591268138</v>
      </c>
      <c r="J96" s="24">
        <v>47.021926</v>
      </c>
      <c r="K96" s="266">
        <f>J96*1000000/'t15'!$D96</f>
        <v>132.72456969306936</v>
      </c>
      <c r="L96" s="48">
        <v>-0.0761181631442871</v>
      </c>
    </row>
    <row r="97" spans="1:12" ht="12.75">
      <c r="A97" s="26" t="s">
        <v>193</v>
      </c>
      <c r="B97" s="27" t="s">
        <v>77</v>
      </c>
      <c r="C97" s="22">
        <f t="shared" si="4"/>
        <v>149.06322699999998</v>
      </c>
      <c r="D97" s="265">
        <f>C97*1000000/'t15'!$D97</f>
        <v>1021.0719242124296</v>
      </c>
      <c r="E97" s="35">
        <v>0.03109796350939864</v>
      </c>
      <c r="F97" s="22">
        <v>132.685881</v>
      </c>
      <c r="G97" s="265">
        <f>F97*1000000/'t15'!$D97</f>
        <v>908.8883325227589</v>
      </c>
      <c r="H97" s="30">
        <f t="shared" si="5"/>
        <v>89.01315480041232</v>
      </c>
      <c r="I97" s="35">
        <v>0.005669761495613601</v>
      </c>
      <c r="J97" s="22">
        <v>16.377346</v>
      </c>
      <c r="K97" s="265">
        <f>J97*1000000/'t15'!$D97</f>
        <v>112.183591689671</v>
      </c>
      <c r="L97" s="47">
        <v>0.29673811970056496</v>
      </c>
    </row>
    <row r="98" spans="1:12" ht="12.75">
      <c r="A98" s="28" t="s">
        <v>194</v>
      </c>
      <c r="B98" s="29" t="s">
        <v>78</v>
      </c>
      <c r="C98" s="24">
        <f t="shared" si="4"/>
        <v>1328.308485</v>
      </c>
      <c r="D98" s="266">
        <f>C98*1000000/'t15'!$D98</f>
        <v>1083.6991613888035</v>
      </c>
      <c r="E98" s="36">
        <v>0.027691030263835126</v>
      </c>
      <c r="F98" s="24">
        <v>1100.220561</v>
      </c>
      <c r="G98" s="266">
        <f>F98*1000000/'t15'!$D98</f>
        <v>897.6138545847043</v>
      </c>
      <c r="H98" s="31">
        <f t="shared" si="5"/>
        <v>82.82869329107689</v>
      </c>
      <c r="I98" s="36">
        <v>0.04980549954216684</v>
      </c>
      <c r="J98" s="24">
        <v>228.087924</v>
      </c>
      <c r="K98" s="266">
        <f>J98*1000000/'t15'!$D98</f>
        <v>186.08530680409916</v>
      </c>
      <c r="L98" s="48">
        <v>-0.06710257410374909</v>
      </c>
    </row>
    <row r="99" spans="1:12" ht="12.75">
      <c r="A99" s="26" t="s">
        <v>195</v>
      </c>
      <c r="B99" s="27" t="s">
        <v>99</v>
      </c>
      <c r="C99" s="22">
        <f t="shared" si="4"/>
        <v>2400.048149</v>
      </c>
      <c r="D99" s="265">
        <f>C99*1000000/'t15'!$D99</f>
        <v>1519.5400374938981</v>
      </c>
      <c r="E99" s="35">
        <v>0.014784325833647305</v>
      </c>
      <c r="F99" s="22">
        <v>1841.267873</v>
      </c>
      <c r="G99" s="265">
        <f>F99*1000000/'t15'!$D99</f>
        <v>1165.760051080846</v>
      </c>
      <c r="H99" s="30">
        <f t="shared" si="5"/>
        <v>76.71795558631518</v>
      </c>
      <c r="I99" s="35">
        <v>-0.015275145930982892</v>
      </c>
      <c r="J99" s="22">
        <v>558.780276</v>
      </c>
      <c r="K99" s="265">
        <f>J99*1000000/'t15'!$D99</f>
        <v>353.7799864130521</v>
      </c>
      <c r="L99" s="47">
        <v>0.1282741696397478</v>
      </c>
    </row>
    <row r="100" spans="1:12" ht="12.75">
      <c r="A100" s="28" t="s">
        <v>196</v>
      </c>
      <c r="B100" s="29" t="s">
        <v>79</v>
      </c>
      <c r="C100" s="24">
        <f t="shared" si="4"/>
        <v>1910.887465</v>
      </c>
      <c r="D100" s="266">
        <f>C100*1000000/'t15'!$D100</f>
        <v>1250.2428761074395</v>
      </c>
      <c r="E100" s="36">
        <v>0.03208346446160659</v>
      </c>
      <c r="F100" s="24">
        <v>1695.336804</v>
      </c>
      <c r="G100" s="266">
        <f>F100*1000000/'t15'!$D100</f>
        <v>1109.2138080479556</v>
      </c>
      <c r="H100" s="31">
        <f t="shared" si="5"/>
        <v>88.71986629521378</v>
      </c>
      <c r="I100" s="36">
        <v>0.025301062010975706</v>
      </c>
      <c r="J100" s="24">
        <v>215.550661</v>
      </c>
      <c r="K100" s="266">
        <f>J100*1000000/'t15'!$D100</f>
        <v>141.02906805948393</v>
      </c>
      <c r="L100" s="48">
        <v>0.08872802095693233</v>
      </c>
    </row>
    <row r="101" spans="1:12" ht="12.75">
      <c r="A101" s="26" t="s">
        <v>197</v>
      </c>
      <c r="B101" s="27" t="s">
        <v>80</v>
      </c>
      <c r="C101" s="22">
        <f t="shared" si="4"/>
        <v>1565.319425</v>
      </c>
      <c r="D101" s="265">
        <f>C101*1000000/'t15'!$D101</f>
        <v>1175.6563555480782</v>
      </c>
      <c r="E101" s="35">
        <v>0.03806476641727374</v>
      </c>
      <c r="F101" s="22">
        <v>1328.653282</v>
      </c>
      <c r="G101" s="265">
        <f>F101*1000000/'t15'!$D101</f>
        <v>997.9047409464769</v>
      </c>
      <c r="H101" s="30">
        <f t="shared" si="5"/>
        <v>84.88064868932423</v>
      </c>
      <c r="I101" s="35">
        <v>0.010709899587777016</v>
      </c>
      <c r="J101" s="22">
        <v>236.666143</v>
      </c>
      <c r="K101" s="265">
        <f>J101*1000000/'t15'!$D101</f>
        <v>177.75161460160143</v>
      </c>
      <c r="L101" s="47">
        <v>0.2240521768049013</v>
      </c>
    </row>
    <row r="102" spans="1:12" ht="12.75">
      <c r="A102" s="28" t="s">
        <v>198</v>
      </c>
      <c r="B102" s="29" t="s">
        <v>81</v>
      </c>
      <c r="C102" s="24">
        <f t="shared" si="4"/>
        <v>1055.647626</v>
      </c>
      <c r="D102" s="266">
        <f>C102*1000000/'t15'!$D102</f>
        <v>890.5570505298306</v>
      </c>
      <c r="E102" s="36">
        <v>-0.013887837460655028</v>
      </c>
      <c r="F102" s="24">
        <v>938.60702</v>
      </c>
      <c r="G102" s="266">
        <f>F102*1000000/'t15'!$D102</f>
        <v>791.8201857802442</v>
      </c>
      <c r="H102" s="31">
        <f t="shared" si="5"/>
        <v>88.91290965684415</v>
      </c>
      <c r="I102" s="36">
        <v>0.031515508372395695</v>
      </c>
      <c r="J102" s="24">
        <v>117.040606</v>
      </c>
      <c r="K102" s="266">
        <f>J102*1000000/'t15'!$D102</f>
        <v>98.73686474958642</v>
      </c>
      <c r="L102" s="48">
        <v>-0.27115944599213293</v>
      </c>
    </row>
    <row r="103" spans="1:12" ht="12.75">
      <c r="A103" s="26" t="s">
        <v>199</v>
      </c>
      <c r="B103" s="27" t="s">
        <v>82</v>
      </c>
      <c r="C103" s="22">
        <f t="shared" si="4"/>
        <v>681.6325</v>
      </c>
      <c r="D103" s="265">
        <f>C103*1000000/'t15'!$D103</f>
        <v>1670.2994437501532</v>
      </c>
      <c r="E103" s="35">
        <v>0.028698121434308277</v>
      </c>
      <c r="F103" s="22">
        <v>591.372425</v>
      </c>
      <c r="G103" s="265">
        <f>F103*1000000/'t15'!$D103</f>
        <v>1449.1225587492954</v>
      </c>
      <c r="H103" s="30">
        <f aca="true" t="shared" si="6" ref="H103:H110">F103/C103*100</f>
        <v>86.7582494966129</v>
      </c>
      <c r="I103" s="35">
        <v>0.04090145445426119</v>
      </c>
      <c r="J103" s="22">
        <v>90.260075</v>
      </c>
      <c r="K103" s="265">
        <f>J103*1000000/'t15'!$D103</f>
        <v>221.17688500085765</v>
      </c>
      <c r="L103" s="47">
        <v>-0.04468259033899291</v>
      </c>
    </row>
    <row r="104" spans="1:12" ht="12.75">
      <c r="A104" s="28" t="s">
        <v>200</v>
      </c>
      <c r="B104" s="29" t="s">
        <v>83</v>
      </c>
      <c r="C104" s="24">
        <f t="shared" si="4"/>
        <v>632.105319</v>
      </c>
      <c r="D104" s="266">
        <f>C104*1000000/'t15'!$D104</f>
        <v>1570.4518992593771</v>
      </c>
      <c r="E104" s="36">
        <v>-0.018410069695559694</v>
      </c>
      <c r="F104" s="24">
        <v>590.498742</v>
      </c>
      <c r="G104" s="266">
        <f>F104*1000000/'t15'!$D104</f>
        <v>1467.0812647981734</v>
      </c>
      <c r="H104" s="31">
        <f t="shared" si="6"/>
        <v>93.41777774219298</v>
      </c>
      <c r="I104" s="36">
        <v>0.038402917505866</v>
      </c>
      <c r="J104" s="24">
        <v>41.606577</v>
      </c>
      <c r="K104" s="266">
        <f>J104*1000000/'t15'!$D104</f>
        <v>103.37063446120364</v>
      </c>
      <c r="L104" s="48">
        <v>-0.44745699813311157</v>
      </c>
    </row>
    <row r="105" spans="1:12" ht="12.75">
      <c r="A105" s="26" t="s">
        <v>201</v>
      </c>
      <c r="B105" s="27" t="s">
        <v>84</v>
      </c>
      <c r="C105" s="22">
        <f t="shared" si="4"/>
        <v>340.255873</v>
      </c>
      <c r="D105" s="265">
        <f>C105*1000000/'t15'!$D105</f>
        <v>1502.7243911918242</v>
      </c>
      <c r="E105" s="35">
        <v>-0.008066199385141082</v>
      </c>
      <c r="F105" s="22">
        <v>303.836933</v>
      </c>
      <c r="G105" s="265">
        <f>F105*1000000/'t15'!$D105</f>
        <v>1341.881820108998</v>
      </c>
      <c r="H105" s="30">
        <f t="shared" si="6"/>
        <v>89.29660208980434</v>
      </c>
      <c r="I105" s="35">
        <v>0.018024813171261922</v>
      </c>
      <c r="J105" s="22">
        <v>36.41894</v>
      </c>
      <c r="K105" s="265">
        <f>J105*1000000/'t15'!$D105</f>
        <v>160.84257108282617</v>
      </c>
      <c r="L105" s="47">
        <v>-0.18279909419551243</v>
      </c>
    </row>
    <row r="106" spans="1:12" ht="12.75">
      <c r="A106" s="28" t="s">
        <v>202</v>
      </c>
      <c r="B106" s="29" t="s">
        <v>100</v>
      </c>
      <c r="C106" s="24">
        <f>F106+J106</f>
        <v>1449.288</v>
      </c>
      <c r="D106" s="266">
        <f>C106*1000000/'t15'!$D106</f>
        <v>1756.6382032277418</v>
      </c>
      <c r="E106" s="36">
        <v>-0.008659678730023157</v>
      </c>
      <c r="F106" s="24">
        <v>1316.933</v>
      </c>
      <c r="G106" s="266">
        <f>F106*1000000/'t15'!$D106</f>
        <v>1596.214706042774</v>
      </c>
      <c r="H106" s="31">
        <f>F106/C106*100</f>
        <v>90.86758463466198</v>
      </c>
      <c r="I106" s="36">
        <v>0.01148170791653369</v>
      </c>
      <c r="J106" s="24">
        <v>132.355</v>
      </c>
      <c r="K106" s="266">
        <f>J106*1000000/'t15'!$D106</f>
        <v>160.42349718496789</v>
      </c>
      <c r="L106" s="48">
        <v>-0.17259508389387623</v>
      </c>
    </row>
    <row r="107" spans="1:12" ht="13.5" thickBot="1">
      <c r="A107" s="300" t="s">
        <v>420</v>
      </c>
      <c r="B107" s="282" t="s">
        <v>419</v>
      </c>
      <c r="C107" s="283">
        <f>F107+J107</f>
        <v>281.837896</v>
      </c>
      <c r="D107" s="265">
        <f>C107*1000000/'t15'!$D107</f>
        <v>1509.341859057779</v>
      </c>
      <c r="E107" s="154"/>
      <c r="F107" s="283">
        <v>252.603744</v>
      </c>
      <c r="G107" s="265">
        <f>F107*1000000/'t15'!$D107</f>
        <v>1352.7826100927011</v>
      </c>
      <c r="H107" s="30">
        <f>F107/C107*100</f>
        <v>89.62731683180036</v>
      </c>
      <c r="I107" s="154"/>
      <c r="J107" s="283">
        <v>29.234152</v>
      </c>
      <c r="K107" s="265">
        <f>J107*1000000/'t15'!$D107</f>
        <v>156.55924896507773</v>
      </c>
      <c r="L107" s="311"/>
    </row>
    <row r="108" spans="1:12" ht="12.75">
      <c r="A108" s="366" t="s">
        <v>426</v>
      </c>
      <c r="B108" s="367"/>
      <c r="C108" s="186">
        <f>F108+J108</f>
        <v>67021.470961</v>
      </c>
      <c r="D108" s="267">
        <f>C108*1000000/'t15'!$D108</f>
        <v>1087.3846927988257</v>
      </c>
      <c r="E108" s="37">
        <v>0.010752314151170062</v>
      </c>
      <c r="F108" s="186">
        <v>57382.25270900001</v>
      </c>
      <c r="G108" s="267">
        <f>F108*1000000/'t15'!$D108</f>
        <v>930.9939387989457</v>
      </c>
      <c r="H108" s="32">
        <f t="shared" si="6"/>
        <v>85.61771606354465</v>
      </c>
      <c r="I108" s="37">
        <v>0.02457945325663058</v>
      </c>
      <c r="J108" s="186">
        <f>J110-J109-J82</f>
        <v>9639.218251999995</v>
      </c>
      <c r="K108" s="267">
        <f>J108*1000000/'t15'!$D108</f>
        <v>156.3907539998799</v>
      </c>
      <c r="L108" s="49">
        <v>-0.06441126523808738</v>
      </c>
    </row>
    <row r="109" spans="1:12" ht="12.75">
      <c r="A109" s="364" t="s">
        <v>422</v>
      </c>
      <c r="B109" s="365"/>
      <c r="C109" s="187">
        <f>F109+J109</f>
        <v>3380.9455879999996</v>
      </c>
      <c r="D109" s="268">
        <f>C109*1000000/'t15'!$D109</f>
        <v>1650.2246401393218</v>
      </c>
      <c r="E109" s="38">
        <v>-0.0023803048343911115</v>
      </c>
      <c r="F109" s="187">
        <v>3051.070844</v>
      </c>
      <c r="G109" s="268">
        <f>F109*1000000/'t15'!$D109</f>
        <v>1489.214231500811</v>
      </c>
      <c r="H109" s="33">
        <f t="shared" si="6"/>
        <v>90.24312177129306</v>
      </c>
      <c r="I109" s="38">
        <v>0.02425759610798406</v>
      </c>
      <c r="J109" s="187">
        <f>SUM(J103:J107)</f>
        <v>329.87474399999996</v>
      </c>
      <c r="K109" s="268">
        <f>J109*1000000/'t15'!$D109</f>
        <v>161.010408638511</v>
      </c>
      <c r="L109" s="50">
        <v>-0.1968168812857909</v>
      </c>
    </row>
    <row r="110" spans="1:12" ht="13.5" thickBot="1">
      <c r="A110" s="362" t="s">
        <v>421</v>
      </c>
      <c r="B110" s="363"/>
      <c r="C110" s="188">
        <f>F110+J110</f>
        <v>72638.938687</v>
      </c>
      <c r="D110" s="269">
        <f>C110*1000000/'t15'!$D110</f>
        <v>1101.5541069930994</v>
      </c>
      <c r="E110" s="39">
        <v>0.008255876969558873</v>
      </c>
      <c r="F110" s="188">
        <v>62503.207688</v>
      </c>
      <c r="G110" s="269">
        <f>F110*1000000/'t15'!$D110</f>
        <v>947.8478949924565</v>
      </c>
      <c r="H110" s="34">
        <f t="shared" si="6"/>
        <v>86.0464219574095</v>
      </c>
      <c r="I110" s="39">
        <v>0.022119497616136075</v>
      </c>
      <c r="J110" s="188">
        <f>SUM(J7:J107)</f>
        <v>10135.730998999996</v>
      </c>
      <c r="K110" s="269">
        <f>J110*1000000/'t15'!$D110</f>
        <v>153.7062120006428</v>
      </c>
      <c r="L110" s="51">
        <v>-0.06948365537002466</v>
      </c>
    </row>
    <row r="111" spans="3:10" ht="12.75">
      <c r="C111" s="4"/>
      <c r="D111" s="5"/>
      <c r="F111" s="4"/>
      <c r="G111" s="5"/>
      <c r="J111" s="4"/>
    </row>
    <row r="112" spans="1:12" ht="12.75">
      <c r="A112" s="243" t="s">
        <v>431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</row>
    <row r="113" spans="1:12" ht="12.75">
      <c r="A113" s="243" t="s">
        <v>423</v>
      </c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</row>
    <row r="114" spans="1:12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2" ht="12.75">
      <c r="A115" s="21"/>
      <c r="B115" s="21"/>
      <c r="C115" s="21"/>
      <c r="D115" s="21"/>
      <c r="E115" s="21"/>
      <c r="F115" s="21" t="s">
        <v>104</v>
      </c>
      <c r="G115" s="21"/>
      <c r="H115" s="21"/>
      <c r="I115" s="21"/>
      <c r="J115" s="21" t="s">
        <v>249</v>
      </c>
      <c r="K115" s="21"/>
      <c r="L115" s="21"/>
    </row>
  </sheetData>
  <mergeCells count="10">
    <mergeCell ref="A108:B108"/>
    <mergeCell ref="A110:B110"/>
    <mergeCell ref="A109:B109"/>
    <mergeCell ref="C1:L1"/>
    <mergeCell ref="A1:B1"/>
    <mergeCell ref="A5:B6"/>
    <mergeCell ref="F5:I5"/>
    <mergeCell ref="J5:L5"/>
    <mergeCell ref="C5:E5"/>
    <mergeCell ref="A3:L3"/>
  </mergeCells>
  <hyperlinks>
    <hyperlink ref="L2" location="Index!A1" display="Index"/>
  </hyperlinks>
  <printOptions/>
  <pageMargins left="0.5118110236220472" right="0.2362204724409449" top="1.18" bottom="0.5511811023622047" header="0.35" footer="0.27"/>
  <pageSetup firstPageNumber="6" useFirstPageNumber="1" horizontalDpi="600" verticalDpi="600" orientation="portrait" paperSize="9" scale="83" r:id="rId1"/>
  <headerFooter alignWithMargins="0">
    <oddHeader>&amp;L&amp;8Ministère de l'intérieur&amp;10
&amp;8Ministère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J115"/>
  <sheetViews>
    <sheetView zoomScaleSheetLayoutView="85" workbookViewId="0" topLeftCell="A1">
      <selection activeCell="M24" sqref="M24"/>
    </sheetView>
  </sheetViews>
  <sheetFormatPr defaultColWidth="11.421875" defaultRowHeight="12.75"/>
  <cols>
    <col min="1" max="1" width="3.57421875" style="2" customWidth="1"/>
    <col min="2" max="2" width="17.8515625" style="2" bestFit="1" customWidth="1"/>
    <col min="3" max="10" width="9.7109375" style="2" customWidth="1"/>
    <col min="11" max="16384" width="11.421875" style="2" customWidth="1"/>
  </cols>
  <sheetData>
    <row r="1" spans="1:10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</row>
    <row r="2" spans="1:10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0"/>
      <c r="J2" s="160" t="s">
        <v>345</v>
      </c>
    </row>
    <row r="3" spans="1:10" ht="22.5" customHeight="1" thickBot="1">
      <c r="A3" s="380" t="s">
        <v>257</v>
      </c>
      <c r="B3" s="381"/>
      <c r="C3" s="381"/>
      <c r="D3" s="381"/>
      <c r="E3" s="381"/>
      <c r="F3" s="381"/>
      <c r="G3" s="381"/>
      <c r="H3" s="381"/>
      <c r="I3" s="381"/>
      <c r="J3" s="382"/>
    </row>
    <row r="4" spans="1:10" ht="9" customHeight="1" thickBot="1">
      <c r="A4" s="13"/>
      <c r="B4" s="14"/>
      <c r="C4" s="14"/>
      <c r="D4" s="14"/>
      <c r="E4" s="15"/>
      <c r="F4" s="16"/>
      <c r="G4" s="17"/>
      <c r="H4" s="17"/>
      <c r="I4" s="15"/>
      <c r="J4" s="16"/>
    </row>
    <row r="5" spans="1:10" ht="30" customHeight="1">
      <c r="A5" s="370" t="s">
        <v>232</v>
      </c>
      <c r="B5" s="371"/>
      <c r="C5" s="384" t="s">
        <v>250</v>
      </c>
      <c r="D5" s="385"/>
      <c r="E5" s="386"/>
      <c r="F5" s="388"/>
      <c r="G5" s="384" t="s">
        <v>251</v>
      </c>
      <c r="H5" s="385"/>
      <c r="I5" s="386"/>
      <c r="J5" s="387"/>
    </row>
    <row r="6" spans="1:10" ht="29.25" customHeight="1">
      <c r="A6" s="372"/>
      <c r="B6" s="373"/>
      <c r="C6" s="40" t="s">
        <v>240</v>
      </c>
      <c r="D6" s="6" t="s">
        <v>241</v>
      </c>
      <c r="E6" s="8" t="s">
        <v>252</v>
      </c>
      <c r="F6" s="7" t="str">
        <f>CONCATENATE(Index!$E$2," / ",Index!$E$2-1)</f>
        <v>2012 / 2011</v>
      </c>
      <c r="G6" s="40" t="s">
        <v>240</v>
      </c>
      <c r="H6" s="6" t="s">
        <v>241</v>
      </c>
      <c r="I6" s="8" t="s">
        <v>252</v>
      </c>
      <c r="J6" s="20" t="str">
        <f>CONCATENATE(Index!$E$2," / ",Index!$E$2-1)</f>
        <v>2012 / 2011</v>
      </c>
    </row>
    <row r="7" spans="1:10" ht="12.75" customHeight="1">
      <c r="A7" s="26" t="s">
        <v>105</v>
      </c>
      <c r="B7" s="27" t="s">
        <v>1</v>
      </c>
      <c r="C7" s="22">
        <v>82.178901</v>
      </c>
      <c r="D7" s="265">
        <f>C7*1000000/'t15'!$D7</f>
        <v>135.6329197282684</v>
      </c>
      <c r="E7" s="30">
        <f>C7/'t1'!$F7*100</f>
        <v>19.363988525262503</v>
      </c>
      <c r="F7" s="35">
        <v>0.023494328852677215</v>
      </c>
      <c r="G7" s="22">
        <v>67.890885</v>
      </c>
      <c r="H7" s="265">
        <f>G7*1000000/'t15'!$D7</f>
        <v>112.05113287516588</v>
      </c>
      <c r="I7" s="30">
        <f>G7/'t1'!$F7*100</f>
        <v>15.99727304834505</v>
      </c>
      <c r="J7" s="215">
        <v>0.06542331027933179</v>
      </c>
    </row>
    <row r="8" spans="1:10" ht="12.75" customHeight="1">
      <c r="A8" s="28" t="s">
        <v>106</v>
      </c>
      <c r="B8" s="29" t="s">
        <v>2</v>
      </c>
      <c r="C8" s="23">
        <v>95.489922</v>
      </c>
      <c r="D8" s="266">
        <f>C8*1000000/'t15'!$D8</f>
        <v>172.20253516097677</v>
      </c>
      <c r="E8" s="31">
        <f>C8/'t1'!$F8*100</f>
        <v>20.21859475760566</v>
      </c>
      <c r="F8" s="36">
        <v>0.0024145729299975827</v>
      </c>
      <c r="G8" s="23">
        <v>60.505753</v>
      </c>
      <c r="H8" s="266">
        <f>G8*1000000/'t15'!$D8</f>
        <v>109.11354664656524</v>
      </c>
      <c r="I8" s="31">
        <f>G8/'t1'!$F8*100</f>
        <v>12.811208500209926</v>
      </c>
      <c r="J8" s="48">
        <v>0.005457286020646768</v>
      </c>
    </row>
    <row r="9" spans="1:10" ht="12.75" customHeight="1">
      <c r="A9" s="26" t="s">
        <v>107</v>
      </c>
      <c r="B9" s="27" t="s">
        <v>3</v>
      </c>
      <c r="C9" s="22">
        <v>75.105096</v>
      </c>
      <c r="D9" s="265">
        <f>C9*1000000/'t15'!$D9</f>
        <v>212.54434828872374</v>
      </c>
      <c r="E9" s="30">
        <f>C9/'t1'!$F9*100</f>
        <v>23.012084382118605</v>
      </c>
      <c r="F9" s="35">
        <v>0.014866529108207738</v>
      </c>
      <c r="G9" s="22">
        <v>38.693233</v>
      </c>
      <c r="H9" s="265">
        <f>G9*1000000/'t15'!$D9</f>
        <v>109.5002660161534</v>
      </c>
      <c r="I9" s="30">
        <f>G9/'t1'!$F9*100</f>
        <v>11.855546297590461</v>
      </c>
      <c r="J9" s="47">
        <v>0.009109023359273882</v>
      </c>
    </row>
    <row r="10" spans="1:10" ht="12.75" customHeight="1">
      <c r="A10" s="28" t="s">
        <v>108</v>
      </c>
      <c r="B10" s="29" t="s">
        <v>85</v>
      </c>
      <c r="C10" s="24">
        <v>45.062546</v>
      </c>
      <c r="D10" s="266">
        <f>C10*1000000/'t15'!$D10</f>
        <v>273.90481342580495</v>
      </c>
      <c r="E10" s="31">
        <f>C10/'t1'!$F10*100</f>
        <v>27.23087125175031</v>
      </c>
      <c r="F10" s="36">
        <v>0.011239450777648763</v>
      </c>
      <c r="G10" s="24">
        <v>30.19049</v>
      </c>
      <c r="H10" s="266">
        <f>G10*1000000/'t15'!$D10</f>
        <v>183.50761918076333</v>
      </c>
      <c r="I10" s="31">
        <f>G10/'t1'!$F10*100</f>
        <v>18.243828172009085</v>
      </c>
      <c r="J10" s="48">
        <v>0.02826515036745847</v>
      </c>
    </row>
    <row r="11" spans="1:10" ht="12.75" customHeight="1">
      <c r="A11" s="26" t="s">
        <v>109</v>
      </c>
      <c r="B11" s="27" t="s">
        <v>4</v>
      </c>
      <c r="C11" s="22">
        <v>33.57228</v>
      </c>
      <c r="D11" s="265">
        <f>C11*1000000/'t15'!$D11</f>
        <v>237.84319143057533</v>
      </c>
      <c r="E11" s="30">
        <f>C11/'t1'!$F11*100</f>
        <v>23.00790074113099</v>
      </c>
      <c r="F11" s="35">
        <v>0.011804396683206875</v>
      </c>
      <c r="G11" s="22">
        <v>14.118365</v>
      </c>
      <c r="H11" s="265">
        <f>G11*1000000/'t15'!$D11</f>
        <v>100.0217140266236</v>
      </c>
      <c r="I11" s="30">
        <f>G11/'t1'!$F11*100</f>
        <v>9.675659220852973</v>
      </c>
      <c r="J11" s="47">
        <v>0.03610214038578885</v>
      </c>
    </row>
    <row r="12" spans="1:10" ht="12.75" customHeight="1">
      <c r="A12" s="28" t="s">
        <v>110</v>
      </c>
      <c r="B12" s="29" t="s">
        <v>5</v>
      </c>
      <c r="C12" s="24">
        <v>189.328494</v>
      </c>
      <c r="D12" s="266">
        <f>C12*1000000/'t15'!$D12</f>
        <v>172.96655021578738</v>
      </c>
      <c r="E12" s="31">
        <f>C12/'t1'!$F12*100</f>
        <v>17.783144813795452</v>
      </c>
      <c r="F12" s="36" t="s">
        <v>397</v>
      </c>
      <c r="G12" s="24">
        <v>124.163653</v>
      </c>
      <c r="H12" s="266">
        <f>G12*1000000/'t15'!$D12</f>
        <v>113.43331512265712</v>
      </c>
      <c r="I12" s="31">
        <f>G12/'t1'!$F12*100</f>
        <v>11.662376725549025</v>
      </c>
      <c r="J12" s="48">
        <v>0.04016071719250047</v>
      </c>
    </row>
    <row r="13" spans="1:10" ht="12.75" customHeight="1">
      <c r="A13" s="26" t="s">
        <v>111</v>
      </c>
      <c r="B13" s="27" t="s">
        <v>6</v>
      </c>
      <c r="C13" s="22">
        <v>67.61612</v>
      </c>
      <c r="D13" s="265">
        <f>C13*1000000/'t15'!$D13</f>
        <v>209.00394416350352</v>
      </c>
      <c r="E13" s="30">
        <f>C13/'t1'!$F13*100</f>
        <v>22.50637348536887</v>
      </c>
      <c r="F13" s="35">
        <v>0.019023680714356894</v>
      </c>
      <c r="G13" s="22">
        <v>44.229926</v>
      </c>
      <c r="H13" s="265">
        <f>G13*1000000/'t15'!$D13</f>
        <v>136.71634787769383</v>
      </c>
      <c r="I13" s="30">
        <f>G13/'t1'!$F13*100</f>
        <v>14.722158470291212</v>
      </c>
      <c r="J13" s="47">
        <v>0.021230783950981547</v>
      </c>
    </row>
    <row r="14" spans="1:10" ht="12.75" customHeight="1">
      <c r="A14" s="28" t="s">
        <v>112</v>
      </c>
      <c r="B14" s="29" t="s">
        <v>86</v>
      </c>
      <c r="C14" s="24">
        <v>63.658844</v>
      </c>
      <c r="D14" s="266">
        <f>C14*1000000/'t15'!$D14</f>
        <v>218.22123496402335</v>
      </c>
      <c r="E14" s="31">
        <f>C14/'t1'!$F14*100</f>
        <v>22.708272015694064</v>
      </c>
      <c r="F14" s="36">
        <v>0.0023343667096007437</v>
      </c>
      <c r="G14" s="24">
        <v>40.995552</v>
      </c>
      <c r="H14" s="266">
        <f>G14*1000000/'t15'!$D14</f>
        <v>140.53192649039994</v>
      </c>
      <c r="I14" s="31">
        <f>G14/'t1'!$F14*100</f>
        <v>14.623861945239389</v>
      </c>
      <c r="J14" s="48">
        <v>-0.008744427239592567</v>
      </c>
    </row>
    <row r="15" spans="1:10" ht="12.75" customHeight="1">
      <c r="A15" s="26" t="s">
        <v>113</v>
      </c>
      <c r="B15" s="27" t="s">
        <v>7</v>
      </c>
      <c r="C15" s="22">
        <v>40.60335</v>
      </c>
      <c r="D15" s="265">
        <f>C15*1000000/'t15'!$D15</f>
        <v>259.1135346934608</v>
      </c>
      <c r="E15" s="30">
        <f>C15/'t1'!$F15*100</f>
        <v>26.01122198095423</v>
      </c>
      <c r="F15" s="35">
        <v>0.005184317893267787</v>
      </c>
      <c r="G15" s="22">
        <v>16.77685</v>
      </c>
      <c r="H15" s="265">
        <f>G15*1000000/'t15'!$D15</f>
        <v>107.06281389397643</v>
      </c>
      <c r="I15" s="30">
        <f>G15/'t1'!$F15*100</f>
        <v>10.747545941188893</v>
      </c>
      <c r="J15" s="47">
        <v>0.054481088152251944</v>
      </c>
    </row>
    <row r="16" spans="1:10" ht="12.75" customHeight="1">
      <c r="A16" s="28" t="s">
        <v>114</v>
      </c>
      <c r="B16" s="29" t="s">
        <v>87</v>
      </c>
      <c r="C16" s="24">
        <v>55.321815</v>
      </c>
      <c r="D16" s="266">
        <f>C16*1000000/'t15'!$D16</f>
        <v>177.49783428945443</v>
      </c>
      <c r="E16" s="31">
        <f>C16/'t1'!$F16*100</f>
        <v>21.61173567815837</v>
      </c>
      <c r="F16" s="36">
        <v>-0.0013413394295485048</v>
      </c>
      <c r="G16" s="24">
        <v>41.29847</v>
      </c>
      <c r="H16" s="266">
        <f>G16*1000000/'t15'!$D16</f>
        <v>132.5044918440945</v>
      </c>
      <c r="I16" s="31">
        <f>G16/'t1'!$F16*100</f>
        <v>16.133447855106585</v>
      </c>
      <c r="J16" s="48">
        <v>-0.04870434144348679</v>
      </c>
    </row>
    <row r="17" spans="1:10" ht="12.75" customHeight="1">
      <c r="A17" s="26" t="s">
        <v>115</v>
      </c>
      <c r="B17" s="27" t="s">
        <v>8</v>
      </c>
      <c r="C17" s="22">
        <v>90.068644</v>
      </c>
      <c r="D17" s="265">
        <f>C17*1000000/'t15'!$D17</f>
        <v>247.8362335589676</v>
      </c>
      <c r="E17" s="30">
        <f>C17/'t1'!$F17*100</f>
        <v>22.910140355783277</v>
      </c>
      <c r="F17" s="35">
        <v>0.01169504277915867</v>
      </c>
      <c r="G17" s="22">
        <v>40.013455</v>
      </c>
      <c r="H17" s="265">
        <f>G17*1000000/'t15'!$D17</f>
        <v>110.10251224478564</v>
      </c>
      <c r="I17" s="30">
        <f>G17/'t1'!$F17*100</f>
        <v>10.177946835413866</v>
      </c>
      <c r="J17" s="47">
        <v>0.06497877625474335</v>
      </c>
    </row>
    <row r="18" spans="1:10" ht="12.75" customHeight="1">
      <c r="A18" s="28" t="s">
        <v>116</v>
      </c>
      <c r="B18" s="29" t="s">
        <v>9</v>
      </c>
      <c r="C18" s="24">
        <v>68.52889</v>
      </c>
      <c r="D18" s="266">
        <f>C18*1000000/'t15'!$D18</f>
        <v>237.424870250906</v>
      </c>
      <c r="E18" s="31">
        <f>C18/'t1'!$F18*100</f>
        <v>23.76867675791496</v>
      </c>
      <c r="F18" s="36">
        <v>0.010114977355768051</v>
      </c>
      <c r="G18" s="24">
        <v>42.212747</v>
      </c>
      <c r="H18" s="266">
        <f>G18*1000000/'t15'!$D18</f>
        <v>146.25008488258487</v>
      </c>
      <c r="I18" s="31">
        <f>G18/'t1'!$F18*100</f>
        <v>14.641140962689525</v>
      </c>
      <c r="J18" s="48">
        <v>0.017682290572998527</v>
      </c>
    </row>
    <row r="19" spans="1:10" ht="12.75" customHeight="1">
      <c r="A19" s="26" t="s">
        <v>117</v>
      </c>
      <c r="B19" s="27" t="s">
        <v>10</v>
      </c>
      <c r="C19" s="22">
        <v>327.638484</v>
      </c>
      <c r="D19" s="265">
        <f>C19*1000000/'t15'!$D19</f>
        <v>164.2220787591963</v>
      </c>
      <c r="E19" s="30">
        <f>C19/'t1'!$F19*100</f>
        <v>17.2632312392667</v>
      </c>
      <c r="F19" s="35">
        <v>0.018681452535910914</v>
      </c>
      <c r="G19" s="22">
        <v>202.474115</v>
      </c>
      <c r="H19" s="265">
        <f>G19*1000000/'t15'!$D19</f>
        <v>101.4860026645361</v>
      </c>
      <c r="I19" s="30">
        <f>G19/'t1'!$F19*100</f>
        <v>10.668336101844735</v>
      </c>
      <c r="J19" s="47">
        <v>0.017249880171484877</v>
      </c>
    </row>
    <row r="20" spans="1:10" ht="12.75" customHeight="1">
      <c r="A20" s="28" t="s">
        <v>118</v>
      </c>
      <c r="B20" s="29" t="s">
        <v>11</v>
      </c>
      <c r="C20" s="24">
        <v>105.792639</v>
      </c>
      <c r="D20" s="266">
        <f>C20*1000000/'t15'!$D20</f>
        <v>151.7710808631756</v>
      </c>
      <c r="E20" s="31">
        <f>C20/'t1'!$F20*100</f>
        <v>18.74984015889713</v>
      </c>
      <c r="F20" s="36">
        <v>0.01806828368458424</v>
      </c>
      <c r="G20" s="24">
        <v>52.115776</v>
      </c>
      <c r="H20" s="266">
        <f>G20*1000000/'t15'!$D20</f>
        <v>74.7657656365217</v>
      </c>
      <c r="I20" s="31">
        <f>G20/'t1'!$F20*100</f>
        <v>9.236582800027204</v>
      </c>
      <c r="J20" s="48">
        <v>0.02232144783748935</v>
      </c>
    </row>
    <row r="21" spans="1:10" ht="12.75" customHeight="1">
      <c r="A21" s="26" t="s">
        <v>119</v>
      </c>
      <c r="B21" s="27" t="s">
        <v>12</v>
      </c>
      <c r="C21" s="22">
        <v>43.4898</v>
      </c>
      <c r="D21" s="265">
        <f>C21*1000000/'t15'!$D21</f>
        <v>281.7536312632002</v>
      </c>
      <c r="E21" s="30">
        <f>C21/'t1'!$F21*100</f>
        <v>25.64722838817427</v>
      </c>
      <c r="F21" s="35">
        <v>0.028601837726611512</v>
      </c>
      <c r="G21" s="22">
        <v>22.17623</v>
      </c>
      <c r="H21" s="265">
        <f>G21*1000000/'t15'!$D21</f>
        <v>143.67123624914157</v>
      </c>
      <c r="I21" s="30">
        <f>G21/'t1'!$F21*100</f>
        <v>13.077982322261356</v>
      </c>
      <c r="J21" s="47">
        <v>0.017529909361122975</v>
      </c>
    </row>
    <row r="22" spans="1:10" ht="12.75" customHeight="1">
      <c r="A22" s="28" t="s">
        <v>120</v>
      </c>
      <c r="B22" s="29" t="s">
        <v>13</v>
      </c>
      <c r="C22" s="24">
        <v>81.009149</v>
      </c>
      <c r="D22" s="266">
        <f>C22*1000000/'t15'!$D22</f>
        <v>222.60581237823325</v>
      </c>
      <c r="E22" s="31">
        <f>C22/'t1'!$F22*100</f>
        <v>23.5351932318058</v>
      </c>
      <c r="F22" s="36">
        <v>0.036471381388793356</v>
      </c>
      <c r="G22" s="24">
        <v>36.490317</v>
      </c>
      <c r="H22" s="266">
        <f>G22*1000000/'t15'!$D22</f>
        <v>100.27208975771681</v>
      </c>
      <c r="I22" s="31">
        <f>G22/'t1'!$F22*100</f>
        <v>10.60135394935266</v>
      </c>
      <c r="J22" s="48">
        <v>0.028733236678168295</v>
      </c>
    </row>
    <row r="23" spans="1:10" ht="12.75" customHeight="1">
      <c r="A23" s="26" t="s">
        <v>121</v>
      </c>
      <c r="B23" s="27" t="s">
        <v>88</v>
      </c>
      <c r="C23" s="22">
        <v>109.32531</v>
      </c>
      <c r="D23" s="265">
        <f>C23*1000000/'t15'!$D23</f>
        <v>172.18536589975557</v>
      </c>
      <c r="E23" s="30">
        <f>C23/'t1'!$F23*100</f>
        <v>19.65271640846615</v>
      </c>
      <c r="F23" s="35">
        <v>-0.02465628030181166</v>
      </c>
      <c r="G23" s="22">
        <v>50.079846</v>
      </c>
      <c r="H23" s="265">
        <f>G23*1000000/'t15'!$D23</f>
        <v>78.87484250182698</v>
      </c>
      <c r="I23" s="30">
        <f>G23/'t1'!$F23*100</f>
        <v>9.00253574600116</v>
      </c>
      <c r="J23" s="47">
        <v>-0.048113776907594885</v>
      </c>
    </row>
    <row r="24" spans="1:10" ht="12.75" customHeight="1">
      <c r="A24" s="28" t="s">
        <v>122</v>
      </c>
      <c r="B24" s="29" t="s">
        <v>89</v>
      </c>
      <c r="C24" s="24">
        <v>72.151146</v>
      </c>
      <c r="D24" s="266">
        <f>C24*1000000/'t15'!$D24</f>
        <v>225.87962044060697</v>
      </c>
      <c r="E24" s="31">
        <f>C24/'t1'!$F24*100</f>
        <v>23.422681843436095</v>
      </c>
      <c r="F24" s="36">
        <v>0.011142175346954275</v>
      </c>
      <c r="G24" s="24">
        <v>33.85244</v>
      </c>
      <c r="H24" s="266">
        <f>G24*1000000/'t15'!$D24</f>
        <v>105.97997013364723</v>
      </c>
      <c r="I24" s="31">
        <f>G24/'t1'!$F24*100</f>
        <v>10.989637389044518</v>
      </c>
      <c r="J24" s="48">
        <v>-0.0030199691161676423</v>
      </c>
    </row>
    <row r="25" spans="1:10" ht="12.75" customHeight="1">
      <c r="A25" s="26" t="s">
        <v>123</v>
      </c>
      <c r="B25" s="27" t="s">
        <v>90</v>
      </c>
      <c r="C25" s="22">
        <v>55.269054</v>
      </c>
      <c r="D25" s="265">
        <f>C25*1000000/'t15'!$D25</f>
        <v>219.2207317266655</v>
      </c>
      <c r="E25" s="30">
        <f>C25/'t1'!$F25*100</f>
        <v>21.484791418910618</v>
      </c>
      <c r="F25" s="35">
        <v>0.017938156481892564</v>
      </c>
      <c r="G25" s="22">
        <v>37.551666</v>
      </c>
      <c r="H25" s="265">
        <f>G25*1000000/'t15'!$D25</f>
        <v>148.94598518142442</v>
      </c>
      <c r="I25" s="30">
        <f>G25/'t1'!$F25*100</f>
        <v>14.597494493801136</v>
      </c>
      <c r="J25" s="47">
        <v>0.02089690037643721</v>
      </c>
    </row>
    <row r="26" spans="1:10" ht="12.75" customHeight="1">
      <c r="A26" s="28" t="s">
        <v>228</v>
      </c>
      <c r="B26" s="29" t="s">
        <v>14</v>
      </c>
      <c r="C26" s="24">
        <v>61.5715</v>
      </c>
      <c r="D26" s="266">
        <f>C26*1000000/'t15'!$D26</f>
        <v>428.40096295677824</v>
      </c>
      <c r="E26" s="31">
        <f>C26/'t1'!$F26*100</f>
        <v>33.34299066938877</v>
      </c>
      <c r="F26" s="36">
        <v>0.03914635792884624</v>
      </c>
      <c r="G26" s="24">
        <v>19.96289</v>
      </c>
      <c r="H26" s="266">
        <f>G26*1000000/'t15'!$D26</f>
        <v>138.89740057332108</v>
      </c>
      <c r="I26" s="31">
        <f>G26/'t1'!$F26*100</f>
        <v>10.8105609738927</v>
      </c>
      <c r="J26" s="48">
        <v>0.05918810553270859</v>
      </c>
    </row>
    <row r="27" spans="1:10" ht="12.75" customHeight="1">
      <c r="A27" s="26" t="s">
        <v>229</v>
      </c>
      <c r="B27" s="27" t="s">
        <v>15</v>
      </c>
      <c r="C27" s="22">
        <v>50.098229</v>
      </c>
      <c r="D27" s="265">
        <f>C27*1000000/'t15'!$D27</f>
        <v>299.8044858560289</v>
      </c>
      <c r="E27" s="30">
        <f>C27/'t1'!$F27*100</f>
        <v>27.9598104536888</v>
      </c>
      <c r="F27" s="35">
        <v>0.03204701669775156</v>
      </c>
      <c r="G27" s="22">
        <v>22.894224</v>
      </c>
      <c r="H27" s="265">
        <f>G27*1000000/'t15'!$D27</f>
        <v>137.006660562647</v>
      </c>
      <c r="I27" s="30">
        <f>G27/'t1'!$F27*100</f>
        <v>12.777261318444868</v>
      </c>
      <c r="J27" s="47">
        <v>-0.05628678576171875</v>
      </c>
    </row>
    <row r="28" spans="1:10" ht="12.75" customHeight="1">
      <c r="A28" s="28" t="s">
        <v>124</v>
      </c>
      <c r="B28" s="29" t="s">
        <v>16</v>
      </c>
      <c r="C28" s="24">
        <v>96.885319</v>
      </c>
      <c r="D28" s="266">
        <f>C28*1000000/'t15'!$D28</f>
        <v>179.99758294798602</v>
      </c>
      <c r="E28" s="31">
        <f>C28/'t1'!$F28*100</f>
        <v>21.572208651058865</v>
      </c>
      <c r="F28" s="36">
        <v>0.004956347271358297</v>
      </c>
      <c r="G28" s="24">
        <v>28.91067</v>
      </c>
      <c r="H28" s="266">
        <f>G28*1000000/'t15'!$D28</f>
        <v>53.71144746302431</v>
      </c>
      <c r="I28" s="31">
        <f>G28/'t1'!$F28*100</f>
        <v>6.437167281060488</v>
      </c>
      <c r="J28" s="48">
        <v>-0.04257343144227921</v>
      </c>
    </row>
    <row r="29" spans="1:10" ht="12.75" customHeight="1">
      <c r="A29" s="26" t="s">
        <v>125</v>
      </c>
      <c r="B29" s="27" t="s">
        <v>91</v>
      </c>
      <c r="C29" s="22">
        <v>113.524808</v>
      </c>
      <c r="D29" s="265">
        <f>C29*1000000/'t15'!$D29</f>
        <v>186.6091696309398</v>
      </c>
      <c r="E29" s="30">
        <f>C29/'t1'!$F29*100</f>
        <v>23.76835793396562</v>
      </c>
      <c r="F29" s="35">
        <v>-0.03568867667840825</v>
      </c>
      <c r="G29" s="22">
        <v>56.314533</v>
      </c>
      <c r="H29" s="265">
        <f>G29*1000000/'t15'!$D29</f>
        <v>92.56838594507164</v>
      </c>
      <c r="I29" s="30">
        <f>G29/'t1'!$F29*100</f>
        <v>11.790409522014949</v>
      </c>
      <c r="J29" s="47">
        <v>0.03314283280042063</v>
      </c>
    </row>
    <row r="30" spans="1:10" ht="12.75" customHeight="1">
      <c r="A30" s="28" t="s">
        <v>126</v>
      </c>
      <c r="B30" s="29" t="s">
        <v>17</v>
      </c>
      <c r="C30" s="24">
        <v>39.13807</v>
      </c>
      <c r="D30" s="266">
        <f>C30*1000000/'t15'!$D30</f>
        <v>304.7305640985713</v>
      </c>
      <c r="E30" s="31">
        <f>C30/'t1'!$F30*100</f>
        <v>25.145011280252383</v>
      </c>
      <c r="F30" s="36">
        <v>0.02839525117572328</v>
      </c>
      <c r="G30" s="24">
        <v>23.388247</v>
      </c>
      <c r="H30" s="266">
        <f>G30*1000000/'t15'!$D30</f>
        <v>182.10181804025382</v>
      </c>
      <c r="I30" s="31">
        <f>G30/'t1'!$F30*100</f>
        <v>15.026232377844103</v>
      </c>
      <c r="J30" s="48">
        <v>0.02726384260523429</v>
      </c>
    </row>
    <row r="31" spans="1:10" ht="12.75" customHeight="1">
      <c r="A31" s="26" t="s">
        <v>127</v>
      </c>
      <c r="B31" s="27" t="s">
        <v>92</v>
      </c>
      <c r="C31" s="22">
        <v>93.335913</v>
      </c>
      <c r="D31" s="265">
        <f>C31*1000000/'t15'!$D31</f>
        <v>219.89537902633018</v>
      </c>
      <c r="E31" s="30">
        <f>C31/'t1'!$F31*100</f>
        <v>25.331768832249583</v>
      </c>
      <c r="F31" s="35">
        <v>0.03912952669886027</v>
      </c>
      <c r="G31" s="22">
        <v>46.438477</v>
      </c>
      <c r="H31" s="265">
        <f>G31*1000000/'t15'!$D31</f>
        <v>109.4070457244096</v>
      </c>
      <c r="I31" s="30">
        <f>G31/'t1'!$F31*100</f>
        <v>12.603602691342818</v>
      </c>
      <c r="J31" s="47">
        <v>-0.0032785356076041605</v>
      </c>
    </row>
    <row r="32" spans="1:10" ht="12.75" customHeight="1">
      <c r="A32" s="28" t="s">
        <v>128</v>
      </c>
      <c r="B32" s="29" t="s">
        <v>18</v>
      </c>
      <c r="C32" s="24">
        <v>90.062112</v>
      </c>
      <c r="D32" s="266">
        <f>C32*1000000/'t15'!$D32</f>
        <v>166.78415976532986</v>
      </c>
      <c r="E32" s="31">
        <f>C32/'t1'!$F32*100</f>
        <v>20.885485121639235</v>
      </c>
      <c r="F32" s="36">
        <v>0.010777399780785624</v>
      </c>
      <c r="G32" s="24">
        <v>52.014012</v>
      </c>
      <c r="H32" s="266">
        <f>G32*1000000/'t15'!$D32</f>
        <v>96.32367146179944</v>
      </c>
      <c r="I32" s="31">
        <f>G32/'t1'!$F32*100</f>
        <v>12.062096364592968</v>
      </c>
      <c r="J32" s="48">
        <v>0.0481768691153166</v>
      </c>
    </row>
    <row r="33" spans="1:10" ht="12.75" customHeight="1">
      <c r="A33" s="26" t="s">
        <v>129</v>
      </c>
      <c r="B33" s="27" t="s">
        <v>93</v>
      </c>
      <c r="C33" s="22">
        <v>95.328184</v>
      </c>
      <c r="D33" s="265">
        <f>C33*1000000/'t15'!$D33</f>
        <v>191.61944734234262</v>
      </c>
      <c r="E33" s="30">
        <f>C33/'t1'!$F33*100</f>
        <v>20.56702998921251</v>
      </c>
      <c r="F33" s="35">
        <v>0.010405381025743177</v>
      </c>
      <c r="G33" s="22">
        <v>44.905963</v>
      </c>
      <c r="H33" s="265">
        <f>G33*1000000/'t15'!$D33</f>
        <v>90.26560091017454</v>
      </c>
      <c r="I33" s="30">
        <f>G33/'t1'!$F33*100</f>
        <v>9.688449406688243</v>
      </c>
      <c r="J33" s="47">
        <v>0.04070594433713404</v>
      </c>
    </row>
    <row r="34" spans="1:10" ht="12.75" customHeight="1">
      <c r="A34" s="28" t="s">
        <v>130</v>
      </c>
      <c r="B34" s="29" t="s">
        <v>19</v>
      </c>
      <c r="C34" s="24">
        <v>83.536111</v>
      </c>
      <c r="D34" s="266">
        <f>C34*1000000/'t15'!$D34</f>
        <v>139.4171560847223</v>
      </c>
      <c r="E34" s="31">
        <f>C34/'t1'!$F34*100</f>
        <v>20.028108747719685</v>
      </c>
      <c r="F34" s="36">
        <v>0.024789630177129096</v>
      </c>
      <c r="G34" s="24">
        <v>35.390941</v>
      </c>
      <c r="H34" s="266">
        <f>G34*1000000/'t15'!$D34</f>
        <v>59.065526109806555</v>
      </c>
      <c r="I34" s="31">
        <f>G34/'t1'!$F34*100</f>
        <v>8.485116275428853</v>
      </c>
      <c r="J34" s="48">
        <v>-0.03140472412326545</v>
      </c>
    </row>
    <row r="35" spans="1:10" ht="12.75" customHeight="1">
      <c r="A35" s="26" t="s">
        <v>131</v>
      </c>
      <c r="B35" s="27" t="s">
        <v>20</v>
      </c>
      <c r="C35" s="22">
        <v>74.284107</v>
      </c>
      <c r="D35" s="265">
        <f>C35*1000000/'t15'!$D35</f>
        <v>169.9997413986443</v>
      </c>
      <c r="E35" s="30">
        <f>C35/'t1'!$F35*100</f>
        <v>21.301065815088656</v>
      </c>
      <c r="F35" s="35">
        <v>0.0006104625604941294</v>
      </c>
      <c r="G35" s="22">
        <v>33.043269</v>
      </c>
      <c r="H35" s="265">
        <f>G35*1000000/'t15'!$D35</f>
        <v>75.61977133232335</v>
      </c>
      <c r="I35" s="30">
        <f>G35/'t1'!$F35*100</f>
        <v>9.475201037480046</v>
      </c>
      <c r="J35" s="47">
        <v>-0.002172174645716285</v>
      </c>
    </row>
    <row r="36" spans="1:10" ht="12.75" customHeight="1">
      <c r="A36" s="28" t="s">
        <v>132</v>
      </c>
      <c r="B36" s="29" t="s">
        <v>21</v>
      </c>
      <c r="C36" s="24">
        <v>149.550633</v>
      </c>
      <c r="D36" s="266">
        <f>C36*1000000/'t15'!$D36</f>
        <v>161.59914181547845</v>
      </c>
      <c r="E36" s="31">
        <f>C36/'t1'!$F36*100</f>
        <v>20.720881501113897</v>
      </c>
      <c r="F36" s="36">
        <v>0.02230922906992716</v>
      </c>
      <c r="G36" s="24">
        <v>76.872673</v>
      </c>
      <c r="H36" s="266">
        <f>G36*1000000/'t15'!$D36</f>
        <v>83.0659004021862</v>
      </c>
      <c r="I36" s="31">
        <f>G36/'t1'!$F36*100</f>
        <v>10.651038487459145</v>
      </c>
      <c r="J36" s="48">
        <v>0.041713560440945985</v>
      </c>
    </row>
    <row r="37" spans="1:10" ht="12.75" customHeight="1">
      <c r="A37" s="26" t="s">
        <v>133</v>
      </c>
      <c r="B37" s="27" t="s">
        <v>22</v>
      </c>
      <c r="C37" s="22">
        <v>151.14321</v>
      </c>
      <c r="D37" s="265">
        <f>C37*1000000/'t15'!$D37</f>
        <v>210.4528106424425</v>
      </c>
      <c r="E37" s="30">
        <f>C37/'t1'!$F37*100</f>
        <v>20.152340619451074</v>
      </c>
      <c r="F37" s="35">
        <v>0.0425966747308113</v>
      </c>
      <c r="G37" s="22">
        <v>88.900483</v>
      </c>
      <c r="H37" s="265">
        <f>G37*1000000/'t15'!$D37</f>
        <v>123.78562367982444</v>
      </c>
      <c r="I37" s="30">
        <f>G37/'t1'!$F37*100</f>
        <v>11.853346337223615</v>
      </c>
      <c r="J37" s="47">
        <v>0.04263800995379641</v>
      </c>
    </row>
    <row r="38" spans="1:10" ht="12.75" customHeight="1">
      <c r="A38" s="28" t="s">
        <v>134</v>
      </c>
      <c r="B38" s="29" t="s">
        <v>23</v>
      </c>
      <c r="C38" s="24">
        <v>265.949427</v>
      </c>
      <c r="D38" s="266">
        <f>C38*1000000/'t15'!$D38</f>
        <v>212.02221315154418</v>
      </c>
      <c r="E38" s="31">
        <f>C38/'t1'!$F38*100</f>
        <v>23.9004076790156</v>
      </c>
      <c r="F38" s="36">
        <v>0.018086417872581473</v>
      </c>
      <c r="G38" s="24">
        <v>125.302993</v>
      </c>
      <c r="H38" s="266">
        <f>G38*1000000/'t15'!$D38</f>
        <v>99.89499954956642</v>
      </c>
      <c r="I38" s="31">
        <f>G38/'t1'!$F38*100</f>
        <v>11.260759798895291</v>
      </c>
      <c r="J38" s="48">
        <v>0.028978723839661935</v>
      </c>
    </row>
    <row r="39" spans="1:10" ht="12.75" customHeight="1">
      <c r="A39" s="26" t="s">
        <v>135</v>
      </c>
      <c r="B39" s="27" t="s">
        <v>24</v>
      </c>
      <c r="C39" s="22">
        <v>56.589056</v>
      </c>
      <c r="D39" s="265">
        <f>C39*1000000/'t15'!$D39</f>
        <v>290.8565789473684</v>
      </c>
      <c r="E39" s="30">
        <f>C39/'t1'!$F39*100</f>
        <v>26.552146289329613</v>
      </c>
      <c r="F39" s="35">
        <v>0.013056944685648997</v>
      </c>
      <c r="G39" s="22">
        <v>24.027718</v>
      </c>
      <c r="H39" s="265">
        <f>G39*1000000/'t15'!$D39</f>
        <v>123.49772820723685</v>
      </c>
      <c r="I39" s="30">
        <f>G39/'t1'!$F39*100</f>
        <v>11.27404357716726</v>
      </c>
      <c r="J39" s="47">
        <v>0.024962314234064698</v>
      </c>
    </row>
    <row r="40" spans="1:10" ht="12.75" customHeight="1">
      <c r="A40" s="28" t="s">
        <v>136</v>
      </c>
      <c r="B40" s="29" t="s">
        <v>25</v>
      </c>
      <c r="C40" s="24">
        <v>230.96765</v>
      </c>
      <c r="D40" s="266">
        <f>C40*1000000/'t15'!$D40</f>
        <v>157.7553056920076</v>
      </c>
      <c r="E40" s="31">
        <f>C40/'t1'!$F40*100</f>
        <v>18.890691439588757</v>
      </c>
      <c r="F40" s="36">
        <v>0.016470336088419746</v>
      </c>
      <c r="G40" s="24">
        <v>101.107987</v>
      </c>
      <c r="H40" s="266">
        <f>G40*1000000/'t15'!$D40</f>
        <v>69.05868158198142</v>
      </c>
      <c r="I40" s="31">
        <f>G40/'t1'!$F40*100</f>
        <v>8.269555431225763</v>
      </c>
      <c r="J40" s="48">
        <v>0.008108781879133664</v>
      </c>
    </row>
    <row r="41" spans="1:10" ht="12.75" customHeight="1">
      <c r="A41" s="26" t="s">
        <v>137</v>
      </c>
      <c r="B41" s="27" t="s">
        <v>26</v>
      </c>
      <c r="C41" s="22">
        <v>207.218906</v>
      </c>
      <c r="D41" s="265">
        <f>C41*1000000/'t15'!$D41</f>
        <v>197.34645237356028</v>
      </c>
      <c r="E41" s="30">
        <f>C41/'t1'!$F41*100</f>
        <v>19.88433256649441</v>
      </c>
      <c r="F41" s="35">
        <v>0.029509248355165107</v>
      </c>
      <c r="G41" s="22">
        <v>70.887329</v>
      </c>
      <c r="H41" s="265">
        <f>G41*1000000/'t15'!$D41</f>
        <v>67.51007022683248</v>
      </c>
      <c r="I41" s="30">
        <f>G41/'t1'!$F41*100</f>
        <v>6.802213426348769</v>
      </c>
      <c r="J41" s="47">
        <v>0.06230882047912445</v>
      </c>
    </row>
    <row r="42" spans="1:10" ht="12.75" customHeight="1">
      <c r="A42" s="28" t="s">
        <v>138</v>
      </c>
      <c r="B42" s="29" t="s">
        <v>27</v>
      </c>
      <c r="C42" s="24">
        <v>161.974618</v>
      </c>
      <c r="D42" s="266">
        <f>C42*1000000/'t15'!$D42</f>
        <v>161.3400675144656</v>
      </c>
      <c r="E42" s="31">
        <f>C42/'t1'!$F42*100</f>
        <v>21.795307539888558</v>
      </c>
      <c r="F42" s="36">
        <v>0.03954616878824435</v>
      </c>
      <c r="G42" s="24">
        <v>69.479919</v>
      </c>
      <c r="H42" s="266">
        <f>G42*1000000/'t15'!$D42</f>
        <v>69.20772501750615</v>
      </c>
      <c r="I42" s="31">
        <f>G42/'t1'!$F42*100</f>
        <v>9.349219162545246</v>
      </c>
      <c r="J42" s="48">
        <v>0.01372676346387336</v>
      </c>
    </row>
    <row r="43" spans="1:10" ht="12.75" customHeight="1">
      <c r="A43" s="26" t="s">
        <v>139</v>
      </c>
      <c r="B43" s="27" t="s">
        <v>28</v>
      </c>
      <c r="C43" s="22">
        <v>42.58218</v>
      </c>
      <c r="D43" s="265">
        <f>C43*1000000/'t15'!$D43</f>
        <v>177.8384834804108</v>
      </c>
      <c r="E43" s="30">
        <f>C43/'t1'!$F43*100</f>
        <v>21.67602134914658</v>
      </c>
      <c r="F43" s="35">
        <v>0.0033368549643617573</v>
      </c>
      <c r="G43" s="22">
        <v>33.69119</v>
      </c>
      <c r="H43" s="265">
        <f>G43*1000000/'t15'!$D43</f>
        <v>140.7065147028729</v>
      </c>
      <c r="I43" s="30">
        <f>G43/'t1'!$F43*100</f>
        <v>17.150154212822212</v>
      </c>
      <c r="J43" s="47">
        <v>-0.04529786844561634</v>
      </c>
    </row>
    <row r="44" spans="1:10" ht="12.75" customHeight="1">
      <c r="A44" s="28" t="s">
        <v>140</v>
      </c>
      <c r="B44" s="29" t="s">
        <v>29</v>
      </c>
      <c r="C44" s="24">
        <v>99.812031</v>
      </c>
      <c r="D44" s="266">
        <f>C44*1000000/'t15'!$D44</f>
        <v>165.43330012911522</v>
      </c>
      <c r="E44" s="31">
        <f>C44/'t1'!$F44*100</f>
        <v>22.03069149037679</v>
      </c>
      <c r="F44" s="36">
        <v>0.023073366090216707</v>
      </c>
      <c r="G44" s="24">
        <v>49.122959</v>
      </c>
      <c r="H44" s="266">
        <f>G44*1000000/'t15'!$D44</f>
        <v>81.41877425054322</v>
      </c>
      <c r="I44" s="31">
        <f>G44/'t1'!$F44*100</f>
        <v>10.84250810228907</v>
      </c>
      <c r="J44" s="48">
        <v>-0.0018100450428436554</v>
      </c>
    </row>
    <row r="45" spans="1:10" ht="12.75" customHeight="1">
      <c r="A45" s="26" t="s">
        <v>141</v>
      </c>
      <c r="B45" s="27" t="s">
        <v>30</v>
      </c>
      <c r="C45" s="22">
        <v>184.275572</v>
      </c>
      <c r="D45" s="265">
        <f>C45*1000000/'t15'!$D45</f>
        <v>150.58515522214867</v>
      </c>
      <c r="E45" s="30">
        <f>C45/'t1'!$F45*100</f>
        <v>17.166766809167047</v>
      </c>
      <c r="F45" s="35">
        <v>0.011442645243604943</v>
      </c>
      <c r="G45" s="22">
        <v>84.606009</v>
      </c>
      <c r="H45" s="265">
        <f>G45*1000000/'t15'!$D45</f>
        <v>69.13780735946655</v>
      </c>
      <c r="I45" s="30">
        <f>G45/'t1'!$F45*100</f>
        <v>7.881737179778167</v>
      </c>
      <c r="J45" s="47">
        <v>0.025171044789328745</v>
      </c>
    </row>
    <row r="46" spans="1:10" ht="12.75" customHeight="1">
      <c r="A46" s="28" t="s">
        <v>142</v>
      </c>
      <c r="B46" s="29" t="s">
        <v>94</v>
      </c>
      <c r="C46" s="24">
        <v>51.6126</v>
      </c>
      <c r="D46" s="266">
        <f>C46*1000000/'t15'!$D46</f>
        <v>189.9757067137809</v>
      </c>
      <c r="E46" s="31">
        <f>C46/'t1'!$F46*100</f>
        <v>21.899237911815934</v>
      </c>
      <c r="F46" s="36">
        <v>0.0524356101310941</v>
      </c>
      <c r="G46" s="24">
        <v>42.195305</v>
      </c>
      <c r="H46" s="266">
        <f>G46*1000000/'t15'!$D46</f>
        <v>155.31251840400472</v>
      </c>
      <c r="I46" s="31">
        <f>G46/'t1'!$F46*100</f>
        <v>17.90347750271516</v>
      </c>
      <c r="J46" s="48">
        <v>0.026319336801349014</v>
      </c>
    </row>
    <row r="47" spans="1:10" ht="12.75" customHeight="1">
      <c r="A47" s="26" t="s">
        <v>143</v>
      </c>
      <c r="B47" s="27" t="s">
        <v>31</v>
      </c>
      <c r="C47" s="22">
        <v>71.3377</v>
      </c>
      <c r="D47" s="265">
        <f>C47*1000000/'t15'!$D47</f>
        <v>181.70951012756245</v>
      </c>
      <c r="E47" s="30">
        <f>C47/'t1'!$F47*100</f>
        <v>20.95856041131105</v>
      </c>
      <c r="F47" s="35">
        <v>0.0003211114663435044</v>
      </c>
      <c r="G47" s="22">
        <v>41.788439</v>
      </c>
      <c r="H47" s="265">
        <f>G47*1000000/'t15'!$D47</f>
        <v>106.44241095080898</v>
      </c>
      <c r="I47" s="30">
        <f>G47/'t1'!$F47*100</f>
        <v>12.277176349614395</v>
      </c>
      <c r="J47" s="47">
        <v>0.0023950196065618545</v>
      </c>
    </row>
    <row r="48" spans="1:10" ht="12.75" customHeight="1">
      <c r="A48" s="28" t="s">
        <v>144</v>
      </c>
      <c r="B48" s="29" t="s">
        <v>32</v>
      </c>
      <c r="C48" s="24">
        <v>64.242412</v>
      </c>
      <c r="D48" s="266">
        <f>C48*1000000/'t15'!$D48</f>
        <v>189.78387783860114</v>
      </c>
      <c r="E48" s="31">
        <f>C48/'t1'!$F48*100</f>
        <v>22.969916992289544</v>
      </c>
      <c r="F48" s="36">
        <v>0.03632781412164632</v>
      </c>
      <c r="G48" s="24">
        <v>46.506724</v>
      </c>
      <c r="H48" s="266">
        <f>G48*1000000/'t15'!$D48</f>
        <v>137.3893997985247</v>
      </c>
      <c r="I48" s="31">
        <f>G48/'t1'!$F48*100</f>
        <v>16.62850999217339</v>
      </c>
      <c r="J48" s="48">
        <v>0.007995062795406849</v>
      </c>
    </row>
    <row r="49" spans="1:10" ht="12.75" customHeight="1">
      <c r="A49" s="26" t="s">
        <v>145</v>
      </c>
      <c r="B49" s="27" t="s">
        <v>33</v>
      </c>
      <c r="C49" s="22">
        <v>117.233995</v>
      </c>
      <c r="D49" s="265">
        <f>C49*1000000/'t15'!$D49</f>
        <v>153.47435482878564</v>
      </c>
      <c r="E49" s="30">
        <f>C49/'t1'!$F49*100</f>
        <v>19.026351317552567</v>
      </c>
      <c r="F49" s="35">
        <v>0.014204512963718274</v>
      </c>
      <c r="G49" s="22">
        <v>85.554604</v>
      </c>
      <c r="H49" s="265">
        <f>G49*1000000/'t15'!$D49</f>
        <v>112.00196369263236</v>
      </c>
      <c r="I49" s="30">
        <f>G49/'t1'!$F49*100</f>
        <v>13.884982359750584</v>
      </c>
      <c r="J49" s="47">
        <v>0.022756915921329668</v>
      </c>
    </row>
    <row r="50" spans="1:10" ht="12.75" customHeight="1">
      <c r="A50" s="28" t="s">
        <v>146</v>
      </c>
      <c r="B50" s="29" t="s">
        <v>34</v>
      </c>
      <c r="C50" s="24">
        <v>44.6175</v>
      </c>
      <c r="D50" s="266">
        <f>C50*1000000/'t15'!$D50</f>
        <v>193.09418088338396</v>
      </c>
      <c r="E50" s="31">
        <f>C50/'t1'!$F50*100</f>
        <v>22.74709493583874</v>
      </c>
      <c r="F50" s="36">
        <v>0.00011655978284030866</v>
      </c>
      <c r="G50" s="24">
        <v>19.467771</v>
      </c>
      <c r="H50" s="266">
        <f>G50*1000000/'t15'!$D50</f>
        <v>84.25199293708292</v>
      </c>
      <c r="I50" s="31">
        <f>G50/'t1'!$F50*100</f>
        <v>9.925146750180271</v>
      </c>
      <c r="J50" s="48">
        <v>-0.23322040387167597</v>
      </c>
    </row>
    <row r="51" spans="1:10" ht="12.75" customHeight="1">
      <c r="A51" s="26" t="s">
        <v>147</v>
      </c>
      <c r="B51" s="27" t="s">
        <v>35</v>
      </c>
      <c r="C51" s="22">
        <v>183.101219</v>
      </c>
      <c r="D51" s="265">
        <f>C51*1000000/'t15'!$D51</f>
        <v>140.70368201640636</v>
      </c>
      <c r="E51" s="30">
        <f>C51/'t1'!$F51*100</f>
        <v>19.225505953410757</v>
      </c>
      <c r="F51" s="35">
        <v>0.03160075178009958</v>
      </c>
      <c r="G51" s="22">
        <v>131.924005</v>
      </c>
      <c r="H51" s="265">
        <f>G51*1000000/'t15'!$D51</f>
        <v>101.37667761704417</v>
      </c>
      <c r="I51" s="30">
        <f>G51/'t1'!$F51*100</f>
        <v>13.851932594317084</v>
      </c>
      <c r="J51" s="47">
        <v>0.10788646604587249</v>
      </c>
    </row>
    <row r="52" spans="1:10" ht="12.75" customHeight="1">
      <c r="A52" s="28" t="s">
        <v>148</v>
      </c>
      <c r="B52" s="29" t="s">
        <v>95</v>
      </c>
      <c r="C52" s="24">
        <v>95.5394</v>
      </c>
      <c r="D52" s="266">
        <f>C52*1000000/'t15'!$D52</f>
        <v>142.14169029758594</v>
      </c>
      <c r="E52" s="31">
        <f>C52/'t1'!$F52*100</f>
        <v>19.835000657544573</v>
      </c>
      <c r="F52" s="36">
        <v>-0.004449162763997427</v>
      </c>
      <c r="G52" s="24">
        <v>61.333819</v>
      </c>
      <c r="H52" s="266">
        <f>G52*1000000/'t15'!$D52</f>
        <v>91.2512817232073</v>
      </c>
      <c r="I52" s="31">
        <f>G52/'t1'!$F52*100</f>
        <v>12.73355641959987</v>
      </c>
      <c r="J52" s="48">
        <v>-0.06606244329134192</v>
      </c>
    </row>
    <row r="53" spans="1:10" ht="12.75" customHeight="1">
      <c r="A53" s="26" t="s">
        <v>149</v>
      </c>
      <c r="B53" s="27" t="s">
        <v>36</v>
      </c>
      <c r="C53" s="22">
        <v>48.768611</v>
      </c>
      <c r="D53" s="265">
        <f>C53*1000000/'t15'!$D53</f>
        <v>270.4784171265356</v>
      </c>
      <c r="E53" s="30">
        <f>C53/'t1'!$F53*100</f>
        <v>27.286034469940283</v>
      </c>
      <c r="F53" s="35">
        <v>0.03534123426422786</v>
      </c>
      <c r="G53" s="22">
        <v>23.301821</v>
      </c>
      <c r="H53" s="265">
        <f>G53*1000000/'t15'!$D53</f>
        <v>129.23557860292283</v>
      </c>
      <c r="I53" s="30">
        <f>G53/'t1'!$F53*100</f>
        <v>13.037367232344968</v>
      </c>
      <c r="J53" s="47">
        <v>0.013609405038202071</v>
      </c>
    </row>
    <row r="54" spans="1:10" ht="12.75" customHeight="1">
      <c r="A54" s="28" t="s">
        <v>150</v>
      </c>
      <c r="B54" s="29" t="s">
        <v>37</v>
      </c>
      <c r="C54" s="24">
        <v>51.875914</v>
      </c>
      <c r="D54" s="266">
        <f>C54*1000000/'t15'!$D54</f>
        <v>152.06991428537927</v>
      </c>
      <c r="E54" s="31">
        <f>C54/'t1'!$F54*100</f>
        <v>16.717212503766103</v>
      </c>
      <c r="F54" s="36">
        <v>0.026806186072173332</v>
      </c>
      <c r="G54" s="24">
        <v>31.406154</v>
      </c>
      <c r="H54" s="266">
        <f>G54*1000000/'t15'!$D54</f>
        <v>92.06452047887622</v>
      </c>
      <c r="I54" s="31">
        <f>G54/'t1'!$F54*100</f>
        <v>10.120753734459576</v>
      </c>
      <c r="J54" s="48">
        <v>0.005534092356409559</v>
      </c>
    </row>
    <row r="55" spans="1:10" ht="12.75" customHeight="1">
      <c r="A55" s="26" t="s">
        <v>151</v>
      </c>
      <c r="B55" s="27" t="s">
        <v>38</v>
      </c>
      <c r="C55" s="22">
        <v>26.046646</v>
      </c>
      <c r="D55" s="265">
        <f>C55*1000000/'t15'!$D55</f>
        <v>320.32966843762296</v>
      </c>
      <c r="E55" s="30">
        <f>C55/'t1'!$F55*100</f>
        <v>29.220451654903872</v>
      </c>
      <c r="F55" s="35">
        <v>0.053894571076438025</v>
      </c>
      <c r="G55" s="22">
        <v>13.524623</v>
      </c>
      <c r="H55" s="265">
        <f>G55*1000000/'t15'!$D55</f>
        <v>166.3299758953168</v>
      </c>
      <c r="I55" s="30">
        <f>G55/'t1'!$F55*100</f>
        <v>15.172609652786045</v>
      </c>
      <c r="J55" s="47">
        <v>0.059587204655826786</v>
      </c>
    </row>
    <row r="56" spans="1:10" ht="12.75" customHeight="1">
      <c r="A56" s="28" t="s">
        <v>152</v>
      </c>
      <c r="B56" s="29" t="s">
        <v>39</v>
      </c>
      <c r="C56" s="24">
        <v>111.889381</v>
      </c>
      <c r="D56" s="266">
        <f>C56*1000000/'t15'!$D56</f>
        <v>139.2398462865228</v>
      </c>
      <c r="E56" s="31">
        <f>C56/'t1'!$F56*100</f>
        <v>20.14812713469769</v>
      </c>
      <c r="F56" s="36">
        <v>0.02537758966550019</v>
      </c>
      <c r="G56" s="24">
        <v>67.238506</v>
      </c>
      <c r="H56" s="266">
        <f>G56*1000000/'t15'!$D56</f>
        <v>83.67442161446439</v>
      </c>
      <c r="I56" s="31">
        <f>G56/'t1'!$F56*100</f>
        <v>12.107761747606176</v>
      </c>
      <c r="J56" s="48">
        <v>0.03545922990428352</v>
      </c>
    </row>
    <row r="57" spans="1:10" ht="12.75" customHeight="1">
      <c r="A57" s="26" t="s">
        <v>153</v>
      </c>
      <c r="B57" s="27" t="s">
        <v>40</v>
      </c>
      <c r="C57" s="22">
        <v>93.057244</v>
      </c>
      <c r="D57" s="265">
        <f>C57*1000000/'t15'!$D57</f>
        <v>180.32078129692965</v>
      </c>
      <c r="E57" s="30">
        <f>C57/'t1'!$F57*100</f>
        <v>22.521769116785908</v>
      </c>
      <c r="F57" s="35">
        <v>0.010053587067987646</v>
      </c>
      <c r="G57" s="22">
        <v>51.596054</v>
      </c>
      <c r="H57" s="265">
        <f>G57*1000000/'t15'!$D57</f>
        <v>99.979758363772</v>
      </c>
      <c r="I57" s="30">
        <f>G57/'t1'!$F57*100</f>
        <v>12.48730744191412</v>
      </c>
      <c r="J57" s="47">
        <v>0.022289214144817437</v>
      </c>
    </row>
    <row r="58" spans="1:10" ht="12.75" customHeight="1">
      <c r="A58" s="28" t="s">
        <v>154</v>
      </c>
      <c r="B58" s="29" t="s">
        <v>96</v>
      </c>
      <c r="C58" s="24">
        <v>75.906159</v>
      </c>
      <c r="D58" s="266">
        <f>C58*1000000/'t15'!$D58</f>
        <v>130.7820424464423</v>
      </c>
      <c r="E58" s="31">
        <f>C58/'t1'!$F58*100</f>
        <v>20.528060187131704</v>
      </c>
      <c r="F58" s="36">
        <v>-0.018171015764410603</v>
      </c>
      <c r="G58" s="24">
        <v>41.347326</v>
      </c>
      <c r="H58" s="266">
        <f>G58*1000000/'t15'!$D58</f>
        <v>71.23911702578557</v>
      </c>
      <c r="I58" s="31">
        <f>G58/'t1'!$F58*100</f>
        <v>11.18197005206067</v>
      </c>
      <c r="J58" s="48">
        <v>-0.08723309057829398</v>
      </c>
    </row>
    <row r="59" spans="1:10" ht="12.75" customHeight="1">
      <c r="A59" s="26" t="s">
        <v>155</v>
      </c>
      <c r="B59" s="27" t="s">
        <v>41</v>
      </c>
      <c r="C59" s="22">
        <v>45.126696</v>
      </c>
      <c r="D59" s="265">
        <f>C59*1000000/'t15'!$D59</f>
        <v>234.76098718162143</v>
      </c>
      <c r="E59" s="30">
        <f>C59/'t1'!$F59*100</f>
        <v>28.499163273909588</v>
      </c>
      <c r="F59" s="35">
        <v>0.01606971221393949</v>
      </c>
      <c r="G59" s="22">
        <v>19.197684</v>
      </c>
      <c r="H59" s="265">
        <f>G59*1000000/'t15'!$D59</f>
        <v>99.87142084235059</v>
      </c>
      <c r="I59" s="30">
        <f>G59/'t1'!$F59*100</f>
        <v>12.124041405489152</v>
      </c>
      <c r="J59" s="47">
        <v>0.025705079663889352</v>
      </c>
    </row>
    <row r="60" spans="1:10" ht="12.75" customHeight="1">
      <c r="A60" s="28" t="s">
        <v>156</v>
      </c>
      <c r="B60" s="29" t="s">
        <v>42</v>
      </c>
      <c r="C60" s="24">
        <v>55.76207</v>
      </c>
      <c r="D60" s="266">
        <f>C60*1000000/'t15'!$D60</f>
        <v>176.8523293466919</v>
      </c>
      <c r="E60" s="31">
        <f>C60/'t1'!$F60*100</f>
        <v>22.24114847814628</v>
      </c>
      <c r="F60" s="36">
        <v>0.010934401567542773</v>
      </c>
      <c r="G60" s="24">
        <v>36.241329</v>
      </c>
      <c r="H60" s="266">
        <f>G60*1000000/'t15'!$D60</f>
        <v>114.9412755349616</v>
      </c>
      <c r="I60" s="31">
        <f>G60/'t1'!$F60*100</f>
        <v>14.45514449758319</v>
      </c>
      <c r="J60" s="48">
        <v>-0.04487990595890845</v>
      </c>
    </row>
    <row r="61" spans="1:10" ht="12.75" customHeight="1">
      <c r="A61" s="26" t="s">
        <v>157</v>
      </c>
      <c r="B61" s="27" t="s">
        <v>43</v>
      </c>
      <c r="C61" s="22">
        <v>117.050406</v>
      </c>
      <c r="D61" s="265">
        <f>C61*1000000/'t15'!$D61</f>
        <v>157.086384462392</v>
      </c>
      <c r="E61" s="30">
        <f>C61/'t1'!$F61*100</f>
        <v>19.31815883054527</v>
      </c>
      <c r="F61" s="35">
        <v>0.015858172353640176</v>
      </c>
      <c r="G61" s="22">
        <v>62.19132</v>
      </c>
      <c r="H61" s="265">
        <f>G61*1000000/'t15'!$D61</f>
        <v>83.4632696937732</v>
      </c>
      <c r="I61" s="30">
        <f>G61/'t1'!$F61*100</f>
        <v>10.264140370784077</v>
      </c>
      <c r="J61" s="47">
        <v>0.01219490759095887</v>
      </c>
    </row>
    <row r="62" spans="1:10" ht="12.75" customHeight="1">
      <c r="A62" s="28" t="s">
        <v>158</v>
      </c>
      <c r="B62" s="29" t="s">
        <v>44</v>
      </c>
      <c r="C62" s="24">
        <v>43.295821</v>
      </c>
      <c r="D62" s="266">
        <f>C62*1000000/'t15'!$D62</f>
        <v>216.02868519137598</v>
      </c>
      <c r="E62" s="31">
        <f>C62/'t1'!$F62*100</f>
        <v>22.52507041701899</v>
      </c>
      <c r="F62" s="36">
        <v>0.025143126635059687</v>
      </c>
      <c r="G62" s="24">
        <v>31.51085</v>
      </c>
      <c r="H62" s="266">
        <f>G62*1000000/'t15'!$D62</f>
        <v>157.2264328874297</v>
      </c>
      <c r="I62" s="31">
        <f>G62/'t1'!$F62*100</f>
        <v>16.393825056467296</v>
      </c>
      <c r="J62" s="48">
        <v>0.09477569481464854</v>
      </c>
    </row>
    <row r="63" spans="1:10" ht="12.75" customHeight="1">
      <c r="A63" s="26" t="s">
        <v>159</v>
      </c>
      <c r="B63" s="27" t="s">
        <v>45</v>
      </c>
      <c r="C63" s="22">
        <v>113.960977</v>
      </c>
      <c r="D63" s="265">
        <f>C63*1000000/'t15'!$D63</f>
        <v>154.17966864372843</v>
      </c>
      <c r="E63" s="30">
        <f>C63/'t1'!$F63*100</f>
        <v>22.135102573003365</v>
      </c>
      <c r="F63" s="35">
        <v>0.02679526124894749</v>
      </c>
      <c r="G63" s="22">
        <v>50.959022</v>
      </c>
      <c r="H63" s="265">
        <f>G63*1000000/'t15'!$D63</f>
        <v>68.94329386425379</v>
      </c>
      <c r="I63" s="30">
        <f>G63/'t1'!$F63*100</f>
        <v>9.897977436521407</v>
      </c>
      <c r="J63" s="47">
        <v>0.039288489771245105</v>
      </c>
    </row>
    <row r="64" spans="1:10" ht="12.75" customHeight="1">
      <c r="A64" s="28" t="s">
        <v>160</v>
      </c>
      <c r="B64" s="29" t="s">
        <v>46</v>
      </c>
      <c r="C64" s="24">
        <v>126.845122</v>
      </c>
      <c r="D64" s="266">
        <f>C64*1000000/'t15'!$D64</f>
        <v>118.95507010975984</v>
      </c>
      <c r="E64" s="31">
        <f>C64/'t1'!$F64*100</f>
        <v>16.99059955749071</v>
      </c>
      <c r="F64" s="36">
        <v>-0.03310718020800618</v>
      </c>
      <c r="G64" s="24">
        <v>66.349966</v>
      </c>
      <c r="H64" s="266">
        <f>G64*1000000/'t15'!$D64</f>
        <v>62.22284887951924</v>
      </c>
      <c r="I64" s="31">
        <f>G64/'t1'!$F64*100</f>
        <v>8.887418650274338</v>
      </c>
      <c r="J64" s="48">
        <v>-0.0034125963935955905</v>
      </c>
    </row>
    <row r="65" spans="1:10" ht="12.75" customHeight="1">
      <c r="A65" s="26" t="s">
        <v>161</v>
      </c>
      <c r="B65" s="27" t="s">
        <v>47</v>
      </c>
      <c r="C65" s="22">
        <v>62.79049</v>
      </c>
      <c r="D65" s="265">
        <f>C65*1000000/'t15'!$D65</f>
        <v>275.7112935803987</v>
      </c>
      <c r="E65" s="30">
        <f>C65/'t1'!$F65*100</f>
        <v>25.356411280802067</v>
      </c>
      <c r="F65" s="35">
        <v>0.007751068329771904</v>
      </c>
      <c r="G65" s="22">
        <v>21.45658</v>
      </c>
      <c r="H65" s="265">
        <f>G65*1000000/'t15'!$D65</f>
        <v>94.21524545534382</v>
      </c>
      <c r="I65" s="30">
        <f>G65/'t1'!$F65*100</f>
        <v>8.664717653253414</v>
      </c>
      <c r="J65" s="47">
        <v>0.12008166101699147</v>
      </c>
    </row>
    <row r="66" spans="1:10" ht="12.75" customHeight="1">
      <c r="A66" s="28" t="s">
        <v>162</v>
      </c>
      <c r="B66" s="29" t="s">
        <v>48</v>
      </c>
      <c r="C66" s="24">
        <v>460.749653</v>
      </c>
      <c r="D66" s="266">
        <f>C66*1000000/'t15'!$D66</f>
        <v>176.31052602375937</v>
      </c>
      <c r="E66" s="31">
        <f>C66/'t1'!$F66*100</f>
        <v>18.83417303313904</v>
      </c>
      <c r="F66" s="36">
        <v>0.022667781949148313</v>
      </c>
      <c r="G66" s="24">
        <v>262.324504</v>
      </c>
      <c r="H66" s="266">
        <f>G66*1000000/'t15'!$D66</f>
        <v>100.38113102857132</v>
      </c>
      <c r="I66" s="31">
        <f>G66/'t1'!$F66*100</f>
        <v>10.723101074518606</v>
      </c>
      <c r="J66" s="48">
        <v>0.008711042386908341</v>
      </c>
    </row>
    <row r="67" spans="1:10" ht="12.75" customHeight="1">
      <c r="A67" s="26" t="s">
        <v>163</v>
      </c>
      <c r="B67" s="27" t="s">
        <v>49</v>
      </c>
      <c r="C67" s="22">
        <v>134.448481</v>
      </c>
      <c r="D67" s="265">
        <f>C67*1000000/'t15'!$D67</f>
        <v>163.6486340753291</v>
      </c>
      <c r="E67" s="30">
        <f>C67/'t1'!$F67*100</f>
        <v>19.80636355436373</v>
      </c>
      <c r="F67" s="35">
        <v>0.018267879124746145</v>
      </c>
      <c r="G67" s="22">
        <v>123.260791</v>
      </c>
      <c r="H67" s="265">
        <f>G67*1000000/'t15'!$D67</f>
        <v>150.03114897366987</v>
      </c>
      <c r="I67" s="30">
        <f>G67/'t1'!$F67*100</f>
        <v>18.15824188109976</v>
      </c>
      <c r="J67" s="47">
        <v>0.05671700520058143</v>
      </c>
    </row>
    <row r="68" spans="1:10" ht="12.75" customHeight="1">
      <c r="A68" s="28" t="s">
        <v>164</v>
      </c>
      <c r="B68" s="29" t="s">
        <v>50</v>
      </c>
      <c r="C68" s="24">
        <v>61.738</v>
      </c>
      <c r="D68" s="266">
        <f>C68*1000000/'t15'!$D68</f>
        <v>204.4236945796497</v>
      </c>
      <c r="E68" s="31">
        <f>C68/'t1'!$F68*100</f>
        <v>22.133903627855005</v>
      </c>
      <c r="F68" s="36">
        <v>-0.010165103203811698</v>
      </c>
      <c r="G68" s="24">
        <v>24.7642</v>
      </c>
      <c r="H68" s="266">
        <f>G68*1000000/'t15'!$D68</f>
        <v>81.99794708784478</v>
      </c>
      <c r="I68" s="31">
        <f>G68/'t1'!$F68*100</f>
        <v>8.87829887947337</v>
      </c>
      <c r="J68" s="48">
        <v>-0.36441393555593316</v>
      </c>
    </row>
    <row r="69" spans="1:10" ht="12.75" customHeight="1">
      <c r="A69" s="26" t="s">
        <v>165</v>
      </c>
      <c r="B69" s="27" t="s">
        <v>51</v>
      </c>
      <c r="C69" s="22">
        <v>278.194389</v>
      </c>
      <c r="D69" s="265">
        <f>C69*1000000/'t15'!$D69</f>
        <v>186.83918342510935</v>
      </c>
      <c r="E69" s="30">
        <f>C69/'t1'!$F69*100</f>
        <v>20.864176491177673</v>
      </c>
      <c r="F69" s="35">
        <v>0.028514642580256044</v>
      </c>
      <c r="G69" s="22">
        <v>129.119833</v>
      </c>
      <c r="H69" s="265">
        <f>G69*1000000/'t15'!$D69</f>
        <v>86.71865830373196</v>
      </c>
      <c r="I69" s="30">
        <f>G69/'t1'!$F69*100</f>
        <v>9.683800575227947</v>
      </c>
      <c r="J69" s="47">
        <v>-0.03254653435085009</v>
      </c>
    </row>
    <row r="70" spans="1:10" ht="12.75" customHeight="1">
      <c r="A70" s="28" t="s">
        <v>166</v>
      </c>
      <c r="B70" s="29" t="s">
        <v>52</v>
      </c>
      <c r="C70" s="24">
        <v>110.766784</v>
      </c>
      <c r="D70" s="266">
        <f>C70*1000000/'t15'!$D70</f>
        <v>171.22494079529082</v>
      </c>
      <c r="E70" s="31">
        <f>C70/'t1'!$F70*100</f>
        <v>20.810172185756144</v>
      </c>
      <c r="F70" s="36">
        <v>-0.013225021605538512</v>
      </c>
      <c r="G70" s="24">
        <v>83.578466</v>
      </c>
      <c r="H70" s="266">
        <f>G70*1000000/'t15'!$D70</f>
        <v>129.19683478949094</v>
      </c>
      <c r="I70" s="31">
        <f>G70/'t1'!$F70*100</f>
        <v>15.702200656844617</v>
      </c>
      <c r="J70" s="48">
        <v>0.05647256675416257</v>
      </c>
    </row>
    <row r="71" spans="1:10" ht="12.75" customHeight="1">
      <c r="A71" s="26" t="s">
        <v>167</v>
      </c>
      <c r="B71" s="27" t="s">
        <v>53</v>
      </c>
      <c r="C71" s="22">
        <v>102.799254</v>
      </c>
      <c r="D71" s="265">
        <f>C71*1000000/'t15'!$D71</f>
        <v>153.05616368195055</v>
      </c>
      <c r="E71" s="30">
        <f>C71/'t1'!$F71*100</f>
        <v>18.343168968490264</v>
      </c>
      <c r="F71" s="35">
        <v>0.05749054068875603</v>
      </c>
      <c r="G71" s="22">
        <v>63.337674</v>
      </c>
      <c r="H71" s="265">
        <f>G71*1000000/'t15'!$D71</f>
        <v>94.30244891639023</v>
      </c>
      <c r="I71" s="30">
        <f>G71/'t1'!$F71*100</f>
        <v>11.301771277962313</v>
      </c>
      <c r="J71" s="47">
        <v>0.18569631562320832</v>
      </c>
    </row>
    <row r="72" spans="1:10" ht="12.75" customHeight="1">
      <c r="A72" s="28" t="s">
        <v>168</v>
      </c>
      <c r="B72" s="29" t="s">
        <v>97</v>
      </c>
      <c r="C72" s="24">
        <v>63.632036</v>
      </c>
      <c r="D72" s="266">
        <f>C72*1000000/'t15'!$D72</f>
        <v>267.32667593716786</v>
      </c>
      <c r="E72" s="31">
        <f>C72/'t1'!$F72*100</f>
        <v>23.931141833891342</v>
      </c>
      <c r="F72" s="36">
        <v>0.02802993970715728</v>
      </c>
      <c r="G72" s="24">
        <v>33.473985</v>
      </c>
      <c r="H72" s="266">
        <f>G72*1000000/'t15'!$D72</f>
        <v>140.628678617491</v>
      </c>
      <c r="I72" s="31">
        <f>G72/'t1'!$F72*100</f>
        <v>12.589109717950109</v>
      </c>
      <c r="J72" s="48">
        <v>0.03959923267020171</v>
      </c>
    </row>
    <row r="73" spans="1:10" ht="12.75" customHeight="1">
      <c r="A73" s="26" t="s">
        <v>169</v>
      </c>
      <c r="B73" s="27" t="s">
        <v>54</v>
      </c>
      <c r="C73" s="22">
        <v>95.847644</v>
      </c>
      <c r="D73" s="265">
        <f>C73*1000000/'t15'!$D73</f>
        <v>210.77599579537184</v>
      </c>
      <c r="E73" s="30">
        <f>C73/'t1'!$F73*100</f>
        <v>20.96779734218706</v>
      </c>
      <c r="F73" s="35">
        <v>0.02463135348523271</v>
      </c>
      <c r="G73" s="22">
        <v>28.307235</v>
      </c>
      <c r="H73" s="265">
        <f>G73*1000000/'t15'!$D73</f>
        <v>62.24968498274827</v>
      </c>
      <c r="I73" s="30">
        <f>G73/'t1'!$F73*100</f>
        <v>6.19253997310215</v>
      </c>
      <c r="J73" s="47">
        <v>-0.4906521766238119</v>
      </c>
    </row>
    <row r="74" spans="1:10" ht="12.75" customHeight="1">
      <c r="A74" s="28" t="s">
        <v>170</v>
      </c>
      <c r="B74" s="29" t="s">
        <v>55</v>
      </c>
      <c r="C74" s="24">
        <v>139.473118</v>
      </c>
      <c r="D74" s="266">
        <f>C74*1000000/'t15'!$D74</f>
        <v>125.2894726677069</v>
      </c>
      <c r="E74" s="31">
        <f>C74/'t1'!$F74*100</f>
        <v>17.559707152582526</v>
      </c>
      <c r="F74" s="36">
        <v>0.007144434945534739</v>
      </c>
      <c r="G74" s="24">
        <v>113.710791</v>
      </c>
      <c r="H74" s="266">
        <f>G74*1000000/'t15'!$D74</f>
        <v>102.14703195362587</v>
      </c>
      <c r="I74" s="31">
        <f>G74/'t1'!$F74*100</f>
        <v>14.316222499940935</v>
      </c>
      <c r="J74" s="48">
        <v>0.0009096762980631556</v>
      </c>
    </row>
    <row r="75" spans="1:10" ht="12.75" customHeight="1">
      <c r="A75" s="26" t="s">
        <v>171</v>
      </c>
      <c r="B75" s="27" t="s">
        <v>56</v>
      </c>
      <c r="C75" s="22">
        <v>98.765485</v>
      </c>
      <c r="D75" s="265">
        <f>C75*1000000/'t15'!$D75</f>
        <v>129.26336668132512</v>
      </c>
      <c r="E75" s="30">
        <f>C75/'t1'!$F75*100</f>
        <v>17.311272735558525</v>
      </c>
      <c r="F75" s="35">
        <v>-0.06323411368477683</v>
      </c>
      <c r="G75" s="22">
        <v>66.669881</v>
      </c>
      <c r="H75" s="265">
        <f>G75*1000000/'t15'!$D75</f>
        <v>87.25693266532646</v>
      </c>
      <c r="I75" s="30">
        <f>G75/'t1'!$F75*100</f>
        <v>11.685666234902117</v>
      </c>
      <c r="J75" s="47">
        <v>-0.024133869692291254</v>
      </c>
    </row>
    <row r="76" spans="1:10" ht="12.75" customHeight="1">
      <c r="A76" s="28" t="s">
        <v>172</v>
      </c>
      <c r="B76" s="29" t="s">
        <v>57</v>
      </c>
      <c r="C76" s="24">
        <v>264.53621</v>
      </c>
      <c r="D76" s="266">
        <f>C76*1000000/'t15'!$D76</f>
        <v>152.12419110623713</v>
      </c>
      <c r="E76" s="31">
        <f>C76/'t1'!$F76*100</f>
        <v>20.002599059451825</v>
      </c>
      <c r="F76" s="36">
        <v>0.020067880794657045</v>
      </c>
      <c r="G76" s="24">
        <v>130.175751</v>
      </c>
      <c r="H76" s="266">
        <f>G76*1000000/'t15'!$D76</f>
        <v>74.85886647624513</v>
      </c>
      <c r="I76" s="31">
        <f>G76/'t1'!$F76*100</f>
        <v>9.84308860596451</v>
      </c>
      <c r="J76" s="48">
        <v>-0.039623209858399955</v>
      </c>
    </row>
    <row r="77" spans="1:10" ht="12.75" customHeight="1">
      <c r="A77" s="26" t="s">
        <v>173</v>
      </c>
      <c r="B77" s="27" t="s">
        <v>58</v>
      </c>
      <c r="C77" s="22">
        <v>42.2842</v>
      </c>
      <c r="D77" s="265">
        <f>C77*1000000/'t15'!$D77</f>
        <v>171.20842190505113</v>
      </c>
      <c r="E77" s="30">
        <f>C77/'t1'!$F77*100</f>
        <v>23.285771215956856</v>
      </c>
      <c r="F77" s="35">
        <v>0.017356132871606755</v>
      </c>
      <c r="G77" s="22">
        <v>30.743404</v>
      </c>
      <c r="H77" s="265">
        <f>G77*1000000/'t15'!$D77</f>
        <v>124.47982184431622</v>
      </c>
      <c r="I77" s="30">
        <f>G77/'t1'!$F77*100</f>
        <v>16.93029244833136</v>
      </c>
      <c r="J77" s="47">
        <v>0.06359047900623915</v>
      </c>
    </row>
    <row r="78" spans="1:10" ht="12.75" customHeight="1">
      <c r="A78" s="28" t="s">
        <v>174</v>
      </c>
      <c r="B78" s="29" t="s">
        <v>59</v>
      </c>
      <c r="C78" s="24">
        <v>87.877966</v>
      </c>
      <c r="D78" s="266">
        <f>C78*1000000/'t15'!$D78</f>
        <v>153.09696830324634</v>
      </c>
      <c r="E78" s="31">
        <f>C78/'t1'!$F78*100</f>
        <v>19.308375047720013</v>
      </c>
      <c r="F78" s="36">
        <v>-0.010654711808575468</v>
      </c>
      <c r="G78" s="24">
        <v>53.475724</v>
      </c>
      <c r="H78" s="266">
        <f>G78*1000000/'t15'!$D78</f>
        <v>93.16295762035672</v>
      </c>
      <c r="I78" s="31">
        <f>G78/'t1'!$F78*100</f>
        <v>11.749581629374104</v>
      </c>
      <c r="J78" s="48">
        <v>0.043757121874653304</v>
      </c>
    </row>
    <row r="79" spans="1:10" ht="12.75" customHeight="1">
      <c r="A79" s="26" t="s">
        <v>175</v>
      </c>
      <c r="B79" s="27" t="s">
        <v>60</v>
      </c>
      <c r="C79" s="22">
        <v>91.49995</v>
      </c>
      <c r="D79" s="265">
        <f>C79*1000000/'t15'!$D79</f>
        <v>158.64998326805272</v>
      </c>
      <c r="E79" s="30">
        <f>C79/'t1'!$F79*100</f>
        <v>19.08778268487041</v>
      </c>
      <c r="F79" s="35">
        <v>0.018834723460769087</v>
      </c>
      <c r="G79" s="22">
        <v>55.796272</v>
      </c>
      <c r="H79" s="265">
        <f>G79*1000000/'t15'!$D79</f>
        <v>96.7440705620027</v>
      </c>
      <c r="I79" s="30">
        <f>G79/'t1'!$F79*100</f>
        <v>11.639646956767955</v>
      </c>
      <c r="J79" s="47">
        <v>0.004190309009643123</v>
      </c>
    </row>
    <row r="80" spans="1:10" ht="12.75" customHeight="1">
      <c r="A80" s="28" t="s">
        <v>176</v>
      </c>
      <c r="B80" s="29" t="s">
        <v>61</v>
      </c>
      <c r="C80" s="24">
        <v>91.238886</v>
      </c>
      <c r="D80" s="266">
        <f>C80*1000000/'t15'!$D80</f>
        <v>214.89310798015913</v>
      </c>
      <c r="E80" s="31">
        <f>C80/'t1'!$F80*100</f>
        <v>22.17842806989022</v>
      </c>
      <c r="F80" s="36">
        <v>-0.014862169015588012</v>
      </c>
      <c r="G80" s="24">
        <v>64.991875</v>
      </c>
      <c r="H80" s="266">
        <f>G80*1000000/'t15'!$D80</f>
        <v>153.07405235316006</v>
      </c>
      <c r="I80" s="31">
        <f>G80/'t1'!$F80*100</f>
        <v>15.79828171964744</v>
      </c>
      <c r="J80" s="48">
        <v>-0.005426048558905605</v>
      </c>
    </row>
    <row r="81" spans="1:10" ht="12.75" customHeight="1">
      <c r="A81" s="26" t="s">
        <v>177</v>
      </c>
      <c r="B81" s="27" t="s">
        <v>62</v>
      </c>
      <c r="C81" s="22">
        <v>109.31585</v>
      </c>
      <c r="D81" s="265">
        <f>C81*1000000/'t15'!$D81</f>
        <v>146.1510231093701</v>
      </c>
      <c r="E81" s="30">
        <f>C81/'t1'!$F81*100</f>
        <v>18.369994119110107</v>
      </c>
      <c r="F81" s="35">
        <v>0.022605949955327054</v>
      </c>
      <c r="G81" s="22">
        <v>78.278827</v>
      </c>
      <c r="H81" s="265">
        <f>G81*1000000/'t15'!$D81</f>
        <v>104.65573522825265</v>
      </c>
      <c r="I81" s="30">
        <f>G81/'t1'!$F81*100</f>
        <v>13.154374151971904</v>
      </c>
      <c r="J81" s="47">
        <v>0.011601778207535718</v>
      </c>
    </row>
    <row r="82" spans="1:10" ht="12.75" customHeight="1">
      <c r="A82" s="28" t="s">
        <v>178</v>
      </c>
      <c r="B82" s="29" t="s">
        <v>63</v>
      </c>
      <c r="C82" s="24">
        <v>229.439</v>
      </c>
      <c r="D82" s="266">
        <f>C82*1000000/'t15'!$D82</f>
        <v>101.6124582093472</v>
      </c>
      <c r="E82" s="31">
        <f>C82/'t1'!$F82*100</f>
        <v>7.84819964689734</v>
      </c>
      <c r="F82" s="36">
        <v>0.17674131521991754</v>
      </c>
      <c r="G82" s="24">
        <v>136.151495</v>
      </c>
      <c r="H82" s="266">
        <f>G82*1000000/'t15'!$D82</f>
        <v>60.2978922320427</v>
      </c>
      <c r="I82" s="31">
        <f>G82/'t1'!$F82*100</f>
        <v>4.657203504999347</v>
      </c>
      <c r="J82" s="48">
        <v>0.004716144092468122</v>
      </c>
    </row>
    <row r="83" spans="1:10" ht="12.75" customHeight="1">
      <c r="A83" s="26" t="s">
        <v>179</v>
      </c>
      <c r="B83" s="27" t="s">
        <v>64</v>
      </c>
      <c r="C83" s="22">
        <v>227.723875</v>
      </c>
      <c r="D83" s="265">
        <f>C83*1000000/'t15'!$D83</f>
        <v>178.53932588674252</v>
      </c>
      <c r="E83" s="30">
        <f>C83/'t1'!$F83*100</f>
        <v>18.834115458801907</v>
      </c>
      <c r="F83" s="35">
        <v>0.016655259326834093</v>
      </c>
      <c r="G83" s="22">
        <v>107.604447</v>
      </c>
      <c r="H83" s="265">
        <f>G83*1000000/'t15'!$D83</f>
        <v>84.36368575668982</v>
      </c>
      <c r="I83" s="30">
        <f>G83/'t1'!$F83*100</f>
        <v>8.899526141817718</v>
      </c>
      <c r="J83" s="47">
        <v>0.023556006222887227</v>
      </c>
    </row>
    <row r="84" spans="1:10" ht="12.75" customHeight="1">
      <c r="A84" s="28" t="s">
        <v>180</v>
      </c>
      <c r="B84" s="29" t="s">
        <v>65</v>
      </c>
      <c r="C84" s="24">
        <v>215.702662</v>
      </c>
      <c r="D84" s="266">
        <f>C84*1000000/'t15'!$D84</f>
        <v>161.54066251074678</v>
      </c>
      <c r="E84" s="31">
        <f>C84/'t1'!$F84*100</f>
        <v>21.223653712393727</v>
      </c>
      <c r="F84" s="36">
        <v>0.016345106017103372</v>
      </c>
      <c r="G84" s="24">
        <v>82.841371</v>
      </c>
      <c r="H84" s="266">
        <f>G84*1000000/'t15'!$D84</f>
        <v>62.04026334472667</v>
      </c>
      <c r="I84" s="31">
        <f>G84/'t1'!$F84*100</f>
        <v>8.151019347011749</v>
      </c>
      <c r="J84" s="48">
        <v>0.13366544181552942</v>
      </c>
    </row>
    <row r="85" spans="1:10" ht="12.75" customHeight="1">
      <c r="A85" s="26" t="s">
        <v>181</v>
      </c>
      <c r="B85" s="27" t="s">
        <v>66</v>
      </c>
      <c r="C85" s="22">
        <v>166.409022</v>
      </c>
      <c r="D85" s="265">
        <f>C85*1000000/'t15'!$D85</f>
        <v>116.09011145860293</v>
      </c>
      <c r="E85" s="30">
        <f>C85/'t1'!$F85*100</f>
        <v>18.985179133547977</v>
      </c>
      <c r="F85" s="35">
        <v>0.017215674169839268</v>
      </c>
      <c r="G85" s="22">
        <v>50.409974</v>
      </c>
      <c r="H85" s="265">
        <f>G85*1000000/'t15'!$D85</f>
        <v>35.166960480575845</v>
      </c>
      <c r="I85" s="30">
        <f>G85/'t1'!$F85*100</f>
        <v>5.75114482980073</v>
      </c>
      <c r="J85" s="47">
        <v>0.0046109894534525075</v>
      </c>
    </row>
    <row r="86" spans="1:10" ht="12.75" customHeight="1">
      <c r="A86" s="28" t="s">
        <v>182</v>
      </c>
      <c r="B86" s="29" t="s">
        <v>67</v>
      </c>
      <c r="C86" s="24">
        <v>73.903</v>
      </c>
      <c r="D86" s="266">
        <f>C86*1000000/'t15'!$D86</f>
        <v>195.6223662198505</v>
      </c>
      <c r="E86" s="31">
        <f>C86/'t1'!$F86*100</f>
        <v>25.166692774489707</v>
      </c>
      <c r="F86" s="36">
        <v>0.0279196113258513</v>
      </c>
      <c r="G86" s="24">
        <v>17.09685</v>
      </c>
      <c r="H86" s="266">
        <f>G86*1000000/'t15'!$D86</f>
        <v>45.255622260339244</v>
      </c>
      <c r="I86" s="31">
        <f>G86/'t1'!$F86*100</f>
        <v>5.822106969426604</v>
      </c>
      <c r="J86" s="48">
        <v>-0.4814044698431187</v>
      </c>
    </row>
    <row r="87" spans="1:10" ht="12.75" customHeight="1">
      <c r="A87" s="26" t="s">
        <v>183</v>
      </c>
      <c r="B87" s="27" t="s">
        <v>68</v>
      </c>
      <c r="C87" s="22">
        <v>116.920048</v>
      </c>
      <c r="D87" s="265">
        <f>C87*1000000/'t15'!$D87</f>
        <v>200.73179516849825</v>
      </c>
      <c r="E87" s="30">
        <f>C87/'t1'!$F87*100</f>
        <v>22.167745307529923</v>
      </c>
      <c r="F87" s="35">
        <v>0.024233941523817082</v>
      </c>
      <c r="G87" s="22">
        <v>57.531311</v>
      </c>
      <c r="H87" s="265">
        <f>G87*1000000/'t15'!$D87</f>
        <v>98.77145564828342</v>
      </c>
      <c r="I87" s="30">
        <f>G87/'t1'!$F87*100</f>
        <v>10.907791018494063</v>
      </c>
      <c r="J87" s="47">
        <v>0.015161594938685186</v>
      </c>
    </row>
    <row r="88" spans="1:10" ht="12.75" customHeight="1">
      <c r="A88" s="28" t="s">
        <v>184</v>
      </c>
      <c r="B88" s="29" t="s">
        <v>69</v>
      </c>
      <c r="C88" s="24">
        <v>74.8643</v>
      </c>
      <c r="D88" s="266">
        <f>C88*1000000/'t15'!$D88</f>
        <v>194.08874785467253</v>
      </c>
      <c r="E88" s="31">
        <f>C88/'t1'!$F88*100</f>
        <v>20.836256566533272</v>
      </c>
      <c r="F88" s="36">
        <v>0.020951069168666736</v>
      </c>
      <c r="G88" s="24">
        <v>23.947579</v>
      </c>
      <c r="H88" s="266">
        <f>G88*1000000/'t15'!$D88</f>
        <v>62.085074224441435</v>
      </c>
      <c r="I88" s="31">
        <f>G88/'t1'!$F88*100</f>
        <v>6.665098053295421</v>
      </c>
      <c r="J88" s="48">
        <v>-0.01599815917582026</v>
      </c>
    </row>
    <row r="89" spans="1:10" ht="12.75" customHeight="1">
      <c r="A89" s="26" t="s">
        <v>185</v>
      </c>
      <c r="B89" s="27" t="s">
        <v>70</v>
      </c>
      <c r="C89" s="22">
        <v>53.832369</v>
      </c>
      <c r="D89" s="265">
        <f>C89*1000000/'t15'!$D89</f>
        <v>218.958048784456</v>
      </c>
      <c r="E89" s="30">
        <f>C89/'t1'!$F89*100</f>
        <v>22.623263571254274</v>
      </c>
      <c r="F89" s="35">
        <v>0.0467671601883064</v>
      </c>
      <c r="G89" s="22">
        <v>27.382125</v>
      </c>
      <c r="H89" s="265">
        <f>G89*1000000/'t15'!$D89</f>
        <v>111.37419312852593</v>
      </c>
      <c r="I89" s="30">
        <f>G89/'t1'!$F89*100</f>
        <v>11.507445102704487</v>
      </c>
      <c r="J89" s="47">
        <v>0.006913665214465237</v>
      </c>
    </row>
    <row r="90" spans="1:10" s="3" customFormat="1" ht="12.75" customHeight="1">
      <c r="A90" s="28" t="s">
        <v>186</v>
      </c>
      <c r="B90" s="29" t="s">
        <v>71</v>
      </c>
      <c r="C90" s="24">
        <v>198.760744</v>
      </c>
      <c r="D90" s="266">
        <f>C90*1000000/'t15'!$D90</f>
        <v>193.8749025800794</v>
      </c>
      <c r="E90" s="31">
        <f>C90/'t1'!$F90*100</f>
        <v>21.322172886102337</v>
      </c>
      <c r="F90" s="36">
        <v>-0.012105445370607315</v>
      </c>
      <c r="G90" s="24">
        <v>60.225002</v>
      </c>
      <c r="H90" s="266">
        <f>G90*1000000/'t15'!$D90</f>
        <v>58.7445798433673</v>
      </c>
      <c r="I90" s="31">
        <f>G90/'t1'!$F90*100</f>
        <v>6.460671654106201</v>
      </c>
      <c r="J90" s="48">
        <v>-0.0931935736765026</v>
      </c>
    </row>
    <row r="91" spans="1:10" ht="12.75" customHeight="1">
      <c r="A91" s="26" t="s">
        <v>187</v>
      </c>
      <c r="B91" s="27" t="s">
        <v>72</v>
      </c>
      <c r="C91" s="22">
        <v>120.966646</v>
      </c>
      <c r="D91" s="265">
        <f>C91*1000000/'t15'!$D91</f>
        <v>219.17344479835918</v>
      </c>
      <c r="E91" s="30">
        <f>C91/'t1'!$F91*100</f>
        <v>23.15936352797038</v>
      </c>
      <c r="F91" s="35">
        <v>0.028702103200943352</v>
      </c>
      <c r="G91" s="22">
        <v>41.302377</v>
      </c>
      <c r="H91" s="265">
        <f>G91*1000000/'t15'!$D91</f>
        <v>74.83372106928152</v>
      </c>
      <c r="I91" s="30">
        <f>G91/'t1'!$F91*100</f>
        <v>7.907442217686045</v>
      </c>
      <c r="J91" s="47">
        <v>0.013109495625605705</v>
      </c>
    </row>
    <row r="92" spans="1:10" ht="12.75" customHeight="1">
      <c r="A92" s="28" t="s">
        <v>188</v>
      </c>
      <c r="B92" s="29" t="s">
        <v>73</v>
      </c>
      <c r="C92" s="24">
        <v>90.908186</v>
      </c>
      <c r="D92" s="266">
        <f>C92*1000000/'t15'!$D92</f>
        <v>140.76396828837755</v>
      </c>
      <c r="E92" s="31">
        <f>C92/'t1'!$F92*100</f>
        <v>17.99941333532163</v>
      </c>
      <c r="F92" s="36">
        <v>0.019949561360205204</v>
      </c>
      <c r="G92" s="24">
        <v>85.420003</v>
      </c>
      <c r="H92" s="266">
        <f>G92*1000000/'t15'!$D92</f>
        <v>132.2659611037131</v>
      </c>
      <c r="I92" s="31">
        <f>G92/'t1'!$F92*100</f>
        <v>16.912777701904794</v>
      </c>
      <c r="J92" s="48">
        <v>0.040791939070370375</v>
      </c>
    </row>
    <row r="93" spans="1:10" ht="12.75" customHeight="1">
      <c r="A93" s="26" t="s">
        <v>189</v>
      </c>
      <c r="B93" s="27" t="s">
        <v>74</v>
      </c>
      <c r="C93" s="22">
        <v>70.8628</v>
      </c>
      <c r="D93" s="265">
        <f>C93*1000000/'t15'!$D93</f>
        <v>162.0050707458203</v>
      </c>
      <c r="E93" s="30">
        <f>C93/'t1'!$F93*100</f>
        <v>22.014402927184783</v>
      </c>
      <c r="F93" s="35">
        <v>0.034473888916609186</v>
      </c>
      <c r="G93" s="22">
        <v>42.103442</v>
      </c>
      <c r="H93" s="265">
        <f>G93*1000000/'t15'!$D93</f>
        <v>96.25602008179949</v>
      </c>
      <c r="I93" s="30">
        <f>G93/'t1'!$F93*100</f>
        <v>13.079953611900109</v>
      </c>
      <c r="J93" s="47">
        <v>0.06760690549793913</v>
      </c>
    </row>
    <row r="94" spans="1:10" ht="12.75">
      <c r="A94" s="28" t="s">
        <v>190</v>
      </c>
      <c r="B94" s="29" t="s">
        <v>98</v>
      </c>
      <c r="C94" s="24">
        <v>73.95897</v>
      </c>
      <c r="D94" s="266">
        <f>C94*1000000/'t15'!$D94</f>
        <v>192.89383909988575</v>
      </c>
      <c r="E94" s="31">
        <f>C94/'t1'!$F94*100</f>
        <v>22.41292573003614</v>
      </c>
      <c r="F94" s="36">
        <v>0.013741904241176162</v>
      </c>
      <c r="G94" s="24">
        <v>28.722025</v>
      </c>
      <c r="H94" s="266">
        <f>G94*1000000/'t15'!$D94</f>
        <v>74.91047629480097</v>
      </c>
      <c r="I94" s="31">
        <f>G94/'t1'!$F94*100</f>
        <v>8.704077587089724</v>
      </c>
      <c r="J94" s="48">
        <v>0.0024103617074688888</v>
      </c>
    </row>
    <row r="95" spans="1:10" ht="12.75">
      <c r="A95" s="26" t="s">
        <v>191</v>
      </c>
      <c r="B95" s="27" t="s">
        <v>75</v>
      </c>
      <c r="C95" s="22">
        <v>76.636695</v>
      </c>
      <c r="D95" s="265">
        <f>C95*1000000/'t15'!$D95</f>
        <v>194.76940026532884</v>
      </c>
      <c r="E95" s="30">
        <f>C95/'t1'!$F95*100</f>
        <v>22.905342518979023</v>
      </c>
      <c r="F95" s="35">
        <v>0.0038036551869573554</v>
      </c>
      <c r="G95" s="22">
        <v>54.240282</v>
      </c>
      <c r="H95" s="265">
        <f>G95*1000000/'t15'!$D95</f>
        <v>137.84972323457205</v>
      </c>
      <c r="I95" s="30">
        <f>G95/'t1'!$F95*100</f>
        <v>16.211453762926656</v>
      </c>
      <c r="J95" s="47">
        <v>-0.01952033752619975</v>
      </c>
    </row>
    <row r="96" spans="1:10" ht="12.75">
      <c r="A96" s="28" t="s">
        <v>192</v>
      </c>
      <c r="B96" s="29" t="s">
        <v>76</v>
      </c>
      <c r="C96" s="24">
        <v>67.565058</v>
      </c>
      <c r="D96" s="266">
        <f>C96*1000000/'t15'!$D96</f>
        <v>190.70982437719104</v>
      </c>
      <c r="E96" s="31">
        <f>C96/'t1'!$F96*100</f>
        <v>20.52767537511898</v>
      </c>
      <c r="F96" s="36">
        <v>0.011091453468942136</v>
      </c>
      <c r="G96" s="24">
        <v>44.201564</v>
      </c>
      <c r="H96" s="266">
        <f>G96*1000000/'t15'!$D96</f>
        <v>124.76378703970283</v>
      </c>
      <c r="I96" s="31">
        <f>G96/'t1'!$F96*100</f>
        <v>13.429358069440948</v>
      </c>
      <c r="J96" s="48">
        <v>-0.0071817080465952365</v>
      </c>
    </row>
    <row r="97" spans="1:10" ht="12.75">
      <c r="A97" s="26" t="s">
        <v>193</v>
      </c>
      <c r="B97" s="27" t="s">
        <v>77</v>
      </c>
      <c r="C97" s="22">
        <v>32.733363</v>
      </c>
      <c r="D97" s="265">
        <f>C97*1000000/'t15'!$D97</f>
        <v>224.22108132915943</v>
      </c>
      <c r="E97" s="30">
        <f>C97/'t1'!$F97*100</f>
        <v>26.34140209448077</v>
      </c>
      <c r="F97" s="35">
        <v>0.00703829914954146</v>
      </c>
      <c r="G97" s="22">
        <v>8.379449</v>
      </c>
      <c r="H97" s="265">
        <f>G97*1000000/'t15'!$D97</f>
        <v>57.39859713536136</v>
      </c>
      <c r="I97" s="30">
        <f>G97/'t1'!$F97*100</f>
        <v>6.7431640140120885</v>
      </c>
      <c r="J97" s="47">
        <v>-0.005185839468226372</v>
      </c>
    </row>
    <row r="98" spans="1:10" ht="12.75">
      <c r="A98" s="28" t="s">
        <v>194</v>
      </c>
      <c r="B98" s="29" t="s">
        <v>78</v>
      </c>
      <c r="C98" s="24">
        <v>192.02201</v>
      </c>
      <c r="D98" s="266">
        <f>C98*1000000/'t15'!$D98</f>
        <v>156.6609666015891</v>
      </c>
      <c r="E98" s="31">
        <f>C98/'t1'!$F98*100</f>
        <v>19.118704893410367</v>
      </c>
      <c r="F98" s="36">
        <v>0.010517630211611673</v>
      </c>
      <c r="G98" s="24">
        <v>110.681127</v>
      </c>
      <c r="H98" s="266">
        <f>G98*1000000/'t15'!$D98</f>
        <v>90.29908779922282</v>
      </c>
      <c r="I98" s="31">
        <f>G98/'t1'!$F98*100</f>
        <v>11.019985700509407</v>
      </c>
      <c r="J98" s="48">
        <v>0.4317181772959233</v>
      </c>
    </row>
    <row r="99" spans="1:10" ht="12.75">
      <c r="A99" s="26" t="s">
        <v>195</v>
      </c>
      <c r="B99" s="27" t="s">
        <v>99</v>
      </c>
      <c r="C99" s="22">
        <v>290.18787</v>
      </c>
      <c r="D99" s="265">
        <f>C99*1000000/'t15'!$D99</f>
        <v>183.72635025834828</v>
      </c>
      <c r="E99" s="30">
        <f>C99/'t1'!$F99*100</f>
        <v>17.28068192769017</v>
      </c>
      <c r="F99" s="35">
        <v>-0.02049171750961465</v>
      </c>
      <c r="G99" s="22">
        <v>181.266742</v>
      </c>
      <c r="H99" s="265">
        <f>G99*1000000/'t15'!$D99</f>
        <v>114.76522754338991</v>
      </c>
      <c r="I99" s="30">
        <f>G99/'t1'!$F99*100</f>
        <v>10.794430906332083</v>
      </c>
      <c r="J99" s="47">
        <v>-0.08739475266465557</v>
      </c>
    </row>
    <row r="100" spans="1:10" ht="12.75">
      <c r="A100" s="28" t="s">
        <v>196</v>
      </c>
      <c r="B100" s="29" t="s">
        <v>79</v>
      </c>
      <c r="C100" s="24">
        <v>354.109115</v>
      </c>
      <c r="D100" s="266">
        <f>C100*1000000/'t15'!$D100</f>
        <v>231.68418156610812</v>
      </c>
      <c r="E100" s="31">
        <f>C100/'t1'!$F100*100</f>
        <v>21.12366787086251</v>
      </c>
      <c r="F100" s="36">
        <v>0.016984107839608686</v>
      </c>
      <c r="G100" s="24">
        <v>147.240611</v>
      </c>
      <c r="H100" s="266">
        <f>G100*1000000/'t15'!$D100</f>
        <v>96.33561805611441</v>
      </c>
      <c r="I100" s="31">
        <f>G100/'t1'!$F100*100</f>
        <v>8.78334285144528</v>
      </c>
      <c r="J100" s="48">
        <v>-0.0830525219282745</v>
      </c>
    </row>
    <row r="101" spans="1:10" ht="12.75">
      <c r="A101" s="26" t="s">
        <v>197</v>
      </c>
      <c r="B101" s="27" t="s">
        <v>80</v>
      </c>
      <c r="C101" s="22">
        <v>330.002785</v>
      </c>
      <c r="D101" s="265">
        <f>C101*1000000/'t15'!$D101</f>
        <v>247.85348302555948</v>
      </c>
      <c r="E101" s="30">
        <f>C101/'t1'!$F101*100</f>
        <v>26.516192002109833</v>
      </c>
      <c r="F101" s="35">
        <v>0.0027935160586987084</v>
      </c>
      <c r="G101" s="22">
        <v>131.683453</v>
      </c>
      <c r="H101" s="265">
        <f>G101*1000000/'t15'!$D101</f>
        <v>98.90280920775429</v>
      </c>
      <c r="I101" s="30">
        <f>G101/'t1'!$F101*100</f>
        <v>10.580952288777823</v>
      </c>
      <c r="J101" s="47">
        <v>0.013613734789486243</v>
      </c>
    </row>
    <row r="102" spans="1:10" ht="12.75">
      <c r="A102" s="28" t="s">
        <v>198</v>
      </c>
      <c r="B102" s="29" t="s">
        <v>81</v>
      </c>
      <c r="C102" s="24">
        <v>149.450388</v>
      </c>
      <c r="D102" s="266">
        <f>C102*1000000/'t15'!$D102</f>
        <v>126.07814715799756</v>
      </c>
      <c r="E102" s="31">
        <f>C102/'t1'!$F102*100</f>
        <v>17.139715134774725</v>
      </c>
      <c r="F102" s="36">
        <v>-0.0012310922576583838</v>
      </c>
      <c r="G102" s="24">
        <v>60.843994</v>
      </c>
      <c r="H102" s="266">
        <f>G102*1000000/'t15'!$D102</f>
        <v>51.328726086762124</v>
      </c>
      <c r="I102" s="31">
        <f>G102/'t1'!$F102*100</f>
        <v>6.977892388087627</v>
      </c>
      <c r="J102" s="48">
        <v>-0.1355028145535565</v>
      </c>
    </row>
    <row r="103" spans="1:10" ht="12.75">
      <c r="A103" s="26" t="s">
        <v>199</v>
      </c>
      <c r="B103" s="27" t="s">
        <v>82</v>
      </c>
      <c r="C103" s="22">
        <v>106.923854</v>
      </c>
      <c r="D103" s="265">
        <f>C103*1000000/'t15'!$D103</f>
        <v>262.0104731799358</v>
      </c>
      <c r="E103" s="30">
        <f>C103/'t1'!$F103*100</f>
        <v>19.172070116511026</v>
      </c>
      <c r="F103" s="35">
        <v>0.07357441720600244</v>
      </c>
      <c r="G103" s="22">
        <v>27.89303</v>
      </c>
      <c r="H103" s="265">
        <f>G103*1000000/'t15'!$D103</f>
        <v>68.35019235952853</v>
      </c>
      <c r="I103" s="30">
        <f>G103/'t1'!$F103*100</f>
        <v>5.001382824471942</v>
      </c>
      <c r="J103" s="47">
        <v>0.07474214192221917</v>
      </c>
    </row>
    <row r="104" spans="1:10" ht="12.75">
      <c r="A104" s="28" t="s">
        <v>200</v>
      </c>
      <c r="B104" s="29" t="s">
        <v>83</v>
      </c>
      <c r="C104" s="24">
        <v>114.138293</v>
      </c>
      <c r="D104" s="266">
        <f>C104*1000000/'t15'!$D104</f>
        <v>283.57410328969763</v>
      </c>
      <c r="E104" s="31">
        <f>C104/'t1'!$F104*100</f>
        <v>20.830687649825464</v>
      </c>
      <c r="F104" s="36">
        <v>0.014911986768209484</v>
      </c>
      <c r="G104" s="24">
        <v>45.463803</v>
      </c>
      <c r="H104" s="266">
        <f>G104*1000000/'t15'!$D104</f>
        <v>112.95382845671666</v>
      </c>
      <c r="I104" s="31">
        <f>G104/'t1'!$F104*100</f>
        <v>8.29732296474942</v>
      </c>
      <c r="J104" s="48">
        <v>0.02579704374046954</v>
      </c>
    </row>
    <row r="105" spans="1:10" ht="12.75">
      <c r="A105" s="26" t="s">
        <v>201</v>
      </c>
      <c r="B105" s="27" t="s">
        <v>84</v>
      </c>
      <c r="C105" s="22">
        <v>95.8115</v>
      </c>
      <c r="D105" s="265">
        <f>C105*1000000/'t15'!$D105</f>
        <v>423.1470767491366</v>
      </c>
      <c r="E105" s="30">
        <f>C105/'t1'!$F105*100</f>
        <v>31.084036279216377</v>
      </c>
      <c r="F105" s="35">
        <v>0.1298525943396227</v>
      </c>
      <c r="G105" s="22">
        <v>39.51795</v>
      </c>
      <c r="H105" s="265">
        <f>G105*1000000/'t15'!$D105</f>
        <v>174.52920600991052</v>
      </c>
      <c r="I105" s="30">
        <f>G105/'t1'!$F105*100</f>
        <v>12.820771947837773</v>
      </c>
      <c r="J105" s="47">
        <v>0.1622926470588235</v>
      </c>
    </row>
    <row r="106" spans="1:10" ht="12.75">
      <c r="A106" s="28" t="s">
        <v>202</v>
      </c>
      <c r="B106" s="29" t="s">
        <v>100</v>
      </c>
      <c r="C106" s="24">
        <v>247.1055</v>
      </c>
      <c r="D106" s="266">
        <f>C106*1000000/'t15'!$D106</f>
        <v>299.5091117346537</v>
      </c>
      <c r="E106" s="31">
        <f>C106/'t1'!$F106*100</f>
        <v>20.031103858678076</v>
      </c>
      <c r="F106" s="36">
        <v>0.06282301186412687</v>
      </c>
      <c r="G106" s="24">
        <v>37.7254</v>
      </c>
      <c r="H106" s="266">
        <f>G106*1000000/'t15'!$D106</f>
        <v>45.72581769258274</v>
      </c>
      <c r="I106" s="31">
        <f>G106/'t1'!$F106*100</f>
        <v>3.0581326822356196</v>
      </c>
      <c r="J106" s="48">
        <v>0.15667977403208622</v>
      </c>
    </row>
    <row r="107" spans="1:10" ht="13.5" thickBot="1">
      <c r="A107" s="26">
        <v>976</v>
      </c>
      <c r="B107" s="282" t="s">
        <v>419</v>
      </c>
      <c r="C107" s="283">
        <v>84.11173</v>
      </c>
      <c r="D107" s="265">
        <f>C107*1000000/'t15'!$D107</f>
        <v>450.44813606884844</v>
      </c>
      <c r="E107" s="30">
        <f>C107/'t1'!$F107*100</f>
        <v>34.88068054370277</v>
      </c>
      <c r="F107" s="35"/>
      <c r="G107" s="283">
        <v>29.0963</v>
      </c>
      <c r="H107" s="265">
        <f>G107*1000000/'t15'!$D107</f>
        <v>155.8210026294791</v>
      </c>
      <c r="I107" s="30">
        <f>G107/'t1'!$F107*100</f>
        <v>12.0660785993076</v>
      </c>
      <c r="J107" s="47"/>
    </row>
    <row r="108" spans="1:10" ht="12.75">
      <c r="A108" s="366" t="s">
        <v>204</v>
      </c>
      <c r="B108" s="367"/>
      <c r="C108" s="186">
        <f>C110-C109-C82</f>
        <v>10859.786294999998</v>
      </c>
      <c r="D108" s="267">
        <f>C108*1000000/'t15'!$D108</f>
        <v>176.19376619055444</v>
      </c>
      <c r="E108" s="32">
        <f>C108/'t1'!$F108*100</f>
        <v>20.767714930455476</v>
      </c>
      <c r="F108" s="37">
        <v>0.012401214940753302</v>
      </c>
      <c r="G108" s="186">
        <f>G110-G109-G82</f>
        <v>5733.317097999999</v>
      </c>
      <c r="H108" s="267">
        <f>G108*1000000/'t15'!$D108</f>
        <v>93.0197616067656</v>
      </c>
      <c r="I108" s="32">
        <f>G108/'t1'!$F108*100</f>
        <v>10.964110329868166</v>
      </c>
      <c r="J108" s="49">
        <v>0.003360246823203461</v>
      </c>
    </row>
    <row r="109" spans="1:10" ht="12.75">
      <c r="A109" s="364" t="s">
        <v>411</v>
      </c>
      <c r="B109" s="365"/>
      <c r="C109" s="187">
        <f>SUM(C103:C107)</f>
        <v>648.090877</v>
      </c>
      <c r="D109" s="268">
        <f>C109*1000000/'t15'!$D109</f>
        <v>316.3303006327183</v>
      </c>
      <c r="E109" s="33">
        <f>C109/'t1'!$F109*100</f>
        <v>22.468439855045936</v>
      </c>
      <c r="F109" s="38">
        <v>0.06540496154275788</v>
      </c>
      <c r="G109" s="187">
        <f>SUM(G103:G107)</f>
        <v>179.696483</v>
      </c>
      <c r="H109" s="268">
        <f>G109*1000000/'t15'!$D109</f>
        <v>87.70906134824693</v>
      </c>
      <c r="I109" s="33">
        <f>G109/'t1'!$F109*100</f>
        <v>6.229835604442222</v>
      </c>
      <c r="J109" s="50">
        <v>0.10016321551632079</v>
      </c>
    </row>
    <row r="110" spans="1:10" ht="13.5" thickBot="1">
      <c r="A110" s="362" t="s">
        <v>412</v>
      </c>
      <c r="B110" s="363"/>
      <c r="C110" s="188">
        <f>SUM(C7:C107)</f>
        <v>11737.316171999999</v>
      </c>
      <c r="D110" s="269">
        <f>C110*1000000/'t15'!$D110</f>
        <v>177.99391164090676</v>
      </c>
      <c r="E110" s="34">
        <f>C110/'t1'!$F110*100</f>
        <v>20.511675520737356</v>
      </c>
      <c r="F110" s="39">
        <v>0.017649676037105877</v>
      </c>
      <c r="G110" s="188">
        <f>SUM(G7:G107)</f>
        <v>6049.165075999998</v>
      </c>
      <c r="H110" s="269">
        <f>G110*1000000/'t15'!$D110</f>
        <v>91.73430605945194</v>
      </c>
      <c r="I110" s="34">
        <f>G110/'t1'!$F110*100</f>
        <v>10.57128472915167</v>
      </c>
      <c r="J110" s="51">
        <v>0.005604455917542106</v>
      </c>
    </row>
    <row r="111" spans="3:9" ht="12.75">
      <c r="C111" s="4"/>
      <c r="D111" s="4"/>
      <c r="E111" s="5"/>
      <c r="G111" s="4"/>
      <c r="H111" s="4"/>
      <c r="I111" s="5"/>
    </row>
    <row r="112" spans="3:10" ht="12.75">
      <c r="C112" s="220"/>
      <c r="D112" s="220"/>
      <c r="E112" s="220"/>
      <c r="F112" s="220"/>
      <c r="G112" s="220"/>
      <c r="H112" s="220"/>
      <c r="I112" s="220"/>
      <c r="J112" s="220"/>
    </row>
    <row r="113" spans="1:10" ht="12.75">
      <c r="A113" s="243" t="s">
        <v>431</v>
      </c>
      <c r="C113" s="220"/>
      <c r="D113" s="220"/>
      <c r="E113" s="220"/>
      <c r="F113" s="220"/>
      <c r="G113" s="220"/>
      <c r="H113" s="220"/>
      <c r="I113" s="220"/>
      <c r="J113" s="220"/>
    </row>
    <row r="114" spans="1:10" ht="12.75">
      <c r="A114" s="243" t="str">
        <f>"Source : DGCL - DESL, Insee - Population totale en vigueur en "&amp;Index!E2&amp;" (année de référence "&amp;Index!E2-3&amp;")"</f>
        <v>Source : DGCL - DESL, Insee - Population totale en vigueur en 2012 (année de référence 2009)</v>
      </c>
      <c r="B114" s="243"/>
      <c r="C114" s="243"/>
      <c r="D114" s="243"/>
      <c r="E114" s="243"/>
      <c r="F114" s="243"/>
      <c r="G114" s="243"/>
      <c r="H114" s="243"/>
      <c r="I114" s="243"/>
      <c r="J114" s="243"/>
    </row>
    <row r="115" spans="1:10" ht="12.75">
      <c r="A115" s="21"/>
      <c r="B115" s="21"/>
      <c r="C115" s="21" t="s">
        <v>253</v>
      </c>
      <c r="D115" s="21"/>
      <c r="E115" s="21"/>
      <c r="F115" s="21"/>
      <c r="G115" s="21" t="s">
        <v>254</v>
      </c>
      <c r="H115" s="21"/>
      <c r="I115" s="21"/>
      <c r="J115" s="21"/>
    </row>
  </sheetData>
  <mergeCells count="9">
    <mergeCell ref="A110:B110"/>
    <mergeCell ref="A109:B109"/>
    <mergeCell ref="A108:B108"/>
    <mergeCell ref="C1:J1"/>
    <mergeCell ref="A1:B1"/>
    <mergeCell ref="A5:B6"/>
    <mergeCell ref="G5:J5"/>
    <mergeCell ref="C5:F5"/>
    <mergeCell ref="A3:J3"/>
  </mergeCells>
  <hyperlinks>
    <hyperlink ref="J2" location="Index!A1" display="Index"/>
  </hyperlinks>
  <printOptions/>
  <pageMargins left="0.5118110236220472" right="0.2362204724409449" top="1.28" bottom="0.5511811023622047" header="0.35" footer="0.15"/>
  <pageSetup firstPageNumber="8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K115"/>
  <sheetViews>
    <sheetView zoomScaleSheetLayoutView="100" workbookViewId="0" topLeftCell="A1">
      <selection activeCell="A1" sqref="A1:B1"/>
    </sheetView>
  </sheetViews>
  <sheetFormatPr defaultColWidth="11.421875" defaultRowHeight="12.75"/>
  <cols>
    <col min="1" max="1" width="3.00390625" style="2" customWidth="1"/>
    <col min="2" max="2" width="17.8515625" style="2" bestFit="1" customWidth="1"/>
    <col min="3" max="6" width="9.7109375" style="2" customWidth="1"/>
    <col min="7" max="7" width="12.140625" style="2" customWidth="1"/>
    <col min="8" max="11" width="9.7109375" style="2" customWidth="1"/>
    <col min="12" max="16384" width="11.421875" style="2" customWidth="1"/>
  </cols>
  <sheetData>
    <row r="1" spans="1:11" ht="16.5" customHeight="1">
      <c r="A1" s="369" t="e">
        <f ca="1">CONCATENATE("TABLEAU ",MID(CELL("nomfichier",A1),FIND("]t",CELL("nomfichier"))+2,52))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383"/>
      <c r="J1" s="383"/>
      <c r="K1" s="9"/>
    </row>
    <row r="2" spans="1:11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0"/>
      <c r="J2" s="10"/>
      <c r="K2" s="160" t="s">
        <v>345</v>
      </c>
    </row>
    <row r="3" spans="1:11" ht="22.5" customHeight="1" thickBot="1">
      <c r="A3" s="380" t="s">
        <v>258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9" customHeight="1" thickBot="1">
      <c r="A4" s="13"/>
      <c r="B4" s="14"/>
      <c r="C4" s="18"/>
      <c r="D4" s="18"/>
      <c r="E4" s="18"/>
      <c r="F4" s="18"/>
      <c r="G4" s="18"/>
      <c r="H4" s="19"/>
      <c r="I4" s="19"/>
      <c r="J4" s="15"/>
      <c r="K4" s="16"/>
    </row>
    <row r="5" spans="1:11" ht="30" customHeight="1">
      <c r="A5" s="370" t="s">
        <v>232</v>
      </c>
      <c r="B5" s="371"/>
      <c r="C5" s="384" t="s">
        <v>261</v>
      </c>
      <c r="D5" s="389"/>
      <c r="E5" s="389"/>
      <c r="F5" s="389"/>
      <c r="G5" s="390"/>
      <c r="H5" s="384" t="s">
        <v>262</v>
      </c>
      <c r="I5" s="389"/>
      <c r="J5" s="386"/>
      <c r="K5" s="387"/>
    </row>
    <row r="6" spans="1:11" ht="29.25" customHeight="1">
      <c r="A6" s="372"/>
      <c r="B6" s="373"/>
      <c r="C6" s="40" t="s">
        <v>240</v>
      </c>
      <c r="D6" s="6" t="s">
        <v>241</v>
      </c>
      <c r="E6" s="8" t="s">
        <v>252</v>
      </c>
      <c r="F6" s="7" t="str">
        <f>CONCATENATE(Index!$E$2," / ",Index!$E$2-1)</f>
        <v>2012 / 2011</v>
      </c>
      <c r="G6" s="52" t="s">
        <v>259</v>
      </c>
      <c r="H6" s="40" t="s">
        <v>240</v>
      </c>
      <c r="I6" s="6" t="s">
        <v>241</v>
      </c>
      <c r="J6" s="8" t="s">
        <v>252</v>
      </c>
      <c r="K6" s="20" t="str">
        <f>CONCATENATE(Index!$E$2," / ",Index!$E$2-1)</f>
        <v>2012 / 2011</v>
      </c>
    </row>
    <row r="7" spans="1:11" ht="12.75" customHeight="1">
      <c r="A7" s="26" t="s">
        <v>105</v>
      </c>
      <c r="B7" s="27" t="s">
        <v>1</v>
      </c>
      <c r="C7" s="22">
        <v>17.027</v>
      </c>
      <c r="D7" s="196">
        <f>C7*1000000/'t15'!$D7</f>
        <v>28.102368078799522</v>
      </c>
      <c r="E7" s="30">
        <f>C7/'t1'!$F7*100</f>
        <v>4.012108078929464</v>
      </c>
      <c r="F7" s="35">
        <v>0.1432120316906138</v>
      </c>
      <c r="G7" s="53">
        <v>15.927</v>
      </c>
      <c r="H7" s="22">
        <v>255.613676</v>
      </c>
      <c r="I7" s="265">
        <f>H7*1000000/'t15'!$D7</f>
        <v>421.8799323971929</v>
      </c>
      <c r="J7" s="30">
        <f>H7/'t1'!$F7*100</f>
        <v>60.23079195186812</v>
      </c>
      <c r="K7" s="215">
        <v>0.03355430412771199</v>
      </c>
    </row>
    <row r="8" spans="1:11" ht="12.75" customHeight="1">
      <c r="A8" s="28" t="s">
        <v>106</v>
      </c>
      <c r="B8" s="29" t="s">
        <v>2</v>
      </c>
      <c r="C8" s="23">
        <v>15.611498</v>
      </c>
      <c r="D8" s="197">
        <f>C8*1000000/'t15'!$D8</f>
        <v>28.153123145922336</v>
      </c>
      <c r="E8" s="31">
        <f>C8/'t1'!$F8*100</f>
        <v>3.3055064347122536</v>
      </c>
      <c r="F8" s="43">
        <v>0.2712946254071662</v>
      </c>
      <c r="G8" s="54">
        <v>15.311498</v>
      </c>
      <c r="H8" s="23">
        <v>299.756157</v>
      </c>
      <c r="I8" s="266">
        <f>H8*1000000/'t15'!$D8</f>
        <v>540.5677278227515</v>
      </c>
      <c r="J8" s="31">
        <f>H8/'t1'!$F8*100</f>
        <v>63.4689832973182</v>
      </c>
      <c r="K8" s="48">
        <v>0.037563632150344306</v>
      </c>
    </row>
    <row r="9" spans="1:11" ht="12.75" customHeight="1">
      <c r="A9" s="26" t="s">
        <v>107</v>
      </c>
      <c r="B9" s="27" t="s">
        <v>3</v>
      </c>
      <c r="C9" s="22">
        <v>6.600148</v>
      </c>
      <c r="D9" s="196">
        <f>C9*1000000/'t15'!$D9</f>
        <v>18.67814875396902</v>
      </c>
      <c r="E9" s="30">
        <f>C9/'t1'!$F9*100</f>
        <v>2.0222750625399817</v>
      </c>
      <c r="F9" s="42">
        <v>-0.07431304347826084</v>
      </c>
      <c r="G9" s="55">
        <v>6.170148</v>
      </c>
      <c r="H9" s="22">
        <v>200.025656</v>
      </c>
      <c r="I9" s="265">
        <f>H9*1000000/'t15'!$D9</f>
        <v>566.0644211884696</v>
      </c>
      <c r="J9" s="30">
        <f>H9/'t1'!$F9*100</f>
        <v>61.28754930904593</v>
      </c>
      <c r="K9" s="47">
        <v>0.034463922022181626</v>
      </c>
    </row>
    <row r="10" spans="1:11" ht="12.75" customHeight="1">
      <c r="A10" s="28" t="s">
        <v>108</v>
      </c>
      <c r="B10" s="29" t="s">
        <v>85</v>
      </c>
      <c r="C10" s="24">
        <v>4.558</v>
      </c>
      <c r="D10" s="197">
        <f>C10*1000000/'t15'!$D10</f>
        <v>27.705006716549455</v>
      </c>
      <c r="E10" s="31">
        <f>C10/'t1'!$F10*100</f>
        <v>2.754356382026837</v>
      </c>
      <c r="F10" s="43">
        <v>0.08912783751493425</v>
      </c>
      <c r="G10" s="56">
        <v>3.823</v>
      </c>
      <c r="H10" s="24">
        <v>83.211399</v>
      </c>
      <c r="I10" s="266">
        <f>H10*1000000/'t15'!$D10</f>
        <v>505.7859517745671</v>
      </c>
      <c r="J10" s="31">
        <f>H10/'t1'!$F10*100</f>
        <v>50.28386307438165</v>
      </c>
      <c r="K10" s="48">
        <v>0.030543592264214103</v>
      </c>
    </row>
    <row r="11" spans="1:11" ht="12.75" customHeight="1">
      <c r="A11" s="26" t="s">
        <v>109</v>
      </c>
      <c r="B11" s="27" t="s">
        <v>4</v>
      </c>
      <c r="C11" s="22">
        <v>7.954031</v>
      </c>
      <c r="D11" s="196">
        <f>C11*1000000/'t15'!$D11</f>
        <v>56.35042117418688</v>
      </c>
      <c r="E11" s="30">
        <f>C11/'t1'!$F11*100</f>
        <v>5.4510910709632725</v>
      </c>
      <c r="F11" s="42">
        <v>0.06966527703066161</v>
      </c>
      <c r="G11" s="55">
        <v>7.454031</v>
      </c>
      <c r="H11" s="22">
        <v>90.064835</v>
      </c>
      <c r="I11" s="265">
        <f>H11*1000000/'t15'!$D11</f>
        <v>638.0653262771602</v>
      </c>
      <c r="J11" s="30">
        <f>H11/'t1'!$F11*100</f>
        <v>61.72362389287651</v>
      </c>
      <c r="K11" s="47">
        <v>0.0505199485489809</v>
      </c>
    </row>
    <row r="12" spans="1:11" ht="12.75" customHeight="1">
      <c r="A12" s="28" t="s">
        <v>110</v>
      </c>
      <c r="B12" s="29" t="s">
        <v>5</v>
      </c>
      <c r="C12" s="24">
        <v>42</v>
      </c>
      <c r="D12" s="197">
        <f>C12*1000000/'t15'!$D12</f>
        <v>38.370321104772906</v>
      </c>
      <c r="E12" s="31">
        <f>C12/'t1'!$F12*100</f>
        <v>3.944953379174976</v>
      </c>
      <c r="F12" s="43">
        <v>0.05</v>
      </c>
      <c r="G12" s="56">
        <v>41.4</v>
      </c>
      <c r="H12" s="24">
        <v>672.51049</v>
      </c>
      <c r="I12" s="266">
        <f>H12*1000000/'t15'!$D12</f>
        <v>614.3915106578135</v>
      </c>
      <c r="J12" s="31">
        <f>H12/'t1'!$F12*100</f>
        <v>63.167203096574255</v>
      </c>
      <c r="K12" s="48">
        <v>0.05656692858717238</v>
      </c>
    </row>
    <row r="13" spans="1:11" ht="12.75" customHeight="1">
      <c r="A13" s="26" t="s">
        <v>111</v>
      </c>
      <c r="B13" s="27" t="s">
        <v>6</v>
      </c>
      <c r="C13" s="22">
        <v>6.4</v>
      </c>
      <c r="D13" s="196">
        <f>C13*1000000/'t15'!$D13</f>
        <v>19.78263826209523</v>
      </c>
      <c r="E13" s="30">
        <f>C13/'t1'!$F13*100</f>
        <v>2.1302729335306547</v>
      </c>
      <c r="F13" s="42">
        <v>0.05785123966942152</v>
      </c>
      <c r="G13" s="55">
        <v>6.22</v>
      </c>
      <c r="H13" s="22">
        <v>180.471183</v>
      </c>
      <c r="I13" s="265">
        <f>H13*1000000/'t15'!$D13</f>
        <v>557.8431453158422</v>
      </c>
      <c r="J13" s="30">
        <f>H13/'t1'!$F13*100</f>
        <v>60.07076194174338</v>
      </c>
      <c r="K13" s="47">
        <v>0.023351199343072615</v>
      </c>
    </row>
    <row r="14" spans="1:11" ht="12.75" customHeight="1">
      <c r="A14" s="28" t="s">
        <v>112</v>
      </c>
      <c r="B14" s="29" t="s">
        <v>86</v>
      </c>
      <c r="C14" s="24">
        <v>6.791</v>
      </c>
      <c r="D14" s="197">
        <f>C14*1000000/'t15'!$D14</f>
        <v>23.279411210179727</v>
      </c>
      <c r="E14" s="31">
        <f>C14/'t1'!$F14*100</f>
        <v>2.42247369836905</v>
      </c>
      <c r="F14" s="43">
        <v>-0.015868415332222274</v>
      </c>
      <c r="G14" s="56">
        <v>6.19</v>
      </c>
      <c r="H14" s="24">
        <v>167.51363</v>
      </c>
      <c r="I14" s="266">
        <f>H14*1000000/'t15'!$D14</f>
        <v>574.2333494448386</v>
      </c>
      <c r="J14" s="31">
        <f>H14/'t1'!$F14*100</f>
        <v>59.7551704893719</v>
      </c>
      <c r="K14" s="48">
        <v>0.021136419680692686</v>
      </c>
    </row>
    <row r="15" spans="1:11" ht="12.75" customHeight="1">
      <c r="A15" s="26" t="s">
        <v>113</v>
      </c>
      <c r="B15" s="27" t="s">
        <v>7</v>
      </c>
      <c r="C15" s="22">
        <v>1.502691</v>
      </c>
      <c r="D15" s="196">
        <f>C15*1000000/'t15'!$D15</f>
        <v>9.589543142672989</v>
      </c>
      <c r="E15" s="30">
        <f>C15/'t1'!$F15*100</f>
        <v>0.9626503519976084</v>
      </c>
      <c r="F15" s="42">
        <v>-0.27894563341313106</v>
      </c>
      <c r="G15" s="55">
        <v>1.490691</v>
      </c>
      <c r="H15" s="22">
        <v>96.718965</v>
      </c>
      <c r="I15" s="265">
        <f>H15*1000000/'t15'!$D15</f>
        <v>617.2198326749669</v>
      </c>
      <c r="J15" s="30">
        <f>H15/'t1'!$F15*100</f>
        <v>61.95987445329371</v>
      </c>
      <c r="K15" s="47">
        <v>0.011214279351561274</v>
      </c>
    </row>
    <row r="16" spans="1:11" ht="12.75" customHeight="1">
      <c r="A16" s="28" t="s">
        <v>114</v>
      </c>
      <c r="B16" s="29" t="s">
        <v>87</v>
      </c>
      <c r="C16" s="24">
        <v>2.55</v>
      </c>
      <c r="D16" s="197">
        <f>C16*1000000/'t15'!$D16</f>
        <v>8.181573172140299</v>
      </c>
      <c r="E16" s="31">
        <f>C16/'t1'!$F16*100</f>
        <v>0.9961698830615706</v>
      </c>
      <c r="F16" s="43">
        <v>-0.019230769230769384</v>
      </c>
      <c r="G16" s="56">
        <v>2.55</v>
      </c>
      <c r="H16" s="24">
        <v>156.711771</v>
      </c>
      <c r="I16" s="266">
        <f>H16*1000000/'t15'!$D16</f>
        <v>502.8034593616448</v>
      </c>
      <c r="J16" s="31">
        <f>H16/'t1'!$F16*100</f>
        <v>61.22021434958496</v>
      </c>
      <c r="K16" s="48">
        <v>0.03293679932498583</v>
      </c>
    </row>
    <row r="17" spans="1:11" ht="12.75" customHeight="1">
      <c r="A17" s="26" t="s">
        <v>115</v>
      </c>
      <c r="B17" s="27" t="s">
        <v>8</v>
      </c>
      <c r="C17" s="22">
        <v>5.05</v>
      </c>
      <c r="D17" s="196">
        <f>C17*1000000/'t15'!$D17</f>
        <v>13.895767981949259</v>
      </c>
      <c r="E17" s="30">
        <f>C17/'t1'!$F17*100</f>
        <v>1.284533702946672</v>
      </c>
      <c r="F17" s="42">
        <v>-0.23146284579416143</v>
      </c>
      <c r="G17" s="55">
        <v>4.7</v>
      </c>
      <c r="H17" s="22">
        <v>256.053771</v>
      </c>
      <c r="I17" s="265">
        <f>H17*1000000/'t15'!$D17</f>
        <v>704.5670876671619</v>
      </c>
      <c r="J17" s="30">
        <f>H17/'t1'!$F17*100</f>
        <v>65.13063338932457</v>
      </c>
      <c r="K17" s="47">
        <v>0.054354390472703296</v>
      </c>
    </row>
    <row r="18" spans="1:11" ht="12.75" customHeight="1">
      <c r="A18" s="28" t="s">
        <v>116</v>
      </c>
      <c r="B18" s="29" t="s">
        <v>9</v>
      </c>
      <c r="C18" s="24">
        <v>5.55</v>
      </c>
      <c r="D18" s="197">
        <f>C18*1000000/'t15'!$D18</f>
        <v>19.228503918457285</v>
      </c>
      <c r="E18" s="31">
        <f>C18/'t1'!$F18*100</f>
        <v>1.9249714391467312</v>
      </c>
      <c r="F18" s="43">
        <v>-0.13227016885553478</v>
      </c>
      <c r="G18" s="56">
        <v>5.4</v>
      </c>
      <c r="H18" s="24">
        <v>171.378329</v>
      </c>
      <c r="I18" s="266">
        <f>H18*1000000/'t15'!$D18</f>
        <v>593.7565532820112</v>
      </c>
      <c r="J18" s="31">
        <f>H18/'t1'!$F18*100</f>
        <v>59.44115110156613</v>
      </c>
      <c r="K18" s="48">
        <v>0.03104646045452175</v>
      </c>
    </row>
    <row r="19" spans="1:11" ht="12.75" customHeight="1">
      <c r="A19" s="26" t="s">
        <v>117</v>
      </c>
      <c r="B19" s="27" t="s">
        <v>10</v>
      </c>
      <c r="C19" s="22">
        <v>5.4488</v>
      </c>
      <c r="D19" s="196">
        <f>C19*1000000/'t15'!$D19</f>
        <v>2.73109938679581</v>
      </c>
      <c r="E19" s="30">
        <f>C19/'t1'!$F19*100</f>
        <v>0.2870965987515569</v>
      </c>
      <c r="F19" s="42">
        <v>-0.09743264909182547</v>
      </c>
      <c r="G19" s="55">
        <v>5.1888</v>
      </c>
      <c r="H19" s="22">
        <v>1320.251409</v>
      </c>
      <c r="I19" s="265">
        <f>H19*1000000/'t15'!$D19</f>
        <v>661.7489747350251</v>
      </c>
      <c r="J19" s="30">
        <f>H19/'t1'!$F19*100</f>
        <v>69.56388361122644</v>
      </c>
      <c r="K19" s="47">
        <v>0.044473778125939</v>
      </c>
    </row>
    <row r="20" spans="1:11" ht="12.75" customHeight="1">
      <c r="A20" s="28" t="s">
        <v>118</v>
      </c>
      <c r="B20" s="29" t="s">
        <v>11</v>
      </c>
      <c r="C20" s="24">
        <v>7.299</v>
      </c>
      <c r="D20" s="197">
        <f>C20*1000000/'t15'!$D20</f>
        <v>10.471211699523996</v>
      </c>
      <c r="E20" s="31">
        <f>C20/'t1'!$F20*100</f>
        <v>1.2936163102972613</v>
      </c>
      <c r="F20" s="43">
        <v>0.07339813820791496</v>
      </c>
      <c r="G20" s="56">
        <v>6.799</v>
      </c>
      <c r="H20" s="24">
        <v>390.797006</v>
      </c>
      <c r="I20" s="266">
        <f>H20*1000000/'t15'!$D20</f>
        <v>560.6409345617412</v>
      </c>
      <c r="J20" s="31">
        <f>H20/'t1'!$F20*100</f>
        <v>69.26173187791981</v>
      </c>
      <c r="K20" s="48">
        <v>0.04424651753810771</v>
      </c>
    </row>
    <row r="21" spans="1:11" ht="12.75" customHeight="1">
      <c r="A21" s="26" t="s">
        <v>119</v>
      </c>
      <c r="B21" s="27" t="s">
        <v>12</v>
      </c>
      <c r="C21" s="22">
        <v>6</v>
      </c>
      <c r="D21" s="196">
        <f>C21*1000000/'t15'!$D21</f>
        <v>38.87168456923695</v>
      </c>
      <c r="E21" s="30">
        <f>C21/'t1'!$F21*100</f>
        <v>3.538378431932214</v>
      </c>
      <c r="F21" s="42">
        <v>0.06537022947186921</v>
      </c>
      <c r="G21" s="55">
        <v>5.452</v>
      </c>
      <c r="H21" s="22">
        <v>97.67652</v>
      </c>
      <c r="I21" s="265">
        <f>H21*1000000/'t15'!$D21</f>
        <v>632.8084792101274</v>
      </c>
      <c r="J21" s="30">
        <f>H21/'t1'!$F21*100</f>
        <v>57.60274861236593</v>
      </c>
      <c r="K21" s="47">
        <v>0.03199580974487892</v>
      </c>
    </row>
    <row r="22" spans="1:11" ht="12.75" customHeight="1">
      <c r="A22" s="28" t="s">
        <v>120</v>
      </c>
      <c r="B22" s="29" t="s">
        <v>13</v>
      </c>
      <c r="C22" s="24">
        <v>7.9245</v>
      </c>
      <c r="D22" s="197">
        <f>C22*1000000/'t15'!$D22</f>
        <v>21.77580905326273</v>
      </c>
      <c r="E22" s="31">
        <f>C22/'t1'!$F22*100</f>
        <v>2.3022663621049158</v>
      </c>
      <c r="F22" s="43">
        <v>0.23713995784872388</v>
      </c>
      <c r="G22" s="56">
        <v>7.62</v>
      </c>
      <c r="H22" s="24">
        <v>216.632222</v>
      </c>
      <c r="I22" s="266">
        <f>H22*1000000/'t15'!$D22</f>
        <v>595.2857468680701</v>
      </c>
      <c r="J22" s="31">
        <f>H22/'t1'!$F22*100</f>
        <v>62.937103622770465</v>
      </c>
      <c r="K22" s="48">
        <v>0.015130404962775179</v>
      </c>
    </row>
    <row r="23" spans="1:11" ht="12.75" customHeight="1">
      <c r="A23" s="26" t="s">
        <v>121</v>
      </c>
      <c r="B23" s="27" t="s">
        <v>88</v>
      </c>
      <c r="C23" s="22">
        <v>12.2</v>
      </c>
      <c r="D23" s="196">
        <f>C23*1000000/'t15'!$D23</f>
        <v>19.21477710858554</v>
      </c>
      <c r="E23" s="30">
        <f>C23/'t1'!$F23*100</f>
        <v>2.1931164904383715</v>
      </c>
      <c r="F23" s="42">
        <v>0.16190476190476177</v>
      </c>
      <c r="G23" s="55">
        <v>11.4</v>
      </c>
      <c r="H23" s="22">
        <v>370.362481</v>
      </c>
      <c r="I23" s="265">
        <f>H23*1000000/'t15'!$D23</f>
        <v>583.3141411309629</v>
      </c>
      <c r="J23" s="30">
        <f>H23/'t1'!$F23*100</f>
        <v>66.57771020662034</v>
      </c>
      <c r="K23" s="47">
        <v>0.028637037171009627</v>
      </c>
    </row>
    <row r="24" spans="1:11" ht="12.75" customHeight="1">
      <c r="A24" s="28" t="s">
        <v>122</v>
      </c>
      <c r="B24" s="29" t="s">
        <v>89</v>
      </c>
      <c r="C24" s="24">
        <v>7.968</v>
      </c>
      <c r="D24" s="197">
        <f>C24*1000000/'t15'!$D24</f>
        <v>24.9449789151063</v>
      </c>
      <c r="E24" s="31">
        <f>C24/'t1'!$F24*100</f>
        <v>2.5866800359414777</v>
      </c>
      <c r="F24" s="43">
        <v>-0.0003136566087448278</v>
      </c>
      <c r="G24" s="56">
        <v>7.948</v>
      </c>
      <c r="H24" s="24">
        <v>192.219439</v>
      </c>
      <c r="I24" s="266">
        <f>H24*1000000/'t15'!$D24</f>
        <v>601.7708148755726</v>
      </c>
      <c r="J24" s="31">
        <f>H24/'t1'!$F24*100</f>
        <v>62.40087667936378</v>
      </c>
      <c r="K24" s="48">
        <v>0.008433205996628779</v>
      </c>
    </row>
    <row r="25" spans="1:11" ht="12.75" customHeight="1">
      <c r="A25" s="26" t="s">
        <v>123</v>
      </c>
      <c r="B25" s="27" t="s">
        <v>90</v>
      </c>
      <c r="C25" s="22">
        <v>13.35</v>
      </c>
      <c r="D25" s="196">
        <f>C25*1000000/'t15'!$D25</f>
        <v>52.95181583080804</v>
      </c>
      <c r="E25" s="30">
        <f>C25/'t1'!$F25*100</f>
        <v>5.189558074260811</v>
      </c>
      <c r="F25" s="42">
        <v>0.08757637474541746</v>
      </c>
      <c r="G25" s="55">
        <v>12.6</v>
      </c>
      <c r="H25" s="22">
        <v>141.361326</v>
      </c>
      <c r="I25" s="265">
        <f>H25*1000000/'t15'!$D25</f>
        <v>560.6995430674768</v>
      </c>
      <c r="J25" s="30">
        <f>H25/'t1'!$F25*100</f>
        <v>54.951521403109716</v>
      </c>
      <c r="K25" s="47">
        <v>0.016078646854698952</v>
      </c>
    </row>
    <row r="26" spans="1:11" ht="12.75" customHeight="1">
      <c r="A26" s="28" t="s">
        <v>228</v>
      </c>
      <c r="B26" s="29" t="s">
        <v>14</v>
      </c>
      <c r="C26" s="24">
        <v>1.256806</v>
      </c>
      <c r="D26" s="197">
        <f>C26*1000000/'t15'!$D26</f>
        <v>8.74457988923214</v>
      </c>
      <c r="E26" s="31">
        <f>C26/'t1'!$F26*100</f>
        <v>0.6806017513172787</v>
      </c>
      <c r="F26" s="218" t="s">
        <v>397</v>
      </c>
      <c r="G26" s="56">
        <v>1.236181</v>
      </c>
      <c r="H26" s="24">
        <v>99.787404</v>
      </c>
      <c r="I26" s="266">
        <f>H26*1000000/'t15'!$D26</f>
        <v>694.2988227435919</v>
      </c>
      <c r="J26" s="31">
        <f>H26/'t1'!$F26*100</f>
        <v>54.038158571652914</v>
      </c>
      <c r="K26" s="48">
        <v>0.05134935861542944</v>
      </c>
    </row>
    <row r="27" spans="1:11" ht="12.75" customHeight="1">
      <c r="A27" s="26" t="s">
        <v>229</v>
      </c>
      <c r="B27" s="27" t="s">
        <v>15</v>
      </c>
      <c r="C27" s="22">
        <v>9.125962</v>
      </c>
      <c r="D27" s="196">
        <f>C27*1000000/'t15'!$D27</f>
        <v>54.61279570085516</v>
      </c>
      <c r="E27" s="30">
        <f>C27/'t1'!$F27*100</f>
        <v>5.0931973608800964</v>
      </c>
      <c r="F27" s="42">
        <v>-0.0018823880943739102</v>
      </c>
      <c r="G27" s="55">
        <v>6.696244</v>
      </c>
      <c r="H27" s="22">
        <v>94.828441</v>
      </c>
      <c r="I27" s="265">
        <f>H27*1000000/'t15'!$D27</f>
        <v>567.4849703476299</v>
      </c>
      <c r="J27" s="30">
        <f>H27/'t1'!$F27*100</f>
        <v>52.92373181452804</v>
      </c>
      <c r="K27" s="47">
        <v>0.056340089130814786</v>
      </c>
    </row>
    <row r="28" spans="1:11" ht="12.75" customHeight="1">
      <c r="A28" s="28" t="s">
        <v>124</v>
      </c>
      <c r="B28" s="29" t="s">
        <v>16</v>
      </c>
      <c r="C28" s="24">
        <v>11.766</v>
      </c>
      <c r="D28" s="197">
        <f>C28*1000000/'t15'!$D28</f>
        <v>21.859365101187347</v>
      </c>
      <c r="E28" s="31">
        <f>C28/'t1'!$F28*100</f>
        <v>2.6197839838702355</v>
      </c>
      <c r="F28" s="43">
        <v>0.23207026758731608</v>
      </c>
      <c r="G28" s="56">
        <v>10.726</v>
      </c>
      <c r="H28" s="24">
        <v>304.560259</v>
      </c>
      <c r="I28" s="266">
        <f>H28*1000000/'t15'!$D28</f>
        <v>565.8247405059647</v>
      </c>
      <c r="J28" s="31">
        <f>H28/'t1'!$F28*100</f>
        <v>67.81251815838608</v>
      </c>
      <c r="K28" s="48">
        <v>0.01865270384065787</v>
      </c>
    </row>
    <row r="29" spans="1:11" ht="12.75" customHeight="1">
      <c r="A29" s="26" t="s">
        <v>125</v>
      </c>
      <c r="B29" s="27" t="s">
        <v>91</v>
      </c>
      <c r="C29" s="22">
        <v>11.3501</v>
      </c>
      <c r="D29" s="196">
        <f>C29*1000000/'t15'!$D29</f>
        <v>18.657003465076368</v>
      </c>
      <c r="E29" s="30">
        <f>C29/'t1'!$F29*100</f>
        <v>2.3763373322446246</v>
      </c>
      <c r="F29" s="42">
        <v>0.027130485145199668</v>
      </c>
      <c r="G29" s="55">
        <v>11.35</v>
      </c>
      <c r="H29" s="22">
        <v>294.988211</v>
      </c>
      <c r="I29" s="265">
        <f>H29*1000000/'t15'!$D29</f>
        <v>484.89406038569524</v>
      </c>
      <c r="J29" s="30">
        <f>H29/'t1'!$F29*100</f>
        <v>61.760821347067804</v>
      </c>
      <c r="K29" s="47">
        <v>0.07388073801868322</v>
      </c>
    </row>
    <row r="30" spans="1:11" ht="12.75" customHeight="1">
      <c r="A30" s="28" t="s">
        <v>126</v>
      </c>
      <c r="B30" s="29" t="s">
        <v>17</v>
      </c>
      <c r="C30" s="24">
        <v>1.944758</v>
      </c>
      <c r="D30" s="197">
        <f>C30*1000000/'t15'!$D30</f>
        <v>15.14196286059096</v>
      </c>
      <c r="E30" s="31">
        <f>C30/'t1'!$F30*100</f>
        <v>1.249447452246906</v>
      </c>
      <c r="F30" s="43">
        <v>-0.2378578986557981</v>
      </c>
      <c r="G30" s="56">
        <v>1.882058</v>
      </c>
      <c r="H30" s="24">
        <v>91.052098</v>
      </c>
      <c r="I30" s="266">
        <f>H30*1000000/'t15'!$D30</f>
        <v>708.9352435083895</v>
      </c>
      <c r="J30" s="31">
        <f>H30/'t1'!$F30*100</f>
        <v>58.4981842819701</v>
      </c>
      <c r="K30" s="48">
        <v>0.019279419078971127</v>
      </c>
    </row>
    <row r="31" spans="1:11" ht="12.75" customHeight="1">
      <c r="A31" s="26" t="s">
        <v>127</v>
      </c>
      <c r="B31" s="27" t="s">
        <v>92</v>
      </c>
      <c r="C31" s="22">
        <v>12.839945</v>
      </c>
      <c r="D31" s="196">
        <f>C31*1000000/'t15'!$D31</f>
        <v>30.250355749476977</v>
      </c>
      <c r="E31" s="30">
        <f>C31/'t1'!$F31*100</f>
        <v>3.4848163810086574</v>
      </c>
      <c r="F31" s="42">
        <v>0.02228861464968146</v>
      </c>
      <c r="G31" s="55">
        <v>12.02</v>
      </c>
      <c r="H31" s="22">
        <v>215.030513</v>
      </c>
      <c r="I31" s="265">
        <f>H31*1000000/'t15'!$D31</f>
        <v>506.60259956273444</v>
      </c>
      <c r="J31" s="30">
        <f>H31/'t1'!$F31*100</f>
        <v>58.36020747122321</v>
      </c>
      <c r="K31" s="47">
        <v>0.034287518651750615</v>
      </c>
    </row>
    <row r="32" spans="1:11" ht="12.75" customHeight="1">
      <c r="A32" s="28" t="s">
        <v>128</v>
      </c>
      <c r="B32" s="29" t="s">
        <v>18</v>
      </c>
      <c r="C32" s="24">
        <v>10.5025</v>
      </c>
      <c r="D32" s="197">
        <f>C32*1000000/'t15'!$D32</f>
        <v>19.449362212773522</v>
      </c>
      <c r="E32" s="31">
        <f>C32/'t1'!$F32*100</f>
        <v>2.4355392364107122</v>
      </c>
      <c r="F32" s="43">
        <v>-0.039235596538412354</v>
      </c>
      <c r="G32" s="56">
        <v>10.102</v>
      </c>
      <c r="H32" s="24">
        <v>277.679191</v>
      </c>
      <c r="I32" s="266">
        <f>H32*1000000/'t15'!$D32</f>
        <v>514.2283422717373</v>
      </c>
      <c r="J32" s="31">
        <f>H32/'t1'!$F32*100</f>
        <v>64.39405520735868</v>
      </c>
      <c r="K32" s="48">
        <v>0.017598364702057223</v>
      </c>
    </row>
    <row r="33" spans="1:11" ht="12.75" customHeight="1">
      <c r="A33" s="26" t="s">
        <v>129</v>
      </c>
      <c r="B33" s="27" t="s">
        <v>93</v>
      </c>
      <c r="C33" s="22">
        <v>4.159</v>
      </c>
      <c r="D33" s="196">
        <f>C33*1000000/'t15'!$D33</f>
        <v>8.360017447692101</v>
      </c>
      <c r="E33" s="30">
        <f>C33/'t1'!$F33*100</f>
        <v>0.8973031283710895</v>
      </c>
      <c r="F33" s="42">
        <v>-0.00012020675561985605</v>
      </c>
      <c r="G33" s="55">
        <v>2.857</v>
      </c>
      <c r="H33" s="22">
        <v>306.607423</v>
      </c>
      <c r="I33" s="265">
        <f>H33*1000000/'t15'!$D33</f>
        <v>616.3124322846627</v>
      </c>
      <c r="J33" s="30">
        <f>H33/'t1'!$F33*100</f>
        <v>66.15046882416397</v>
      </c>
      <c r="K33" s="47">
        <v>0.035980656310428794</v>
      </c>
    </row>
    <row r="34" spans="1:11" ht="12.75" customHeight="1">
      <c r="A34" s="28" t="s">
        <v>130</v>
      </c>
      <c r="B34" s="29" t="s">
        <v>19</v>
      </c>
      <c r="C34" s="24">
        <v>8.2845</v>
      </c>
      <c r="D34" s="197">
        <f>C34*1000000/'t15'!$D34</f>
        <v>13.82637299914383</v>
      </c>
      <c r="E34" s="31">
        <f>C34/'t1'!$F34*100</f>
        <v>1.9862412187285534</v>
      </c>
      <c r="F34" s="43">
        <v>0.0844509022364468</v>
      </c>
      <c r="G34" s="56">
        <v>7.54</v>
      </c>
      <c r="H34" s="24">
        <v>288.119653</v>
      </c>
      <c r="I34" s="266">
        <f>H34*1000000/'t15'!$D34</f>
        <v>480.8557898197707</v>
      </c>
      <c r="J34" s="31">
        <f>H34/'t1'!$F34*100</f>
        <v>69.07781166206387</v>
      </c>
      <c r="K34" s="48">
        <v>0.04596352326695352</v>
      </c>
    </row>
    <row r="35" spans="1:11" ht="12.75" customHeight="1">
      <c r="A35" s="26" t="s">
        <v>131</v>
      </c>
      <c r="B35" s="27" t="s">
        <v>20</v>
      </c>
      <c r="C35" s="22">
        <v>7.1257</v>
      </c>
      <c r="D35" s="196">
        <f>C35*1000000/'t15'!$D35</f>
        <v>16.30721841058572</v>
      </c>
      <c r="E35" s="30">
        <f>C35/'t1'!$F35*100</f>
        <v>2.0433038883886323</v>
      </c>
      <c r="F35" s="42">
        <v>-0.02219059386240263</v>
      </c>
      <c r="G35" s="55">
        <v>6.8</v>
      </c>
      <c r="H35" s="22">
        <v>228.768652</v>
      </c>
      <c r="I35" s="265">
        <f>H35*1000000/'t15'!$D35</f>
        <v>523.5387924918643</v>
      </c>
      <c r="J35" s="30">
        <f>H35/'t1'!$F35*100</f>
        <v>65.59971317527062</v>
      </c>
      <c r="K35" s="47">
        <v>0.01883473878977804</v>
      </c>
    </row>
    <row r="36" spans="1:11" ht="12.75" customHeight="1">
      <c r="A36" s="28" t="s">
        <v>132</v>
      </c>
      <c r="B36" s="29" t="s">
        <v>21</v>
      </c>
      <c r="C36" s="24">
        <v>7.760978</v>
      </c>
      <c r="D36" s="197">
        <f>C36*1000000/'t15'!$D36</f>
        <v>8.386239224068067</v>
      </c>
      <c r="E36" s="31">
        <f>C36/'t1'!$F36*100</f>
        <v>1.0753167823151368</v>
      </c>
      <c r="F36" s="43">
        <v>-0.043374067807850025</v>
      </c>
      <c r="G36" s="56">
        <v>7.206777</v>
      </c>
      <c r="H36" s="24">
        <v>478.860201</v>
      </c>
      <c r="I36" s="266">
        <f>H36*1000000/'t15'!$D36</f>
        <v>517.4394516350026</v>
      </c>
      <c r="J36" s="31">
        <f>H36/'t1'!$F36*100</f>
        <v>66.34813428386212</v>
      </c>
      <c r="K36" s="48">
        <v>0.02678828529876265</v>
      </c>
    </row>
    <row r="37" spans="1:11" ht="12.75" customHeight="1">
      <c r="A37" s="26" t="s">
        <v>133</v>
      </c>
      <c r="B37" s="27" t="s">
        <v>22</v>
      </c>
      <c r="C37" s="22">
        <v>11.5</v>
      </c>
      <c r="D37" s="196">
        <f>C37*1000000/'t15'!$D37</f>
        <v>16.01267647013775</v>
      </c>
      <c r="E37" s="30">
        <f>C37/'t1'!$F37*100</f>
        <v>1.533326684828828</v>
      </c>
      <c r="F37" s="42">
        <v>0.11650485436893199</v>
      </c>
      <c r="G37" s="55">
        <v>11</v>
      </c>
      <c r="H37" s="22">
        <v>492.475287</v>
      </c>
      <c r="I37" s="265">
        <f>H37*1000000/'t15'!$D37</f>
        <v>685.7258643712379</v>
      </c>
      <c r="J37" s="30">
        <f>H37/'t1'!$F37*100</f>
        <v>65.66308688485528</v>
      </c>
      <c r="K37" s="47">
        <v>0.04046185903348176</v>
      </c>
    </row>
    <row r="38" spans="1:11" ht="12.75" customHeight="1">
      <c r="A38" s="28" t="s">
        <v>134</v>
      </c>
      <c r="B38" s="29" t="s">
        <v>23</v>
      </c>
      <c r="C38" s="24">
        <v>20.474673</v>
      </c>
      <c r="D38" s="197">
        <f>C38*1000000/'t15'!$D38</f>
        <v>16.32297362691504</v>
      </c>
      <c r="E38" s="31">
        <f>C38/'t1'!$F38*100</f>
        <v>1.840022884480715</v>
      </c>
      <c r="F38" s="43">
        <v>0.06097102759237183</v>
      </c>
      <c r="G38" s="56">
        <v>19.020673</v>
      </c>
      <c r="H38" s="24">
        <v>683.028245</v>
      </c>
      <c r="I38" s="266">
        <f>H38*1000000/'t15'!$D38</f>
        <v>544.5289421507765</v>
      </c>
      <c r="J38" s="31">
        <f>H38/'t1'!$F38*100</f>
        <v>61.38254816312332</v>
      </c>
      <c r="K38" s="48">
        <v>0.05150184053936924</v>
      </c>
    </row>
    <row r="39" spans="1:11" ht="12.75" customHeight="1">
      <c r="A39" s="26" t="s">
        <v>135</v>
      </c>
      <c r="B39" s="27" t="s">
        <v>24</v>
      </c>
      <c r="C39" s="22">
        <v>4.155</v>
      </c>
      <c r="D39" s="196">
        <f>C39*1000000/'t15'!$D39</f>
        <v>21.355879934210527</v>
      </c>
      <c r="E39" s="30">
        <f>C39/'t1'!$F39*100</f>
        <v>1.94956720663735</v>
      </c>
      <c r="F39" s="42">
        <v>0.009720534629404698</v>
      </c>
      <c r="G39" s="55">
        <v>4.11</v>
      </c>
      <c r="H39" s="22">
        <v>126.633624</v>
      </c>
      <c r="I39" s="265">
        <f>H39*1000000/'t15'!$D39</f>
        <v>650.8718338815789</v>
      </c>
      <c r="J39" s="30">
        <f>H39/'t1'!$F39*100</f>
        <v>59.41775225223693</v>
      </c>
      <c r="K39" s="47">
        <v>0.0317817405800791</v>
      </c>
    </row>
    <row r="40" spans="1:11" ht="12.75" customHeight="1">
      <c r="A40" s="28" t="s">
        <v>136</v>
      </c>
      <c r="B40" s="29" t="s">
        <v>25</v>
      </c>
      <c r="C40" s="24">
        <v>23.19</v>
      </c>
      <c r="D40" s="197">
        <f>C40*1000000/'t15'!$D40</f>
        <v>15.839211850653786</v>
      </c>
      <c r="E40" s="31">
        <f>C40/'t1'!$F40*100</f>
        <v>1.8966947729868806</v>
      </c>
      <c r="F40" s="43">
        <v>0.03991031390134525</v>
      </c>
      <c r="G40" s="56">
        <v>16.64</v>
      </c>
      <c r="H40" s="24">
        <v>846.208965</v>
      </c>
      <c r="I40" s="266">
        <f>H40*1000000/'t15'!$D40</f>
        <v>577.9768463371054</v>
      </c>
      <c r="J40" s="31">
        <f>H40/'t1'!$F40*100</f>
        <v>69.2108719607649</v>
      </c>
      <c r="K40" s="48">
        <v>0.043467785824116145</v>
      </c>
    </row>
    <row r="41" spans="1:11" ht="12.75" customHeight="1">
      <c r="A41" s="26" t="s">
        <v>137</v>
      </c>
      <c r="B41" s="27" t="s">
        <v>26</v>
      </c>
      <c r="C41" s="22">
        <v>10.13</v>
      </c>
      <c r="D41" s="196">
        <f>C41*1000000/'t15'!$D41</f>
        <v>9.647380160110322</v>
      </c>
      <c r="E41" s="30">
        <f>C41/'t1'!$F41*100</f>
        <v>0.9720555560629608</v>
      </c>
      <c r="F41" s="42">
        <v>0.17136910268270134</v>
      </c>
      <c r="G41" s="55">
        <v>8.57</v>
      </c>
      <c r="H41" s="22">
        <v>738.364271</v>
      </c>
      <c r="I41" s="265">
        <f>H41*1000000/'t15'!$D41</f>
        <v>703.1866553780573</v>
      </c>
      <c r="J41" s="30">
        <f>H41/'t1'!$F41*100</f>
        <v>70.85203277630086</v>
      </c>
      <c r="K41" s="47">
        <v>0.01817372076173851</v>
      </c>
    </row>
    <row r="42" spans="1:11" ht="12.75" customHeight="1">
      <c r="A42" s="28" t="s">
        <v>138</v>
      </c>
      <c r="B42" s="29" t="s">
        <v>27</v>
      </c>
      <c r="C42" s="24">
        <v>18.413825</v>
      </c>
      <c r="D42" s="197">
        <f>C42*1000000/'t15'!$D42</f>
        <v>18.341687144460835</v>
      </c>
      <c r="E42" s="31">
        <f>C42/'t1'!$F42*100</f>
        <v>2.477764626434794</v>
      </c>
      <c r="F42" s="43">
        <v>-0.01522990781717759</v>
      </c>
      <c r="G42" s="56">
        <v>16.413825</v>
      </c>
      <c r="H42" s="24">
        <v>484.394843</v>
      </c>
      <c r="I42" s="266">
        <f>H42*1000000/'t15'!$D42</f>
        <v>482.4971815848269</v>
      </c>
      <c r="J42" s="31">
        <f>H42/'t1'!$F42*100</f>
        <v>65.18017887173554</v>
      </c>
      <c r="K42" s="48">
        <v>0.032826619943913116</v>
      </c>
    </row>
    <row r="43" spans="1:11" ht="12.75" customHeight="1">
      <c r="A43" s="26" t="s">
        <v>139</v>
      </c>
      <c r="B43" s="27" t="s">
        <v>28</v>
      </c>
      <c r="C43" s="22">
        <v>0.324341</v>
      </c>
      <c r="D43" s="196">
        <f>C43*1000000/'t15'!$D43</f>
        <v>1.354564551897529</v>
      </c>
      <c r="E43" s="30">
        <f>C43/'t1'!$F43*100</f>
        <v>0.16510245460433332</v>
      </c>
      <c r="F43" s="219" t="s">
        <v>397</v>
      </c>
      <c r="G43" s="55">
        <v>0.31334</v>
      </c>
      <c r="H43" s="22">
        <v>118.959933</v>
      </c>
      <c r="I43" s="265">
        <f>H43*1000000/'t15'!$D43</f>
        <v>496.8194225765631</v>
      </c>
      <c r="J43" s="30">
        <f>H43/'t1'!$F43*100</f>
        <v>60.555332005102755</v>
      </c>
      <c r="K43" s="47">
        <v>0.05780907627375065</v>
      </c>
    </row>
    <row r="44" spans="1:11" ht="12.75" customHeight="1">
      <c r="A44" s="28" t="s">
        <v>140</v>
      </c>
      <c r="B44" s="29" t="s">
        <v>29</v>
      </c>
      <c r="C44" s="24">
        <v>7.20477</v>
      </c>
      <c r="D44" s="197">
        <f>C44*1000000/'t15'!$D44</f>
        <v>11.941535161941005</v>
      </c>
      <c r="E44" s="31">
        <f>C44/'t1'!$F44*100</f>
        <v>1.590249827990395</v>
      </c>
      <c r="F44" s="43">
        <v>-0.04430494344240277</v>
      </c>
      <c r="G44" s="56">
        <v>5.87</v>
      </c>
      <c r="H44" s="24">
        <v>288.404174</v>
      </c>
      <c r="I44" s="266">
        <f>H44*1000000/'t15'!$D44</f>
        <v>478.01506289188296</v>
      </c>
      <c r="J44" s="31">
        <f>H44/'t1'!$F44*100</f>
        <v>63.65708941370952</v>
      </c>
      <c r="K44" s="48">
        <v>0.02528680072306133</v>
      </c>
    </row>
    <row r="45" spans="1:11" ht="12.75" customHeight="1">
      <c r="A45" s="26" t="s">
        <v>141</v>
      </c>
      <c r="B45" s="27" t="s">
        <v>30</v>
      </c>
      <c r="C45" s="22">
        <v>3.2879</v>
      </c>
      <c r="D45" s="196">
        <f>C45*1000000/'t15'!$D45</f>
        <v>2.6867854837259855</v>
      </c>
      <c r="E45" s="30">
        <f>C45/'t1'!$F45*100</f>
        <v>0.3062945998716549</v>
      </c>
      <c r="F45" s="42">
        <v>1.1043866403226312</v>
      </c>
      <c r="G45" s="55">
        <v>2.8799</v>
      </c>
      <c r="H45" s="22">
        <v>774.107363</v>
      </c>
      <c r="I45" s="265">
        <f>H45*1000000/'t15'!$D45</f>
        <v>632.580195794824</v>
      </c>
      <c r="J45" s="30">
        <f>H45/'t1'!$F45*100</f>
        <v>72.11439064685268</v>
      </c>
      <c r="K45" s="47">
        <v>0.02126101944967629</v>
      </c>
    </row>
    <row r="46" spans="1:11" ht="12.75" customHeight="1">
      <c r="A46" s="28" t="s">
        <v>142</v>
      </c>
      <c r="B46" s="29" t="s">
        <v>94</v>
      </c>
      <c r="C46" s="24">
        <v>5.295608</v>
      </c>
      <c r="D46" s="197">
        <f>C46*1000000/'t15'!$D46</f>
        <v>19.492078916372204</v>
      </c>
      <c r="E46" s="31">
        <f>C46/'t1'!$F46*100</f>
        <v>2.2469276781196017</v>
      </c>
      <c r="F46" s="43">
        <v>0.017080183771722268</v>
      </c>
      <c r="G46" s="56">
        <v>4.75</v>
      </c>
      <c r="H46" s="24">
        <v>133.150751</v>
      </c>
      <c r="I46" s="266">
        <f>H46*1000000/'t15'!$D46</f>
        <v>490.10140974676096</v>
      </c>
      <c r="J46" s="31">
        <f>H46/'t1'!$F46*100</f>
        <v>56.49589391516731</v>
      </c>
      <c r="K46" s="48">
        <v>0.07688007724053691</v>
      </c>
    </row>
    <row r="47" spans="1:11" ht="12.75" customHeight="1">
      <c r="A47" s="26" t="s">
        <v>143</v>
      </c>
      <c r="B47" s="27" t="s">
        <v>31</v>
      </c>
      <c r="C47" s="22">
        <v>4.121</v>
      </c>
      <c r="D47" s="196">
        <f>C47*1000000/'t15'!$D47</f>
        <v>10.49690263683417</v>
      </c>
      <c r="E47" s="30">
        <f>C47/'t1'!$F47*100</f>
        <v>1.210723466764598</v>
      </c>
      <c r="F47" s="42">
        <v>0.5663245914101105</v>
      </c>
      <c r="G47" s="55">
        <v>4.05</v>
      </c>
      <c r="H47" s="22">
        <v>219.519307</v>
      </c>
      <c r="I47" s="265">
        <f>H47*1000000/'t15'!$D47</f>
        <v>559.1537957981824</v>
      </c>
      <c r="J47" s="30">
        <f>H47/'t1'!$F47*100</f>
        <v>64.49336966580977</v>
      </c>
      <c r="K47" s="47">
        <v>0.01994588248192164</v>
      </c>
    </row>
    <row r="48" spans="1:11" ht="12.75" customHeight="1">
      <c r="A48" s="28" t="s">
        <v>144</v>
      </c>
      <c r="B48" s="29" t="s">
        <v>32</v>
      </c>
      <c r="C48" s="24">
        <v>2.435368</v>
      </c>
      <c r="D48" s="197">
        <f>C48*1000000/'t15'!$D48</f>
        <v>7.1945241253401</v>
      </c>
      <c r="E48" s="31">
        <f>C48/'t1'!$F48*100</f>
        <v>0.8707674426308619</v>
      </c>
      <c r="F48" s="43">
        <v>0.020844720913465675</v>
      </c>
      <c r="G48" s="56">
        <v>2.435018</v>
      </c>
      <c r="H48" s="24">
        <v>165.566241</v>
      </c>
      <c r="I48" s="266">
        <f>H48*1000000/'t15'!$D48</f>
        <v>489.1130684218456</v>
      </c>
      <c r="J48" s="31">
        <f>H48/'t1'!$F48*100</f>
        <v>59.19831921154214</v>
      </c>
      <c r="K48" s="48">
        <v>0.026191045335573815</v>
      </c>
    </row>
    <row r="49" spans="1:11" ht="12.75" customHeight="1">
      <c r="A49" s="26" t="s">
        <v>145</v>
      </c>
      <c r="B49" s="27" t="s">
        <v>33</v>
      </c>
      <c r="C49" s="22">
        <v>12.9</v>
      </c>
      <c r="D49" s="196">
        <f>C49*1000000/'t15'!$D49</f>
        <v>16.887756638262942</v>
      </c>
      <c r="E49" s="30">
        <f>C49/'t1'!$F49*100</f>
        <v>2.093590105808713</v>
      </c>
      <c r="F49" s="42">
        <v>0.36004217185028997</v>
      </c>
      <c r="G49" s="55">
        <v>11.4</v>
      </c>
      <c r="H49" s="22">
        <v>399.496887</v>
      </c>
      <c r="I49" s="265">
        <f>H49*1000000/'t15'!$D49</f>
        <v>522.9927291007466</v>
      </c>
      <c r="J49" s="30">
        <f>H49/'t1'!$F49*100</f>
        <v>64.83587053678926</v>
      </c>
      <c r="K49" s="47">
        <v>0.023501834825156775</v>
      </c>
    </row>
    <row r="50" spans="1:11" ht="12.75" customHeight="1">
      <c r="A50" s="28" t="s">
        <v>146</v>
      </c>
      <c r="B50" s="29" t="s">
        <v>34</v>
      </c>
      <c r="C50" s="24">
        <v>6.425</v>
      </c>
      <c r="D50" s="197">
        <f>C50*1000000/'t15'!$D50</f>
        <v>27.805908268633203</v>
      </c>
      <c r="E50" s="31">
        <f>C50/'t1'!$F50*100</f>
        <v>3.275622456721329</v>
      </c>
      <c r="F50" s="43">
        <v>0.1280025716702986</v>
      </c>
      <c r="G50" s="56">
        <v>6.4</v>
      </c>
      <c r="H50" s="24">
        <v>124.026005</v>
      </c>
      <c r="I50" s="266">
        <f>H50*1000000/'t15'!$D50</f>
        <v>536.7557537673218</v>
      </c>
      <c r="J50" s="31">
        <f>H50/'t1'!$F50*100</f>
        <v>63.23149683975593</v>
      </c>
      <c r="K50" s="48">
        <v>0.06594406400607689</v>
      </c>
    </row>
    <row r="51" spans="1:11" ht="12.75" customHeight="1">
      <c r="A51" s="26" t="s">
        <v>147</v>
      </c>
      <c r="B51" s="27" t="s">
        <v>35</v>
      </c>
      <c r="C51" s="22">
        <v>21.202</v>
      </c>
      <c r="D51" s="196">
        <f>C51*1000000/'t15'!$D51</f>
        <v>16.292624824697903</v>
      </c>
      <c r="E51" s="30">
        <f>C51/'t1'!$F51*100</f>
        <v>2.226195868331248</v>
      </c>
      <c r="F51" s="42">
        <v>0.11577728660141062</v>
      </c>
      <c r="G51" s="55">
        <v>21</v>
      </c>
      <c r="H51" s="22">
        <v>609.246955</v>
      </c>
      <c r="I51" s="265">
        <f>H51*1000000/'t15'!$D51</f>
        <v>468.17432616755997</v>
      </c>
      <c r="J51" s="30">
        <f>H51/'t1'!$F51*100</f>
        <v>63.97052419650945</v>
      </c>
      <c r="K51" s="47">
        <v>0.034761966388144216</v>
      </c>
    </row>
    <row r="52" spans="1:11" ht="12.75" customHeight="1">
      <c r="A52" s="28" t="s">
        <v>148</v>
      </c>
      <c r="B52" s="29" t="s">
        <v>95</v>
      </c>
      <c r="C52" s="24">
        <v>16.178982</v>
      </c>
      <c r="D52" s="197">
        <f>C52*1000000/'t15'!$D52</f>
        <v>24.07077968643531</v>
      </c>
      <c r="E52" s="31">
        <f>C52/'t1'!$F52*100</f>
        <v>3.35892959981329</v>
      </c>
      <c r="F52" s="43">
        <v>0.21977084959294202</v>
      </c>
      <c r="G52" s="56">
        <v>13.27</v>
      </c>
      <c r="H52" s="24">
        <v>301.74776</v>
      </c>
      <c r="I52" s="266">
        <f>H52*1000000/'t15'!$D52</f>
        <v>448.93454061790516</v>
      </c>
      <c r="J52" s="31">
        <f>H52/'t1'!$F52*100</f>
        <v>62.646060348009335</v>
      </c>
      <c r="K52" s="48">
        <v>0.031069566932156567</v>
      </c>
    </row>
    <row r="53" spans="1:11" ht="12.75" customHeight="1">
      <c r="A53" s="26" t="s">
        <v>149</v>
      </c>
      <c r="B53" s="27" t="s">
        <v>36</v>
      </c>
      <c r="C53" s="22">
        <v>4.46</v>
      </c>
      <c r="D53" s="196">
        <f>C53*1000000/'t15'!$D53</f>
        <v>24.73586423005463</v>
      </c>
      <c r="E53" s="30">
        <f>C53/'t1'!$F53*100</f>
        <v>2.4953696904743436</v>
      </c>
      <c r="F53" s="42">
        <v>-0.028745644599303066</v>
      </c>
      <c r="G53" s="55">
        <v>4.35</v>
      </c>
      <c r="H53" s="22">
        <v>101.829278</v>
      </c>
      <c r="I53" s="265">
        <f>H53*1000000/'t15'!$D53</f>
        <v>564.7612545409168</v>
      </c>
      <c r="J53" s="30">
        <f>H53/'t1'!$F53*100</f>
        <v>56.97347397401029</v>
      </c>
      <c r="K53" s="47">
        <v>0.042852018024108984</v>
      </c>
    </row>
    <row r="54" spans="1:11" ht="12.75" customHeight="1">
      <c r="A54" s="28" t="s">
        <v>150</v>
      </c>
      <c r="B54" s="29" t="s">
        <v>37</v>
      </c>
      <c r="C54" s="24">
        <v>7.152728</v>
      </c>
      <c r="D54" s="197">
        <f>C54*1000000/'t15'!$D54</f>
        <v>20.967625435315362</v>
      </c>
      <c r="E54" s="31">
        <f>C54/'t1'!$F54*100</f>
        <v>2.304994066372265</v>
      </c>
      <c r="F54" s="43">
        <v>0.32469308473913294</v>
      </c>
      <c r="G54" s="56">
        <v>6.748728</v>
      </c>
      <c r="H54" s="24">
        <v>212.806296</v>
      </c>
      <c r="I54" s="266">
        <f>H54*1000000/'t15'!$D54</f>
        <v>623.8239039433416</v>
      </c>
      <c r="J54" s="31">
        <f>H54/'t1'!$F54*100</f>
        <v>68.57764611860814</v>
      </c>
      <c r="K54" s="48">
        <v>0.02304919820626905</v>
      </c>
    </row>
    <row r="55" spans="1:11" ht="12.75" customHeight="1">
      <c r="A55" s="26" t="s">
        <v>151</v>
      </c>
      <c r="B55" s="27" t="s">
        <v>38</v>
      </c>
      <c r="C55" s="22">
        <v>1.0195</v>
      </c>
      <c r="D55" s="196">
        <f>C55*1000000/'t15'!$D55</f>
        <v>12.538124754033847</v>
      </c>
      <c r="E55" s="30">
        <f>C55/'t1'!$F55*100</f>
        <v>1.1437269298386634</v>
      </c>
      <c r="F55" s="42">
        <v>-0.11178602014795147</v>
      </c>
      <c r="G55" s="55">
        <v>0.9395</v>
      </c>
      <c r="H55" s="22">
        <v>47.696778</v>
      </c>
      <c r="I55" s="265">
        <f>H55*1000000/'t15'!$D55</f>
        <v>586.5896546635183</v>
      </c>
      <c r="J55" s="30">
        <f>H55/'t1'!$F55*100</f>
        <v>53.508670392482884</v>
      </c>
      <c r="K55" s="47">
        <v>0.03484300078312752</v>
      </c>
    </row>
    <row r="56" spans="1:11" ht="12.75" customHeight="1">
      <c r="A56" s="28" t="s">
        <v>152</v>
      </c>
      <c r="B56" s="29" t="s">
        <v>39</v>
      </c>
      <c r="C56" s="24">
        <v>15.6345</v>
      </c>
      <c r="D56" s="197">
        <f>C56*1000000/'t15'!$D56</f>
        <v>19.4562286189307</v>
      </c>
      <c r="E56" s="31">
        <f>C56/'t1'!$F56*100</f>
        <v>2.815333241386249</v>
      </c>
      <c r="F56" s="43">
        <v>0.1329347826086955</v>
      </c>
      <c r="G56" s="56">
        <v>14.9345</v>
      </c>
      <c r="H56" s="24">
        <v>359.268828</v>
      </c>
      <c r="I56" s="266">
        <f>H56*1000000/'t15'!$D56</f>
        <v>447.0892227588533</v>
      </c>
      <c r="J56" s="31">
        <f>H56/'t1'!$F56*100</f>
        <v>64.69420026622397</v>
      </c>
      <c r="K56" s="48">
        <v>0.029631452325966645</v>
      </c>
    </row>
    <row r="57" spans="1:11" ht="12.75" customHeight="1">
      <c r="A57" s="26" t="s">
        <v>153</v>
      </c>
      <c r="B57" s="27" t="s">
        <v>40</v>
      </c>
      <c r="C57" s="22">
        <v>11.380702</v>
      </c>
      <c r="D57" s="196">
        <f>C57*1000000/'t15'!$D57</f>
        <v>22.05284605621385</v>
      </c>
      <c r="E57" s="30">
        <f>C57/'t1'!$F57*100</f>
        <v>2.7543642151162744</v>
      </c>
      <c r="F57" s="42">
        <v>-0.0012081301206866568</v>
      </c>
      <c r="G57" s="55">
        <v>10.870702</v>
      </c>
      <c r="H57" s="22">
        <v>255.516935</v>
      </c>
      <c r="I57" s="265">
        <f>H57*1000000/'t15'!$D57</f>
        <v>495.1254880683635</v>
      </c>
      <c r="J57" s="30">
        <f>H57/'t1'!$F57*100</f>
        <v>61.840359418970024</v>
      </c>
      <c r="K57" s="47">
        <v>0.0177815889634092</v>
      </c>
    </row>
    <row r="58" spans="1:11" ht="12.75" customHeight="1">
      <c r="A58" s="28" t="s">
        <v>154</v>
      </c>
      <c r="B58" s="29" t="s">
        <v>96</v>
      </c>
      <c r="C58" s="24">
        <v>8.544288</v>
      </c>
      <c r="D58" s="197">
        <f>C58*1000000/'t15'!$D58</f>
        <v>14.721327631538141</v>
      </c>
      <c r="E58" s="31">
        <f>C58/'t1'!$F58*100</f>
        <v>2.310717083184082</v>
      </c>
      <c r="F58" s="43">
        <v>0.15406412322785057</v>
      </c>
      <c r="G58" s="56">
        <v>7.5</v>
      </c>
      <c r="H58" s="24">
        <v>240.653139</v>
      </c>
      <c r="I58" s="266">
        <f>H58*1000000/'t15'!$D58</f>
        <v>414.63182242652505</v>
      </c>
      <c r="J58" s="31">
        <f>H58/'t1'!$F58*100</f>
        <v>65.08223030510834</v>
      </c>
      <c r="K58" s="48">
        <v>0.04965130026721165</v>
      </c>
    </row>
    <row r="59" spans="1:11" ht="12.75" customHeight="1">
      <c r="A59" s="26" t="s">
        <v>155</v>
      </c>
      <c r="B59" s="27" t="s">
        <v>41</v>
      </c>
      <c r="C59" s="22">
        <v>1.202</v>
      </c>
      <c r="D59" s="196">
        <f>C59*1000000/'t15'!$D59</f>
        <v>6.253121358415182</v>
      </c>
      <c r="E59" s="30">
        <f>C59/'t1'!$F59*100</f>
        <v>0.7591070761138666</v>
      </c>
      <c r="F59" s="42">
        <v>-0.03685897435897434</v>
      </c>
      <c r="G59" s="55">
        <v>1.15</v>
      </c>
      <c r="H59" s="22">
        <v>91.997603</v>
      </c>
      <c r="I59" s="265">
        <f>H59*1000000/'t15'!$D59</f>
        <v>478.5958205010821</v>
      </c>
      <c r="J59" s="30">
        <f>H59/'t1'!$F59*100</f>
        <v>58.09985975275731</v>
      </c>
      <c r="K59" s="47">
        <v>0.014114392989597269</v>
      </c>
    </row>
    <row r="60" spans="1:11" ht="12.75" customHeight="1">
      <c r="A60" s="28" t="s">
        <v>156</v>
      </c>
      <c r="B60" s="29" t="s">
        <v>42</v>
      </c>
      <c r="C60" s="24">
        <v>3.849501</v>
      </c>
      <c r="D60" s="197">
        <f>C60*1000000/'t15'!$D60</f>
        <v>12.208894301671725</v>
      </c>
      <c r="E60" s="31">
        <f>C60/'t1'!$F60*100</f>
        <v>1.5354043224681684</v>
      </c>
      <c r="F60" s="43">
        <v>0.025775893539971895</v>
      </c>
      <c r="G60" s="56">
        <v>3.275001</v>
      </c>
      <c r="H60" s="24">
        <v>153.935766</v>
      </c>
      <c r="I60" s="266">
        <f>H60*1000000/'t15'!$D60</f>
        <v>488.21535475399855</v>
      </c>
      <c r="J60" s="31">
        <f>H60/'t1'!$F60*100</f>
        <v>61.398513859029656</v>
      </c>
      <c r="K60" s="48">
        <v>0.037366617494738685</v>
      </c>
    </row>
    <row r="61" spans="1:11" ht="12.75" customHeight="1">
      <c r="A61" s="26" t="s">
        <v>157</v>
      </c>
      <c r="B61" s="27" t="s">
        <v>43</v>
      </c>
      <c r="C61" s="22">
        <v>9.155</v>
      </c>
      <c r="D61" s="196">
        <f>C61*1000000/'t15'!$D61</f>
        <v>12.286380704678622</v>
      </c>
      <c r="E61" s="30">
        <f>C61/'t1'!$F61*100</f>
        <v>1.5109537005248999</v>
      </c>
      <c r="F61" s="42">
        <v>-0.08454577271136454</v>
      </c>
      <c r="G61" s="55">
        <v>9.155</v>
      </c>
      <c r="H61" s="22">
        <v>412.256592</v>
      </c>
      <c r="I61" s="265">
        <f>H61*1000000/'t15'!$D61</f>
        <v>553.2650395767741</v>
      </c>
      <c r="J61" s="30">
        <f>H61/'t1'!$F61*100</f>
        <v>68.03939085179506</v>
      </c>
      <c r="K61" s="47">
        <v>0.014165873653705585</v>
      </c>
    </row>
    <row r="62" spans="1:11" ht="12.75" customHeight="1">
      <c r="A62" s="28" t="s">
        <v>158</v>
      </c>
      <c r="B62" s="29" t="s">
        <v>44</v>
      </c>
      <c r="C62" s="24">
        <v>7.026829</v>
      </c>
      <c r="D62" s="197">
        <f>C62*1000000/'t15'!$D62</f>
        <v>35.061042725916465</v>
      </c>
      <c r="E62" s="31">
        <f>C62/'t1'!$F62*100</f>
        <v>3.6557758780772662</v>
      </c>
      <c r="F62" s="43">
        <v>0.10715389766415884</v>
      </c>
      <c r="G62" s="56">
        <v>4.829131</v>
      </c>
      <c r="H62" s="24">
        <v>107.683841</v>
      </c>
      <c r="I62" s="266">
        <f>H62*1000000/'t15'!$D62</f>
        <v>537.2989367169451</v>
      </c>
      <c r="J62" s="31">
        <f>H62/'t1'!$F62*100</f>
        <v>56.02356174976049</v>
      </c>
      <c r="K62" s="48">
        <v>0.018360427078017105</v>
      </c>
    </row>
    <row r="63" spans="1:11" ht="12.75" customHeight="1">
      <c r="A63" s="26" t="s">
        <v>159</v>
      </c>
      <c r="B63" s="27" t="s">
        <v>45</v>
      </c>
      <c r="C63" s="22">
        <v>8.5</v>
      </c>
      <c r="D63" s="196">
        <f>C63*1000000/'t15'!$D63</f>
        <v>11.49978894504995</v>
      </c>
      <c r="E63" s="30">
        <f>C63/'t1'!$F63*100</f>
        <v>1.6509894599317854</v>
      </c>
      <c r="F63" s="42">
        <v>-0.10526315789473684</v>
      </c>
      <c r="G63" s="55">
        <v>8</v>
      </c>
      <c r="H63" s="22">
        <v>333.245979</v>
      </c>
      <c r="I63" s="265">
        <f>H63*1000000/'t15'!$D63</f>
        <v>450.8539323866527</v>
      </c>
      <c r="J63" s="30">
        <f>H63/'t1'!$F63*100</f>
        <v>64.72771751689989</v>
      </c>
      <c r="K63" s="47">
        <v>0.03997392497230168</v>
      </c>
    </row>
    <row r="64" spans="1:11" ht="12.75" customHeight="1">
      <c r="A64" s="28" t="s">
        <v>160</v>
      </c>
      <c r="B64" s="29" t="s">
        <v>46</v>
      </c>
      <c r="C64" s="24">
        <v>16.5003</v>
      </c>
      <c r="D64" s="197">
        <f>C64*1000000/'t15'!$D64</f>
        <v>15.473944227292165</v>
      </c>
      <c r="E64" s="31">
        <f>C64/'t1'!$F64*100</f>
        <v>2.2101755704761272</v>
      </c>
      <c r="F64" s="43">
        <v>3.030257117231372E-06</v>
      </c>
      <c r="G64" s="56">
        <v>15.6</v>
      </c>
      <c r="H64" s="24">
        <v>535.382262</v>
      </c>
      <c r="I64" s="266">
        <f>H64*1000000/'t15'!$D64</f>
        <v>502.0802811142537</v>
      </c>
      <c r="J64" s="31">
        <f>H64/'t1'!$F64*100</f>
        <v>71.71316862957943</v>
      </c>
      <c r="K64" s="48">
        <v>0.03927860788781867</v>
      </c>
    </row>
    <row r="65" spans="1:11" ht="12.75" customHeight="1">
      <c r="A65" s="26" t="s">
        <v>161</v>
      </c>
      <c r="B65" s="27" t="s">
        <v>47</v>
      </c>
      <c r="C65" s="22">
        <v>7.11</v>
      </c>
      <c r="D65" s="196">
        <f>C65*1000000/'t15'!$D65</f>
        <v>31.219812066391498</v>
      </c>
      <c r="E65" s="30">
        <f>C65/'t1'!$F65*100</f>
        <v>2.8712004669258464</v>
      </c>
      <c r="F65" s="42">
        <v>0.17520661157024797</v>
      </c>
      <c r="G65" s="55">
        <v>6.8</v>
      </c>
      <c r="H65" s="22">
        <v>155.258042</v>
      </c>
      <c r="I65" s="265">
        <f>H65*1000000/'t15'!$D65</f>
        <v>681.7337402300869</v>
      </c>
      <c r="J65" s="30">
        <f>H65/'t1'!$F65*100</f>
        <v>62.69718181215086</v>
      </c>
      <c r="K65" s="47">
        <v>0.018318826501502405</v>
      </c>
    </row>
    <row r="66" spans="1:11" ht="12.75" customHeight="1">
      <c r="A66" s="28" t="s">
        <v>162</v>
      </c>
      <c r="B66" s="29" t="s">
        <v>48</v>
      </c>
      <c r="C66" s="24">
        <v>32.287864</v>
      </c>
      <c r="D66" s="197">
        <f>C66*1000000/'t15'!$D66</f>
        <v>12.355278509615292</v>
      </c>
      <c r="E66" s="31">
        <f>C66/'t1'!$F66*100</f>
        <v>1.3198386878578092</v>
      </c>
      <c r="F66" s="43">
        <v>-0.13772205493172696</v>
      </c>
      <c r="G66" s="56">
        <v>27.287864</v>
      </c>
      <c r="H66" s="24">
        <v>1673.028654</v>
      </c>
      <c r="I66" s="266">
        <f>H66*1000000/'t15'!$D66</f>
        <v>640.2013764285181</v>
      </c>
      <c r="J66" s="31">
        <f>H66/'t1'!$F66*100</f>
        <v>68.38878977698482</v>
      </c>
      <c r="K66" s="48">
        <v>0.01870481906489263</v>
      </c>
    </row>
    <row r="67" spans="1:11" ht="12.75" customHeight="1">
      <c r="A67" s="26" t="s">
        <v>163</v>
      </c>
      <c r="B67" s="27" t="s">
        <v>49</v>
      </c>
      <c r="C67" s="22">
        <v>11.743301</v>
      </c>
      <c r="D67" s="196">
        <f>C67*1000000/'t15'!$D67</f>
        <v>14.293766310274986</v>
      </c>
      <c r="E67" s="30">
        <f>C67/'t1'!$F67*100</f>
        <v>1.729971861372857</v>
      </c>
      <c r="F67" s="42">
        <v>0.30263018508233275</v>
      </c>
      <c r="G67" s="55">
        <v>10.73179</v>
      </c>
      <c r="H67" s="22">
        <v>406.698264</v>
      </c>
      <c r="I67" s="265">
        <f>H67*1000000/'t15'!$D67</f>
        <v>495.0269046506193</v>
      </c>
      <c r="J67" s="30">
        <f>H67/'t1'!$F67*100</f>
        <v>59.91301362276157</v>
      </c>
      <c r="K67" s="47">
        <v>0.03614824302175834</v>
      </c>
    </row>
    <row r="68" spans="1:11" ht="12.75" customHeight="1">
      <c r="A68" s="28" t="s">
        <v>164</v>
      </c>
      <c r="B68" s="29" t="s">
        <v>50</v>
      </c>
      <c r="C68" s="24">
        <v>3.295</v>
      </c>
      <c r="D68" s="197">
        <f>C68*1000000/'t15'!$D68</f>
        <v>10.910234760438396</v>
      </c>
      <c r="E68" s="31">
        <f>C68/'t1'!$F68*100</f>
        <v>1.1813018311863397</v>
      </c>
      <c r="F68" s="43">
        <v>0.4977272727272726</v>
      </c>
      <c r="G68" s="56">
        <v>3.285</v>
      </c>
      <c r="H68" s="24">
        <v>186.305878</v>
      </c>
      <c r="I68" s="266">
        <f>H68*1000000/'t15'!$D68</f>
        <v>616.8864540909242</v>
      </c>
      <c r="J68" s="31">
        <f>H68/'t1'!$F68*100</f>
        <v>66.79316383677657</v>
      </c>
      <c r="K68" s="48">
        <v>0.12962513617601568</v>
      </c>
    </row>
    <row r="69" spans="1:11" ht="12.75" customHeight="1">
      <c r="A69" s="26" t="s">
        <v>165</v>
      </c>
      <c r="B69" s="27" t="s">
        <v>51</v>
      </c>
      <c r="C69" s="22">
        <v>10.220457</v>
      </c>
      <c r="D69" s="196">
        <f>C69*1000000/'t15'!$D69</f>
        <v>6.864199694953024</v>
      </c>
      <c r="E69" s="30">
        <f>C69/'t1'!$F69*100</f>
        <v>0.7665194809823871</v>
      </c>
      <c r="F69" s="42">
        <v>-0.02482277996090887</v>
      </c>
      <c r="G69" s="55">
        <v>7.498112</v>
      </c>
      <c r="H69" s="22">
        <v>911.687758</v>
      </c>
      <c r="I69" s="265">
        <f>H69*1000000/'t15'!$D69</f>
        <v>612.3020556082772</v>
      </c>
      <c r="J69" s="30">
        <f>H69/'t1'!$F69*100</f>
        <v>68.37526219034591</v>
      </c>
      <c r="K69" s="47">
        <v>0.01619205918203681</v>
      </c>
    </row>
    <row r="70" spans="1:11" ht="12.75" customHeight="1">
      <c r="A70" s="28" t="s">
        <v>166</v>
      </c>
      <c r="B70" s="29" t="s">
        <v>52</v>
      </c>
      <c r="C70" s="24">
        <v>9.079504</v>
      </c>
      <c r="D70" s="197">
        <f>C70*1000000/'t15'!$D70</f>
        <v>14.035232212308395</v>
      </c>
      <c r="E70" s="31">
        <f>C70/'t1'!$F70*100</f>
        <v>1.7058005548058672</v>
      </c>
      <c r="F70" s="43">
        <v>0.05825536141103438</v>
      </c>
      <c r="G70" s="56">
        <v>8.353735</v>
      </c>
      <c r="H70" s="24">
        <v>327.801671</v>
      </c>
      <c r="I70" s="266">
        <f>H70*1000000/'t15'!$D70</f>
        <v>506.7206944418681</v>
      </c>
      <c r="J70" s="31">
        <f>H70/'t1'!$F70*100</f>
        <v>61.58533244305971</v>
      </c>
      <c r="K70" s="48">
        <v>0.03137602612188428</v>
      </c>
    </row>
    <row r="71" spans="1:11" ht="12.75" customHeight="1">
      <c r="A71" s="26" t="s">
        <v>167</v>
      </c>
      <c r="B71" s="27" t="s">
        <v>53</v>
      </c>
      <c r="C71" s="22">
        <v>6.49</v>
      </c>
      <c r="D71" s="196">
        <f>C71*1000000/'t15'!$D71</f>
        <v>9.66285710882551</v>
      </c>
      <c r="E71" s="30">
        <f>C71/'t1'!$F71*100</f>
        <v>1.1580547715404803</v>
      </c>
      <c r="F71" s="42">
        <v>-0.032786885245901565</v>
      </c>
      <c r="G71" s="55">
        <v>0</v>
      </c>
      <c r="H71" s="22">
        <v>368.038394</v>
      </c>
      <c r="I71" s="265">
        <f>H71*1000000/'t15'!$D71</f>
        <v>547.9664733102655</v>
      </c>
      <c r="J71" s="30">
        <f>H71/'t1'!$F71*100</f>
        <v>65.6715898739284</v>
      </c>
      <c r="K71" s="47">
        <v>-0.013005577454623385</v>
      </c>
    </row>
    <row r="72" spans="1:11" ht="12.75" customHeight="1">
      <c r="A72" s="28" t="s">
        <v>168</v>
      </c>
      <c r="B72" s="29" t="s">
        <v>97</v>
      </c>
      <c r="C72" s="24">
        <v>4.248182</v>
      </c>
      <c r="D72" s="197">
        <f>C72*1000000/'t15'!$D72</f>
        <v>17.84717956904773</v>
      </c>
      <c r="E72" s="31">
        <f>C72/'t1'!$F72*100</f>
        <v>1.597683374113382</v>
      </c>
      <c r="F72" s="43">
        <v>-0.2025188661535574</v>
      </c>
      <c r="G72" s="56">
        <v>3.498182</v>
      </c>
      <c r="H72" s="24">
        <v>162.382961</v>
      </c>
      <c r="I72" s="266">
        <f>H72*1000000/'t15'!$D72</f>
        <v>682.1924917342699</v>
      </c>
      <c r="J72" s="31">
        <f>H72/'t1'!$F72*100</f>
        <v>61.070019370404026</v>
      </c>
      <c r="K72" s="48">
        <v>0.050449726019592855</v>
      </c>
    </row>
    <row r="73" spans="1:11" ht="12.75" customHeight="1">
      <c r="A73" s="26" t="s">
        <v>169</v>
      </c>
      <c r="B73" s="27" t="s">
        <v>54</v>
      </c>
      <c r="C73" s="22">
        <v>6.75</v>
      </c>
      <c r="D73" s="196">
        <f>C73*1000000/'t15'!$D73</f>
        <v>14.843744845921929</v>
      </c>
      <c r="E73" s="30">
        <f>C73/'t1'!$F73*100</f>
        <v>1.4766417425947647</v>
      </c>
      <c r="F73" s="42">
        <v>0</v>
      </c>
      <c r="G73" s="55">
        <v>6</v>
      </c>
      <c r="H73" s="22">
        <v>323.697275</v>
      </c>
      <c r="I73" s="265">
        <f>H73*1000000/'t15'!$D73</f>
        <v>711.8340381363294</v>
      </c>
      <c r="J73" s="30">
        <f>H73/'t1'!$F73*100</f>
        <v>70.81257899691506</v>
      </c>
      <c r="K73" s="47">
        <v>0.12599688783945528</v>
      </c>
    </row>
    <row r="74" spans="1:11" ht="12.75" customHeight="1">
      <c r="A74" s="28" t="s">
        <v>170</v>
      </c>
      <c r="B74" s="29" t="s">
        <v>55</v>
      </c>
      <c r="C74" s="24">
        <v>16.070149</v>
      </c>
      <c r="D74" s="197">
        <f>C74*1000000/'t15'!$D74</f>
        <v>14.435903654935695</v>
      </c>
      <c r="E74" s="31">
        <f>C74/'t1'!$F74*100</f>
        <v>2.0232365518519986</v>
      </c>
      <c r="F74" s="43">
        <v>-0.07642821839080449</v>
      </c>
      <c r="G74" s="56">
        <v>15.070149</v>
      </c>
      <c r="H74" s="24">
        <v>523.491529</v>
      </c>
      <c r="I74" s="266">
        <f>H74*1000000/'t15'!$D74</f>
        <v>470.25533346448594</v>
      </c>
      <c r="J74" s="31">
        <f>H74/'t1'!$F74*100</f>
        <v>65.90773962691264</v>
      </c>
      <c r="K74" s="48">
        <v>0.02909438036454115</v>
      </c>
    </row>
    <row r="75" spans="1:11" ht="12.75" customHeight="1">
      <c r="A75" s="26" t="s">
        <v>171</v>
      </c>
      <c r="B75" s="27" t="s">
        <v>56</v>
      </c>
      <c r="C75" s="22">
        <v>15.733</v>
      </c>
      <c r="D75" s="196">
        <f>C75*1000000/'t15'!$D75</f>
        <v>20.591207019307284</v>
      </c>
      <c r="E75" s="30">
        <f>C75/'t1'!$F75*100</f>
        <v>2.757625844175648</v>
      </c>
      <c r="F75" s="42">
        <v>0.18829305135951668</v>
      </c>
      <c r="G75" s="55">
        <v>15.433</v>
      </c>
      <c r="H75" s="22">
        <v>388.273042</v>
      </c>
      <c r="I75" s="265">
        <f>H75*1000000/'t15'!$D75</f>
        <v>508.1682188926582</v>
      </c>
      <c r="J75" s="30">
        <f>H75/'t1'!$F75*100</f>
        <v>68.05515637296745</v>
      </c>
      <c r="K75" s="47">
        <v>0.053751249065534745</v>
      </c>
    </row>
    <row r="76" spans="1:11" ht="12.75" customHeight="1">
      <c r="A76" s="28" t="s">
        <v>172</v>
      </c>
      <c r="B76" s="29" t="s">
        <v>57</v>
      </c>
      <c r="C76" s="24">
        <v>35.5</v>
      </c>
      <c r="D76" s="197">
        <f>C76*1000000/'t15'!$D76</f>
        <v>20.414629756249322</v>
      </c>
      <c r="E76" s="31">
        <f>C76/'t1'!$F76*100</f>
        <v>2.6842913739882333</v>
      </c>
      <c r="F76" s="43">
        <v>0.009382996872334237</v>
      </c>
      <c r="G76" s="56">
        <v>34.87</v>
      </c>
      <c r="H76" s="24">
        <v>886.693705</v>
      </c>
      <c r="I76" s="266">
        <f>H76*1000000/'t15'!$D76</f>
        <v>509.9020759090692</v>
      </c>
      <c r="J76" s="31">
        <f>H76/'t1'!$F76*100</f>
        <v>67.04631728735683</v>
      </c>
      <c r="K76" s="48">
        <v>0.022217233672430226</v>
      </c>
    </row>
    <row r="77" spans="1:11" ht="12.75" customHeight="1">
      <c r="A77" s="26" t="s">
        <v>173</v>
      </c>
      <c r="B77" s="27" t="s">
        <v>58</v>
      </c>
      <c r="C77" s="22">
        <v>4.8</v>
      </c>
      <c r="D77" s="196">
        <f>C77*1000000/'t15'!$D77</f>
        <v>19.43516550258123</v>
      </c>
      <c r="E77" s="30">
        <f>C77/'t1'!$F77*100</f>
        <v>2.6433443659000977</v>
      </c>
      <c r="F77" s="42">
        <v>0.016949152542372836</v>
      </c>
      <c r="G77" s="55">
        <v>4.7</v>
      </c>
      <c r="H77" s="22">
        <v>100.976584</v>
      </c>
      <c r="I77" s="265">
        <f>H77*1000000/'t15'!$D77</f>
        <v>408.85346290110334</v>
      </c>
      <c r="J77" s="30">
        <f>H77/'t1'!$F77*100</f>
        <v>55.60747591754958</v>
      </c>
      <c r="K77" s="47">
        <v>0.012250631871066675</v>
      </c>
    </row>
    <row r="78" spans="1:11" ht="12.75" customHeight="1">
      <c r="A78" s="28" t="s">
        <v>174</v>
      </c>
      <c r="B78" s="29" t="s">
        <v>59</v>
      </c>
      <c r="C78" s="24">
        <v>10.85</v>
      </c>
      <c r="D78" s="197">
        <f>C78*1000000/'t15'!$D78</f>
        <v>18.902373162462847</v>
      </c>
      <c r="E78" s="31">
        <f>C78/'t1'!$F78*100</f>
        <v>2.3839408079581874</v>
      </c>
      <c r="F78" s="43">
        <v>-0.022962629446195426</v>
      </c>
      <c r="G78" s="56">
        <v>10.05</v>
      </c>
      <c r="H78" s="24">
        <v>300.425783</v>
      </c>
      <c r="I78" s="266">
        <f>H78*1000000/'t15'!$D78</f>
        <v>523.3880422019436</v>
      </c>
      <c r="J78" s="31">
        <f>H78/'t1'!$F78*100</f>
        <v>66.00896625405449</v>
      </c>
      <c r="K78" s="48">
        <v>-0.026193970355940288</v>
      </c>
    </row>
    <row r="79" spans="1:11" ht="12.75" customHeight="1">
      <c r="A79" s="26" t="s">
        <v>175</v>
      </c>
      <c r="B79" s="27" t="s">
        <v>60</v>
      </c>
      <c r="C79" s="22">
        <v>11.2</v>
      </c>
      <c r="D79" s="196">
        <f>C79*1000000/'t15'!$D79</f>
        <v>19.41946211557701</v>
      </c>
      <c r="E79" s="30">
        <f>C79/'t1'!$F79*100</f>
        <v>2.336429321224204</v>
      </c>
      <c r="F79" s="42">
        <v>-0.034482758620689724</v>
      </c>
      <c r="G79" s="55">
        <v>10.7</v>
      </c>
      <c r="H79" s="22">
        <v>300.856899</v>
      </c>
      <c r="I79" s="265">
        <f>H79*1000000/'t15'!$D79</f>
        <v>521.6499243161142</v>
      </c>
      <c r="J79" s="30">
        <f>H79/'t1'!$F79*100</f>
        <v>62.76168574251687</v>
      </c>
      <c r="K79" s="47">
        <v>0.04523208021873071</v>
      </c>
    </row>
    <row r="80" spans="1:11" ht="12.75" customHeight="1">
      <c r="A80" s="28" t="s">
        <v>176</v>
      </c>
      <c r="B80" s="29" t="s">
        <v>61</v>
      </c>
      <c r="C80" s="24">
        <v>9.855282</v>
      </c>
      <c r="D80" s="197">
        <f>C80*1000000/'t15'!$D80</f>
        <v>23.211946921413734</v>
      </c>
      <c r="E80" s="31">
        <f>C80/'t1'!$F80*100</f>
        <v>2.3956305532433166</v>
      </c>
      <c r="F80" s="43">
        <v>-0.04554263246820922</v>
      </c>
      <c r="G80" s="56">
        <v>8.754748</v>
      </c>
      <c r="H80" s="24">
        <v>235.135953</v>
      </c>
      <c r="I80" s="266">
        <f>H80*1000000/'t15'!$D80</f>
        <v>553.8109675960601</v>
      </c>
      <c r="J80" s="31">
        <f>H80/'t1'!$F80*100</f>
        <v>57.157052753313856</v>
      </c>
      <c r="K80" s="48">
        <v>0.032844402334809786</v>
      </c>
    </row>
    <row r="81" spans="1:11" ht="12.75" customHeight="1">
      <c r="A81" s="26" t="s">
        <v>177</v>
      </c>
      <c r="B81" s="27" t="s">
        <v>62</v>
      </c>
      <c r="C81" s="22">
        <v>15.438</v>
      </c>
      <c r="D81" s="196">
        <f>C81*1000000/'t15'!$D81</f>
        <v>20.64000320870629</v>
      </c>
      <c r="E81" s="30">
        <f>C81/'t1'!$F81*100</f>
        <v>2.594280419635596</v>
      </c>
      <c r="F81" s="42">
        <v>0.029200000000000115</v>
      </c>
      <c r="G81" s="55">
        <v>15.198</v>
      </c>
      <c r="H81" s="22">
        <v>367.76663</v>
      </c>
      <c r="I81" s="265">
        <f>H81*1000000/'t15'!$D81</f>
        <v>491.689624514516</v>
      </c>
      <c r="J81" s="30">
        <f>H81/'t1'!$F81*100</f>
        <v>61.801384065576435</v>
      </c>
      <c r="K81" s="47">
        <v>0.02308761044851071</v>
      </c>
    </row>
    <row r="82" spans="1:11" ht="12.75" customHeight="1">
      <c r="A82" s="28" t="s">
        <v>178</v>
      </c>
      <c r="B82" s="29" t="s">
        <v>63</v>
      </c>
      <c r="C82" s="24">
        <v>0.1</v>
      </c>
      <c r="D82" s="197">
        <f>C82*1000000/'t15'!$D82</f>
        <v>0.04428735228507237</v>
      </c>
      <c r="E82" s="31">
        <f>C82/'t1'!$F82*100</f>
        <v>0.0034206040154016277</v>
      </c>
      <c r="F82" s="43">
        <v>0</v>
      </c>
      <c r="G82" s="56">
        <v>0</v>
      </c>
      <c r="H82" s="24">
        <v>1584.815193</v>
      </c>
      <c r="I82" s="266">
        <f>H82*1000000/'t15'!$D82</f>
        <v>701.8726875912596</v>
      </c>
      <c r="J82" s="31">
        <f>H82/'t1'!$F82*100</f>
        <v>54.21025212845305</v>
      </c>
      <c r="K82" s="48">
        <v>0.011933147469064709</v>
      </c>
    </row>
    <row r="83" spans="1:11" ht="12.75" customHeight="1">
      <c r="A83" s="26" t="s">
        <v>179</v>
      </c>
      <c r="B83" s="27" t="s">
        <v>64</v>
      </c>
      <c r="C83" s="22">
        <v>43.16</v>
      </c>
      <c r="D83" s="196">
        <f>C83*1000000/'t15'!$D83</f>
        <v>33.838161700312746</v>
      </c>
      <c r="E83" s="30">
        <f>C83/'t1'!$F83*100</f>
        <v>3.56958805132703</v>
      </c>
      <c r="F83" s="42">
        <v>0.174954926485825</v>
      </c>
      <c r="G83" s="55">
        <v>39.85</v>
      </c>
      <c r="H83" s="22">
        <v>826.020974</v>
      </c>
      <c r="I83" s="265">
        <f>H83*1000000/'t15'!$D83</f>
        <v>647.6142559328505</v>
      </c>
      <c r="J83" s="30">
        <f>H83/'t1'!$F83*100</f>
        <v>68.31683500778304</v>
      </c>
      <c r="K83" s="47">
        <v>0.02128249720919384</v>
      </c>
    </row>
    <row r="84" spans="1:11" ht="12.75" customHeight="1">
      <c r="A84" s="28" t="s">
        <v>180</v>
      </c>
      <c r="B84" s="29" t="s">
        <v>65</v>
      </c>
      <c r="C84" s="24">
        <v>32.331</v>
      </c>
      <c r="D84" s="197">
        <f>C84*1000000/'t15'!$D84</f>
        <v>24.212826634633533</v>
      </c>
      <c r="E84" s="31">
        <f>C84/'t1'!$F84*100</f>
        <v>3.1811473340806597</v>
      </c>
      <c r="F84" s="43">
        <v>0.09764784703017182</v>
      </c>
      <c r="G84" s="56">
        <v>29.031</v>
      </c>
      <c r="H84" s="24">
        <v>665.207091</v>
      </c>
      <c r="I84" s="266">
        <f>H84*1000000/'t15'!$D84</f>
        <v>498.1764860509075</v>
      </c>
      <c r="J84" s="31">
        <f>H84/'t1'!$F84*100</f>
        <v>65.45178819542237</v>
      </c>
      <c r="K84" s="48">
        <v>0.013913457437039645</v>
      </c>
    </row>
    <row r="85" spans="1:11" ht="12.75" customHeight="1">
      <c r="A85" s="26" t="s">
        <v>181</v>
      </c>
      <c r="B85" s="27" t="s">
        <v>66</v>
      </c>
      <c r="C85" s="22">
        <v>4.38</v>
      </c>
      <c r="D85" s="196">
        <f>C85*1000000/'t15'!$D85</f>
        <v>3.055571639551375</v>
      </c>
      <c r="E85" s="30">
        <f>C85/'t1'!$F85*100</f>
        <v>0.49970298247976086</v>
      </c>
      <c r="F85" s="42">
        <v>0.25142857142857133</v>
      </c>
      <c r="G85" s="55">
        <v>4.38</v>
      </c>
      <c r="H85" s="22">
        <v>652.915933</v>
      </c>
      <c r="I85" s="265">
        <f>H85*1000000/'t15'!$D85</f>
        <v>455.48662280502873</v>
      </c>
      <c r="J85" s="30">
        <f>H85/'t1'!$F85*100</f>
        <v>74.48950662754696</v>
      </c>
      <c r="K85" s="47">
        <v>0.02741423625045325</v>
      </c>
    </row>
    <row r="86" spans="1:11" ht="12.75" customHeight="1">
      <c r="A86" s="28" t="s">
        <v>182</v>
      </c>
      <c r="B86" s="29" t="s">
        <v>67</v>
      </c>
      <c r="C86" s="24">
        <v>6.61</v>
      </c>
      <c r="D86" s="197">
        <f>C86*1000000/'t15'!$D86</f>
        <v>17.496770641424728</v>
      </c>
      <c r="E86" s="31">
        <f>C86/'t1'!$F86*100</f>
        <v>2.250948395049957</v>
      </c>
      <c r="F86" s="43">
        <v>-0.04521161346237179</v>
      </c>
      <c r="G86" s="56">
        <v>6.52</v>
      </c>
      <c r="H86" s="237">
        <v>195.35655</v>
      </c>
      <c r="I86" s="266">
        <f>H86*1000000/'t15'!$D86</f>
        <v>517.1117622768567</v>
      </c>
      <c r="J86" s="31">
        <f>H86/'t1'!$F86*100</f>
        <v>66.52609874205699</v>
      </c>
      <c r="K86" s="48">
        <v>0.1046529577808839</v>
      </c>
    </row>
    <row r="87" spans="1:11" ht="12.75" customHeight="1">
      <c r="A87" s="26" t="s">
        <v>183</v>
      </c>
      <c r="B87" s="27" t="s">
        <v>68</v>
      </c>
      <c r="C87" s="22">
        <v>9.4</v>
      </c>
      <c r="D87" s="196">
        <f>C87*1000000/'t15'!$D87</f>
        <v>16.138197912678613</v>
      </c>
      <c r="E87" s="30">
        <f>C87/'t1'!$F87*100</f>
        <v>1.7822162191618438</v>
      </c>
      <c r="F87" s="42">
        <v>-0.12962962962962965</v>
      </c>
      <c r="G87" s="55">
        <v>9</v>
      </c>
      <c r="H87" s="236">
        <v>342.848663</v>
      </c>
      <c r="I87" s="265">
        <f>H87*1000000/'t15'!$D87</f>
        <v>588.6127210203462</v>
      </c>
      <c r="J87" s="30">
        <f>H87/'t1'!$F87*100</f>
        <v>65.00323914005884</v>
      </c>
      <c r="K87" s="47">
        <v>0.09097923744336534</v>
      </c>
    </row>
    <row r="88" spans="1:11" ht="12.75" customHeight="1">
      <c r="A88" s="28" t="s">
        <v>184</v>
      </c>
      <c r="B88" s="29" t="s">
        <v>69</v>
      </c>
      <c r="C88" s="24">
        <v>11.551788</v>
      </c>
      <c r="D88" s="197">
        <f>C88*1000000/'t15'!$D88</f>
        <v>29.94848103037939</v>
      </c>
      <c r="E88" s="31">
        <f>C88/'t1'!$F88*100</f>
        <v>3.2150974305536857</v>
      </c>
      <c r="F88" s="43">
        <v>0.013458754665136574</v>
      </c>
      <c r="G88" s="56">
        <v>11.093138</v>
      </c>
      <c r="H88" s="24">
        <v>247.199603</v>
      </c>
      <c r="I88" s="266">
        <f>H88*1000000/'t15'!$D88</f>
        <v>640.8750421287871</v>
      </c>
      <c r="J88" s="31">
        <f>H88/'t1'!$F88*100</f>
        <v>68.80067470414028</v>
      </c>
      <c r="K88" s="48">
        <v>-0.04383239476680734</v>
      </c>
    </row>
    <row r="89" spans="1:11" ht="12.75" customHeight="1">
      <c r="A89" s="26" t="s">
        <v>185</v>
      </c>
      <c r="B89" s="27" t="s">
        <v>70</v>
      </c>
      <c r="C89" s="22">
        <v>8.16754</v>
      </c>
      <c r="D89" s="196">
        <f>C89*1000000/'t15'!$D89</f>
        <v>33.220693329862485</v>
      </c>
      <c r="E89" s="30">
        <f>C89/'t1'!$F89*100</f>
        <v>3.4324406222724866</v>
      </c>
      <c r="F89" s="42">
        <v>0.003281115473620755</v>
      </c>
      <c r="G89" s="55">
        <v>8.12754</v>
      </c>
      <c r="H89" s="22">
        <v>145.183755</v>
      </c>
      <c r="I89" s="265">
        <f>H89*1000000/'t15'!$D89</f>
        <v>590.521136270271</v>
      </c>
      <c r="J89" s="30">
        <f>H89/'t1'!$F89*100</f>
        <v>61.01404074618016</v>
      </c>
      <c r="K89" s="47">
        <v>0.008795155773941188</v>
      </c>
    </row>
    <row r="90" spans="1:11" s="3" customFormat="1" ht="12.75" customHeight="1">
      <c r="A90" s="28" t="s">
        <v>186</v>
      </c>
      <c r="B90" s="29" t="s">
        <v>71</v>
      </c>
      <c r="C90" s="24">
        <v>23.2</v>
      </c>
      <c r="D90" s="197">
        <f>C90*1000000/'t15'!$D90</f>
        <v>22.629708710779642</v>
      </c>
      <c r="E90" s="31">
        <f>C90/'t1'!$F90*100</f>
        <v>2.4887933150299246</v>
      </c>
      <c r="F90" s="43">
        <v>0.010452961672473782</v>
      </c>
      <c r="G90" s="56">
        <v>23.1</v>
      </c>
      <c r="H90" s="24">
        <v>619.524995</v>
      </c>
      <c r="I90" s="266">
        <f>H90*1000000/'t15'!$D90</f>
        <v>604.2961282714316</v>
      </c>
      <c r="J90" s="31">
        <f>H90/'t1'!$F90*100</f>
        <v>66.45989939870464</v>
      </c>
      <c r="K90" s="48">
        <v>0.047887148267738544</v>
      </c>
    </row>
    <row r="91" spans="1:11" ht="12.75" customHeight="1">
      <c r="A91" s="26" t="s">
        <v>187</v>
      </c>
      <c r="B91" s="27" t="s">
        <v>72</v>
      </c>
      <c r="C91" s="22">
        <v>6.086</v>
      </c>
      <c r="D91" s="196">
        <f>C91*1000000/'t15'!$D91</f>
        <v>11.026920470646214</v>
      </c>
      <c r="E91" s="30">
        <f>C91/'t1'!$F91*100</f>
        <v>1.1651797507159762</v>
      </c>
      <c r="F91" s="42">
        <v>-0.1402781791978962</v>
      </c>
      <c r="G91" s="55">
        <v>5.636</v>
      </c>
      <c r="H91" s="22">
        <v>346.743993</v>
      </c>
      <c r="I91" s="265">
        <f>H91*1000000/'t15'!$D91</f>
        <v>628.248181808299</v>
      </c>
      <c r="J91" s="30">
        <f>H91/'t1'!$F91*100</f>
        <v>66.38499495990834</v>
      </c>
      <c r="K91" s="47">
        <v>0.038431225028366045</v>
      </c>
    </row>
    <row r="92" spans="1:11" ht="12.75" customHeight="1">
      <c r="A92" s="28" t="s">
        <v>188</v>
      </c>
      <c r="B92" s="29" t="s">
        <v>73</v>
      </c>
      <c r="C92" s="24">
        <v>18.35</v>
      </c>
      <c r="D92" s="197">
        <f>C92*1000000/'t15'!$D92</f>
        <v>28.41348982688675</v>
      </c>
      <c r="E92" s="31">
        <f>C92/'t1'!$F92*100</f>
        <v>3.633217746784123</v>
      </c>
      <c r="F92" s="43">
        <v>0.2009162303664922</v>
      </c>
      <c r="G92" s="56">
        <v>18.33</v>
      </c>
      <c r="H92" s="24">
        <v>300.943746</v>
      </c>
      <c r="I92" s="266">
        <f>H92*1000000/'t15'!$D92</f>
        <v>465.9870335387569</v>
      </c>
      <c r="J92" s="31">
        <f>H92/'t1'!$F92*100</f>
        <v>59.585512738468296</v>
      </c>
      <c r="K92" s="48">
        <v>0.04141366196461371</v>
      </c>
    </row>
    <row r="93" spans="1:11" ht="12.75" customHeight="1">
      <c r="A93" s="26" t="s">
        <v>189</v>
      </c>
      <c r="B93" s="27" t="s">
        <v>74</v>
      </c>
      <c r="C93" s="22">
        <v>6.349658</v>
      </c>
      <c r="D93" s="196">
        <f>C93*1000000/'t15'!$D93</f>
        <v>14.516457062122353</v>
      </c>
      <c r="E93" s="30">
        <f>C93/'t1'!$F93*100</f>
        <v>1.972599582034894</v>
      </c>
      <c r="F93" s="42">
        <v>0.11225460546379407</v>
      </c>
      <c r="G93" s="55">
        <v>5.848417</v>
      </c>
      <c r="H93" s="22">
        <v>201.843117</v>
      </c>
      <c r="I93" s="265">
        <f>H93*1000000/'t15'!$D93</f>
        <v>461.44956802640996</v>
      </c>
      <c r="J93" s="30">
        <f>H93/'t1'!$F93*100</f>
        <v>62.70505407233276</v>
      </c>
      <c r="K93" s="47">
        <v>0.039199140554806</v>
      </c>
    </row>
    <row r="94" spans="1:11" ht="12.75">
      <c r="A94" s="28" t="s">
        <v>190</v>
      </c>
      <c r="B94" s="29" t="s">
        <v>98</v>
      </c>
      <c r="C94" s="24">
        <v>1.850472</v>
      </c>
      <c r="D94" s="197">
        <f>C94*1000000/'t15'!$D94</f>
        <v>4.826252288624947</v>
      </c>
      <c r="E94" s="31">
        <f>C94/'t1'!$F94*100</f>
        <v>0.5607770295004303</v>
      </c>
      <c r="F94" s="43">
        <v>0.06097441410449367</v>
      </c>
      <c r="G94" s="56">
        <v>1.848972</v>
      </c>
      <c r="H94" s="24">
        <v>220.964103</v>
      </c>
      <c r="I94" s="266">
        <f>H94*1000000/'t15'!$D94</f>
        <v>576.3008074738275</v>
      </c>
      <c r="J94" s="31">
        <f>H94/'t1'!$F94*100</f>
        <v>66.96215522664872</v>
      </c>
      <c r="K94" s="48">
        <v>0.03902254227016577</v>
      </c>
    </row>
    <row r="95" spans="1:11" ht="12.75">
      <c r="A95" s="26" t="s">
        <v>191</v>
      </c>
      <c r="B95" s="27" t="s">
        <v>75</v>
      </c>
      <c r="C95" s="22">
        <v>10.75</v>
      </c>
      <c r="D95" s="196">
        <f>C95*1000000/'t15'!$D95</f>
        <v>27.3207378378241</v>
      </c>
      <c r="E95" s="30">
        <f>C95/'t1'!$F95*100</f>
        <v>3.2129834419271925</v>
      </c>
      <c r="F95" s="42">
        <v>-0.01826484018264829</v>
      </c>
      <c r="G95" s="55">
        <v>10.45</v>
      </c>
      <c r="H95" s="22">
        <v>188.3473</v>
      </c>
      <c r="I95" s="265">
        <f>H95*1000000/'t15'!$D95</f>
        <v>478.6778796057681</v>
      </c>
      <c r="J95" s="30">
        <f>H95/'t1'!$F95*100</f>
        <v>56.29365174248311</v>
      </c>
      <c r="K95" s="47">
        <v>0.027152722920831263</v>
      </c>
    </row>
    <row r="96" spans="1:11" ht="12.75">
      <c r="A96" s="28" t="s">
        <v>192</v>
      </c>
      <c r="B96" s="29" t="s">
        <v>76</v>
      </c>
      <c r="C96" s="24">
        <v>6.952073</v>
      </c>
      <c r="D96" s="197">
        <f>C96*1000000/'t15'!$D96</f>
        <v>19.622992418468904</v>
      </c>
      <c r="E96" s="31">
        <f>C96/'t1'!$F96*100</f>
        <v>2.1121849363043474</v>
      </c>
      <c r="F96" s="43">
        <v>0.02583340711229165</v>
      </c>
      <c r="G96" s="56">
        <v>5.72</v>
      </c>
      <c r="H96" s="24">
        <v>209.643257</v>
      </c>
      <c r="I96" s="266">
        <f>H96*1000000/'t15'!$D96</f>
        <v>591.7412033351962</v>
      </c>
      <c r="J96" s="31">
        <f>H96/'t1'!$F96*100</f>
        <v>63.693998816350316</v>
      </c>
      <c r="K96" s="48">
        <v>0.044116660125101514</v>
      </c>
    </row>
    <row r="97" spans="1:11" ht="12.75">
      <c r="A97" s="26" t="s">
        <v>193</v>
      </c>
      <c r="B97" s="27" t="s">
        <v>77</v>
      </c>
      <c r="C97" s="22">
        <v>3.739723</v>
      </c>
      <c r="D97" s="196">
        <f>C97*1000000/'t15'!$D97</f>
        <v>25.6168220457986</v>
      </c>
      <c r="E97" s="30">
        <f>C97/'t1'!$F97*100</f>
        <v>3.0094539099138062</v>
      </c>
      <c r="F97" s="42">
        <v>0.28567956291908025</v>
      </c>
      <c r="G97" s="55">
        <v>3.449523</v>
      </c>
      <c r="H97" s="22">
        <v>79.192174</v>
      </c>
      <c r="I97" s="265">
        <f>H97*1000000/'t15'!$D97</f>
        <v>542.4604519580511</v>
      </c>
      <c r="J97" s="30">
        <f>H97/'t1'!$F97*100</f>
        <v>63.72803485147816</v>
      </c>
      <c r="K97" s="47">
        <v>0.03861773492805565</v>
      </c>
    </row>
    <row r="98" spans="1:11" ht="12.75">
      <c r="A98" s="28" t="s">
        <v>194</v>
      </c>
      <c r="B98" s="29" t="s">
        <v>78</v>
      </c>
      <c r="C98" s="24">
        <v>20.275296</v>
      </c>
      <c r="D98" s="197">
        <f>C98*1000000/'t15'!$D98</f>
        <v>16.541580152677984</v>
      </c>
      <c r="E98" s="31">
        <f>C98/'t1'!$F98*100</f>
        <v>2.0187133800471293</v>
      </c>
      <c r="F98" s="43">
        <v>-0.011269027794906572</v>
      </c>
      <c r="G98" s="56">
        <v>17.814451</v>
      </c>
      <c r="H98" s="24">
        <v>659.431716</v>
      </c>
      <c r="I98" s="266">
        <f>H98*1000000/'t15'!$D98</f>
        <v>537.996712128493</v>
      </c>
      <c r="J98" s="31">
        <f>H98/'t1'!$F98*100</f>
        <v>65.65643373673255</v>
      </c>
      <c r="K98" s="48">
        <v>0.0010507065725493536</v>
      </c>
    </row>
    <row r="99" spans="1:11" ht="12.75">
      <c r="A99" s="26" t="s">
        <v>195</v>
      </c>
      <c r="B99" s="27" t="s">
        <v>99</v>
      </c>
      <c r="C99" s="22">
        <v>20.671944</v>
      </c>
      <c r="D99" s="196">
        <f>C99*1000000/'t15'!$D99</f>
        <v>13.088006827662925</v>
      </c>
      <c r="E99" s="30">
        <f>C99/'t1'!$F99*100</f>
        <v>1.2310138569576436</v>
      </c>
      <c r="F99" s="42">
        <v>0.0962110194959791</v>
      </c>
      <c r="G99" s="55">
        <v>16.729762</v>
      </c>
      <c r="H99" s="22">
        <v>880.471449</v>
      </c>
      <c r="I99" s="265">
        <f>H99*1000000/'t15'!$D99</f>
        <v>557.4519907791096</v>
      </c>
      <c r="J99" s="30">
        <f>H99/'t1'!$F99*100</f>
        <v>52.43205739985437</v>
      </c>
      <c r="K99" s="47">
        <v>0.029889133161767223</v>
      </c>
    </row>
    <row r="100" spans="1:11" ht="12.75">
      <c r="A100" s="28" t="s">
        <v>196</v>
      </c>
      <c r="B100" s="29" t="s">
        <v>79</v>
      </c>
      <c r="C100" s="24">
        <v>37.344123</v>
      </c>
      <c r="D100" s="197">
        <f>C100*1000000/'t15'!$D100</f>
        <v>24.433267055435934</v>
      </c>
      <c r="E100" s="31">
        <f>C100/'t1'!$F100*100</f>
        <v>2.227688635410127</v>
      </c>
      <c r="F100" s="43">
        <v>0.15933937865897452</v>
      </c>
      <c r="G100" s="56">
        <v>31.052094</v>
      </c>
      <c r="H100" s="24">
        <v>1102.727271</v>
      </c>
      <c r="I100" s="266">
        <f>H100*1000000/'t15'!$D100</f>
        <v>721.485142432052</v>
      </c>
      <c r="J100" s="31">
        <f>H100/'t1'!$F100*100</f>
        <v>65.78098003703349</v>
      </c>
      <c r="K100" s="48">
        <v>0.049924654511374955</v>
      </c>
    </row>
    <row r="101" spans="1:11" ht="12.75">
      <c r="A101" s="26" t="s">
        <v>197</v>
      </c>
      <c r="B101" s="27" t="s">
        <v>80</v>
      </c>
      <c r="C101" s="22">
        <v>16.586455</v>
      </c>
      <c r="D101" s="196">
        <f>C101*1000000/'t15'!$D101</f>
        <v>12.457502874700607</v>
      </c>
      <c r="E101" s="30">
        <f>C101/'t1'!$F101*100</f>
        <v>1.3327451930878544</v>
      </c>
      <c r="F101" s="42">
        <v>0.0426460456473583</v>
      </c>
      <c r="G101" s="55">
        <v>15.185517</v>
      </c>
      <c r="H101" s="22">
        <v>741.234323</v>
      </c>
      <c r="I101" s="265">
        <f>H101*1000000/'t15'!$D101</f>
        <v>556.7150249766606</v>
      </c>
      <c r="J101" s="30">
        <f>H101/'t1'!$F101*100</f>
        <v>59.55922955990174</v>
      </c>
      <c r="K101" s="47">
        <v>0.0059927574019773555</v>
      </c>
    </row>
    <row r="102" spans="1:11" ht="12.75">
      <c r="A102" s="28" t="s">
        <v>198</v>
      </c>
      <c r="B102" s="29" t="s">
        <v>81</v>
      </c>
      <c r="C102" s="24">
        <v>33.3152</v>
      </c>
      <c r="D102" s="197">
        <f>C102*1000000/'t15'!$D102</f>
        <v>28.105103937221763</v>
      </c>
      <c r="E102" s="31">
        <f>C102/'t1'!$F102*100</f>
        <v>3.8207531295137676</v>
      </c>
      <c r="F102" s="43">
        <v>0.11404561824729886</v>
      </c>
      <c r="G102" s="56">
        <v>29.505</v>
      </c>
      <c r="H102" s="24">
        <v>609.638178</v>
      </c>
      <c r="I102" s="266">
        <f>H102*1000000/'t15'!$D102</f>
        <v>514.298108874883</v>
      </c>
      <c r="J102" s="31">
        <f>H102/'t1'!$F102*100</f>
        <v>69.91634378495617</v>
      </c>
      <c r="K102" s="48">
        <v>0.06484439858828162</v>
      </c>
    </row>
    <row r="103" spans="1:11" ht="12.75">
      <c r="A103" s="26" t="s">
        <v>199</v>
      </c>
      <c r="B103" s="27" t="s">
        <v>82</v>
      </c>
      <c r="C103" s="22">
        <v>4.160064</v>
      </c>
      <c r="D103" s="196">
        <f>C103*1000000/'t15'!$D103</f>
        <v>10.193986620598398</v>
      </c>
      <c r="E103" s="30">
        <f>C103/'t1'!$F103*100</f>
        <v>0.7459237177998964</v>
      </c>
      <c r="F103" s="42">
        <v>-0.3704694167852063</v>
      </c>
      <c r="G103" s="55">
        <v>4.159964</v>
      </c>
      <c r="H103" s="22">
        <v>414.026147</v>
      </c>
      <c r="I103" s="265">
        <f>H103*1000000/'t15'!$D103</f>
        <v>1014.5461711877282</v>
      </c>
      <c r="J103" s="30">
        <f>H103/'t1'!$F103*100</f>
        <v>74.23730087724766</v>
      </c>
      <c r="K103" s="47">
        <v>0.029926951223200327</v>
      </c>
    </row>
    <row r="104" spans="1:11" ht="12.75">
      <c r="A104" s="28" t="s">
        <v>200</v>
      </c>
      <c r="B104" s="29" t="s">
        <v>83</v>
      </c>
      <c r="C104" s="24">
        <v>13.06063</v>
      </c>
      <c r="D104" s="197">
        <f>C104*1000000/'t15'!$D104</f>
        <v>32.44885080459827</v>
      </c>
      <c r="E104" s="31">
        <f>C104/'t1'!$F104*100</f>
        <v>2.3836163735157663</v>
      </c>
      <c r="F104" s="43">
        <v>-0.03236687796008486</v>
      </c>
      <c r="G104" s="56">
        <v>10.985629</v>
      </c>
      <c r="H104" s="24">
        <v>370.749021</v>
      </c>
      <c r="I104" s="266">
        <f>H104*1000000/'t15'!$D104</f>
        <v>921.1178686158227</v>
      </c>
      <c r="J104" s="31">
        <f>H104/'t1'!$F104*100</f>
        <v>67.66315537003503</v>
      </c>
      <c r="K104" s="48">
        <v>0.0241673157957083</v>
      </c>
    </row>
    <row r="105" spans="1:11" ht="12.75">
      <c r="A105" s="26" t="s">
        <v>201</v>
      </c>
      <c r="B105" s="27" t="s">
        <v>84</v>
      </c>
      <c r="C105" s="22">
        <v>1.56867</v>
      </c>
      <c r="D105" s="196">
        <f>C105*1000000/'t15'!$D105</f>
        <v>6.92795880331764</v>
      </c>
      <c r="E105" s="30">
        <f>C105/'t1'!$F105*100</f>
        <v>0.5089221564229591</v>
      </c>
      <c r="F105" s="42">
        <v>0.10059243834263198</v>
      </c>
      <c r="G105" s="55">
        <v>1.56867</v>
      </c>
      <c r="H105" s="22">
        <v>163.936215</v>
      </c>
      <c r="I105" s="265">
        <f>H105*1000000/'t15'!$D105</f>
        <v>724.0167427768896</v>
      </c>
      <c r="J105" s="30">
        <f>H105/'t1'!$F105*100</f>
        <v>53.18567452275996</v>
      </c>
      <c r="K105" s="47">
        <v>0.024825524333447868</v>
      </c>
    </row>
    <row r="106" spans="1:11" ht="12.75">
      <c r="A106" s="28" t="s">
        <v>202</v>
      </c>
      <c r="B106" s="29" t="s">
        <v>100</v>
      </c>
      <c r="C106" s="24">
        <v>14.865</v>
      </c>
      <c r="D106" s="197">
        <f>C106*1000000/'t15'!$D106</f>
        <v>18.017417442896363</v>
      </c>
      <c r="E106" s="31">
        <f>C106/'t1'!$F106*100</f>
        <v>1.205000936277216</v>
      </c>
      <c r="F106" s="43">
        <v>0.019757151677299856</v>
      </c>
      <c r="G106" s="56">
        <v>14.745</v>
      </c>
      <c r="H106" s="24">
        <v>928.0493</v>
      </c>
      <c r="I106" s="266">
        <f>H106*1000000/'t15'!$D106</f>
        <v>1124.860521068803</v>
      </c>
      <c r="J106" s="31">
        <f>H106/'t1'!$F106*100</f>
        <v>75.2304255238086</v>
      </c>
      <c r="K106" s="48">
        <v>-0.0116546668428128</v>
      </c>
    </row>
    <row r="107" spans="1:11" ht="13.5" thickBot="1">
      <c r="A107" s="301" t="s">
        <v>420</v>
      </c>
      <c r="B107" s="282" t="s">
        <v>419</v>
      </c>
      <c r="C107" s="283">
        <v>6.4</v>
      </c>
      <c r="D107" s="196">
        <f>C107*1000000/'t15'!$D107</f>
        <v>34.274269127987615</v>
      </c>
      <c r="E107" s="30">
        <f>C107/'t1'!$F107*100</f>
        <v>2.654045464047616</v>
      </c>
      <c r="F107" s="42"/>
      <c r="G107" s="284">
        <v>6.4</v>
      </c>
      <c r="H107" s="283">
        <v>65.06528</v>
      </c>
      <c r="I107" s="265">
        <f>H107*1000000/'t15'!$D107</f>
        <v>348.44764337622973</v>
      </c>
      <c r="J107" s="30">
        <f>H107/'t1'!$F107*100</f>
        <v>26.982220507966886</v>
      </c>
      <c r="K107" s="47"/>
    </row>
    <row r="108" spans="1:11" ht="12.75">
      <c r="A108" s="366" t="s">
        <v>204</v>
      </c>
      <c r="B108" s="367"/>
      <c r="C108" s="186">
        <f>C110-C109-C82</f>
        <v>1061.306743</v>
      </c>
      <c r="D108" s="336">
        <f>C108*1000000/'t15'!$D108</f>
        <v>17.21908949706463</v>
      </c>
      <c r="E108" s="32">
        <f>C108/'t1'!$F108*100</f>
        <v>2.029590204969515</v>
      </c>
      <c r="F108" s="37">
        <v>0.05511492556289532</v>
      </c>
      <c r="G108" s="192">
        <v>968.43774</v>
      </c>
      <c r="H108" s="186">
        <f>H110-H109-H82</f>
        <v>34251.17343199999</v>
      </c>
      <c r="I108" s="267">
        <f>H108*1000000/'t15'!$D108</f>
        <v>555.7055249059979</v>
      </c>
      <c r="J108" s="32">
        <f>H108/'t1'!$F108*100</f>
        <v>65.50023974199817</v>
      </c>
      <c r="K108" s="49">
        <v>0.032481370164973766</v>
      </c>
    </row>
    <row r="109" spans="1:11" ht="12.75">
      <c r="A109" s="364" t="s">
        <v>411</v>
      </c>
      <c r="B109" s="365"/>
      <c r="C109" s="187">
        <f>SUM(C103:C107)</f>
        <v>40.054364</v>
      </c>
      <c r="D109" s="337">
        <f>C109*1000000/'t15'!$D109</f>
        <v>19.550358530617505</v>
      </c>
      <c r="E109" s="33">
        <f>C109/'t1'!$F109*100</f>
        <v>1.3886309781615969</v>
      </c>
      <c r="F109" s="38">
        <v>-0.06795264583763416</v>
      </c>
      <c r="G109" s="193">
        <v>37.859263</v>
      </c>
      <c r="H109" s="187">
        <f>SUM(H103:H107)</f>
        <v>1941.825963</v>
      </c>
      <c r="I109" s="268">
        <f>H109*1000000/'t15'!$D109</f>
        <v>947.7966940309326</v>
      </c>
      <c r="J109" s="33">
        <f>H109/'t1'!$F109*100</f>
        <v>67.32049687320651</v>
      </c>
      <c r="K109" s="50">
        <v>0.007411158697750775</v>
      </c>
    </row>
    <row r="110" spans="1:11" ht="13.5" thickBot="1">
      <c r="A110" s="362" t="s">
        <v>412</v>
      </c>
      <c r="B110" s="363"/>
      <c r="C110" s="188">
        <f>SUM(C7:C107)</f>
        <v>1101.461107</v>
      </c>
      <c r="D110" s="338">
        <f>C110*1000000/'t15'!$D110</f>
        <v>16.703424197002487</v>
      </c>
      <c r="E110" s="34">
        <f>C110/'t1'!$F110*100</f>
        <v>1.9248704298681627</v>
      </c>
      <c r="F110" s="39">
        <v>0.050845339187133076</v>
      </c>
      <c r="G110" s="194">
        <v>1006.297003</v>
      </c>
      <c r="H110" s="188">
        <f>SUM(H7:H107)</f>
        <v>37777.814587999994</v>
      </c>
      <c r="I110" s="269">
        <f>H110*1000000/'t15'!$D110</f>
        <v>572.8925499854918</v>
      </c>
      <c r="J110" s="34">
        <f>H110/'t1'!$F110*100</f>
        <v>66.0190339389653</v>
      </c>
      <c r="K110" s="51">
        <v>0.030326182046326755</v>
      </c>
    </row>
    <row r="111" spans="3:9" ht="12.75">
      <c r="C111" s="4"/>
      <c r="D111" s="4"/>
      <c r="H111" s="4"/>
      <c r="I111" s="4"/>
    </row>
    <row r="112" spans="2:11" ht="12.75"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</row>
    <row r="113" ht="12.75">
      <c r="A113" s="243" t="s">
        <v>431</v>
      </c>
    </row>
    <row r="114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</row>
    <row r="115" spans="1:11" ht="12.75">
      <c r="A115" s="21"/>
      <c r="B115" s="21"/>
      <c r="C115" s="21" t="s">
        <v>260</v>
      </c>
      <c r="D115" s="21"/>
      <c r="E115" s="21"/>
      <c r="F115" s="21"/>
      <c r="G115" s="21" t="s">
        <v>256</v>
      </c>
      <c r="H115" s="21" t="s">
        <v>255</v>
      </c>
      <c r="I115" s="21"/>
      <c r="J115" s="21"/>
      <c r="K115" s="21"/>
    </row>
  </sheetData>
  <mergeCells count="9">
    <mergeCell ref="A110:B110"/>
    <mergeCell ref="H5:K5"/>
    <mergeCell ref="A109:B109"/>
    <mergeCell ref="A108:B108"/>
    <mergeCell ref="A1:B1"/>
    <mergeCell ref="A5:B6"/>
    <mergeCell ref="A3:K3"/>
    <mergeCell ref="C5:G5"/>
    <mergeCell ref="C1:J1"/>
  </mergeCells>
  <hyperlinks>
    <hyperlink ref="K2" location="Index!A1" display="Index"/>
  </hyperlinks>
  <printOptions/>
  <pageMargins left="0.5118110236220472" right="0.2362204724409449" top="1.26" bottom="0.5511811023622047" header="0.4" footer="0.17"/>
  <pageSetup firstPageNumber="10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115"/>
  <sheetViews>
    <sheetView zoomScaleSheetLayoutView="85" workbookViewId="0" topLeftCell="A1">
      <selection activeCell="A1" sqref="A1:B1"/>
    </sheetView>
  </sheetViews>
  <sheetFormatPr defaultColWidth="11.421875" defaultRowHeight="12.75"/>
  <cols>
    <col min="1" max="1" width="3.00390625" style="2" customWidth="1"/>
    <col min="2" max="2" width="17.8515625" style="2" bestFit="1" customWidth="1"/>
    <col min="3" max="8" width="12.8515625" style="2" customWidth="1"/>
    <col min="9" max="16384" width="11.421875" style="2" customWidth="1"/>
  </cols>
  <sheetData>
    <row r="1" spans="1:9" ht="16.5" customHeight="1">
      <c r="A1" s="369" t="e">
        <f ca="1">CONCATENATE("TABLEAU ",MID(CELL("nomfichier",A1),FIND("]t",CELL("nomfichier"))+2,52))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383"/>
      <c r="H1" s="383"/>
      <c r="I1" s="9"/>
    </row>
    <row r="2" spans="1:8" s="11" customFormat="1" ht="15" customHeight="1" thickBot="1">
      <c r="A2" s="12"/>
      <c r="B2" s="12"/>
      <c r="C2" s="10"/>
      <c r="D2" s="10"/>
      <c r="E2" s="10"/>
      <c r="F2" s="10"/>
      <c r="G2" s="10"/>
      <c r="H2" s="160" t="s">
        <v>345</v>
      </c>
    </row>
    <row r="3" spans="1:8" ht="22.5" customHeight="1" thickBot="1">
      <c r="A3" s="380" t="s">
        <v>386</v>
      </c>
      <c r="B3" s="381"/>
      <c r="C3" s="381"/>
      <c r="D3" s="381"/>
      <c r="E3" s="381"/>
      <c r="F3" s="381"/>
      <c r="G3" s="381"/>
      <c r="H3" s="382"/>
    </row>
    <row r="4" spans="1:8" ht="9" customHeight="1" thickBot="1">
      <c r="A4" s="13"/>
      <c r="B4" s="14"/>
      <c r="C4" s="14"/>
      <c r="D4" s="15"/>
      <c r="E4" s="15"/>
      <c r="F4" s="17"/>
      <c r="G4" s="16"/>
      <c r="H4" s="18"/>
    </row>
    <row r="5" spans="1:8" ht="30" customHeight="1">
      <c r="A5" s="370" t="s">
        <v>232</v>
      </c>
      <c r="B5" s="371"/>
      <c r="C5" s="391" t="s">
        <v>434</v>
      </c>
      <c r="D5" s="394"/>
      <c r="E5" s="394"/>
      <c r="F5" s="391" t="s">
        <v>433</v>
      </c>
      <c r="G5" s="392"/>
      <c r="H5" s="393"/>
    </row>
    <row r="6" spans="1:8" ht="41.25" customHeight="1">
      <c r="A6" s="372"/>
      <c r="B6" s="373"/>
      <c r="C6" s="40" t="s">
        <v>240</v>
      </c>
      <c r="D6" s="6" t="s">
        <v>241</v>
      </c>
      <c r="E6" s="8" t="s">
        <v>263</v>
      </c>
      <c r="F6" s="40" t="s">
        <v>240</v>
      </c>
      <c r="G6" s="8" t="s">
        <v>263</v>
      </c>
      <c r="H6" s="57" t="s">
        <v>264</v>
      </c>
    </row>
    <row r="7" spans="1:8" ht="12.75" customHeight="1">
      <c r="A7" s="26" t="s">
        <v>105</v>
      </c>
      <c r="B7" s="27" t="s">
        <v>1</v>
      </c>
      <c r="C7" s="22">
        <v>163.204671</v>
      </c>
      <c r="D7" s="270">
        <f>C7*1000000/'t15'!$D7</f>
        <v>269.3626438375156</v>
      </c>
      <c r="E7" s="30">
        <f>C7/'t2'!$F7*100</f>
        <v>34.30601780412027</v>
      </c>
      <c r="F7" s="22">
        <v>128.915354</v>
      </c>
      <c r="G7" s="244">
        <f>F7/'t2'!$F7*100</f>
        <v>27.098320179503123</v>
      </c>
      <c r="H7" s="58">
        <v>86.07947</v>
      </c>
    </row>
    <row r="8" spans="1:8" ht="12.75" customHeight="1">
      <c r="A8" s="28" t="s">
        <v>106</v>
      </c>
      <c r="B8" s="29" t="s">
        <v>2</v>
      </c>
      <c r="C8" s="23">
        <v>189.346522</v>
      </c>
      <c r="D8" s="271">
        <f>C8*1000000/'t15'!$D8</f>
        <v>341.459605677693</v>
      </c>
      <c r="E8" s="31">
        <f>C8/'t2'!$F8*100</f>
        <v>36.859846633357165</v>
      </c>
      <c r="F8" s="23">
        <v>169.740829</v>
      </c>
      <c r="G8" s="245">
        <f>F8/'t2'!$F8*100</f>
        <v>33.04323131089201</v>
      </c>
      <c r="H8" s="59">
        <v>111.147823</v>
      </c>
    </row>
    <row r="9" spans="1:8" ht="12.75" customHeight="1">
      <c r="A9" s="26" t="s">
        <v>107</v>
      </c>
      <c r="B9" s="27" t="s">
        <v>3</v>
      </c>
      <c r="C9" s="22">
        <v>104.069774</v>
      </c>
      <c r="D9" s="270">
        <f>C9*1000000/'t15'!$D9</f>
        <v>294.51320175910257</v>
      </c>
      <c r="E9" s="30">
        <f>C9/'t2'!$F9*100</f>
        <v>28.504134190316222</v>
      </c>
      <c r="F9" s="22">
        <v>123.612576</v>
      </c>
      <c r="G9" s="244">
        <f>F9/'t2'!$F9*100</f>
        <v>33.85679932306437</v>
      </c>
      <c r="H9" s="60">
        <v>71.08279</v>
      </c>
    </row>
    <row r="10" spans="1:8" ht="12.75" customHeight="1">
      <c r="A10" s="28" t="s">
        <v>108</v>
      </c>
      <c r="B10" s="29" t="s">
        <v>85</v>
      </c>
      <c r="C10" s="24">
        <v>58.838726</v>
      </c>
      <c r="D10" s="271">
        <f>C10*1000000/'t15'!$D10</f>
        <v>357.6409168545882</v>
      </c>
      <c r="E10" s="31">
        <f>C10/'t2'!$F10*100</f>
        <v>32.145942285114394</v>
      </c>
      <c r="F10" s="24">
        <v>54.632242</v>
      </c>
      <c r="G10" s="245">
        <f>F10/'t2'!$F10*100</f>
        <v>29.84777233685179</v>
      </c>
      <c r="H10" s="61">
        <v>37.827952</v>
      </c>
    </row>
    <row r="11" spans="1:8" ht="12.75" customHeight="1">
      <c r="A11" s="26" t="s">
        <v>109</v>
      </c>
      <c r="B11" s="27" t="s">
        <v>4</v>
      </c>
      <c r="C11" s="22">
        <v>58.426177</v>
      </c>
      <c r="D11" s="270">
        <f>C11*1000000/'t15'!$D11</f>
        <v>413.9209014331966</v>
      </c>
      <c r="E11" s="30">
        <f>C11/'t2'!$F11*100</f>
        <v>36.03961663798966</v>
      </c>
      <c r="F11" s="22">
        <v>50.056653</v>
      </c>
      <c r="G11" s="244">
        <f>F11/'t2'!$F11*100</f>
        <v>30.876957503156078</v>
      </c>
      <c r="H11" s="60">
        <v>34.279032</v>
      </c>
    </row>
    <row r="12" spans="1:8" ht="12.75" customHeight="1">
      <c r="A12" s="28" t="s">
        <v>110</v>
      </c>
      <c r="B12" s="29" t="s">
        <v>5</v>
      </c>
      <c r="C12" s="24">
        <v>369.8</v>
      </c>
      <c r="D12" s="271">
        <f>C12*1000000/'t15'!$D12</f>
        <v>337.84154153678617</v>
      </c>
      <c r="E12" s="31">
        <f>C12/'t2'!$F12*100</f>
        <v>30.913289708679457</v>
      </c>
      <c r="F12" s="24">
        <v>227.018762</v>
      </c>
      <c r="G12" s="245">
        <f>F12/'t2'!$F12*100</f>
        <v>18.977546671205385</v>
      </c>
      <c r="H12" s="61">
        <v>130.426728</v>
      </c>
    </row>
    <row r="13" spans="1:8" ht="12.75" customHeight="1">
      <c r="A13" s="26" t="s">
        <v>111</v>
      </c>
      <c r="B13" s="27" t="s">
        <v>6</v>
      </c>
      <c r="C13" s="22">
        <v>96.657965</v>
      </c>
      <c r="D13" s="270">
        <f>C13*1000000/'t15'!$D13</f>
        <v>298.7733682414471</v>
      </c>
      <c r="E13" s="30">
        <f>C13/'t2'!$F13*100</f>
        <v>29.263514091915432</v>
      </c>
      <c r="F13" s="22">
        <v>112.486802</v>
      </c>
      <c r="G13" s="244">
        <f>F13/'t2'!$F13*100</f>
        <v>34.055746109298916</v>
      </c>
      <c r="H13" s="60">
        <v>70.366159</v>
      </c>
    </row>
    <row r="14" spans="1:8" ht="12.75" customHeight="1">
      <c r="A14" s="28" t="s">
        <v>112</v>
      </c>
      <c r="B14" s="29" t="s">
        <v>86</v>
      </c>
      <c r="C14" s="24">
        <v>85.25</v>
      </c>
      <c r="D14" s="271">
        <f>C14*1000000/'t15'!$D14</f>
        <v>292.2352828254781</v>
      </c>
      <c r="E14" s="31">
        <f>C14/'t2'!$F14*100</f>
        <v>27.59050968801344</v>
      </c>
      <c r="F14" s="24">
        <v>114.363204</v>
      </c>
      <c r="G14" s="245">
        <f>F14/'t2'!$F14*100</f>
        <v>37.01277522480068</v>
      </c>
      <c r="H14" s="61">
        <v>72.575832</v>
      </c>
    </row>
    <row r="15" spans="1:8" ht="12.75" customHeight="1">
      <c r="A15" s="26" t="s">
        <v>113</v>
      </c>
      <c r="B15" s="27" t="s">
        <v>7</v>
      </c>
      <c r="C15" s="22">
        <v>49.3</v>
      </c>
      <c r="D15" s="270">
        <f>C15*1000000/'t15'!$D15</f>
        <v>314.6119041997179</v>
      </c>
      <c r="E15" s="30">
        <f>C15/'t2'!$F15*100</f>
        <v>27.37899427246434</v>
      </c>
      <c r="F15" s="22">
        <v>66.808684</v>
      </c>
      <c r="G15" s="244">
        <f>F15/'t2'!$F15*100</f>
        <v>37.102526908455985</v>
      </c>
      <c r="H15" s="60">
        <v>41.448911</v>
      </c>
    </row>
    <row r="16" spans="1:8" ht="12.75" customHeight="1">
      <c r="A16" s="28" t="s">
        <v>114</v>
      </c>
      <c r="B16" s="29" t="s">
        <v>87</v>
      </c>
      <c r="C16" s="24">
        <v>86.1</v>
      </c>
      <c r="D16" s="271">
        <f>C16*1000000/'t15'!$D16</f>
        <v>276.24841181226657</v>
      </c>
      <c r="E16" s="31">
        <f>C16/'t2'!$F16*100</f>
        <v>29.845567904568497</v>
      </c>
      <c r="F16" s="24">
        <v>103.039048</v>
      </c>
      <c r="G16" s="245">
        <f>F16/'t2'!$F16*100</f>
        <v>35.717292728293764</v>
      </c>
      <c r="H16" s="61">
        <v>63.639466</v>
      </c>
    </row>
    <row r="17" spans="1:8" ht="12.75" customHeight="1">
      <c r="A17" s="26" t="s">
        <v>115</v>
      </c>
      <c r="B17" s="27" t="s">
        <v>8</v>
      </c>
      <c r="C17" s="22">
        <v>133.247712</v>
      </c>
      <c r="D17" s="270">
        <f>C17*1000000/'t15'!$D17</f>
        <v>366.6493643718012</v>
      </c>
      <c r="E17" s="30">
        <f>C17/'t2'!$F17*100</f>
        <v>29.80337453579888</v>
      </c>
      <c r="F17" s="22">
        <v>138.291628</v>
      </c>
      <c r="G17" s="244">
        <f>F17/'t2'!$F17*100</f>
        <v>30.93154188230543</v>
      </c>
      <c r="H17" s="60">
        <v>83.991592</v>
      </c>
    </row>
    <row r="18" spans="1:8" ht="12.75" customHeight="1">
      <c r="A18" s="28" t="s">
        <v>116</v>
      </c>
      <c r="B18" s="29" t="s">
        <v>9</v>
      </c>
      <c r="C18" s="24">
        <v>89.155399</v>
      </c>
      <c r="D18" s="271">
        <f>C18*1000000/'t15'!$D18</f>
        <v>308.88737640056263</v>
      </c>
      <c r="E18" s="31">
        <f>C18/'t2'!$F18*100</f>
        <v>28.33432978961774</v>
      </c>
      <c r="F18" s="24">
        <v>122.235361</v>
      </c>
      <c r="G18" s="245">
        <f>F18/'t2'!$F18*100</f>
        <v>38.84741776016255</v>
      </c>
      <c r="H18" s="61">
        <v>81.976851</v>
      </c>
    </row>
    <row r="19" spans="1:8" ht="12.75" customHeight="1">
      <c r="A19" s="26" t="s">
        <v>117</v>
      </c>
      <c r="B19" s="27" t="s">
        <v>10</v>
      </c>
      <c r="C19" s="22">
        <v>583.95941</v>
      </c>
      <c r="D19" s="270">
        <f>C19*1000000/'t15'!$D19</f>
        <v>292.6976924395542</v>
      </c>
      <c r="E19" s="30">
        <f>C19/'t2'!$F19*100</f>
        <v>27.468286949654576</v>
      </c>
      <c r="F19" s="22">
        <v>598.014913</v>
      </c>
      <c r="G19" s="244">
        <f>F19/'t2'!$F19*100</f>
        <v>28.129429801391016</v>
      </c>
      <c r="H19" s="60">
        <v>427.050389</v>
      </c>
    </row>
    <row r="20" spans="1:8" ht="12.75" customHeight="1">
      <c r="A20" s="28" t="s">
        <v>118</v>
      </c>
      <c r="B20" s="29" t="s">
        <v>11</v>
      </c>
      <c r="C20" s="24">
        <v>212.733291</v>
      </c>
      <c r="D20" s="271">
        <f>C20*1000000/'t15'!$D20</f>
        <v>305.18911160397903</v>
      </c>
      <c r="E20" s="31">
        <f>C20/'t2'!$F20*100</f>
        <v>33.92377705627138</v>
      </c>
      <c r="F20" s="24">
        <v>185.562947</v>
      </c>
      <c r="G20" s="245">
        <f>F20/'t2'!$F20*100</f>
        <v>29.59102458454752</v>
      </c>
      <c r="H20" s="61">
        <v>126.351461</v>
      </c>
    </row>
    <row r="21" spans="1:8" ht="12.75" customHeight="1">
      <c r="A21" s="26" t="s">
        <v>119</v>
      </c>
      <c r="B21" s="27" t="s">
        <v>12</v>
      </c>
      <c r="C21" s="22">
        <v>45.058</v>
      </c>
      <c r="D21" s="270">
        <f>C21*1000000/'t15'!$D21</f>
        <v>291.9133938867797</v>
      </c>
      <c r="E21" s="30">
        <f>C21/'t2'!$F21*100</f>
        <v>23.580168543412512</v>
      </c>
      <c r="F21" s="22">
        <v>81.8888</v>
      </c>
      <c r="G21" s="244">
        <f>F21/'t2'!$F21*100</f>
        <v>42.85480282786184</v>
      </c>
      <c r="H21" s="60">
        <v>52.32656</v>
      </c>
    </row>
    <row r="22" spans="1:8" ht="12.75" customHeight="1">
      <c r="A22" s="28" t="s">
        <v>120</v>
      </c>
      <c r="B22" s="29" t="s">
        <v>13</v>
      </c>
      <c r="C22" s="24">
        <v>116.67314</v>
      </c>
      <c r="D22" s="271">
        <f>C22*1000000/'t15'!$D22</f>
        <v>320.60723304745915</v>
      </c>
      <c r="E22" s="31">
        <f>C22/'t2'!$F22*100</f>
        <v>31.498038181549244</v>
      </c>
      <c r="F22" s="24">
        <v>118.768635</v>
      </c>
      <c r="G22" s="245">
        <f>F22/'t2'!$F22*100</f>
        <v>32.0637552053582</v>
      </c>
      <c r="H22" s="61">
        <v>72.718397</v>
      </c>
    </row>
    <row r="23" spans="1:8" ht="12.75" customHeight="1">
      <c r="A23" s="26" t="s">
        <v>121</v>
      </c>
      <c r="B23" s="27" t="s">
        <v>88</v>
      </c>
      <c r="C23" s="22">
        <v>181.686326</v>
      </c>
      <c r="D23" s="270">
        <f>C23*1000000/'t15'!$D23</f>
        <v>286.1526440793287</v>
      </c>
      <c r="E23" s="30">
        <f>C23/'t2'!$F23*100</f>
        <v>29.01688536110135</v>
      </c>
      <c r="F23" s="22">
        <v>189.396848</v>
      </c>
      <c r="G23" s="244">
        <f>F23/'t2'!$F23*100</f>
        <v>30.248322739323473</v>
      </c>
      <c r="H23" s="60">
        <v>122.862919</v>
      </c>
    </row>
    <row r="24" spans="1:8" ht="12.75" customHeight="1">
      <c r="A24" s="28" t="s">
        <v>122</v>
      </c>
      <c r="B24" s="29" t="s">
        <v>89</v>
      </c>
      <c r="C24" s="24">
        <v>108.432937</v>
      </c>
      <c r="D24" s="271">
        <f>C24*1000000/'t15'!$D24</f>
        <v>339.4650260000063</v>
      </c>
      <c r="E24" s="31">
        <f>C24/'t2'!$F24*100</f>
        <v>32.56405600216041</v>
      </c>
      <c r="F24" s="24">
        <v>115.557716</v>
      </c>
      <c r="G24" s="245">
        <f>F24/'t2'!$F24*100</f>
        <v>34.70373522489526</v>
      </c>
      <c r="H24" s="61">
        <v>77.842673</v>
      </c>
    </row>
    <row r="25" spans="1:8" ht="12.75" customHeight="1">
      <c r="A25" s="26" t="s">
        <v>123</v>
      </c>
      <c r="B25" s="27" t="s">
        <v>90</v>
      </c>
      <c r="C25" s="22">
        <v>79.45</v>
      </c>
      <c r="D25" s="270">
        <f>C25*1000000/'t15'!$D25</f>
        <v>315.13271668596997</v>
      </c>
      <c r="E25" s="30">
        <f>C25/'t2'!$F25*100</f>
        <v>28.86952087016726</v>
      </c>
      <c r="F25" s="22">
        <v>98.380486</v>
      </c>
      <c r="G25" s="244">
        <f>F25/'t2'!$F25*100</f>
        <v>35.74823780735302</v>
      </c>
      <c r="H25" s="60">
        <v>67.081221</v>
      </c>
    </row>
    <row r="26" spans="1:8" ht="12.75" customHeight="1">
      <c r="A26" s="28" t="s">
        <v>228</v>
      </c>
      <c r="B26" s="29" t="s">
        <v>14</v>
      </c>
      <c r="C26" s="24">
        <v>41.719646</v>
      </c>
      <c r="D26" s="271">
        <f>C26*1000000/'t15'!$D26</f>
        <v>290.27612646461273</v>
      </c>
      <c r="E26" s="31">
        <f>C26/'t2'!$F26*100</f>
        <v>19.377673219614717</v>
      </c>
      <c r="F26" s="24">
        <v>91.122191</v>
      </c>
      <c r="G26" s="245">
        <f>F26/'t2'!$F26*100</f>
        <v>42.3238500214819</v>
      </c>
      <c r="H26" s="61">
        <v>63.950386</v>
      </c>
    </row>
    <row r="27" spans="1:8" ht="12.75" customHeight="1">
      <c r="A27" s="26" t="s">
        <v>229</v>
      </c>
      <c r="B27" s="27" t="s">
        <v>15</v>
      </c>
      <c r="C27" s="22">
        <v>42.32699</v>
      </c>
      <c r="D27" s="270">
        <f>C27*1000000/'t15'!$D27</f>
        <v>253.29880373183008</v>
      </c>
      <c r="E27" s="30">
        <f>C27/'t2'!$F27*100</f>
        <v>20.713884599357495</v>
      </c>
      <c r="F27" s="22">
        <v>88.486779</v>
      </c>
      <c r="G27" s="244">
        <f>F27/'t2'!$F27*100</f>
        <v>43.30345552033939</v>
      </c>
      <c r="H27" s="60">
        <v>65.218812</v>
      </c>
    </row>
    <row r="28" spans="1:8" ht="12.75" customHeight="1">
      <c r="A28" s="28" t="s">
        <v>124</v>
      </c>
      <c r="B28" s="29" t="s">
        <v>16</v>
      </c>
      <c r="C28" s="24">
        <v>171.521044</v>
      </c>
      <c r="D28" s="271">
        <f>C28*1000000/'t15'!$D28</f>
        <v>318.6589429995597</v>
      </c>
      <c r="E28" s="31">
        <f>C28/'t2'!$F28*100</f>
        <v>35.28963588670771</v>
      </c>
      <c r="F28" s="24">
        <v>135.294734</v>
      </c>
      <c r="G28" s="245">
        <f>F28/'t2'!$F28*100</f>
        <v>27.83624556441584</v>
      </c>
      <c r="H28" s="61">
        <v>97.319846</v>
      </c>
    </row>
    <row r="29" spans="1:8" ht="12.75" customHeight="1">
      <c r="A29" s="26" t="s">
        <v>125</v>
      </c>
      <c r="B29" s="27" t="s">
        <v>91</v>
      </c>
      <c r="C29" s="22">
        <v>154.595553</v>
      </c>
      <c r="D29" s="270">
        <f>C29*1000000/'t15'!$D29</f>
        <v>254.12020757582732</v>
      </c>
      <c r="E29" s="30">
        <f>C29/'t2'!$F29*100</f>
        <v>28.822557749314836</v>
      </c>
      <c r="F29" s="22">
        <v>194.426177</v>
      </c>
      <c r="G29" s="244">
        <f>F29/'t2'!$F29*100</f>
        <v>36.24851818707236</v>
      </c>
      <c r="H29" s="60">
        <v>122.380226</v>
      </c>
    </row>
    <row r="30" spans="1:8" ht="12.75" customHeight="1">
      <c r="A30" s="28" t="s">
        <v>126</v>
      </c>
      <c r="B30" s="29" t="s">
        <v>17</v>
      </c>
      <c r="C30" s="24">
        <v>28.579155</v>
      </c>
      <c r="D30" s="271">
        <f>C30*1000000/'t15'!$D30</f>
        <v>222.51843344882624</v>
      </c>
      <c r="E30" s="31">
        <f>C30/'t2'!$F30*100</f>
        <v>17.537300649441153</v>
      </c>
      <c r="F30" s="24">
        <v>77.871195</v>
      </c>
      <c r="G30" s="245">
        <f>F30/'t2'!$F30*100</f>
        <v>47.784847335278414</v>
      </c>
      <c r="H30" s="61">
        <v>50.062914</v>
      </c>
    </row>
    <row r="31" spans="1:8" ht="12.75" customHeight="1">
      <c r="A31" s="26" t="s">
        <v>127</v>
      </c>
      <c r="B31" s="27" t="s">
        <v>92</v>
      </c>
      <c r="C31" s="22">
        <v>120.591332</v>
      </c>
      <c r="D31" s="270">
        <f>C31*1000000/'t15'!$D31</f>
        <v>284.1079687882843</v>
      </c>
      <c r="E31" s="30">
        <f>C31/'t2'!$F31*100</f>
        <v>28.391609519069664</v>
      </c>
      <c r="F31" s="22">
        <v>157.552754</v>
      </c>
      <c r="G31" s="244">
        <f>F31/'t2'!$F31*100</f>
        <v>37.09367991906783</v>
      </c>
      <c r="H31" s="60">
        <v>107.666192</v>
      </c>
    </row>
    <row r="32" spans="1:8" ht="12.75" customHeight="1">
      <c r="A32" s="28" t="s">
        <v>128</v>
      </c>
      <c r="B32" s="29" t="s">
        <v>18</v>
      </c>
      <c r="C32" s="24">
        <v>165.509221</v>
      </c>
      <c r="D32" s="271">
        <f>C32*1000000/'t15'!$D32</f>
        <v>306.5030981940473</v>
      </c>
      <c r="E32" s="31">
        <f>C32/'t2'!$F32*100</f>
        <v>35.054529344493034</v>
      </c>
      <c r="F32" s="24">
        <v>137.679915</v>
      </c>
      <c r="G32" s="245">
        <f>F32/'t2'!$F32*100</f>
        <v>29.16033675558661</v>
      </c>
      <c r="H32" s="61">
        <v>86.370317</v>
      </c>
    </row>
    <row r="33" spans="1:8" ht="12.75" customHeight="1">
      <c r="A33" s="26" t="s">
        <v>129</v>
      </c>
      <c r="B33" s="27" t="s">
        <v>93</v>
      </c>
      <c r="C33" s="22">
        <v>168.464</v>
      </c>
      <c r="D33" s="270">
        <f>C33*1000000/'t15'!$D33</f>
        <v>338.62995414955566</v>
      </c>
      <c r="E33" s="30">
        <f>C33/'t2'!$F33*100</f>
        <v>33.077557431769094</v>
      </c>
      <c r="F33" s="22">
        <v>154.279385</v>
      </c>
      <c r="G33" s="244">
        <f>F33/'t2'!$F33*100</f>
        <v>30.292437659532688</v>
      </c>
      <c r="H33" s="60">
        <v>100.440195</v>
      </c>
    </row>
    <row r="34" spans="1:8" ht="12.75" customHeight="1">
      <c r="A34" s="28" t="s">
        <v>130</v>
      </c>
      <c r="B34" s="29" t="s">
        <v>19</v>
      </c>
      <c r="C34" s="24">
        <v>147.606425</v>
      </c>
      <c r="D34" s="271">
        <f>C34*1000000/'t15'!$D34</f>
        <v>246.34697195004514</v>
      </c>
      <c r="E34" s="31">
        <f>C34/'t2'!$F34*100</f>
        <v>31.243669847110528</v>
      </c>
      <c r="F34" s="24">
        <v>159.756786</v>
      </c>
      <c r="G34" s="245">
        <f>F34/'t2'!$F34*100</f>
        <v>33.815521767561876</v>
      </c>
      <c r="H34" s="61">
        <v>107.675822</v>
      </c>
    </row>
    <row r="35" spans="1:8" ht="12.75" customHeight="1">
      <c r="A35" s="26" t="s">
        <v>131</v>
      </c>
      <c r="B35" s="27" t="s">
        <v>20</v>
      </c>
      <c r="C35" s="22">
        <v>123.767998</v>
      </c>
      <c r="D35" s="270">
        <f>C35*1000000/'t15'!$D35</f>
        <v>283.2440006773982</v>
      </c>
      <c r="E35" s="30">
        <f>C35/'t2'!$F35*100</f>
        <v>31.47493098557728</v>
      </c>
      <c r="F35" s="22">
        <v>123.523149</v>
      </c>
      <c r="G35" s="244">
        <f>F35/'t2'!$F35*100</f>
        <v>31.412664442517517</v>
      </c>
      <c r="H35" s="60">
        <v>85.355947</v>
      </c>
    </row>
    <row r="36" spans="1:8" ht="12.75" customHeight="1">
      <c r="A36" s="28" t="s">
        <v>132</v>
      </c>
      <c r="B36" s="29" t="s">
        <v>21</v>
      </c>
      <c r="C36" s="24">
        <v>224.684786</v>
      </c>
      <c r="D36" s="271">
        <f>C36*1000000/'t15'!$D36</f>
        <v>242.78645879482454</v>
      </c>
      <c r="E36" s="31">
        <f>C36/'t2'!$F36*100</f>
        <v>28.807673903400747</v>
      </c>
      <c r="F36" s="24">
        <v>300.904656</v>
      </c>
      <c r="G36" s="245">
        <f>F36/'t2'!$F36*100</f>
        <v>38.58010753813558</v>
      </c>
      <c r="H36" s="61">
        <v>203.109143</v>
      </c>
    </row>
    <row r="37" spans="1:8" ht="12.75" customHeight="1">
      <c r="A37" s="26" t="s">
        <v>133</v>
      </c>
      <c r="B37" s="27" t="s">
        <v>22</v>
      </c>
      <c r="C37" s="22">
        <v>227.86988</v>
      </c>
      <c r="D37" s="270">
        <f>C37*1000000/'t15'!$D37</f>
        <v>317.28753615035765</v>
      </c>
      <c r="E37" s="30">
        <f>C37/'t2'!$F37*100</f>
        <v>28.86864735100566</v>
      </c>
      <c r="F37" s="22">
        <v>236.507145</v>
      </c>
      <c r="G37" s="244">
        <f>F37/'t2'!$F37*100</f>
        <v>29.962895337453823</v>
      </c>
      <c r="H37" s="60">
        <v>144.2479</v>
      </c>
    </row>
    <row r="38" spans="1:8" ht="12.75" customHeight="1">
      <c r="A38" s="28" t="s">
        <v>134</v>
      </c>
      <c r="B38" s="29" t="s">
        <v>23</v>
      </c>
      <c r="C38" s="24">
        <v>496.084995</v>
      </c>
      <c r="D38" s="271">
        <f>C38*1000000/'t15'!$D38</f>
        <v>395.4926308270359</v>
      </c>
      <c r="E38" s="31">
        <f>C38/'t2'!$F38*100</f>
        <v>38.44132988103063</v>
      </c>
      <c r="F38" s="24">
        <v>264.968811</v>
      </c>
      <c r="G38" s="245">
        <f>F38/'t2'!$F38*100</f>
        <v>20.532274861156523</v>
      </c>
      <c r="H38" s="61">
        <v>170.487273</v>
      </c>
    </row>
    <row r="39" spans="1:8" ht="12.75" customHeight="1">
      <c r="A39" s="26" t="s">
        <v>135</v>
      </c>
      <c r="B39" s="27" t="s">
        <v>24</v>
      </c>
      <c r="C39" s="22">
        <v>59.125894</v>
      </c>
      <c r="D39" s="270">
        <f>C39*1000000/'t15'!$D39</f>
        <v>303.8954255756579</v>
      </c>
      <c r="E39" s="30">
        <f>C39/'t2'!$F39*100</f>
        <v>25.606182393121735</v>
      </c>
      <c r="F39" s="22">
        <v>84.311966</v>
      </c>
      <c r="G39" s="244">
        <f>F39/'t2'!$F39*100</f>
        <v>36.51374099000817</v>
      </c>
      <c r="H39" s="60">
        <v>53.729476</v>
      </c>
    </row>
    <row r="40" spans="1:8" ht="12.75" customHeight="1">
      <c r="A40" s="28" t="s">
        <v>136</v>
      </c>
      <c r="B40" s="29" t="s">
        <v>25</v>
      </c>
      <c r="C40" s="24">
        <v>428.38</v>
      </c>
      <c r="D40" s="271">
        <f>C40*1000000/'t15'!$D40</f>
        <v>292.59170213812286</v>
      </c>
      <c r="E40" s="31">
        <f>C40/'t2'!$F40*100</f>
        <v>32.631660139030785</v>
      </c>
      <c r="F40" s="24">
        <v>335.781781</v>
      </c>
      <c r="G40" s="245">
        <f>F40/'t2'!$F40*100</f>
        <v>25.578031090318092</v>
      </c>
      <c r="H40" s="61">
        <v>208.974125</v>
      </c>
    </row>
    <row r="41" spans="1:8" ht="12.75" customHeight="1">
      <c r="A41" s="26" t="s">
        <v>137</v>
      </c>
      <c r="B41" s="27" t="s">
        <v>26</v>
      </c>
      <c r="C41" s="22">
        <v>375.733169</v>
      </c>
      <c r="D41" s="270">
        <f>C41*1000000/'t15'!$D41</f>
        <v>357.83225272517063</v>
      </c>
      <c r="E41" s="30">
        <f>C41/'t2'!$F41*100</f>
        <v>32.898756764777715</v>
      </c>
      <c r="F41" s="22">
        <v>279.511983</v>
      </c>
      <c r="G41" s="244">
        <f>F41/'t2'!$F41*100</f>
        <v>24.47374227309084</v>
      </c>
      <c r="H41" s="60">
        <v>177.376945</v>
      </c>
    </row>
    <row r="42" spans="1:8" ht="12.75" customHeight="1">
      <c r="A42" s="28" t="s">
        <v>138</v>
      </c>
      <c r="B42" s="29" t="s">
        <v>27</v>
      </c>
      <c r="C42" s="24">
        <v>281.379493</v>
      </c>
      <c r="D42" s="271">
        <f>C42*1000000/'t15'!$D42</f>
        <v>280.27716291824254</v>
      </c>
      <c r="E42" s="31">
        <f>C42/'t2'!$F42*100</f>
        <v>34.10775077777733</v>
      </c>
      <c r="F42" s="24">
        <v>255.153988</v>
      </c>
      <c r="G42" s="245">
        <f>F42/'t2'!$F42*100</f>
        <v>30.928794916337377</v>
      </c>
      <c r="H42" s="61">
        <v>165.098227</v>
      </c>
    </row>
    <row r="43" spans="1:8" ht="12.75" customHeight="1">
      <c r="A43" s="26" t="s">
        <v>139</v>
      </c>
      <c r="B43" s="27" t="s">
        <v>28</v>
      </c>
      <c r="C43" s="22">
        <v>53.5</v>
      </c>
      <c r="D43" s="270">
        <f>C43*1000000/'t15'!$D43</f>
        <v>223.43522257906892</v>
      </c>
      <c r="E43" s="30">
        <f>C43/'t2'!$F43*100</f>
        <v>25.514876861484343</v>
      </c>
      <c r="F43" s="22">
        <v>82.990551</v>
      </c>
      <c r="G43" s="244">
        <f>F43/'t2'!$F43*100</f>
        <v>39.57932129778946</v>
      </c>
      <c r="H43" s="60">
        <v>56.407365</v>
      </c>
    </row>
    <row r="44" spans="1:8" ht="12.75" customHeight="1">
      <c r="A44" s="28" t="s">
        <v>140</v>
      </c>
      <c r="B44" s="29" t="s">
        <v>29</v>
      </c>
      <c r="C44" s="24">
        <v>159.580979</v>
      </c>
      <c r="D44" s="271">
        <f>C44*1000000/'t15'!$D44</f>
        <v>264.49725277912677</v>
      </c>
      <c r="E44" s="31">
        <f>C44/'t2'!$F44*100</f>
        <v>32.07212888704235</v>
      </c>
      <c r="F44" s="24">
        <v>155.739508</v>
      </c>
      <c r="G44" s="245">
        <f>F44/'t2'!$F44*100</f>
        <v>31.300081028958743</v>
      </c>
      <c r="H44" s="61">
        <v>112.602559</v>
      </c>
    </row>
    <row r="45" spans="1:8" ht="12.75" customHeight="1">
      <c r="A45" s="26" t="s">
        <v>141</v>
      </c>
      <c r="B45" s="27" t="s">
        <v>30</v>
      </c>
      <c r="C45" s="22">
        <v>425.338355</v>
      </c>
      <c r="D45" s="270">
        <f>C45*1000000/'t15'!$D45</f>
        <v>347.5753270737826</v>
      </c>
      <c r="E45" s="30">
        <f>C45/'t2'!$F45*100</f>
        <v>34.9984089214477</v>
      </c>
      <c r="F45" s="22">
        <v>349.120878</v>
      </c>
      <c r="G45" s="244">
        <f>F45/'t2'!$F45*100</f>
        <v>28.726953747820026</v>
      </c>
      <c r="H45" s="60">
        <v>241.440322</v>
      </c>
    </row>
    <row r="46" spans="1:8" ht="12.75" customHeight="1">
      <c r="A46" s="28" t="s">
        <v>142</v>
      </c>
      <c r="B46" s="29" t="s">
        <v>94</v>
      </c>
      <c r="C46" s="24">
        <v>90.1094</v>
      </c>
      <c r="D46" s="271">
        <f>C46*1000000/'t15'!$D46</f>
        <v>331.6747644287397</v>
      </c>
      <c r="E46" s="31">
        <f>C46/'t2'!$F46*100</f>
        <v>34.66093243091065</v>
      </c>
      <c r="F46" s="24">
        <v>82.266178</v>
      </c>
      <c r="G46" s="245">
        <f>F46/'t2'!$F46*100</f>
        <v>31.64400647443295</v>
      </c>
      <c r="H46" s="61">
        <v>54.050325</v>
      </c>
    </row>
    <row r="47" spans="1:8" ht="12.75" customHeight="1">
      <c r="A47" s="26" t="s">
        <v>143</v>
      </c>
      <c r="B47" s="27" t="s">
        <v>31</v>
      </c>
      <c r="C47" s="22">
        <v>95.948783</v>
      </c>
      <c r="D47" s="270">
        <f>C47*1000000/'t15'!$D47</f>
        <v>244.39821239352815</v>
      </c>
      <c r="E47" s="30">
        <f>C47/'t2'!$F47*100</f>
        <v>25.689648774270935</v>
      </c>
      <c r="F47" s="22">
        <v>123.275488</v>
      </c>
      <c r="G47" s="244">
        <f>F47/'t2'!$F47*100</f>
        <v>33.00619236824349</v>
      </c>
      <c r="H47" s="60">
        <v>80.498163</v>
      </c>
    </row>
    <row r="48" spans="1:8" ht="12.75" customHeight="1">
      <c r="A48" s="28" t="s">
        <v>144</v>
      </c>
      <c r="B48" s="29" t="s">
        <v>32</v>
      </c>
      <c r="C48" s="24">
        <v>97.20477</v>
      </c>
      <c r="D48" s="271">
        <f>C48*1000000/'t15'!$D48</f>
        <v>287.16073417370006</v>
      </c>
      <c r="E48" s="31">
        <f>C48/'t2'!$F48*100</f>
        <v>31.707733059614647</v>
      </c>
      <c r="F48" s="24">
        <v>102.664933</v>
      </c>
      <c r="G48" s="245">
        <f>F48/'t2'!$F48*100</f>
        <v>33.48881222749895</v>
      </c>
      <c r="H48" s="61">
        <v>65.808615</v>
      </c>
    </row>
    <row r="49" spans="1:8" ht="12.75" customHeight="1">
      <c r="A49" s="26" t="s">
        <v>145</v>
      </c>
      <c r="B49" s="27" t="s">
        <v>33</v>
      </c>
      <c r="C49" s="22">
        <v>204.524931</v>
      </c>
      <c r="D49" s="270">
        <f>C49*1000000/'t15'!$D49</f>
        <v>267.74940009190084</v>
      </c>
      <c r="E49" s="30">
        <f>C49/'t2'!$F49*100</f>
        <v>30.786480617906804</v>
      </c>
      <c r="F49" s="22">
        <v>225.325694</v>
      </c>
      <c r="G49" s="244">
        <f>F49/'t2'!$F49*100</f>
        <v>33.91755262857122</v>
      </c>
      <c r="H49" s="60">
        <v>147.461356</v>
      </c>
    </row>
    <row r="50" spans="1:8" ht="12.75" customHeight="1">
      <c r="A50" s="28" t="s">
        <v>146</v>
      </c>
      <c r="B50" s="29" t="s">
        <v>34</v>
      </c>
      <c r="C50" s="24">
        <v>67.296098</v>
      </c>
      <c r="D50" s="271">
        <f>C50*1000000/'t15'!$D50</f>
        <v>291.24188759921407</v>
      </c>
      <c r="E50" s="31">
        <f>C50/'t2'!$F50*100</f>
        <v>30.410450558529572</v>
      </c>
      <c r="F50" s="24">
        <v>75.173288</v>
      </c>
      <c r="G50" s="245">
        <f>F50/'t2'!$F50*100</f>
        <v>33.97007591801391</v>
      </c>
      <c r="H50" s="61">
        <v>47.37146</v>
      </c>
    </row>
    <row r="51" spans="1:8" ht="12.75" customHeight="1">
      <c r="A51" s="26" t="s">
        <v>147</v>
      </c>
      <c r="B51" s="27" t="s">
        <v>35</v>
      </c>
      <c r="C51" s="22">
        <v>376.381967</v>
      </c>
      <c r="D51" s="270">
        <f>C51*1000000/'t15'!$D51</f>
        <v>289.2297980904078</v>
      </c>
      <c r="E51" s="30">
        <f>C51/'t2'!$F51*100</f>
        <v>35.368121513871316</v>
      </c>
      <c r="F51" s="22">
        <v>288.8109</v>
      </c>
      <c r="G51" s="244">
        <f>F51/'t2'!$F51*100</f>
        <v>27.13918280184379</v>
      </c>
      <c r="H51" s="60">
        <v>193.756479</v>
      </c>
    </row>
    <row r="52" spans="1:8" ht="12.75" customHeight="1">
      <c r="A52" s="28" t="s">
        <v>148</v>
      </c>
      <c r="B52" s="29" t="s">
        <v>95</v>
      </c>
      <c r="C52" s="24">
        <v>191.548171</v>
      </c>
      <c r="D52" s="271">
        <f>C52*1000000/'t15'!$D52</f>
        <v>284.98170178325415</v>
      </c>
      <c r="E52" s="31">
        <f>C52/'t2'!$F52*100</f>
        <v>36.87625753594599</v>
      </c>
      <c r="F52" s="24">
        <v>140.430249</v>
      </c>
      <c r="G52" s="245">
        <f>F52/'t2'!$F52*100</f>
        <v>27.035194337413028</v>
      </c>
      <c r="H52" s="61">
        <v>97.85671</v>
      </c>
    </row>
    <row r="53" spans="1:8" ht="12.75" customHeight="1">
      <c r="A53" s="26" t="s">
        <v>149</v>
      </c>
      <c r="B53" s="27" t="s">
        <v>36</v>
      </c>
      <c r="C53" s="22">
        <v>55.042</v>
      </c>
      <c r="D53" s="270">
        <f>C53*1000000/'t15'!$D53</f>
        <v>305.27162308310915</v>
      </c>
      <c r="E53" s="30">
        <f>C53/'t2'!$F53*100</f>
        <v>28.31553795931366</v>
      </c>
      <c r="F53" s="22">
        <v>75.509081</v>
      </c>
      <c r="G53" s="244">
        <f>F53/'t2'!$F53*100</f>
        <v>38.84452326093509</v>
      </c>
      <c r="H53" s="60">
        <v>47.708214</v>
      </c>
    </row>
    <row r="54" spans="1:8" ht="12.75" customHeight="1">
      <c r="A54" s="28" t="s">
        <v>150</v>
      </c>
      <c r="B54" s="29" t="s">
        <v>37</v>
      </c>
      <c r="C54" s="24">
        <v>97.006396</v>
      </c>
      <c r="D54" s="271">
        <f>C54*1000000/'t15'!$D54</f>
        <v>284.36615738189323</v>
      </c>
      <c r="E54" s="31">
        <f>C54/'t2'!$F54*100</f>
        <v>30.906201847648457</v>
      </c>
      <c r="F54" s="24">
        <v>109.876149</v>
      </c>
      <c r="G54" s="245">
        <f>F54/'t2'!$F54*100</f>
        <v>35.00650038824551</v>
      </c>
      <c r="H54" s="61">
        <v>67.362506</v>
      </c>
    </row>
    <row r="55" spans="1:8" ht="12.75" customHeight="1">
      <c r="A55" s="26" t="s">
        <v>151</v>
      </c>
      <c r="B55" s="27" t="s">
        <v>38</v>
      </c>
      <c r="C55" s="22">
        <v>20.440242</v>
      </c>
      <c r="D55" s="270">
        <f>C55*1000000/'t15'!$D55</f>
        <v>251.38038665879574</v>
      </c>
      <c r="E55" s="30">
        <f>C55/'t2'!$F55*100</f>
        <v>19.510245563886574</v>
      </c>
      <c r="F55" s="22">
        <v>58.738314</v>
      </c>
      <c r="G55" s="244">
        <f>F55/'t2'!$F55*100</f>
        <v>56.065820069482385</v>
      </c>
      <c r="H55" s="60">
        <v>45.912108</v>
      </c>
    </row>
    <row r="56" spans="1:8" ht="12.75" customHeight="1">
      <c r="A56" s="28" t="s">
        <v>152</v>
      </c>
      <c r="B56" s="29" t="s">
        <v>39</v>
      </c>
      <c r="C56" s="24">
        <v>196.748876</v>
      </c>
      <c r="D56" s="271">
        <f>C56*1000000/'t15'!$D56</f>
        <v>244.842566885647</v>
      </c>
      <c r="E56" s="31">
        <f>C56/'t2'!$F56*100</f>
        <v>32.78462406844062</v>
      </c>
      <c r="F56" s="24">
        <v>188.888148</v>
      </c>
      <c r="G56" s="245">
        <f>F56/'t2'!$F56*100</f>
        <v>31.474776624207877</v>
      </c>
      <c r="H56" s="61">
        <v>131.061976</v>
      </c>
    </row>
    <row r="57" spans="1:8" ht="12.75" customHeight="1">
      <c r="A57" s="26" t="s">
        <v>153</v>
      </c>
      <c r="B57" s="27" t="s">
        <v>40</v>
      </c>
      <c r="C57" s="22">
        <v>159.079209</v>
      </c>
      <c r="D57" s="270">
        <f>C57*1000000/'t15'!$D57</f>
        <v>308.2542102254561</v>
      </c>
      <c r="E57" s="30">
        <f>C57/'t2'!$F57*100</f>
        <v>33.966220314904085</v>
      </c>
      <c r="F57" s="22">
        <v>128.802022</v>
      </c>
      <c r="G57" s="244">
        <f>F57/'t2'!$F57*100</f>
        <v>27.50150622296043</v>
      </c>
      <c r="H57" s="60">
        <v>70.543962</v>
      </c>
    </row>
    <row r="58" spans="1:8" ht="12.75" customHeight="1">
      <c r="A58" s="28" t="s">
        <v>154</v>
      </c>
      <c r="B58" s="29" t="s">
        <v>96</v>
      </c>
      <c r="C58" s="24">
        <v>134.013609</v>
      </c>
      <c r="D58" s="271">
        <f>C58*1000000/'t15'!$D58</f>
        <v>230.89791041381662</v>
      </c>
      <c r="E58" s="31">
        <f>C58/'t2'!$F58*100</f>
        <v>32.60483754394132</v>
      </c>
      <c r="F58" s="24">
        <v>125.943856</v>
      </c>
      <c r="G58" s="245">
        <f>F58/'t2'!$F58*100</f>
        <v>30.641507196015738</v>
      </c>
      <c r="H58" s="61">
        <v>85.150698</v>
      </c>
    </row>
    <row r="59" spans="1:8" ht="12.75" customHeight="1">
      <c r="A59" s="26" t="s">
        <v>155</v>
      </c>
      <c r="B59" s="27" t="s">
        <v>41</v>
      </c>
      <c r="C59" s="22">
        <v>52.476565</v>
      </c>
      <c r="D59" s="270">
        <f>C59*1000000/'t15'!$D59</f>
        <v>272.9969462710171</v>
      </c>
      <c r="E59" s="30">
        <f>C59/'t2'!$F59*100</f>
        <v>28.617854840564554</v>
      </c>
      <c r="F59" s="22">
        <v>72.661722</v>
      </c>
      <c r="G59" s="244">
        <f>F59/'t2'!$F59*100</f>
        <v>39.6257379396204</v>
      </c>
      <c r="H59" s="60">
        <v>50.952076</v>
      </c>
    </row>
    <row r="60" spans="1:8" ht="12.75" customHeight="1">
      <c r="A60" s="28" t="s">
        <v>156</v>
      </c>
      <c r="B60" s="29" t="s">
        <v>42</v>
      </c>
      <c r="C60" s="24">
        <v>82.405533</v>
      </c>
      <c r="D60" s="271">
        <f>C60*1000000/'t15'!$D60</f>
        <v>261.3534695197952</v>
      </c>
      <c r="E60" s="31">
        <f>C60/'t2'!$F60*100</f>
        <v>30.13028880772734</v>
      </c>
      <c r="F60" s="24">
        <v>96.280825</v>
      </c>
      <c r="G60" s="245">
        <f>F60/'t2'!$F60*100</f>
        <v>35.20357138999701</v>
      </c>
      <c r="H60" s="61">
        <v>58.470862</v>
      </c>
    </row>
    <row r="61" spans="1:8" ht="12.75" customHeight="1">
      <c r="A61" s="26" t="s">
        <v>157</v>
      </c>
      <c r="B61" s="27" t="s">
        <v>43</v>
      </c>
      <c r="C61" s="22">
        <v>193.090168</v>
      </c>
      <c r="D61" s="270">
        <f>C61*1000000/'t15'!$D61</f>
        <v>259.1348240719119</v>
      </c>
      <c r="E61" s="30">
        <f>C61/'t2'!$F61*100</f>
        <v>28.583375622402503</v>
      </c>
      <c r="F61" s="22">
        <v>215.8479</v>
      </c>
      <c r="G61" s="244">
        <f>F61/'t2'!$F61*100</f>
        <v>31.952230747485665</v>
      </c>
      <c r="H61" s="60">
        <v>135.395232</v>
      </c>
    </row>
    <row r="62" spans="1:8" ht="12.75" customHeight="1">
      <c r="A62" s="28" t="s">
        <v>158</v>
      </c>
      <c r="B62" s="29" t="s">
        <v>44</v>
      </c>
      <c r="C62" s="24">
        <v>59.737628</v>
      </c>
      <c r="D62" s="271">
        <f>C62*1000000/'t15'!$D62</f>
        <v>298.0666709909838</v>
      </c>
      <c r="E62" s="31">
        <f>C62/'t2'!$F62*100</f>
        <v>27.95717374978291</v>
      </c>
      <c r="F62" s="24">
        <v>79.940095</v>
      </c>
      <c r="G62" s="245">
        <f>F62/'t2'!$F62*100</f>
        <v>37.41191607891013</v>
      </c>
      <c r="H62" s="61">
        <v>55.078209</v>
      </c>
    </row>
    <row r="63" spans="1:8" ht="12.75" customHeight="1">
      <c r="A63" s="26" t="s">
        <v>159</v>
      </c>
      <c r="B63" s="27" t="s">
        <v>45</v>
      </c>
      <c r="C63" s="22">
        <v>194.4</v>
      </c>
      <c r="D63" s="270">
        <f>C63*1000000/'t15'!$D63</f>
        <v>263.00693775502475</v>
      </c>
      <c r="E63" s="30">
        <f>C63/'t2'!$F63*100</f>
        <v>32.17074111143854</v>
      </c>
      <c r="F63" s="22">
        <v>216.67269</v>
      </c>
      <c r="G63" s="244">
        <f>F63/'t2'!$F63*100</f>
        <v>35.85658958800914</v>
      </c>
      <c r="H63" s="60">
        <v>147.310303</v>
      </c>
    </row>
    <row r="64" spans="1:8" ht="12.75" customHeight="1">
      <c r="A64" s="28" t="s">
        <v>160</v>
      </c>
      <c r="B64" s="29" t="s">
        <v>46</v>
      </c>
      <c r="C64" s="24">
        <v>242.584143</v>
      </c>
      <c r="D64" s="271">
        <f>C64*1000000/'t15'!$D64</f>
        <v>227.49486368171895</v>
      </c>
      <c r="E64" s="31">
        <f>C64/'t2'!$F64*100</f>
        <v>30.387743769228454</v>
      </c>
      <c r="F64" s="24">
        <v>265.490285</v>
      </c>
      <c r="G64" s="245">
        <f>F64/'t2'!$F64*100</f>
        <v>33.257123297623934</v>
      </c>
      <c r="H64" s="61">
        <v>183.02178</v>
      </c>
    </row>
    <row r="65" spans="1:8" ht="12.75" customHeight="1">
      <c r="A65" s="26" t="s">
        <v>161</v>
      </c>
      <c r="B65" s="27" t="s">
        <v>47</v>
      </c>
      <c r="C65" s="22">
        <v>71.492494</v>
      </c>
      <c r="D65" s="270">
        <f>C65*1000000/'t15'!$D65</f>
        <v>313.92155089136736</v>
      </c>
      <c r="E65" s="30">
        <f>C65/'t2'!$F65*100</f>
        <v>26.521826364065397</v>
      </c>
      <c r="F65" s="22">
        <v>103.098725</v>
      </c>
      <c r="G65" s="244">
        <f>F65/'t2'!$F65*100</f>
        <v>38.246902993851755</v>
      </c>
      <c r="H65" s="60">
        <v>66.44431</v>
      </c>
    </row>
    <row r="66" spans="1:8" ht="12.75" customHeight="1">
      <c r="A66" s="28" t="s">
        <v>162</v>
      </c>
      <c r="B66" s="29" t="s">
        <v>48</v>
      </c>
      <c r="C66" s="24">
        <v>685.1</v>
      </c>
      <c r="D66" s="271">
        <f>C66*1000000/'t15'!$D66</f>
        <v>262.1604608758708</v>
      </c>
      <c r="E66" s="31">
        <f>C66/'t2'!$F66*100</f>
        <v>26.30458035660413</v>
      </c>
      <c r="F66" s="24">
        <v>942.957991</v>
      </c>
      <c r="G66" s="245">
        <f>F66/'t2'!$F66*100</f>
        <v>36.205100346170624</v>
      </c>
      <c r="H66" s="61">
        <v>661.692388</v>
      </c>
    </row>
    <row r="67" spans="1:8" ht="12.75" customHeight="1">
      <c r="A67" s="26" t="s">
        <v>163</v>
      </c>
      <c r="B67" s="27" t="s">
        <v>49</v>
      </c>
      <c r="C67" s="22">
        <v>252.602431</v>
      </c>
      <c r="D67" s="270">
        <f>C67*1000000/'t15'!$D67</f>
        <v>307.4638143160396</v>
      </c>
      <c r="E67" s="30">
        <f>C67/'t2'!$F67*100</f>
        <v>34.3682959423251</v>
      </c>
      <c r="F67" s="22">
        <v>223.517416</v>
      </c>
      <c r="G67" s="244">
        <f>F67/'t2'!$F67*100</f>
        <v>30.411079857548135</v>
      </c>
      <c r="H67" s="60">
        <v>147.799941</v>
      </c>
    </row>
    <row r="68" spans="1:8" ht="12.75" customHeight="1">
      <c r="A68" s="28" t="s">
        <v>164</v>
      </c>
      <c r="B68" s="29" t="s">
        <v>50</v>
      </c>
      <c r="C68" s="24">
        <v>87.309928</v>
      </c>
      <c r="D68" s="271">
        <f>C68*1000000/'t15'!$D68</f>
        <v>289.09614913413463</v>
      </c>
      <c r="E68" s="31">
        <f>C68/'t2'!$F68*100</f>
        <v>28.88861301323405</v>
      </c>
      <c r="F68" s="24">
        <v>120.480623</v>
      </c>
      <c r="G68" s="245">
        <f>F68/'t2'!$F68*100</f>
        <v>39.86394414894426</v>
      </c>
      <c r="H68" s="61">
        <v>79.305077</v>
      </c>
    </row>
    <row r="69" spans="1:8" ht="12.75" customHeight="1">
      <c r="A69" s="26" t="s">
        <v>165</v>
      </c>
      <c r="B69" s="27" t="s">
        <v>51</v>
      </c>
      <c r="C69" s="22">
        <v>364.822621</v>
      </c>
      <c r="D69" s="270">
        <f>C69*1000000/'t15'!$D69</f>
        <v>245.01989722966036</v>
      </c>
      <c r="E69" s="30">
        <f>C69/'t2'!$F69*100</f>
        <v>26.184359347604115</v>
      </c>
      <c r="F69" s="22">
        <v>523.446475</v>
      </c>
      <c r="G69" s="244">
        <f>F69/'t2'!$F69*100</f>
        <v>37.569245468023404</v>
      </c>
      <c r="H69" s="60">
        <v>344.476483</v>
      </c>
    </row>
    <row r="70" spans="1:8" ht="12.75" customHeight="1">
      <c r="A70" s="28" t="s">
        <v>166</v>
      </c>
      <c r="B70" s="29" t="s">
        <v>52</v>
      </c>
      <c r="C70" s="24">
        <v>215.058</v>
      </c>
      <c r="D70" s="271">
        <f>C70*1000000/'t15'!$D70</f>
        <v>332.43985234376447</v>
      </c>
      <c r="E70" s="31">
        <f>C70/'t2'!$F70*100</f>
        <v>36.72370137984367</v>
      </c>
      <c r="F70" s="24">
        <v>167.656564</v>
      </c>
      <c r="G70" s="245">
        <f>F70/'t2'!$F70*100</f>
        <v>28.62934459869732</v>
      </c>
      <c r="H70" s="61">
        <v>111.32794</v>
      </c>
    </row>
    <row r="71" spans="1:8" ht="12.75" customHeight="1">
      <c r="A71" s="26" t="s">
        <v>167</v>
      </c>
      <c r="B71" s="27" t="s">
        <v>53</v>
      </c>
      <c r="C71" s="22">
        <v>182.968962</v>
      </c>
      <c r="D71" s="270">
        <f>C71*1000000/'t15'!$D71</f>
        <v>272.41955857567405</v>
      </c>
      <c r="E71" s="30">
        <f>C71/'t2'!$F71*100</f>
        <v>29.32343471216094</v>
      </c>
      <c r="F71" s="22">
        <v>186.862241</v>
      </c>
      <c r="G71" s="244">
        <f>F71/'t2'!$F71*100</f>
        <v>29.94738924152383</v>
      </c>
      <c r="H71" s="60">
        <v>124.809253</v>
      </c>
    </row>
    <row r="72" spans="1:8" ht="12.75" customHeight="1">
      <c r="A72" s="28" t="s">
        <v>168</v>
      </c>
      <c r="B72" s="29" t="s">
        <v>97</v>
      </c>
      <c r="C72" s="24">
        <v>89.506934</v>
      </c>
      <c r="D72" s="271">
        <f>C72*1000000/'t15'!$D72</f>
        <v>376.03057584936414</v>
      </c>
      <c r="E72" s="31">
        <f>C72/'t2'!$F72*100</f>
        <v>30.386060398177833</v>
      </c>
      <c r="F72" s="24">
        <v>98.170655</v>
      </c>
      <c r="G72" s="245">
        <f>F72/'t2'!$F72*100</f>
        <v>33.32724425750834</v>
      </c>
      <c r="H72" s="61">
        <v>63.556218</v>
      </c>
    </row>
    <row r="73" spans="1:8" ht="12.75" customHeight="1">
      <c r="A73" s="26" t="s">
        <v>169</v>
      </c>
      <c r="B73" s="27" t="s">
        <v>54</v>
      </c>
      <c r="C73" s="22">
        <v>153.994251</v>
      </c>
      <c r="D73" s="270">
        <f>C73*1000000/'t15'!$D73</f>
        <v>338.6446473456086</v>
      </c>
      <c r="E73" s="30">
        <f>C73/'t2'!$F73*100</f>
        <v>30.621885283800815</v>
      </c>
      <c r="F73" s="22">
        <v>133.615791</v>
      </c>
      <c r="G73" s="244">
        <f>F73/'t2'!$F73*100</f>
        <v>26.569611511707052</v>
      </c>
      <c r="H73" s="60">
        <v>74.813199</v>
      </c>
    </row>
    <row r="74" spans="1:8" ht="12.75" customHeight="1">
      <c r="A74" s="28" t="s">
        <v>170</v>
      </c>
      <c r="B74" s="29" t="s">
        <v>55</v>
      </c>
      <c r="C74" s="24">
        <v>291.166237</v>
      </c>
      <c r="D74" s="271">
        <f>C74*1000000/'t15'!$D74</f>
        <v>261.55623976493143</v>
      </c>
      <c r="E74" s="31">
        <f>C74/'t2'!$F74*100</f>
        <v>32.66757898392459</v>
      </c>
      <c r="F74" s="24">
        <v>272.35859</v>
      </c>
      <c r="G74" s="245">
        <f>F74/'t2'!$F74*100</f>
        <v>30.557443206491463</v>
      </c>
      <c r="H74" s="61">
        <v>169.998783</v>
      </c>
    </row>
    <row r="75" spans="1:8" ht="12.75" customHeight="1">
      <c r="A75" s="26" t="s">
        <v>171</v>
      </c>
      <c r="B75" s="27" t="s">
        <v>56</v>
      </c>
      <c r="C75" s="22">
        <v>206.772102</v>
      </c>
      <c r="D75" s="270">
        <f>C75*1000000/'t15'!$D75</f>
        <v>270.62144270637015</v>
      </c>
      <c r="E75" s="30">
        <f>C75/'t2'!$F75*100</f>
        <v>31.874056135504595</v>
      </c>
      <c r="F75" s="22">
        <v>212.976963</v>
      </c>
      <c r="G75" s="244">
        <f>F75/'t2'!$F75*100</f>
        <v>32.83053955814255</v>
      </c>
      <c r="H75" s="60">
        <v>127.062729</v>
      </c>
    </row>
    <row r="76" spans="1:8" ht="12.75" customHeight="1">
      <c r="A76" s="28" t="s">
        <v>172</v>
      </c>
      <c r="B76" s="29" t="s">
        <v>57</v>
      </c>
      <c r="C76" s="24">
        <v>530.630706</v>
      </c>
      <c r="D76" s="271">
        <f>C76*1000000/'t15'!$D76</f>
        <v>305.14449014893484</v>
      </c>
      <c r="E76" s="31">
        <f>C76/'t2'!$F76*100</f>
        <v>36.67626398633553</v>
      </c>
      <c r="F76" s="24">
        <v>430.142233</v>
      </c>
      <c r="G76" s="245">
        <f>F76/'t2'!$F76*100</f>
        <v>29.730676929917138</v>
      </c>
      <c r="H76" s="61">
        <v>316.058564</v>
      </c>
    </row>
    <row r="77" spans="1:8" ht="12.75" customHeight="1">
      <c r="A77" s="26" t="s">
        <v>173</v>
      </c>
      <c r="B77" s="27" t="s">
        <v>58</v>
      </c>
      <c r="C77" s="22">
        <v>67.782472</v>
      </c>
      <c r="D77" s="270">
        <f>C77*1000000/'t15'!$D77</f>
        <v>274.450741977933</v>
      </c>
      <c r="E77" s="30">
        <f>C77/'t2'!$F77*100</f>
        <v>31.457349126184493</v>
      </c>
      <c r="F77" s="22">
        <v>82.471001</v>
      </c>
      <c r="G77" s="244">
        <f>F77/'t2'!$F77*100</f>
        <v>38.274187923434106</v>
      </c>
      <c r="H77" s="60">
        <v>56.750064</v>
      </c>
    </row>
    <row r="78" spans="1:8" ht="12.75" customHeight="1">
      <c r="A78" s="28" t="s">
        <v>174</v>
      </c>
      <c r="B78" s="29" t="s">
        <v>59</v>
      </c>
      <c r="C78" s="24">
        <v>160.027597</v>
      </c>
      <c r="D78" s="271">
        <f>C78*1000000/'t15'!$D78</f>
        <v>278.7927515932</v>
      </c>
      <c r="E78" s="31">
        <f>C78/'t2'!$F78*100</f>
        <v>31.89122126299343</v>
      </c>
      <c r="F78" s="24">
        <v>176.903178</v>
      </c>
      <c r="G78" s="245">
        <f>F78/'t2'!$F78*100</f>
        <v>35.25428424526497</v>
      </c>
      <c r="H78" s="61">
        <v>111.219198</v>
      </c>
    </row>
    <row r="79" spans="1:8" ht="12.75" customHeight="1">
      <c r="A79" s="26" t="s">
        <v>175</v>
      </c>
      <c r="B79" s="27" t="s">
        <v>60</v>
      </c>
      <c r="C79" s="22">
        <v>151.133123</v>
      </c>
      <c r="D79" s="270">
        <f>C79*1000000/'t15'!$D79</f>
        <v>262.04678183101254</v>
      </c>
      <c r="E79" s="30">
        <f>C79/'t2'!$F79*100</f>
        <v>28.773395542287993</v>
      </c>
      <c r="F79" s="22">
        <v>155.091346</v>
      </c>
      <c r="G79" s="244">
        <f>F79/'t2'!$F79*100</f>
        <v>29.526979626060157</v>
      </c>
      <c r="H79" s="60">
        <v>99.348072</v>
      </c>
    </row>
    <row r="80" spans="1:8" ht="12.75" customHeight="1">
      <c r="A80" s="28" t="s">
        <v>176</v>
      </c>
      <c r="B80" s="29" t="s">
        <v>61</v>
      </c>
      <c r="C80" s="24">
        <v>146.85685</v>
      </c>
      <c r="D80" s="271">
        <f>C80*1000000/'t15'!$D80</f>
        <v>345.8889768193359</v>
      </c>
      <c r="E80" s="31">
        <f>C80/'t2'!$F80*100</f>
        <v>32.825169322252115</v>
      </c>
      <c r="F80" s="24">
        <v>112.496201</v>
      </c>
      <c r="G80" s="245">
        <f>F80/'t2'!$F80*100</f>
        <v>25.14494111738817</v>
      </c>
      <c r="H80" s="61">
        <v>77.586827</v>
      </c>
    </row>
    <row r="81" spans="1:8" ht="12.75" customHeight="1">
      <c r="A81" s="26" t="s">
        <v>177</v>
      </c>
      <c r="B81" s="27" t="s">
        <v>62</v>
      </c>
      <c r="C81" s="22">
        <v>223.542682</v>
      </c>
      <c r="D81" s="270">
        <f>C81*1000000/'t15'!$D81</f>
        <v>298.8678373988088</v>
      </c>
      <c r="E81" s="30">
        <f>C81/'t2'!$F81*100</f>
        <v>33.27729172576321</v>
      </c>
      <c r="F81" s="22">
        <v>157.897528</v>
      </c>
      <c r="G81" s="244">
        <f>F81/'t2'!$F81*100</f>
        <v>23.505140293668234</v>
      </c>
      <c r="H81" s="60">
        <v>91.149307</v>
      </c>
    </row>
    <row r="82" spans="1:8" ht="12.75" customHeight="1">
      <c r="A82" s="28" t="s">
        <v>178</v>
      </c>
      <c r="B82" s="29" t="s">
        <v>63</v>
      </c>
      <c r="C82" s="24">
        <v>1130.200103</v>
      </c>
      <c r="D82" s="271">
        <f>C82*1000000/'t15'!$D82</f>
        <v>500.5357011418608</v>
      </c>
      <c r="E82" s="31">
        <f>C82/'t2'!$F82*100</f>
        <v>38.3526870141188</v>
      </c>
      <c r="F82" s="24">
        <v>733.382595</v>
      </c>
      <c r="G82" s="245">
        <f>F82/'t2'!$F82*100</f>
        <v>24.88691431984169</v>
      </c>
      <c r="H82" s="61">
        <v>16.199368</v>
      </c>
    </row>
    <row r="83" spans="1:8" ht="12.75" customHeight="1">
      <c r="A83" s="26" t="s">
        <v>179</v>
      </c>
      <c r="B83" s="27" t="s">
        <v>64</v>
      </c>
      <c r="C83" s="22">
        <v>483.692466</v>
      </c>
      <c r="D83" s="270">
        <f>C83*1000000/'t15'!$D83</f>
        <v>379.2229814117475</v>
      </c>
      <c r="E83" s="30">
        <f>C83/'t2'!$F83*100</f>
        <v>37.508766754220076</v>
      </c>
      <c r="F83" s="22">
        <v>349.034435</v>
      </c>
      <c r="G83" s="244">
        <f>F83/'t2'!$F83*100</f>
        <v>27.066477424947085</v>
      </c>
      <c r="H83" s="60">
        <v>223.229704</v>
      </c>
    </row>
    <row r="84" spans="1:8" ht="12.75" customHeight="1">
      <c r="A84" s="28" t="s">
        <v>180</v>
      </c>
      <c r="B84" s="29" t="s">
        <v>65</v>
      </c>
      <c r="C84" s="24">
        <v>412.915368</v>
      </c>
      <c r="D84" s="271">
        <f>C84*1000000/'t15'!$D84</f>
        <v>309.23411648757866</v>
      </c>
      <c r="E84" s="31">
        <f>C84/'t2'!$F84*100</f>
        <v>37.34513644862778</v>
      </c>
      <c r="F84" s="24">
        <v>259.673893</v>
      </c>
      <c r="G84" s="245">
        <f>F84/'t2'!$F84*100</f>
        <v>23.485580140072116</v>
      </c>
      <c r="H84" s="61">
        <v>161.347153</v>
      </c>
    </row>
    <row r="85" spans="1:8" ht="12.75" customHeight="1">
      <c r="A85" s="26" t="s">
        <v>181</v>
      </c>
      <c r="B85" s="27" t="s">
        <v>66</v>
      </c>
      <c r="C85" s="22">
        <v>386.9</v>
      </c>
      <c r="D85" s="270">
        <f>C85*1000000/'t15'!$D85</f>
        <v>269.90882816037146</v>
      </c>
      <c r="E85" s="30">
        <f>C85/'t2'!$F85*100</f>
        <v>38.599163315197956</v>
      </c>
      <c r="F85" s="22">
        <v>204.352032</v>
      </c>
      <c r="G85" s="244">
        <f>F85/'t2'!$F85*100</f>
        <v>20.38722526999369</v>
      </c>
      <c r="H85" s="60">
        <v>148.879727</v>
      </c>
    </row>
    <row r="86" spans="1:8" ht="12.75" customHeight="1">
      <c r="A86" s="28" t="s">
        <v>182</v>
      </c>
      <c r="B86" s="29" t="s">
        <v>67</v>
      </c>
      <c r="C86" s="24">
        <v>94.72</v>
      </c>
      <c r="D86" s="271">
        <f>C86*1000000/'t15'!$D86</f>
        <v>250.72528217182304</v>
      </c>
      <c r="E86" s="31">
        <f>C86/'t2'!$F86*100</f>
        <v>30.04561401282775</v>
      </c>
      <c r="F86" s="24">
        <v>113.6176</v>
      </c>
      <c r="G86" s="245">
        <f>F86/'t2'!$F86*100</f>
        <v>36.04001852474512</v>
      </c>
      <c r="H86" s="61">
        <v>76.900403</v>
      </c>
    </row>
    <row r="87" spans="1:8" ht="12.75" customHeight="1">
      <c r="A87" s="26" t="s">
        <v>183</v>
      </c>
      <c r="B87" s="27" t="s">
        <v>68</v>
      </c>
      <c r="C87" s="22">
        <v>120.02</v>
      </c>
      <c r="D87" s="270">
        <f>C87*1000000/'t15'!$D87</f>
        <v>206.05388441273269</v>
      </c>
      <c r="E87" s="30">
        <f>C87/'t2'!$F87*100</f>
        <v>20.769295034162617</v>
      </c>
      <c r="F87" s="22">
        <v>168.191086</v>
      </c>
      <c r="G87" s="244">
        <f>F87/'t2'!$F87*100</f>
        <v>29.105234854609378</v>
      </c>
      <c r="H87" s="60">
        <v>117.090832</v>
      </c>
    </row>
    <row r="88" spans="1:8" ht="12.75" customHeight="1">
      <c r="A88" s="28" t="s">
        <v>184</v>
      </c>
      <c r="B88" s="29" t="s">
        <v>69</v>
      </c>
      <c r="C88" s="24">
        <v>127.449313</v>
      </c>
      <c r="D88" s="271">
        <f>C88*1000000/'t15'!$D88</f>
        <v>330.4175364640855</v>
      </c>
      <c r="E88" s="31">
        <f>C88/'t2'!$F88*100</f>
        <v>33.15221797948714</v>
      </c>
      <c r="F88" s="24">
        <v>123.183667</v>
      </c>
      <c r="G88" s="245">
        <f>F88/'t2'!$F88*100</f>
        <v>32.04263470526951</v>
      </c>
      <c r="H88" s="61">
        <v>78.380873</v>
      </c>
    </row>
    <row r="89" spans="1:8" ht="12.75" customHeight="1">
      <c r="A89" s="26" t="s">
        <v>185</v>
      </c>
      <c r="B89" s="27" t="s">
        <v>70</v>
      </c>
      <c r="C89" s="22">
        <v>90.56</v>
      </c>
      <c r="D89" s="270">
        <f>C89*1000000/'t15'!$D89</f>
        <v>368.34420008378856</v>
      </c>
      <c r="E89" s="30">
        <f>C89/'t2'!$F89*100</f>
        <v>33.40755422565093</v>
      </c>
      <c r="F89" s="22">
        <v>80.533045</v>
      </c>
      <c r="G89" s="244">
        <f>F89/'t2'!$F89*100</f>
        <v>29.708613822816766</v>
      </c>
      <c r="H89" s="60">
        <v>49.885107</v>
      </c>
    </row>
    <row r="90" spans="1:8" s="3" customFormat="1" ht="12.75" customHeight="1">
      <c r="A90" s="28" t="s">
        <v>186</v>
      </c>
      <c r="B90" s="29" t="s">
        <v>71</v>
      </c>
      <c r="C90" s="24">
        <v>268.879585</v>
      </c>
      <c r="D90" s="271">
        <f>C90*1000000/'t15'!$D90</f>
        <v>262.270115811436</v>
      </c>
      <c r="E90" s="31">
        <f>C90/'t2'!$F90*100</f>
        <v>26.697086266790016</v>
      </c>
      <c r="F90" s="24">
        <v>236.909937</v>
      </c>
      <c r="G90" s="245">
        <f>F90/'t2'!$F90*100</f>
        <v>23.522816079728727</v>
      </c>
      <c r="H90" s="61">
        <v>153.949265</v>
      </c>
    </row>
    <row r="91" spans="1:8" ht="12.75" customHeight="1">
      <c r="A91" s="26" t="s">
        <v>187</v>
      </c>
      <c r="B91" s="27" t="s">
        <v>72</v>
      </c>
      <c r="C91" s="22">
        <v>157.9436</v>
      </c>
      <c r="D91" s="270">
        <f>C91*1000000/'t15'!$D91</f>
        <v>286.1701472309493</v>
      </c>
      <c r="E91" s="30">
        <f>C91/'t2'!$F91*100</f>
        <v>28.02360808661279</v>
      </c>
      <c r="F91" s="22">
        <v>174.631888</v>
      </c>
      <c r="G91" s="244">
        <f>F91/'t2'!$F91*100</f>
        <v>30.98457670166603</v>
      </c>
      <c r="H91" s="60">
        <v>114.614345</v>
      </c>
    </row>
    <row r="92" spans="1:8" ht="12.75" customHeight="1">
      <c r="A92" s="28" t="s">
        <v>188</v>
      </c>
      <c r="B92" s="29" t="s">
        <v>73</v>
      </c>
      <c r="C92" s="24">
        <v>167.651404</v>
      </c>
      <c r="D92" s="271">
        <f>C92*1000000/'t15'!$D92</f>
        <v>259.59463008268557</v>
      </c>
      <c r="E92" s="31">
        <f>C92/'t2'!$F92*100</f>
        <v>29.360406938241958</v>
      </c>
      <c r="F92" s="24">
        <v>172.249007</v>
      </c>
      <c r="G92" s="245">
        <f>F92/'t2'!$F92*100</f>
        <v>30.16557463621412</v>
      </c>
      <c r="H92" s="61">
        <v>110.847212</v>
      </c>
    </row>
    <row r="93" spans="1:8" ht="12.75" customHeight="1">
      <c r="A93" s="26" t="s">
        <v>189</v>
      </c>
      <c r="B93" s="27" t="s">
        <v>74</v>
      </c>
      <c r="C93" s="22">
        <v>103.878909</v>
      </c>
      <c r="D93" s="270">
        <f>C93*1000000/'t15'!$D93</f>
        <v>237.48581768634077</v>
      </c>
      <c r="E93" s="30">
        <f>C93/'t2'!$F93*100</f>
        <v>29.082927796323972</v>
      </c>
      <c r="F93" s="22">
        <v>119.569878</v>
      </c>
      <c r="G93" s="244">
        <f>F93/'t2'!$F93*100</f>
        <v>33.47592078088986</v>
      </c>
      <c r="H93" s="60">
        <v>77.285867</v>
      </c>
    </row>
    <row r="94" spans="1:8" ht="12.75">
      <c r="A94" s="28" t="s">
        <v>190</v>
      </c>
      <c r="B94" s="29" t="s">
        <v>98</v>
      </c>
      <c r="C94" s="24">
        <v>100.640435</v>
      </c>
      <c r="D94" s="271">
        <f>C94*1000000/'t15'!$D94</f>
        <v>262.48229086793003</v>
      </c>
      <c r="E94" s="31">
        <f>C94/'t2'!$F94*100</f>
        <v>27.67037636168237</v>
      </c>
      <c r="F94" s="24">
        <v>131.450456</v>
      </c>
      <c r="G94" s="245">
        <f>F94/'t2'!$F94*100</f>
        <v>36.14137389643406</v>
      </c>
      <c r="H94" s="61">
        <v>87.522318</v>
      </c>
    </row>
    <row r="95" spans="1:8" ht="12.75">
      <c r="A95" s="26" t="s">
        <v>191</v>
      </c>
      <c r="B95" s="27" t="s">
        <v>75</v>
      </c>
      <c r="C95" s="22">
        <v>113.98</v>
      </c>
      <c r="D95" s="270">
        <f>C95*1000000/'t15'!$D95</f>
        <v>289.6760650004829</v>
      </c>
      <c r="E95" s="30">
        <f>C95/'t2'!$F95*100</f>
        <v>30.949277723471276</v>
      </c>
      <c r="F95" s="22">
        <v>129.335</v>
      </c>
      <c r="G95" s="244">
        <f>F95/'t2'!$F95*100</f>
        <v>35.118659715433914</v>
      </c>
      <c r="H95" s="60">
        <v>83.626244</v>
      </c>
    </row>
    <row r="96" spans="1:8" ht="12.75">
      <c r="A96" s="28" t="s">
        <v>192</v>
      </c>
      <c r="B96" s="29" t="s">
        <v>76</v>
      </c>
      <c r="C96" s="24">
        <v>99.685985</v>
      </c>
      <c r="D96" s="271">
        <f>C96*1000000/'t15'!$D96</f>
        <v>281.3746817506958</v>
      </c>
      <c r="E96" s="31">
        <f>C96/'t2'!$F96*100</f>
        <v>28.444696704131278</v>
      </c>
      <c r="F96" s="24">
        <v>121.868565</v>
      </c>
      <c r="G96" s="245">
        <f>F96/'t2'!$F96*100</f>
        <v>34.774340336735484</v>
      </c>
      <c r="H96" s="61">
        <v>83.250863</v>
      </c>
    </row>
    <row r="97" spans="1:8" ht="12.75">
      <c r="A97" s="26" t="s">
        <v>193</v>
      </c>
      <c r="B97" s="27" t="s">
        <v>77</v>
      </c>
      <c r="C97" s="22">
        <v>44.175069</v>
      </c>
      <c r="D97" s="270">
        <f>C97*1000000/'t15'!$D97</f>
        <v>302.595909224794</v>
      </c>
      <c r="E97" s="30">
        <f>C97/'t2'!$F97*100</f>
        <v>33.29296882763283</v>
      </c>
      <c r="F97" s="22">
        <v>42.672303</v>
      </c>
      <c r="G97" s="244">
        <f>F97/'t2'!$F97*100</f>
        <v>32.16039466927156</v>
      </c>
      <c r="H97" s="60">
        <v>27.180796</v>
      </c>
    </row>
    <row r="98" spans="1:8" ht="12.75">
      <c r="A98" s="28" t="s">
        <v>194</v>
      </c>
      <c r="B98" s="29" t="s">
        <v>78</v>
      </c>
      <c r="C98" s="24">
        <v>400.365957</v>
      </c>
      <c r="D98" s="271">
        <f>C98*1000000/'t15'!$D98</f>
        <v>326.6381693327252</v>
      </c>
      <c r="E98" s="31">
        <f>C98/'t2'!$F98*100</f>
        <v>36.38960870137746</v>
      </c>
      <c r="F98" s="24">
        <v>272.670018</v>
      </c>
      <c r="G98" s="245">
        <f>F98/'t2'!$F98*100</f>
        <v>24.783214172271773</v>
      </c>
      <c r="H98" s="61">
        <v>168.99723</v>
      </c>
    </row>
    <row r="99" spans="1:8" ht="12.75">
      <c r="A99" s="26" t="s">
        <v>195</v>
      </c>
      <c r="B99" s="27" t="s">
        <v>99</v>
      </c>
      <c r="C99" s="22">
        <v>907.439759</v>
      </c>
      <c r="D99" s="270">
        <f>C99*1000000/'t15'!$D99</f>
        <v>574.526409392595</v>
      </c>
      <c r="E99" s="30">
        <f>C99/'t2'!$F99*100</f>
        <v>49.28341890425196</v>
      </c>
      <c r="F99" s="22">
        <v>308.694254</v>
      </c>
      <c r="G99" s="244">
        <f>F99/'t2'!$F99*100</f>
        <v>16.765309302716542</v>
      </c>
      <c r="H99" s="60">
        <v>265.296228</v>
      </c>
    </row>
    <row r="100" spans="1:8" ht="12.75">
      <c r="A100" s="28" t="s">
        <v>196</v>
      </c>
      <c r="B100" s="29" t="s">
        <v>79</v>
      </c>
      <c r="C100" s="24">
        <v>559.497283</v>
      </c>
      <c r="D100" s="271">
        <f>C100*1000000/'t15'!$D100</f>
        <v>366.0642005792937</v>
      </c>
      <c r="E100" s="31">
        <f>C100/'t2'!$F100*100</f>
        <v>33.00213159296222</v>
      </c>
      <c r="F100" s="24">
        <v>432.469478</v>
      </c>
      <c r="G100" s="245">
        <f>F100/'t2'!$F100*100</f>
        <v>25.509354659181927</v>
      </c>
      <c r="H100" s="61">
        <v>290.953149</v>
      </c>
    </row>
    <row r="101" spans="1:8" ht="12.75">
      <c r="A101" s="26" t="s">
        <v>197</v>
      </c>
      <c r="B101" s="27" t="s">
        <v>80</v>
      </c>
      <c r="C101" s="22">
        <v>459.877243</v>
      </c>
      <c r="D101" s="270">
        <f>C101*1000000/'t15'!$D101</f>
        <v>345.39761972536564</v>
      </c>
      <c r="E101" s="30">
        <f>C101/'t2'!$F101*100</f>
        <v>34.612283673266084</v>
      </c>
      <c r="F101" s="22">
        <v>360.756874</v>
      </c>
      <c r="G101" s="244">
        <f>F101/'t2'!$F101*100</f>
        <v>27.152070362326477</v>
      </c>
      <c r="H101" s="60">
        <v>237.538142</v>
      </c>
    </row>
    <row r="102" spans="1:8" ht="12.75">
      <c r="A102" s="28" t="s">
        <v>198</v>
      </c>
      <c r="B102" s="29" t="s">
        <v>81</v>
      </c>
      <c r="C102" s="24">
        <v>332.369184</v>
      </c>
      <c r="D102" s="271">
        <f>C102*1000000/'t15'!$D102</f>
        <v>280.3906463671113</v>
      </c>
      <c r="E102" s="31">
        <f>C102/'t2'!$F102*100</f>
        <v>35.410899015010564</v>
      </c>
      <c r="F102" s="24">
        <v>234.69243</v>
      </c>
      <c r="G102" s="245">
        <f>F102/'t2'!$F102*100</f>
        <v>25.004333549518943</v>
      </c>
      <c r="H102" s="61">
        <v>165.321357</v>
      </c>
    </row>
    <row r="103" spans="1:8" ht="12.75">
      <c r="A103" s="26" t="s">
        <v>199</v>
      </c>
      <c r="B103" s="27" t="s">
        <v>82</v>
      </c>
      <c r="C103" s="22">
        <v>100.638619</v>
      </c>
      <c r="D103" s="270">
        <f>C103*1000000/'t15'!$D103</f>
        <v>246.60888284447057</v>
      </c>
      <c r="E103" s="30">
        <f>C103/'t2'!$F103*100</f>
        <v>17.017807179629656</v>
      </c>
      <c r="F103" s="22">
        <v>189.424546</v>
      </c>
      <c r="G103" s="244">
        <f>F103/'t2'!$F103*100</f>
        <v>32.031345729385336</v>
      </c>
      <c r="H103" s="60">
        <v>136.65828</v>
      </c>
    </row>
    <row r="104" spans="1:8" ht="12.75">
      <c r="A104" s="28" t="s">
        <v>200</v>
      </c>
      <c r="B104" s="29" t="s">
        <v>83</v>
      </c>
      <c r="C104" s="24">
        <v>86.465949</v>
      </c>
      <c r="D104" s="271">
        <f>C104*1000000/'t15'!$D104</f>
        <v>214.82276726153356</v>
      </c>
      <c r="E104" s="31">
        <f>C104/'t2'!$F104*100</f>
        <v>14.642867604957571</v>
      </c>
      <c r="F104" s="24">
        <v>211.0729</v>
      </c>
      <c r="G104" s="245">
        <f>F104/'t2'!$F104*100</f>
        <v>35.74485176464609</v>
      </c>
      <c r="H104" s="61">
        <v>166.862339</v>
      </c>
    </row>
    <row r="105" spans="1:8" ht="12.75">
      <c r="A105" s="26" t="s">
        <v>201</v>
      </c>
      <c r="B105" s="27" t="s">
        <v>84</v>
      </c>
      <c r="C105" s="22">
        <v>47.006754</v>
      </c>
      <c r="D105" s="270">
        <f>C105*1000000/'t15'!$D105</f>
        <v>207.60316394760318</v>
      </c>
      <c r="E105" s="30">
        <f>C105/'t2'!$F105*100</f>
        <v>15.471046767049879</v>
      </c>
      <c r="F105" s="22">
        <v>81.705179</v>
      </c>
      <c r="G105" s="244">
        <f>F105/'t2'!$F105*100</f>
        <v>26.891128143397896</v>
      </c>
      <c r="H105" s="60">
        <v>52.64292</v>
      </c>
    </row>
    <row r="106" spans="1:8" ht="12.75">
      <c r="A106" s="28" t="s">
        <v>202</v>
      </c>
      <c r="B106" s="29" t="s">
        <v>100</v>
      </c>
      <c r="C106" s="24">
        <v>122.774</v>
      </c>
      <c r="D106" s="271">
        <f>C106*1000000/'t15'!$D106</f>
        <v>148.8106565176023</v>
      </c>
      <c r="E106" s="31">
        <f>C106/'t2'!$F106*100</f>
        <v>9.322721808930295</v>
      </c>
      <c r="F106" s="24">
        <v>480.134</v>
      </c>
      <c r="G106" s="245">
        <f>F106/'t2'!$F106*100</f>
        <v>36.458498647995</v>
      </c>
      <c r="H106" s="61">
        <v>376.01081</v>
      </c>
    </row>
    <row r="107" spans="1:8" ht="13.5" thickBot="1">
      <c r="A107" s="301" t="s">
        <v>420</v>
      </c>
      <c r="B107" s="282" t="s">
        <v>419</v>
      </c>
      <c r="C107" s="22">
        <v>57.595426</v>
      </c>
      <c r="D107" s="270">
        <f>C107*1000000/'t15'!$D107</f>
        <v>308.44392676017117</v>
      </c>
      <c r="E107" s="30">
        <f>C107/'t2'!$F107*100</f>
        <v>22.80070163963999</v>
      </c>
      <c r="F107" s="22">
        <v>66.497655</v>
      </c>
      <c r="G107" s="244">
        <f>F107/'t2'!$F107*100</f>
        <v>26.324888913760514</v>
      </c>
      <c r="H107" s="60">
        <v>25.947013</v>
      </c>
    </row>
    <row r="108" spans="1:8" ht="12.75">
      <c r="A108" s="366" t="s">
        <v>426</v>
      </c>
      <c r="B108" s="367"/>
      <c r="C108" s="186">
        <v>18386.506861</v>
      </c>
      <c r="D108" s="272">
        <f>C108*1000000/'t15'!$D108</f>
        <v>298.3104642141634</v>
      </c>
      <c r="E108" s="32">
        <f>C108/'t2'!$F108*100</f>
        <v>32.04214891012148</v>
      </c>
      <c r="F108" s="186">
        <f>F110-F109-F82</f>
        <v>17273.053003999994</v>
      </c>
      <c r="G108" s="246">
        <f>F108/'t2'!$F108*100</f>
        <v>30.10173387858444</v>
      </c>
      <c r="H108" s="316">
        <f>H110-H109-H82</f>
        <v>11461.256420000003</v>
      </c>
    </row>
    <row r="109" spans="1:8" ht="12.75">
      <c r="A109" s="364" t="s">
        <v>422</v>
      </c>
      <c r="B109" s="365"/>
      <c r="C109" s="187">
        <v>410.30674799999997</v>
      </c>
      <c r="D109" s="273">
        <f>C109*1000000/'t15'!$D109</f>
        <v>200.26891529052182</v>
      </c>
      <c r="E109" s="33">
        <f>C109/'t2'!$F109*100</f>
        <v>13.44795873248494</v>
      </c>
      <c r="F109" s="187">
        <f>SUM(F103:F107)</f>
        <v>1028.8342799999998</v>
      </c>
      <c r="G109" s="247">
        <f>F109/'t2'!$F109*100</f>
        <v>33.72043235322529</v>
      </c>
      <c r="H109" s="317">
        <f>SUM(H103:H107)</f>
        <v>758.121362</v>
      </c>
    </row>
    <row r="110" spans="1:8" ht="13.5" thickBot="1">
      <c r="A110" s="362" t="s">
        <v>421</v>
      </c>
      <c r="B110" s="363"/>
      <c r="C110" s="188">
        <v>19069.871271000004</v>
      </c>
      <c r="D110" s="274">
        <f>C110*1000000/'t15'!$D110</f>
        <v>289.1905553427262</v>
      </c>
      <c r="E110" s="34">
        <f>C110/'t2'!$F110*100</f>
        <v>30.510228156916224</v>
      </c>
      <c r="F110" s="188">
        <f>SUM(F7:F107)</f>
        <v>19035.269878999992</v>
      </c>
      <c r="G110" s="248">
        <f>F110/'t2'!$F110*100</f>
        <v>30.454868770926417</v>
      </c>
      <c r="H110" s="318">
        <f>SUM(H7:H107)</f>
        <v>12235.577150000003</v>
      </c>
    </row>
    <row r="111" spans="1:8" ht="12.75">
      <c r="A111" s="62"/>
      <c r="B111" s="62"/>
      <c r="C111" s="63"/>
      <c r="D111" s="25"/>
      <c r="E111" s="25"/>
      <c r="F111" s="63"/>
      <c r="G111" s="33"/>
      <c r="H111" s="64"/>
    </row>
    <row r="112" spans="1:8" ht="12.75" customHeight="1">
      <c r="A112" s="243" t="str">
        <f>"* Les impôts locaux sont constitués en "&amp;Index!E2&amp;" de la taxe foncière sur le bâti, de la CVAE, de l'IFER et de la fiscalité reversée,"</f>
        <v>* Les impôts locaux sont constitués en 2012 de la taxe foncière sur le bâti, de la CVAE, de l'IFER et de la fiscalité reversée,</v>
      </c>
      <c r="B112" s="91"/>
      <c r="C112" s="91"/>
      <c r="D112" s="91"/>
      <c r="E112" s="91"/>
      <c r="F112" s="91"/>
      <c r="G112" s="91"/>
      <c r="H112" s="91"/>
    </row>
    <row r="113" spans="1:10" ht="12.75">
      <c r="A113" s="243" t="s">
        <v>423</v>
      </c>
      <c r="B113" s="243"/>
      <c r="C113" s="243"/>
      <c r="D113" s="243"/>
      <c r="E113" s="243"/>
      <c r="F113" s="243"/>
      <c r="G113" s="243"/>
      <c r="H113" s="243"/>
      <c r="I113" s="243"/>
      <c r="J113" s="243"/>
    </row>
    <row r="114" spans="1:8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243"/>
      <c r="H114" s="243"/>
    </row>
    <row r="115" spans="1:8" ht="12.75">
      <c r="A115" s="21"/>
      <c r="B115" s="21"/>
      <c r="C115" t="s">
        <v>393</v>
      </c>
      <c r="D115" s="21"/>
      <c r="E115" s="21"/>
      <c r="F115" s="185" t="s">
        <v>394</v>
      </c>
      <c r="G115" s="21"/>
      <c r="H115" s="21" t="s">
        <v>234</v>
      </c>
    </row>
  </sheetData>
  <mergeCells count="9">
    <mergeCell ref="A110:B110"/>
    <mergeCell ref="A108:B108"/>
    <mergeCell ref="A109:B109"/>
    <mergeCell ref="C1:H1"/>
    <mergeCell ref="A1:B1"/>
    <mergeCell ref="A5:B6"/>
    <mergeCell ref="F5:H5"/>
    <mergeCell ref="C5:E5"/>
    <mergeCell ref="A3:H3"/>
  </mergeCells>
  <hyperlinks>
    <hyperlink ref="H2" location="Index!A1" display="Index"/>
  </hyperlinks>
  <printOptions/>
  <pageMargins left="0.5118110236220472" right="0.2362204724409449" top="1.24" bottom="0.5511811023622047" header="0.35" footer="0.12"/>
  <pageSetup firstPageNumber="12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I118"/>
  <sheetViews>
    <sheetView zoomScaleSheetLayoutView="100" workbookViewId="0" topLeftCell="A1">
      <selection activeCell="M22" sqref="M21:M22"/>
    </sheetView>
  </sheetViews>
  <sheetFormatPr defaultColWidth="11.421875" defaultRowHeight="12.75"/>
  <cols>
    <col min="1" max="1" width="3.7109375" style="2" customWidth="1"/>
    <col min="2" max="2" width="17.8515625" style="2" bestFit="1" customWidth="1"/>
    <col min="3" max="9" width="12.57421875" style="2" customWidth="1"/>
    <col min="10" max="16384" width="11.421875" style="2" customWidth="1"/>
  </cols>
  <sheetData>
    <row r="1" spans="1:9" ht="16.5" customHeight="1">
      <c r="A1" s="369" t="e">
        <f ca="1">CONCATENATE("TABLEAU ",MID(CELL("nomfichier",A1),FIND("]t",CELL("nomfichier"))+2,6))</f>
        <v>#VALUE!</v>
      </c>
      <c r="B1" s="369"/>
      <c r="C1" s="383" t="str">
        <f>CONCATENATE("Budgets primitifs des départements ",Index!E2)</f>
        <v>Budgets primitifs des départements 2012</v>
      </c>
      <c r="D1" s="383"/>
      <c r="E1" s="383"/>
      <c r="F1" s="383"/>
      <c r="G1" s="9"/>
      <c r="H1" s="9"/>
      <c r="I1" s="9"/>
    </row>
    <row r="2" spans="1:9" s="11" customFormat="1" ht="15" customHeight="1" thickBot="1">
      <c r="A2" s="12"/>
      <c r="B2" s="12"/>
      <c r="C2" s="10"/>
      <c r="D2" s="10"/>
      <c r="E2" s="10"/>
      <c r="F2" s="10"/>
      <c r="G2" s="10"/>
      <c r="H2" s="10"/>
      <c r="I2" s="160" t="s">
        <v>345</v>
      </c>
    </row>
    <row r="3" spans="1:9" ht="22.5" customHeight="1" thickBot="1">
      <c r="A3" s="380" t="s">
        <v>402</v>
      </c>
      <c r="B3" s="381"/>
      <c r="C3" s="381"/>
      <c r="D3" s="381"/>
      <c r="E3" s="381"/>
      <c r="F3" s="381"/>
      <c r="G3" s="381"/>
      <c r="H3" s="381"/>
      <c r="I3" s="382"/>
    </row>
    <row r="4" spans="1:9" ht="9" customHeight="1" thickBot="1">
      <c r="A4" s="13"/>
      <c r="B4" s="14"/>
      <c r="C4" s="14"/>
      <c r="D4" s="15"/>
      <c r="E4" s="18"/>
      <c r="F4" s="16"/>
      <c r="G4" s="18"/>
      <c r="H4" s="18"/>
      <c r="I4" s="18"/>
    </row>
    <row r="5" spans="1:9" ht="30" customHeight="1">
      <c r="A5" s="370" t="s">
        <v>232</v>
      </c>
      <c r="B5" s="371"/>
      <c r="C5" s="391" t="s">
        <v>265</v>
      </c>
      <c r="D5" s="395"/>
      <c r="E5" s="395"/>
      <c r="F5" s="395"/>
      <c r="G5" s="395"/>
      <c r="H5" s="395"/>
      <c r="I5" s="396"/>
    </row>
    <row r="6" spans="1:9" ht="41.25" customHeight="1">
      <c r="A6" s="372"/>
      <c r="B6" s="373"/>
      <c r="C6" s="40" t="s">
        <v>240</v>
      </c>
      <c r="D6" s="6" t="s">
        <v>241</v>
      </c>
      <c r="E6" s="8" t="s">
        <v>263</v>
      </c>
      <c r="F6" s="41" t="str">
        <f>CONCATENATE(Index!$E$2," / ",Index!$E$2-1)</f>
        <v>2012 / 2011</v>
      </c>
      <c r="G6" s="68" t="s">
        <v>266</v>
      </c>
      <c r="H6" s="68" t="s">
        <v>267</v>
      </c>
      <c r="I6" s="57" t="s">
        <v>268</v>
      </c>
    </row>
    <row r="7" spans="1:9" ht="12.75" customHeight="1">
      <c r="A7" s="26" t="s">
        <v>105</v>
      </c>
      <c r="B7" s="27" t="s">
        <v>1</v>
      </c>
      <c r="C7" s="206">
        <v>164.805657</v>
      </c>
      <c r="D7" s="270">
        <f>C7*1000000/'t15'!$D7</f>
        <v>272.0050058426254</v>
      </c>
      <c r="E7" s="207">
        <f>C7/'t2'!$F7*100</f>
        <v>34.64254894556136</v>
      </c>
      <c r="F7" s="35">
        <v>0.311611716982944</v>
      </c>
      <c r="G7" s="69">
        <v>67.5</v>
      </c>
      <c r="H7" s="69">
        <v>61.27</v>
      </c>
      <c r="I7" s="70">
        <v>26.910657</v>
      </c>
    </row>
    <row r="8" spans="1:9" ht="12.75" customHeight="1">
      <c r="A8" s="28" t="s">
        <v>106</v>
      </c>
      <c r="B8" s="29" t="s">
        <v>2</v>
      </c>
      <c r="C8" s="208">
        <v>143.218731</v>
      </c>
      <c r="D8" s="271">
        <f>C8*1000000/'t15'!$D8</f>
        <v>258.27467489959804</v>
      </c>
      <c r="E8" s="209">
        <f>C8/'t2'!$F8*100</f>
        <v>27.880208223122445</v>
      </c>
      <c r="F8" s="43">
        <v>0.024784308253729792</v>
      </c>
      <c r="G8" s="71">
        <v>31.775</v>
      </c>
      <c r="H8" s="71">
        <v>56.503</v>
      </c>
      <c r="I8" s="72">
        <v>40.140731</v>
      </c>
    </row>
    <row r="9" spans="1:9" ht="12.75" customHeight="1">
      <c r="A9" s="26" t="s">
        <v>107</v>
      </c>
      <c r="B9" s="27" t="s">
        <v>3</v>
      </c>
      <c r="C9" s="206">
        <v>118.480191</v>
      </c>
      <c r="D9" s="270">
        <f>C9*1000000/'t15'!$D9</f>
        <v>335.2940921774271</v>
      </c>
      <c r="E9" s="207">
        <f>C9/'t2'!$F9*100</f>
        <v>32.45106752281692</v>
      </c>
      <c r="F9" s="42">
        <v>0.043173048720355656</v>
      </c>
      <c r="G9" s="73">
        <v>23.75909</v>
      </c>
      <c r="H9" s="73">
        <v>51.19836</v>
      </c>
      <c r="I9" s="74">
        <v>33.115741</v>
      </c>
    </row>
    <row r="10" spans="1:9" ht="12.75" customHeight="1">
      <c r="A10" s="28" t="s">
        <v>108</v>
      </c>
      <c r="B10" s="29" t="s">
        <v>85</v>
      </c>
      <c r="C10" s="210">
        <v>60.356551</v>
      </c>
      <c r="D10" s="271">
        <f>C10*1000000/'t15'!$D10</f>
        <v>366.86675095277747</v>
      </c>
      <c r="E10" s="209">
        <f>C10/'t2'!$F10*100</f>
        <v>32.97519060787556</v>
      </c>
      <c r="F10" s="43">
        <v>0.2953331839480162</v>
      </c>
      <c r="G10" s="75">
        <v>18</v>
      </c>
      <c r="H10" s="75">
        <v>23.178</v>
      </c>
      <c r="I10" s="72">
        <v>15.118551</v>
      </c>
    </row>
    <row r="11" spans="1:9" ht="12.75" customHeight="1">
      <c r="A11" s="26" t="s">
        <v>109</v>
      </c>
      <c r="B11" s="27" t="s">
        <v>4</v>
      </c>
      <c r="C11" s="206">
        <v>51.575168</v>
      </c>
      <c r="D11" s="270">
        <f>C11*1000000/'t15'!$D11</f>
        <v>365.38485189829476</v>
      </c>
      <c r="E11" s="207">
        <f>C11/'t2'!$F11*100</f>
        <v>31.813638649674303</v>
      </c>
      <c r="F11" s="42">
        <v>0.33711417608628014</v>
      </c>
      <c r="G11" s="73">
        <v>18</v>
      </c>
      <c r="H11" s="73">
        <v>18.875168</v>
      </c>
      <c r="I11" s="74">
        <v>7.5</v>
      </c>
    </row>
    <row r="12" spans="1:9" ht="12.75" customHeight="1">
      <c r="A12" s="28" t="s">
        <v>110</v>
      </c>
      <c r="B12" s="29" t="s">
        <v>5</v>
      </c>
      <c r="C12" s="210">
        <v>565</v>
      </c>
      <c r="D12" s="271">
        <f>C12*1000000/'t15'!$D12</f>
        <v>516.1721767665879</v>
      </c>
      <c r="E12" s="209">
        <f>C12/'t2'!$F12*100</f>
        <v>47.23095912764709</v>
      </c>
      <c r="F12" s="43">
        <v>0.13453815261044166</v>
      </c>
      <c r="G12" s="75">
        <v>353</v>
      </c>
      <c r="H12" s="75">
        <v>103</v>
      </c>
      <c r="I12" s="76">
        <v>89</v>
      </c>
    </row>
    <row r="13" spans="1:9" ht="12.75" customHeight="1">
      <c r="A13" s="26" t="s">
        <v>111</v>
      </c>
      <c r="B13" s="27" t="s">
        <v>6</v>
      </c>
      <c r="C13" s="206">
        <v>102.909108</v>
      </c>
      <c r="D13" s="270">
        <f>C13*1000000/'t15'!$D13</f>
        <v>318.0958839748266</v>
      </c>
      <c r="E13" s="207">
        <f>C13/'t2'!$F13*100</f>
        <v>31.156068019272364</v>
      </c>
      <c r="F13" s="42">
        <v>0.3516324935740751</v>
      </c>
      <c r="G13" s="73">
        <v>26</v>
      </c>
      <c r="H13" s="73">
        <v>46.47229</v>
      </c>
      <c r="I13" s="74">
        <v>4.5</v>
      </c>
    </row>
    <row r="14" spans="1:9" ht="12.75" customHeight="1">
      <c r="A14" s="28" t="s">
        <v>112</v>
      </c>
      <c r="B14" s="29" t="s">
        <v>86</v>
      </c>
      <c r="C14" s="210">
        <v>95.07028</v>
      </c>
      <c r="D14" s="271">
        <f>C14*1000000/'t15'!$D14</f>
        <v>325.89900485744744</v>
      </c>
      <c r="E14" s="209">
        <f>C14/'t2'!$F14*100</f>
        <v>30.768768110054555</v>
      </c>
      <c r="F14" s="43">
        <v>0.05491089646512237</v>
      </c>
      <c r="G14" s="75">
        <v>13</v>
      </c>
      <c r="H14" s="75">
        <v>40.9</v>
      </c>
      <c r="I14" s="76">
        <v>32.96728</v>
      </c>
    </row>
    <row r="15" spans="1:9" ht="12.75" customHeight="1">
      <c r="A15" s="26" t="s">
        <v>113</v>
      </c>
      <c r="B15" s="27" t="s">
        <v>7</v>
      </c>
      <c r="C15" s="206">
        <v>59.266</v>
      </c>
      <c r="D15" s="270">
        <f>C15*1000000/'t15'!$D15</f>
        <v>378.21073254159194</v>
      </c>
      <c r="E15" s="207">
        <f>C15/'t2'!$F15*100</f>
        <v>32.913660741417274</v>
      </c>
      <c r="F15" s="42">
        <v>0.07958147227909618</v>
      </c>
      <c r="G15" s="73">
        <v>10.7</v>
      </c>
      <c r="H15" s="73">
        <v>25.281</v>
      </c>
      <c r="I15" s="74">
        <v>17.5</v>
      </c>
    </row>
    <row r="16" spans="1:9" ht="12.75" customHeight="1">
      <c r="A16" s="28" t="s">
        <v>114</v>
      </c>
      <c r="B16" s="29" t="s">
        <v>87</v>
      </c>
      <c r="C16" s="210">
        <v>92.6</v>
      </c>
      <c r="D16" s="271">
        <f>C16*1000000/'t15'!$D16</f>
        <v>297.10340225105557</v>
      </c>
      <c r="E16" s="209">
        <f>C16/'t2'!$F16*100</f>
        <v>32.098717630232784</v>
      </c>
      <c r="F16" s="43">
        <v>-0.002090985787652766</v>
      </c>
      <c r="G16" s="75">
        <v>25</v>
      </c>
      <c r="H16" s="75">
        <v>34</v>
      </c>
      <c r="I16" s="76">
        <v>28</v>
      </c>
    </row>
    <row r="17" spans="1:9" ht="12.75" customHeight="1">
      <c r="A17" s="26" t="s">
        <v>115</v>
      </c>
      <c r="B17" s="27" t="s">
        <v>8</v>
      </c>
      <c r="C17" s="206">
        <v>159.204864</v>
      </c>
      <c r="D17" s="270">
        <f>C17*1000000/'t15'!$D17</f>
        <v>438.07403004787847</v>
      </c>
      <c r="E17" s="207">
        <f>C17/'t2'!$F17*100</f>
        <v>35.609183215940874</v>
      </c>
      <c r="F17" s="42">
        <v>0.07093922125979724</v>
      </c>
      <c r="G17" s="73">
        <v>41</v>
      </c>
      <c r="H17" s="73">
        <v>54.868113</v>
      </c>
      <c r="I17" s="74">
        <v>50.686751</v>
      </c>
    </row>
    <row r="18" spans="1:9" ht="12.75" customHeight="1">
      <c r="A18" s="28" t="s">
        <v>116</v>
      </c>
      <c r="B18" s="29" t="s">
        <v>9</v>
      </c>
      <c r="C18" s="210">
        <v>83.80179</v>
      </c>
      <c r="D18" s="271">
        <f>C18*1000000/'t15'!$D18</f>
        <v>290.33928781779</v>
      </c>
      <c r="E18" s="209">
        <f>C18/'t2'!$F18*100</f>
        <v>26.63290817441454</v>
      </c>
      <c r="F18" s="43">
        <v>0.07428796419882344</v>
      </c>
      <c r="G18" s="75">
        <v>16.5</v>
      </c>
      <c r="H18" s="75">
        <v>41.058508</v>
      </c>
      <c r="I18" s="76">
        <v>15.914182</v>
      </c>
    </row>
    <row r="19" spans="1:9" ht="12.75" customHeight="1">
      <c r="A19" s="26" t="s">
        <v>117</v>
      </c>
      <c r="B19" s="27" t="s">
        <v>10</v>
      </c>
      <c r="C19" s="206">
        <v>837.604214</v>
      </c>
      <c r="D19" s="270">
        <f>C19*1000000/'t15'!$D19</f>
        <v>419.8319547850878</v>
      </c>
      <c r="E19" s="207">
        <f>C19/'t2'!$F19*100</f>
        <v>39.39923307407937</v>
      </c>
      <c r="F19" s="42">
        <v>0.040357485900398116</v>
      </c>
      <c r="G19" s="73">
        <v>242</v>
      </c>
      <c r="H19" s="73">
        <v>182.303719</v>
      </c>
      <c r="I19" s="74">
        <v>383.090495</v>
      </c>
    </row>
    <row r="20" spans="1:9" ht="12.75" customHeight="1">
      <c r="A20" s="28" t="s">
        <v>118</v>
      </c>
      <c r="B20" s="29" t="s">
        <v>11</v>
      </c>
      <c r="C20" s="210">
        <v>190.88619</v>
      </c>
      <c r="D20" s="271">
        <f>C20*1000000/'t15'!$D20</f>
        <v>273.84706206405815</v>
      </c>
      <c r="E20" s="209">
        <f>C20/'t2'!$F20*100</f>
        <v>30.43990210578305</v>
      </c>
      <c r="F20" s="43">
        <v>0.11017551330125164</v>
      </c>
      <c r="G20" s="75">
        <v>85</v>
      </c>
      <c r="H20" s="75">
        <v>41.327533</v>
      </c>
      <c r="I20" s="76">
        <v>48.184581</v>
      </c>
    </row>
    <row r="21" spans="1:9" ht="12.75" customHeight="1">
      <c r="A21" s="26" t="s">
        <v>119</v>
      </c>
      <c r="B21" s="27" t="s">
        <v>12</v>
      </c>
      <c r="C21" s="206">
        <v>53.2734</v>
      </c>
      <c r="D21" s="270">
        <f>C21*1000000/'t15'!$D21</f>
        <v>345.13780012179797</v>
      </c>
      <c r="E21" s="207">
        <f>C21/'t2'!$F21*100</f>
        <v>27.87952751743602</v>
      </c>
      <c r="F21" s="42">
        <v>0.07291780477747234</v>
      </c>
      <c r="G21" s="73">
        <v>8.2</v>
      </c>
      <c r="H21" s="73">
        <v>27.108</v>
      </c>
      <c r="I21" s="74">
        <v>11.0004</v>
      </c>
    </row>
    <row r="22" spans="1:9" ht="12.75" customHeight="1">
      <c r="A22" s="28" t="s">
        <v>120</v>
      </c>
      <c r="B22" s="29" t="s">
        <v>13</v>
      </c>
      <c r="C22" s="210">
        <v>117.765868</v>
      </c>
      <c r="D22" s="271">
        <f>C22*1000000/'t15'!$D22</f>
        <v>323.6099507299822</v>
      </c>
      <c r="E22" s="209">
        <f>C22/'t2'!$F22*100</f>
        <v>31.793039998300276</v>
      </c>
      <c r="F22" s="43">
        <v>0.0635155543681507</v>
      </c>
      <c r="G22" s="75">
        <v>24.851919</v>
      </c>
      <c r="H22" s="75">
        <v>47.086929</v>
      </c>
      <c r="I22" s="76">
        <v>37.32702</v>
      </c>
    </row>
    <row r="23" spans="1:9" ht="12.75" customHeight="1">
      <c r="A23" s="26" t="s">
        <v>121</v>
      </c>
      <c r="B23" s="27" t="s">
        <v>88</v>
      </c>
      <c r="C23" s="206">
        <v>222.572172</v>
      </c>
      <c r="D23" s="270">
        <f>C23*1000000/'t15'!$D23</f>
        <v>350.5471045535872</v>
      </c>
      <c r="E23" s="207">
        <f>C23/'t2'!$F23*100</f>
        <v>35.54671032037564</v>
      </c>
      <c r="F23" s="42">
        <v>0.18979466034861225</v>
      </c>
      <c r="G23" s="73">
        <v>90</v>
      </c>
      <c r="H23" s="73">
        <v>54.24856</v>
      </c>
      <c r="I23" s="74">
        <v>59.831962</v>
      </c>
    </row>
    <row r="24" spans="1:9" ht="12.75" customHeight="1">
      <c r="A24" s="28" t="s">
        <v>122</v>
      </c>
      <c r="B24" s="29" t="s">
        <v>89</v>
      </c>
      <c r="C24" s="210">
        <v>84.863776</v>
      </c>
      <c r="D24" s="271">
        <f>C24*1000000/'t15'!$D24</f>
        <v>265.6783512771466</v>
      </c>
      <c r="E24" s="209">
        <f>C24/'t2'!$F24*100</f>
        <v>25.48587938938514</v>
      </c>
      <c r="F24" s="43">
        <v>0.0013487872437003556</v>
      </c>
      <c r="G24" s="75">
        <v>23</v>
      </c>
      <c r="H24" s="75">
        <v>23.3</v>
      </c>
      <c r="I24" s="76">
        <v>29.441735</v>
      </c>
    </row>
    <row r="25" spans="1:9" ht="12.75" customHeight="1">
      <c r="A25" s="26" t="s">
        <v>123</v>
      </c>
      <c r="B25" s="27" t="s">
        <v>90</v>
      </c>
      <c r="C25" s="206">
        <v>76.5451</v>
      </c>
      <c r="D25" s="270">
        <f>C25*1000000/'t15'!$D25</f>
        <v>303.61063954687523</v>
      </c>
      <c r="E25" s="207">
        <f>C25/'t2'!$F25*100</f>
        <v>27.81397560678464</v>
      </c>
      <c r="F25" s="42">
        <v>0.03678107615662762</v>
      </c>
      <c r="G25" s="73">
        <v>15.3</v>
      </c>
      <c r="H25" s="73">
        <v>38.37</v>
      </c>
      <c r="I25" s="74">
        <v>4.5</v>
      </c>
    </row>
    <row r="26" spans="1:9" ht="12.75" customHeight="1">
      <c r="A26" s="28" t="s">
        <v>228</v>
      </c>
      <c r="B26" s="29" t="s">
        <v>14</v>
      </c>
      <c r="C26" s="210">
        <v>76.351163</v>
      </c>
      <c r="D26" s="271">
        <f>C26*1000000/'t15'!$D26</f>
        <v>531.2346093902202</v>
      </c>
      <c r="E26" s="209">
        <f>C26/'t2'!$F26*100</f>
        <v>35.46309780652353</v>
      </c>
      <c r="F26" s="43">
        <v>0.0038280699447803546</v>
      </c>
      <c r="G26" s="75">
        <v>23</v>
      </c>
      <c r="H26" s="75">
        <v>24.631163</v>
      </c>
      <c r="I26" s="76">
        <v>14</v>
      </c>
    </row>
    <row r="27" spans="1:9" ht="12.75" customHeight="1">
      <c r="A27" s="26" t="s">
        <v>229</v>
      </c>
      <c r="B27" s="27" t="s">
        <v>15</v>
      </c>
      <c r="C27" s="206">
        <v>67.692022</v>
      </c>
      <c r="D27" s="270">
        <f>C27*1000000/'t15'!$D27</f>
        <v>405.0916021854784</v>
      </c>
      <c r="E27" s="207">
        <f>C27/'t2'!$F27*100</f>
        <v>33.12696537138995</v>
      </c>
      <c r="F27" s="42">
        <v>0.24479628539904352</v>
      </c>
      <c r="G27" s="73">
        <v>13.227086</v>
      </c>
      <c r="H27" s="73">
        <v>14.725855</v>
      </c>
      <c r="I27" s="74">
        <v>22.95</v>
      </c>
    </row>
    <row r="28" spans="1:9" ht="12.75" customHeight="1">
      <c r="A28" s="28" t="s">
        <v>124</v>
      </c>
      <c r="B28" s="29" t="s">
        <v>16</v>
      </c>
      <c r="C28" s="210">
        <v>147.853494</v>
      </c>
      <c r="D28" s="271">
        <f>C28*1000000/'t15'!$D28</f>
        <v>274.6883823586786</v>
      </c>
      <c r="E28" s="209">
        <f>C28/'t2'!$F28*100</f>
        <v>30.42015047341668</v>
      </c>
      <c r="F28" s="43">
        <v>0.14678744107166275</v>
      </c>
      <c r="G28" s="75">
        <v>54.299</v>
      </c>
      <c r="H28" s="75">
        <v>46.006</v>
      </c>
      <c r="I28" s="76">
        <v>36.297</v>
      </c>
    </row>
    <row r="29" spans="1:9" ht="12.75" customHeight="1">
      <c r="A29" s="26" t="s">
        <v>125</v>
      </c>
      <c r="B29" s="27" t="s">
        <v>91</v>
      </c>
      <c r="C29" s="206">
        <v>174.672</v>
      </c>
      <c r="D29" s="270">
        <f>C29*1000000/'t15'!$D29</f>
        <v>287.1213565741112</v>
      </c>
      <c r="E29" s="207">
        <f>C29/'t2'!$F29*100</f>
        <v>32.56557973040998</v>
      </c>
      <c r="F29" s="42">
        <v>0.10648965889658868</v>
      </c>
      <c r="G29" s="73">
        <v>53</v>
      </c>
      <c r="H29" s="73">
        <v>70.95</v>
      </c>
      <c r="I29" s="74">
        <v>34.472</v>
      </c>
    </row>
    <row r="30" spans="1:9" ht="12.75" customHeight="1">
      <c r="A30" s="28" t="s">
        <v>126</v>
      </c>
      <c r="B30" s="29" t="s">
        <v>17</v>
      </c>
      <c r="C30" s="210">
        <v>45.66</v>
      </c>
      <c r="D30" s="271">
        <f>C30*1000000/'t15'!$D30</f>
        <v>355.510569548799</v>
      </c>
      <c r="E30" s="209">
        <f>C30/'t2'!$F30*100</f>
        <v>28.018783188428177</v>
      </c>
      <c r="F30" s="43">
        <v>0.15157629255989913</v>
      </c>
      <c r="G30" s="75">
        <v>6.02</v>
      </c>
      <c r="H30" s="75">
        <v>19.3</v>
      </c>
      <c r="I30" s="76">
        <v>10.86</v>
      </c>
    </row>
    <row r="31" spans="1:9" ht="12.75" customHeight="1">
      <c r="A31" s="26" t="s">
        <v>127</v>
      </c>
      <c r="B31" s="27" t="s">
        <v>92</v>
      </c>
      <c r="C31" s="206">
        <v>133.279374</v>
      </c>
      <c r="D31" s="270">
        <f>C31*1000000/'t15'!$D31</f>
        <v>314.0004476317922</v>
      </c>
      <c r="E31" s="207">
        <f>C31/'t2'!$F31*100</f>
        <v>31.3788386013851</v>
      </c>
      <c r="F31" s="42">
        <v>0.05439345340105306</v>
      </c>
      <c r="G31" s="73">
        <v>35.986</v>
      </c>
      <c r="H31" s="73">
        <v>46.140789</v>
      </c>
      <c r="I31" s="74">
        <v>38.152485</v>
      </c>
    </row>
    <row r="32" spans="1:9" ht="12.75" customHeight="1">
      <c r="A32" s="28" t="s">
        <v>128</v>
      </c>
      <c r="B32" s="29" t="s">
        <v>18</v>
      </c>
      <c r="C32" s="210">
        <v>147.936755</v>
      </c>
      <c r="D32" s="271">
        <f>C32*1000000/'t15'!$D32</f>
        <v>273.9610123853687</v>
      </c>
      <c r="E32" s="209">
        <f>C32/'t2'!$F32*100</f>
        <v>31.332715409714705</v>
      </c>
      <c r="F32" s="43">
        <v>0.2075895081891206</v>
      </c>
      <c r="G32" s="75">
        <v>39.9</v>
      </c>
      <c r="H32" s="75">
        <v>63.615756</v>
      </c>
      <c r="I32" s="76">
        <v>34.703999</v>
      </c>
    </row>
    <row r="33" spans="1:9" ht="12.75" customHeight="1">
      <c r="A33" s="26" t="s">
        <v>129</v>
      </c>
      <c r="B33" s="27" t="s">
        <v>93</v>
      </c>
      <c r="C33" s="206">
        <v>160.806</v>
      </c>
      <c r="D33" s="270">
        <f>C33*1000000/'t15'!$D33</f>
        <v>323.23658708669774</v>
      </c>
      <c r="E33" s="207">
        <f>C33/'t2'!$F33*100</f>
        <v>31.5739249950913</v>
      </c>
      <c r="F33" s="42">
        <v>-0.2974099512399727</v>
      </c>
      <c r="G33" s="73">
        <v>45</v>
      </c>
      <c r="H33" s="73">
        <v>70.07</v>
      </c>
      <c r="I33" s="74">
        <v>37.986</v>
      </c>
    </row>
    <row r="34" spans="1:9" ht="12.75" customHeight="1">
      <c r="A34" s="28" t="s">
        <v>130</v>
      </c>
      <c r="B34" s="29" t="s">
        <v>19</v>
      </c>
      <c r="C34" s="210">
        <v>149.272413</v>
      </c>
      <c r="D34" s="271">
        <f>C34*1000000/'t15'!$D34</f>
        <v>249.1274139200008</v>
      </c>
      <c r="E34" s="209">
        <f>C34/'t2'!$F34*100</f>
        <v>31.59630747139584</v>
      </c>
      <c r="F34" s="43">
        <v>0.18550143350673065</v>
      </c>
      <c r="G34" s="75">
        <v>52.28</v>
      </c>
      <c r="H34" s="75">
        <v>51.737413</v>
      </c>
      <c r="I34" s="76">
        <v>34.485</v>
      </c>
    </row>
    <row r="35" spans="1:9" ht="12.75" customHeight="1">
      <c r="A35" s="26" t="s">
        <v>131</v>
      </c>
      <c r="B35" s="27" t="s">
        <v>20</v>
      </c>
      <c r="C35" s="206">
        <v>122.512156</v>
      </c>
      <c r="D35" s="270">
        <f>C35*1000000/'t15'!$D35</f>
        <v>280.3699967503193</v>
      </c>
      <c r="E35" s="207">
        <f>C35/'t2'!$F35*100</f>
        <v>31.15556296704644</v>
      </c>
      <c r="F35" s="42">
        <v>0.25315526996679205</v>
      </c>
      <c r="G35" s="73">
        <v>40.34</v>
      </c>
      <c r="H35" s="73">
        <v>43.224456</v>
      </c>
      <c r="I35" s="74">
        <v>22.7237</v>
      </c>
    </row>
    <row r="36" spans="1:9" ht="12.75" customHeight="1">
      <c r="A36" s="28" t="s">
        <v>132</v>
      </c>
      <c r="B36" s="29" t="s">
        <v>21</v>
      </c>
      <c r="C36" s="210">
        <v>235.617824</v>
      </c>
      <c r="D36" s="271">
        <f>C36*1000000/'t15'!$D36</f>
        <v>254.60031422822823</v>
      </c>
      <c r="E36" s="209">
        <f>C36/'t2'!$F36*100</f>
        <v>30.2094394571997</v>
      </c>
      <c r="F36" s="43">
        <v>0.09420416777030827</v>
      </c>
      <c r="G36" s="75">
        <v>75</v>
      </c>
      <c r="H36" s="75">
        <v>83.6</v>
      </c>
      <c r="I36" s="76">
        <v>57.192824</v>
      </c>
    </row>
    <row r="37" spans="1:9" ht="12.75" customHeight="1">
      <c r="A37" s="26" t="s">
        <v>133</v>
      </c>
      <c r="B37" s="27" t="s">
        <v>22</v>
      </c>
      <c r="C37" s="206">
        <v>291.986113</v>
      </c>
      <c r="D37" s="270">
        <f>C37*1000000/'t15'!$D37</f>
        <v>406.5634053253985</v>
      </c>
      <c r="E37" s="207">
        <f>C37/'t2'!$F37*100</f>
        <v>36.99148008322947</v>
      </c>
      <c r="F37" s="42">
        <v>0.33125692209584945</v>
      </c>
      <c r="G37" s="73">
        <v>88.927</v>
      </c>
      <c r="H37" s="73">
        <v>84.3361</v>
      </c>
      <c r="I37" s="74">
        <v>101.113013</v>
      </c>
    </row>
    <row r="38" spans="1:9" ht="12.75" customHeight="1">
      <c r="A38" s="28" t="s">
        <v>134</v>
      </c>
      <c r="B38" s="29" t="s">
        <v>23</v>
      </c>
      <c r="C38" s="210">
        <v>419.414683</v>
      </c>
      <c r="D38" s="271">
        <f>C38*1000000/'t15'!$D38</f>
        <v>334.3689449570175</v>
      </c>
      <c r="E38" s="209">
        <f>C38/'t2'!$F38*100</f>
        <v>32.5001932101391</v>
      </c>
      <c r="F38" s="43">
        <v>0.042165576755102574</v>
      </c>
      <c r="G38" s="75">
        <v>141.84</v>
      </c>
      <c r="H38" s="75">
        <v>117.1843</v>
      </c>
      <c r="I38" s="76">
        <v>140.407145</v>
      </c>
    </row>
    <row r="39" spans="1:9" ht="12.75" customHeight="1">
      <c r="A39" s="26" t="s">
        <v>135</v>
      </c>
      <c r="B39" s="27" t="s">
        <v>24</v>
      </c>
      <c r="C39" s="206">
        <v>62.026555</v>
      </c>
      <c r="D39" s="270">
        <f>C39*1000000/'t15'!$D39</f>
        <v>318.8042506167763</v>
      </c>
      <c r="E39" s="207">
        <f>C39/'t2'!$F39*100</f>
        <v>26.862397726231368</v>
      </c>
      <c r="F39" s="42">
        <v>-0.0008554814480870032</v>
      </c>
      <c r="G39" s="73">
        <v>13.356848</v>
      </c>
      <c r="H39" s="73">
        <v>28.933182</v>
      </c>
      <c r="I39" s="74">
        <v>12.553</v>
      </c>
    </row>
    <row r="40" spans="1:9" ht="12.75" customHeight="1">
      <c r="A40" s="28" t="s">
        <v>136</v>
      </c>
      <c r="B40" s="29" t="s">
        <v>25</v>
      </c>
      <c r="C40" s="210">
        <v>494.623</v>
      </c>
      <c r="D40" s="271">
        <f>C40*1000000/'t15'!$D40</f>
        <v>337.8369332990913</v>
      </c>
      <c r="E40" s="209">
        <f>C40/'t2'!$F40*100</f>
        <v>37.67769184590276</v>
      </c>
      <c r="F40" s="43">
        <v>0.08765005068574183</v>
      </c>
      <c r="G40" s="75">
        <v>208.849</v>
      </c>
      <c r="H40" s="75">
        <v>120.922</v>
      </c>
      <c r="I40" s="76">
        <v>129.877</v>
      </c>
    </row>
    <row r="41" spans="1:9" ht="12.75" customHeight="1">
      <c r="A41" s="26" t="s">
        <v>137</v>
      </c>
      <c r="B41" s="27" t="s">
        <v>26</v>
      </c>
      <c r="C41" s="206">
        <v>439.146897</v>
      </c>
      <c r="D41" s="270">
        <f>C41*1000000/'t15'!$D41</f>
        <v>418.22478395773055</v>
      </c>
      <c r="E41" s="207">
        <f>C41/'t2'!$F41*100</f>
        <v>38.45118861042021</v>
      </c>
      <c r="F41" s="42">
        <v>0.04432198505174334</v>
      </c>
      <c r="G41" s="73">
        <v>165</v>
      </c>
      <c r="H41" s="73">
        <v>105.12</v>
      </c>
      <c r="I41" s="74">
        <v>147.05</v>
      </c>
    </row>
    <row r="42" spans="1:9" ht="12.75" customHeight="1">
      <c r="A42" s="28" t="s">
        <v>138</v>
      </c>
      <c r="B42" s="29" t="s">
        <v>27</v>
      </c>
      <c r="C42" s="210">
        <v>272.288353</v>
      </c>
      <c r="D42" s="271">
        <f>C42*1000000/'t15'!$D42</f>
        <v>271.22163829657956</v>
      </c>
      <c r="E42" s="209">
        <f>C42/'t2'!$F42*100</f>
        <v>33.005757401856776</v>
      </c>
      <c r="F42" s="43">
        <v>0.11803097134924512</v>
      </c>
      <c r="G42" s="75">
        <v>101.5</v>
      </c>
      <c r="H42" s="75">
        <v>94.21387</v>
      </c>
      <c r="I42" s="76">
        <v>48.988297</v>
      </c>
    </row>
    <row r="43" spans="1:9" ht="12.75" customHeight="1">
      <c r="A43" s="26" t="s">
        <v>139</v>
      </c>
      <c r="B43" s="27" t="s">
        <v>28</v>
      </c>
      <c r="C43" s="206">
        <v>63.021633</v>
      </c>
      <c r="D43" s="270">
        <f>C43*1000000/'t15'!$D43</f>
        <v>263.20098311497935</v>
      </c>
      <c r="E43" s="207">
        <f>C43/'t2'!$F43*100</f>
        <v>30.055873001956222</v>
      </c>
      <c r="F43" s="42">
        <v>0.0885881367350112</v>
      </c>
      <c r="G43" s="73">
        <v>12.7</v>
      </c>
      <c r="H43" s="73">
        <v>26.1</v>
      </c>
      <c r="I43" s="74">
        <v>17.059633</v>
      </c>
    </row>
    <row r="44" spans="1:9" ht="12.75" customHeight="1">
      <c r="A44" s="28" t="s">
        <v>140</v>
      </c>
      <c r="B44" s="29" t="s">
        <v>29</v>
      </c>
      <c r="C44" s="210">
        <v>164.033681</v>
      </c>
      <c r="D44" s="271">
        <f>C44*1000000/'t15'!$D44</f>
        <v>271.87737698831666</v>
      </c>
      <c r="E44" s="209">
        <f>C44/'t2'!$F44*100</f>
        <v>32.96702020388025</v>
      </c>
      <c r="F44" s="43">
        <v>0.0661639838714192</v>
      </c>
      <c r="G44" s="75">
        <v>61.1</v>
      </c>
      <c r="H44" s="75">
        <v>41.788608</v>
      </c>
      <c r="I44" s="76">
        <v>47.278073</v>
      </c>
    </row>
    <row r="45" spans="1:9" ht="12.75" customHeight="1">
      <c r="A45" s="26" t="s">
        <v>141</v>
      </c>
      <c r="B45" s="27" t="s">
        <v>30</v>
      </c>
      <c r="C45" s="206">
        <v>373.459506</v>
      </c>
      <c r="D45" s="270">
        <f>C45*1000000/'t15'!$D45</f>
        <v>305.1812948934814</v>
      </c>
      <c r="E45" s="207">
        <f>C45/'t2'!$F45*100</f>
        <v>30.729625844793258</v>
      </c>
      <c r="F45" s="42">
        <v>-0.1042568459226676</v>
      </c>
      <c r="G45" s="73">
        <v>130</v>
      </c>
      <c r="H45" s="73">
        <v>149.608806</v>
      </c>
      <c r="I45" s="74">
        <v>72.2057</v>
      </c>
    </row>
    <row r="46" spans="1:9" ht="12.75" customHeight="1">
      <c r="A46" s="28" t="s">
        <v>142</v>
      </c>
      <c r="B46" s="29" t="s">
        <v>94</v>
      </c>
      <c r="C46" s="210">
        <v>72.974</v>
      </c>
      <c r="D46" s="271">
        <f>C46*1000000/'t15'!$D46</f>
        <v>268.6027679623086</v>
      </c>
      <c r="E46" s="209">
        <f>C46/'t2'!$F46*100</f>
        <v>28.069733936895307</v>
      </c>
      <c r="F46" s="43">
        <v>0.03504815397926331</v>
      </c>
      <c r="G46" s="75">
        <v>15.4</v>
      </c>
      <c r="H46" s="75">
        <v>40.75</v>
      </c>
      <c r="I46" s="76">
        <v>9.224</v>
      </c>
    </row>
    <row r="47" spans="1:9" ht="12.75" customHeight="1">
      <c r="A47" s="26" t="s">
        <v>143</v>
      </c>
      <c r="B47" s="27" t="s">
        <v>31</v>
      </c>
      <c r="C47" s="206">
        <v>136.864</v>
      </c>
      <c r="D47" s="270">
        <f>C47*1000000/'t15'!$D47</f>
        <v>348.6163752700004</v>
      </c>
      <c r="E47" s="207">
        <f>C47/'t2'!$F47*100</f>
        <v>36.64442611889947</v>
      </c>
      <c r="F47" s="42">
        <v>0.07822861181847718</v>
      </c>
      <c r="G47" s="73">
        <v>42.5</v>
      </c>
      <c r="H47" s="73">
        <v>53.79</v>
      </c>
      <c r="I47" s="74">
        <v>24.045</v>
      </c>
    </row>
    <row r="48" spans="1:9" ht="12.75" customHeight="1">
      <c r="A48" s="28" t="s">
        <v>144</v>
      </c>
      <c r="B48" s="29" t="s">
        <v>32</v>
      </c>
      <c r="C48" s="210">
        <v>92.077</v>
      </c>
      <c r="D48" s="271">
        <f>C48*1000000/'t15'!$D48</f>
        <v>272.0123603040446</v>
      </c>
      <c r="E48" s="209">
        <f>C48/'t2'!$F48*100</f>
        <v>30.035078905388467</v>
      </c>
      <c r="F48" s="43">
        <v>0.13992799698914515</v>
      </c>
      <c r="G48" s="75">
        <v>28.5</v>
      </c>
      <c r="H48" s="75">
        <v>32.56</v>
      </c>
      <c r="I48" s="76">
        <v>21.17</v>
      </c>
    </row>
    <row r="49" spans="1:9" ht="12.75" customHeight="1">
      <c r="A49" s="26" t="s">
        <v>145</v>
      </c>
      <c r="B49" s="27" t="s">
        <v>33</v>
      </c>
      <c r="C49" s="206">
        <v>205.974962</v>
      </c>
      <c r="D49" s="270">
        <f>C49*1000000/'t15'!$D49</f>
        <v>269.6476768861595</v>
      </c>
      <c r="E49" s="207">
        <f>C49/'t2'!$F49*100</f>
        <v>31.00474912462916</v>
      </c>
      <c r="F49" s="42">
        <v>0.04478917547997674</v>
      </c>
      <c r="G49" s="73">
        <v>57</v>
      </c>
      <c r="H49" s="73">
        <v>82.67</v>
      </c>
      <c r="I49" s="74">
        <v>53.27</v>
      </c>
    </row>
    <row r="50" spans="1:9" ht="12.75" customHeight="1">
      <c r="A50" s="28" t="s">
        <v>146</v>
      </c>
      <c r="B50" s="29" t="s">
        <v>34</v>
      </c>
      <c r="C50" s="210">
        <v>65.941568</v>
      </c>
      <c r="D50" s="271">
        <f>C50*1000000/'t15'!$D50</f>
        <v>285.37979624869087</v>
      </c>
      <c r="E50" s="209">
        <f>C50/'t2'!$F50*100</f>
        <v>29.798351658010187</v>
      </c>
      <c r="F50" s="43">
        <v>0.40880154004795966</v>
      </c>
      <c r="G50" s="75">
        <v>13</v>
      </c>
      <c r="H50" s="75">
        <v>33.28793</v>
      </c>
      <c r="I50" s="76">
        <v>9.783</v>
      </c>
    </row>
    <row r="51" spans="1:9" ht="12.75" customHeight="1">
      <c r="A51" s="26" t="s">
        <v>147</v>
      </c>
      <c r="B51" s="27" t="s">
        <v>35</v>
      </c>
      <c r="C51" s="206">
        <v>379.6694</v>
      </c>
      <c r="D51" s="270">
        <f>C51*1000000/'t15'!$D51</f>
        <v>291.7560179048278</v>
      </c>
      <c r="E51" s="207">
        <f>C51/'t2'!$F51*100</f>
        <v>35.67703729625977</v>
      </c>
      <c r="F51" s="42">
        <v>0.0949843540455968</v>
      </c>
      <c r="G51" s="73">
        <v>170</v>
      </c>
      <c r="H51" s="73">
        <v>100.717</v>
      </c>
      <c r="I51" s="74">
        <v>90.5524</v>
      </c>
    </row>
    <row r="52" spans="1:9" ht="12.75" customHeight="1">
      <c r="A52" s="28" t="s">
        <v>148</v>
      </c>
      <c r="B52" s="29" t="s">
        <v>95</v>
      </c>
      <c r="C52" s="210">
        <v>154.82213</v>
      </c>
      <c r="D52" s="271">
        <f>C52*1000000/'t15'!$D52</f>
        <v>230.34140107298757</v>
      </c>
      <c r="E52" s="209">
        <f>C52/'t2'!$F52*100</f>
        <v>29.805874461436176</v>
      </c>
      <c r="F52" s="43">
        <v>-0.01103650699373837</v>
      </c>
      <c r="G52" s="75">
        <v>63.161</v>
      </c>
      <c r="H52" s="75">
        <v>35.287107</v>
      </c>
      <c r="I52" s="76">
        <v>41.32014</v>
      </c>
    </row>
    <row r="53" spans="1:9" ht="12.75" customHeight="1">
      <c r="A53" s="26" t="s">
        <v>149</v>
      </c>
      <c r="B53" s="27" t="s">
        <v>36</v>
      </c>
      <c r="C53" s="206">
        <v>59.321075</v>
      </c>
      <c r="D53" s="270">
        <f>C53*1000000/'t15'!$D53</f>
        <v>329.00404869526636</v>
      </c>
      <c r="E53" s="207">
        <f>C53/'t2'!$F53*100</f>
        <v>30.51684442697926</v>
      </c>
      <c r="F53" s="42">
        <v>-0.0022157238465750906</v>
      </c>
      <c r="G53" s="73">
        <v>14.05</v>
      </c>
      <c r="H53" s="73">
        <v>27.5612</v>
      </c>
      <c r="I53" s="74">
        <v>10.759875</v>
      </c>
    </row>
    <row r="54" spans="1:9" ht="12.75" customHeight="1">
      <c r="A54" s="28" t="s">
        <v>150</v>
      </c>
      <c r="B54" s="29" t="s">
        <v>37</v>
      </c>
      <c r="C54" s="210">
        <v>90.964807</v>
      </c>
      <c r="D54" s="271">
        <f>C54*1000000/'t15'!$D54</f>
        <v>266.6557432313591</v>
      </c>
      <c r="E54" s="209">
        <f>C54/'t2'!$F54*100</f>
        <v>28.981353829229832</v>
      </c>
      <c r="F54" s="43">
        <v>0.22891974962056283</v>
      </c>
      <c r="G54" s="75">
        <v>21.909</v>
      </c>
      <c r="H54" s="75">
        <v>34.484</v>
      </c>
      <c r="I54" s="76">
        <v>29.171064</v>
      </c>
    </row>
    <row r="55" spans="1:9" ht="12.75" customHeight="1">
      <c r="A55" s="26" t="s">
        <v>151</v>
      </c>
      <c r="B55" s="27" t="s">
        <v>38</v>
      </c>
      <c r="C55" s="206">
        <v>22.95322</v>
      </c>
      <c r="D55" s="270">
        <f>C55*1000000/'t15'!$D55</f>
        <v>282.2857634789453</v>
      </c>
      <c r="E55" s="207">
        <f>C55/'t2'!$F55*100</f>
        <v>21.908887315615573</v>
      </c>
      <c r="F55" s="42">
        <v>0.14378226277957507</v>
      </c>
      <c r="G55" s="73">
        <v>3.59</v>
      </c>
      <c r="H55" s="73">
        <v>10.216228</v>
      </c>
      <c r="I55" s="74">
        <v>5.601792</v>
      </c>
    </row>
    <row r="56" spans="1:9" ht="12.75" customHeight="1">
      <c r="A56" s="28" t="s">
        <v>152</v>
      </c>
      <c r="B56" s="29" t="s">
        <v>39</v>
      </c>
      <c r="C56" s="210">
        <v>196.741927</v>
      </c>
      <c r="D56" s="271">
        <f>C56*1000000/'t15'!$D56</f>
        <v>244.83391925811344</v>
      </c>
      <c r="E56" s="209">
        <f>C56/'t2'!$F56*100</f>
        <v>32.78346614389598</v>
      </c>
      <c r="F56" s="43">
        <v>0.1157720208699613</v>
      </c>
      <c r="G56" s="75">
        <v>70</v>
      </c>
      <c r="H56" s="75">
        <v>57.581693</v>
      </c>
      <c r="I56" s="76">
        <v>47.8</v>
      </c>
    </row>
    <row r="57" spans="1:9" ht="12.75" customHeight="1">
      <c r="A57" s="26" t="s">
        <v>153</v>
      </c>
      <c r="B57" s="27" t="s">
        <v>40</v>
      </c>
      <c r="C57" s="206">
        <v>150.634241</v>
      </c>
      <c r="D57" s="270">
        <f>C57*1000000/'t15'!$D57</f>
        <v>291.8900545473923</v>
      </c>
      <c r="E57" s="207">
        <f>C57/'t2'!$F57*100</f>
        <v>32.16307051648942</v>
      </c>
      <c r="F57" s="42">
        <v>0.06904294295496083</v>
      </c>
      <c r="G57" s="73">
        <v>41.337049</v>
      </c>
      <c r="H57" s="73">
        <v>63.3852</v>
      </c>
      <c r="I57" s="74">
        <v>30.387347</v>
      </c>
    </row>
    <row r="58" spans="1:9" ht="12.75" customHeight="1">
      <c r="A58" s="28" t="s">
        <v>154</v>
      </c>
      <c r="B58" s="29" t="s">
        <v>96</v>
      </c>
      <c r="C58" s="210">
        <v>133.38625</v>
      </c>
      <c r="D58" s="271">
        <f>C58*1000000/'t15'!$D58</f>
        <v>229.8170061440174</v>
      </c>
      <c r="E58" s="209">
        <f>C58/'t2'!$F58*100</f>
        <v>32.45220425222294</v>
      </c>
      <c r="F58" s="43">
        <v>0.06604918633000878</v>
      </c>
      <c r="G58" s="75">
        <v>50</v>
      </c>
      <c r="H58" s="75">
        <v>30.6</v>
      </c>
      <c r="I58" s="76">
        <v>37.23625</v>
      </c>
    </row>
    <row r="59" spans="1:9" ht="12.75" customHeight="1">
      <c r="A59" s="26" t="s">
        <v>155</v>
      </c>
      <c r="B59" s="27" t="s">
        <v>41</v>
      </c>
      <c r="C59" s="206">
        <v>53.598</v>
      </c>
      <c r="D59" s="270">
        <f>C59*1000000/'t15'!$D59</f>
        <v>278.83094722823375</v>
      </c>
      <c r="E59" s="207">
        <f>C59/'t2'!$F59*100</f>
        <v>29.229424291482857</v>
      </c>
      <c r="F59" s="42">
        <v>0.05549221053129094</v>
      </c>
      <c r="G59" s="73">
        <v>8.898</v>
      </c>
      <c r="H59" s="73">
        <v>26.763373</v>
      </c>
      <c r="I59" s="74">
        <v>15.936627</v>
      </c>
    </row>
    <row r="60" spans="1:9" ht="12.75" customHeight="1">
      <c r="A60" s="28" t="s">
        <v>156</v>
      </c>
      <c r="B60" s="29" t="s">
        <v>42</v>
      </c>
      <c r="C60" s="210">
        <v>73.174923</v>
      </c>
      <c r="D60" s="271">
        <f>C60*1000000/'t15'!$D60</f>
        <v>232.0781058220188</v>
      </c>
      <c r="E60" s="209">
        <f>C60/'t2'!$F60*100</f>
        <v>26.75526124530024</v>
      </c>
      <c r="F60" s="43">
        <v>-0.0328457557922851</v>
      </c>
      <c r="G60" s="75">
        <v>18.707783</v>
      </c>
      <c r="H60" s="75">
        <v>33.551351</v>
      </c>
      <c r="I60" s="76">
        <v>10.773936</v>
      </c>
    </row>
    <row r="61" spans="1:9" ht="12.75" customHeight="1">
      <c r="A61" s="26" t="s">
        <v>157</v>
      </c>
      <c r="B61" s="27" t="s">
        <v>43</v>
      </c>
      <c r="C61" s="206">
        <v>242.128318</v>
      </c>
      <c r="D61" s="270">
        <f>C61*1000000/'t15'!$D61</f>
        <v>324.946007026924</v>
      </c>
      <c r="E61" s="207">
        <f>C61/'t2'!$F61*100</f>
        <v>35.842553424131474</v>
      </c>
      <c r="F61" s="42">
        <v>-0.032821573502260226</v>
      </c>
      <c r="G61" s="73">
        <v>60</v>
      </c>
      <c r="H61" s="73">
        <v>88.320561</v>
      </c>
      <c r="I61" s="74">
        <v>62.356992</v>
      </c>
    </row>
    <row r="62" spans="1:9" ht="12.75" customHeight="1">
      <c r="A62" s="28" t="s">
        <v>158</v>
      </c>
      <c r="B62" s="29" t="s">
        <v>44</v>
      </c>
      <c r="C62" s="210">
        <v>61.558867</v>
      </c>
      <c r="D62" s="271">
        <f>C62*1000000/'t15'!$D62</f>
        <v>307.1539190787209</v>
      </c>
      <c r="E62" s="209">
        <f>C62/'t2'!$F62*100</f>
        <v>28.809512499538435</v>
      </c>
      <c r="F62" s="43">
        <v>0.43293125169314073</v>
      </c>
      <c r="G62" s="75">
        <v>10.3</v>
      </c>
      <c r="H62" s="75">
        <v>29.867959</v>
      </c>
      <c r="I62" s="76">
        <v>14.536897</v>
      </c>
    </row>
    <row r="63" spans="1:9" ht="12.75" customHeight="1">
      <c r="A63" s="26" t="s">
        <v>159</v>
      </c>
      <c r="B63" s="27" t="s">
        <v>45</v>
      </c>
      <c r="C63" s="206">
        <v>182.2</v>
      </c>
      <c r="D63" s="270">
        <f>C63*1000000/'t15'!$D63</f>
        <v>246.50135832801186</v>
      </c>
      <c r="E63" s="207">
        <f>C63/'t2'!$F63*100</f>
        <v>30.15179542440381</v>
      </c>
      <c r="F63" s="42">
        <v>0.07683215130023635</v>
      </c>
      <c r="G63" s="73">
        <v>65</v>
      </c>
      <c r="H63" s="73">
        <v>60</v>
      </c>
      <c r="I63" s="74">
        <v>42.2</v>
      </c>
    </row>
    <row r="64" spans="1:9" ht="12.75" customHeight="1">
      <c r="A64" s="28" t="s">
        <v>160</v>
      </c>
      <c r="B64" s="29" t="s">
        <v>46</v>
      </c>
      <c r="C64" s="210">
        <v>267.66928</v>
      </c>
      <c r="D64" s="271">
        <f>C64*1000000/'t15'!$D64</f>
        <v>251.01964873847447</v>
      </c>
      <c r="E64" s="209">
        <f>C64/'t2'!$F64*100</f>
        <v>33.53007906841572</v>
      </c>
      <c r="F64" s="43">
        <v>0.028847288151780726</v>
      </c>
      <c r="G64" s="75">
        <v>73.95</v>
      </c>
      <c r="H64" s="75">
        <v>95.59428</v>
      </c>
      <c r="I64" s="76">
        <v>73.55</v>
      </c>
    </row>
    <row r="65" spans="1:9" ht="12.75" customHeight="1">
      <c r="A65" s="26" t="s">
        <v>161</v>
      </c>
      <c r="B65" s="27" t="s">
        <v>47</v>
      </c>
      <c r="C65" s="206">
        <v>80.559842</v>
      </c>
      <c r="D65" s="270">
        <f>C65*1000000/'t15'!$D65</f>
        <v>353.7360235356108</v>
      </c>
      <c r="E65" s="207">
        <f>C65/'t2'!$F65*100</f>
        <v>29.885572902807716</v>
      </c>
      <c r="F65" s="42">
        <v>0.1366816028088622</v>
      </c>
      <c r="G65" s="73">
        <v>13.77</v>
      </c>
      <c r="H65" s="73">
        <v>40.736632</v>
      </c>
      <c r="I65" s="74">
        <v>18.01321</v>
      </c>
    </row>
    <row r="66" spans="1:9" ht="12.75" customHeight="1">
      <c r="A66" s="28" t="s">
        <v>162</v>
      </c>
      <c r="B66" s="29" t="s">
        <v>48</v>
      </c>
      <c r="C66" s="210">
        <v>886.2</v>
      </c>
      <c r="D66" s="271">
        <f>C66*1000000/'t15'!$D66</f>
        <v>339.11341472514476</v>
      </c>
      <c r="E66" s="209">
        <f>C66/'t2'!$F66*100</f>
        <v>34.02586354112185</v>
      </c>
      <c r="F66" s="43">
        <v>0.09654621721437251</v>
      </c>
      <c r="G66" s="75">
        <v>242</v>
      </c>
      <c r="H66" s="75">
        <v>254</v>
      </c>
      <c r="I66" s="76">
        <v>360.7</v>
      </c>
    </row>
    <row r="67" spans="1:9" ht="12.75" customHeight="1">
      <c r="A67" s="26" t="s">
        <v>163</v>
      </c>
      <c r="B67" s="27" t="s">
        <v>49</v>
      </c>
      <c r="C67" s="206">
        <v>232.798629</v>
      </c>
      <c r="D67" s="270">
        <f>C67*1000000/'t15'!$D67</f>
        <v>283.3589295103996</v>
      </c>
      <c r="E67" s="207">
        <f>C67/'t2'!$F67*100</f>
        <v>31.673852641740996</v>
      </c>
      <c r="F67" s="42">
        <v>-0.00834083556875409</v>
      </c>
      <c r="G67" s="73">
        <v>83</v>
      </c>
      <c r="H67" s="73">
        <v>80.203203</v>
      </c>
      <c r="I67" s="74">
        <v>55.095426</v>
      </c>
    </row>
    <row r="68" spans="1:9" ht="12.75" customHeight="1">
      <c r="A68" s="28" t="s">
        <v>164</v>
      </c>
      <c r="B68" s="29" t="s">
        <v>50</v>
      </c>
      <c r="C68" s="210">
        <v>82.356449</v>
      </c>
      <c r="D68" s="271">
        <f>C68*1000000/'t15'!$D68</f>
        <v>272.6944438925863</v>
      </c>
      <c r="E68" s="209">
        <f>C68/'t2'!$F68*100</f>
        <v>27.24963401991519</v>
      </c>
      <c r="F68" s="43">
        <v>0.26651958145843646</v>
      </c>
      <c r="G68" s="75">
        <v>19.027599</v>
      </c>
      <c r="H68" s="75">
        <v>34.07885</v>
      </c>
      <c r="I68" s="76">
        <v>19.1</v>
      </c>
    </row>
    <row r="69" spans="1:9" ht="12.75" customHeight="1">
      <c r="A69" s="26" t="s">
        <v>165</v>
      </c>
      <c r="B69" s="27" t="s">
        <v>51</v>
      </c>
      <c r="C69" s="206">
        <v>486.660533</v>
      </c>
      <c r="D69" s="270">
        <f>C69*1000000/'t15'!$D69</f>
        <v>326.84791709062284</v>
      </c>
      <c r="E69" s="207">
        <f>C69/'t2'!$F69*100</f>
        <v>34.92901356127406</v>
      </c>
      <c r="F69" s="42">
        <v>-0.03609733107951041</v>
      </c>
      <c r="G69" s="73">
        <v>94</v>
      </c>
      <c r="H69" s="73">
        <v>191.590266</v>
      </c>
      <c r="I69" s="74">
        <v>175.155267</v>
      </c>
    </row>
    <row r="70" spans="1:9" ht="12.75" customHeight="1">
      <c r="A70" s="28" t="s">
        <v>166</v>
      </c>
      <c r="B70" s="29" t="s">
        <v>52</v>
      </c>
      <c r="C70" s="210">
        <v>191.0355</v>
      </c>
      <c r="D70" s="271">
        <f>C70*1000000/'t15'!$D70</f>
        <v>295.30551484909756</v>
      </c>
      <c r="E70" s="209">
        <f>C70/'t2'!$F70*100</f>
        <v>32.62157490048789</v>
      </c>
      <c r="F70" s="43">
        <v>0.06915174936128676</v>
      </c>
      <c r="G70" s="75">
        <v>52.75</v>
      </c>
      <c r="H70" s="75">
        <v>71.15</v>
      </c>
      <c r="I70" s="76">
        <v>52.77</v>
      </c>
    </row>
    <row r="71" spans="1:9" ht="12.75" customHeight="1">
      <c r="A71" s="26" t="s">
        <v>167</v>
      </c>
      <c r="B71" s="27" t="s">
        <v>53</v>
      </c>
      <c r="C71" s="206">
        <v>217.824836</v>
      </c>
      <c r="D71" s="270">
        <f>C71*1000000/'t15'!$D71</f>
        <v>324.3159114054469</v>
      </c>
      <c r="E71" s="207">
        <f>C71/'t2'!$F71*100</f>
        <v>34.90959497891868</v>
      </c>
      <c r="F71" s="42">
        <v>0.08668191130502811</v>
      </c>
      <c r="G71" s="73">
        <v>83</v>
      </c>
      <c r="H71" s="73">
        <v>68.320855</v>
      </c>
      <c r="I71" s="74">
        <v>46.555317</v>
      </c>
    </row>
    <row r="72" spans="1:9" ht="12.75" customHeight="1">
      <c r="A72" s="28" t="s">
        <v>168</v>
      </c>
      <c r="B72" s="29" t="s">
        <v>97</v>
      </c>
      <c r="C72" s="210">
        <v>82.162241</v>
      </c>
      <c r="D72" s="271">
        <f>C72*1000000/'t15'!$D72</f>
        <v>345.1745402909705</v>
      </c>
      <c r="E72" s="209">
        <f>C72/'t2'!$F72*100</f>
        <v>27.892663796032192</v>
      </c>
      <c r="F72" s="43">
        <v>0.008312472617626021</v>
      </c>
      <c r="G72" s="75">
        <v>16.25</v>
      </c>
      <c r="H72" s="75">
        <v>37.27</v>
      </c>
      <c r="I72" s="76">
        <v>18.5</v>
      </c>
    </row>
    <row r="73" spans="1:9" ht="12.75" customHeight="1">
      <c r="A73" s="26" t="s">
        <v>169</v>
      </c>
      <c r="B73" s="27" t="s">
        <v>54</v>
      </c>
      <c r="C73" s="206">
        <v>190.53264</v>
      </c>
      <c r="D73" s="270">
        <f>C73*1000000/'t15'!$D73</f>
        <v>418.99524340442935</v>
      </c>
      <c r="E73" s="207">
        <f>C73/'t2'!$F73*100</f>
        <v>37.8875744192536</v>
      </c>
      <c r="F73" s="42">
        <v>0.02329477630158605</v>
      </c>
      <c r="G73" s="73">
        <v>50.8</v>
      </c>
      <c r="H73" s="73">
        <v>57.73264</v>
      </c>
      <c r="I73" s="74">
        <v>69.9</v>
      </c>
    </row>
    <row r="74" spans="1:9" ht="12.75" customHeight="1">
      <c r="A74" s="28" t="s">
        <v>170</v>
      </c>
      <c r="B74" s="29" t="s">
        <v>55</v>
      </c>
      <c r="C74" s="210">
        <v>291.373091</v>
      </c>
      <c r="D74" s="271">
        <f>C74*1000000/'t15'!$D74</f>
        <v>261.7420578562657</v>
      </c>
      <c r="E74" s="209">
        <f>C74/'t2'!$F74*100</f>
        <v>32.690787098480605</v>
      </c>
      <c r="F74" s="43">
        <v>-0.019502747289698585</v>
      </c>
      <c r="G74" s="75">
        <v>83.025</v>
      </c>
      <c r="H74" s="75">
        <v>118.478091</v>
      </c>
      <c r="I74" s="76">
        <v>75</v>
      </c>
    </row>
    <row r="75" spans="1:9" ht="12.75" customHeight="1">
      <c r="A75" s="26" t="s">
        <v>171</v>
      </c>
      <c r="B75" s="27" t="s">
        <v>56</v>
      </c>
      <c r="C75" s="206">
        <v>199.986053</v>
      </c>
      <c r="D75" s="270">
        <f>C75*1000000/'t15'!$D75</f>
        <v>261.73992361896387</v>
      </c>
      <c r="E75" s="207">
        <f>C75/'t2'!$F75*100</f>
        <v>30.827982198681703</v>
      </c>
      <c r="F75" s="42">
        <v>0.5141052755106676</v>
      </c>
      <c r="G75" s="73">
        <v>52</v>
      </c>
      <c r="H75" s="73">
        <v>88.896053</v>
      </c>
      <c r="I75" s="74">
        <v>46.6</v>
      </c>
    </row>
    <row r="76" spans="1:9" ht="12.75" customHeight="1">
      <c r="A76" s="28" t="s">
        <v>172</v>
      </c>
      <c r="B76" s="29" t="s">
        <v>57</v>
      </c>
      <c r="C76" s="210">
        <v>418.659435</v>
      </c>
      <c r="D76" s="271">
        <f>C76*1000000/'t15'!$D76</f>
        <v>240.75429181649375</v>
      </c>
      <c r="E76" s="209">
        <f>C76/'t2'!$F76*100</f>
        <v>28.937006066192634</v>
      </c>
      <c r="F76" s="43">
        <v>-0.002070852369081222</v>
      </c>
      <c r="G76" s="75">
        <v>194.6</v>
      </c>
      <c r="H76" s="75">
        <v>69.013734</v>
      </c>
      <c r="I76" s="76">
        <v>131.205701</v>
      </c>
    </row>
    <row r="77" spans="1:9" ht="12.75" customHeight="1">
      <c r="A77" s="26" t="s">
        <v>173</v>
      </c>
      <c r="B77" s="27" t="s">
        <v>58</v>
      </c>
      <c r="C77" s="206">
        <v>59.763879</v>
      </c>
      <c r="D77" s="270">
        <f>C77*1000000/'t15'!$D77</f>
        <v>241.98351655025812</v>
      </c>
      <c r="E77" s="207">
        <f>C77/'t2'!$F77*100</f>
        <v>27.735978806409506</v>
      </c>
      <c r="F77" s="42">
        <v>0.13868493855387265</v>
      </c>
      <c r="G77" s="73">
        <v>12.8</v>
      </c>
      <c r="H77" s="73">
        <v>25.14312</v>
      </c>
      <c r="I77" s="74">
        <v>14.370759</v>
      </c>
    </row>
    <row r="78" spans="1:9" ht="12.75" customHeight="1">
      <c r="A78" s="28" t="s">
        <v>174</v>
      </c>
      <c r="B78" s="29" t="s">
        <v>59</v>
      </c>
      <c r="C78" s="210">
        <v>147.646579</v>
      </c>
      <c r="D78" s="271">
        <f>C78*1000000/'t15'!$D78</f>
        <v>257.2231089787144</v>
      </c>
      <c r="E78" s="209">
        <f>C78/'t2'!$F78*100</f>
        <v>29.423860683311016</v>
      </c>
      <c r="F78" s="43">
        <v>0.42942346380614005</v>
      </c>
      <c r="G78" s="75">
        <v>33.1</v>
      </c>
      <c r="H78" s="75">
        <v>65.71</v>
      </c>
      <c r="I78" s="76">
        <v>32.836579</v>
      </c>
    </row>
    <row r="79" spans="1:9" ht="12.75" customHeight="1">
      <c r="A79" s="26" t="s">
        <v>175</v>
      </c>
      <c r="B79" s="27" t="s">
        <v>60</v>
      </c>
      <c r="C79" s="206">
        <v>161.204018</v>
      </c>
      <c r="D79" s="270">
        <f>C79*1000000/'t15'!$D79</f>
        <v>279.5085107526602</v>
      </c>
      <c r="E79" s="207">
        <f>C79/'t2'!$F79*100</f>
        <v>30.6907372841102</v>
      </c>
      <c r="F79" s="42">
        <v>0.058758287048239044</v>
      </c>
      <c r="G79" s="73">
        <v>40</v>
      </c>
      <c r="H79" s="73">
        <v>66.784018</v>
      </c>
      <c r="I79" s="74">
        <v>37.2</v>
      </c>
    </row>
    <row r="80" spans="1:9" ht="12.75" customHeight="1">
      <c r="A80" s="28" t="s">
        <v>176</v>
      </c>
      <c r="B80" s="29" t="s">
        <v>61</v>
      </c>
      <c r="C80" s="210">
        <v>168.4762</v>
      </c>
      <c r="D80" s="271">
        <f>C80*1000000/'t15'!$D80</f>
        <v>396.8085958292705</v>
      </c>
      <c r="E80" s="209">
        <f>C80/'t2'!$F80*100</f>
        <v>37.65748612863214</v>
      </c>
      <c r="F80" s="43">
        <v>0.09650540375621985</v>
      </c>
      <c r="G80" s="75">
        <v>65</v>
      </c>
      <c r="H80" s="75">
        <v>67.3757</v>
      </c>
      <c r="I80" s="76">
        <v>17.1</v>
      </c>
    </row>
    <row r="81" spans="1:9" ht="12.75" customHeight="1">
      <c r="A81" s="26" t="s">
        <v>177</v>
      </c>
      <c r="B81" s="27" t="s">
        <v>62</v>
      </c>
      <c r="C81" s="206">
        <v>256.331</v>
      </c>
      <c r="D81" s="270">
        <f>C81*1000000/'t15'!$D81</f>
        <v>342.7045383139586</v>
      </c>
      <c r="E81" s="207">
        <f>C81/'t2'!$F81*100</f>
        <v>38.15826753548841</v>
      </c>
      <c r="F81" s="42">
        <v>-0.013641121150086755</v>
      </c>
      <c r="G81" s="73">
        <v>126.4</v>
      </c>
      <c r="H81" s="73">
        <v>76.318</v>
      </c>
      <c r="I81" s="74">
        <v>33.7</v>
      </c>
    </row>
    <row r="82" spans="1:9" ht="12.75" customHeight="1">
      <c r="A82" s="28" t="s">
        <v>178</v>
      </c>
      <c r="B82" s="29" t="s">
        <v>63</v>
      </c>
      <c r="C82" s="210">
        <v>974.77209</v>
      </c>
      <c r="D82" s="271">
        <f>C82*1000000/'t15'!$D82</f>
        <v>431.70074947486273</v>
      </c>
      <c r="E82" s="209">
        <f>C82/'t2'!$F82*100</f>
        <v>33.078327261370326</v>
      </c>
      <c r="F82" s="43">
        <v>0.10746578661258832</v>
      </c>
      <c r="G82" s="75">
        <v>630</v>
      </c>
      <c r="H82" s="75">
        <v>54.54</v>
      </c>
      <c r="I82" s="76">
        <v>266.13109</v>
      </c>
    </row>
    <row r="83" spans="1:9" ht="12.75" customHeight="1">
      <c r="A83" s="26" t="s">
        <v>179</v>
      </c>
      <c r="B83" s="27" t="s">
        <v>64</v>
      </c>
      <c r="C83" s="206">
        <v>406.678869</v>
      </c>
      <c r="D83" s="270">
        <f>C83*1000000/'t15'!$D83</f>
        <v>318.8430335802202</v>
      </c>
      <c r="E83" s="207">
        <f>C83/'t2'!$F83*100</f>
        <v>31.53661450908566</v>
      </c>
      <c r="F83" s="42">
        <v>0.07452000029233119</v>
      </c>
      <c r="G83" s="73">
        <v>119.8</v>
      </c>
      <c r="H83" s="73">
        <v>131</v>
      </c>
      <c r="I83" s="74">
        <v>142.957869</v>
      </c>
    </row>
    <row r="84" spans="1:9" ht="12.75" customHeight="1">
      <c r="A84" s="28" t="s">
        <v>180</v>
      </c>
      <c r="B84" s="29" t="s">
        <v>65</v>
      </c>
      <c r="C84" s="210">
        <v>382.404187</v>
      </c>
      <c r="D84" s="271">
        <f>C84*1000000/'t15'!$D84</f>
        <v>286.38416022359286</v>
      </c>
      <c r="E84" s="209">
        <f>C84/'t2'!$F84*100</f>
        <v>34.58562613257245</v>
      </c>
      <c r="F84" s="43">
        <v>0.1818568935012257</v>
      </c>
      <c r="G84" s="75">
        <v>170</v>
      </c>
      <c r="H84" s="75">
        <v>119.994081</v>
      </c>
      <c r="I84" s="76">
        <v>63.674056</v>
      </c>
    </row>
    <row r="85" spans="1:9" ht="12.75" customHeight="1">
      <c r="A85" s="26" t="s">
        <v>181</v>
      </c>
      <c r="B85" s="27" t="s">
        <v>66</v>
      </c>
      <c r="C85" s="206">
        <v>377.688975</v>
      </c>
      <c r="D85" s="270">
        <f>C85*1000000/'t15'!$D85</f>
        <v>263.48304122859093</v>
      </c>
      <c r="E85" s="207">
        <f>C85/'t2'!$F85*100</f>
        <v>37.68022338685634</v>
      </c>
      <c r="F85" s="42">
        <v>0.051033595236733786</v>
      </c>
      <c r="G85" s="73">
        <v>235.831537</v>
      </c>
      <c r="H85" s="73">
        <v>59.742361</v>
      </c>
      <c r="I85" s="74">
        <v>65.115077</v>
      </c>
    </row>
    <row r="86" spans="1:9" ht="12.75" customHeight="1">
      <c r="A86" s="28" t="s">
        <v>182</v>
      </c>
      <c r="B86" s="29" t="s">
        <v>67</v>
      </c>
      <c r="C86" s="210">
        <v>91.7697</v>
      </c>
      <c r="D86" s="271">
        <f>C86*1000000/'t15'!$D86</f>
        <v>242.91579315164222</v>
      </c>
      <c r="E86" s="209">
        <f>C86/'t2'!$F86*100</f>
        <v>29.10976545896325</v>
      </c>
      <c r="F86" s="43">
        <v>0.36855314960629926</v>
      </c>
      <c r="G86" s="75">
        <v>22.652</v>
      </c>
      <c r="H86" s="75">
        <v>40.86</v>
      </c>
      <c r="I86" s="76">
        <v>15.5</v>
      </c>
    </row>
    <row r="87" spans="1:9" ht="12.75" customHeight="1">
      <c r="A87" s="26" t="s">
        <v>183</v>
      </c>
      <c r="B87" s="27" t="s">
        <v>68</v>
      </c>
      <c r="C87" s="206">
        <v>280.431</v>
      </c>
      <c r="D87" s="270">
        <f>C87*1000000/'t15'!$D87</f>
        <v>481.45223179259324</v>
      </c>
      <c r="E87" s="207">
        <f>C87/'t2'!$F87*100</f>
        <v>48.528196764916316</v>
      </c>
      <c r="F87" s="42">
        <v>0.061723861158226256</v>
      </c>
      <c r="G87" s="73">
        <v>40.5</v>
      </c>
      <c r="H87" s="73">
        <v>70.9</v>
      </c>
      <c r="I87" s="74">
        <v>62.7</v>
      </c>
    </row>
    <row r="88" spans="1:9" ht="12.75" customHeight="1">
      <c r="A88" s="28" t="s">
        <v>184</v>
      </c>
      <c r="B88" s="29" t="s">
        <v>69</v>
      </c>
      <c r="C88" s="210">
        <v>116.398801</v>
      </c>
      <c r="D88" s="271">
        <f>C88*1000000/'t15'!$D88</f>
        <v>301.76863388658154</v>
      </c>
      <c r="E88" s="209">
        <f>C88/'t2'!$F88*100</f>
        <v>30.277749894995086</v>
      </c>
      <c r="F88" s="43">
        <v>0.020872855106716104</v>
      </c>
      <c r="G88" s="75">
        <v>24.45</v>
      </c>
      <c r="H88" s="75">
        <v>47.7</v>
      </c>
      <c r="I88" s="76">
        <v>32.131053</v>
      </c>
    </row>
    <row r="89" spans="1:9" ht="12.75" customHeight="1">
      <c r="A89" s="26" t="s">
        <v>185</v>
      </c>
      <c r="B89" s="27" t="s">
        <v>70</v>
      </c>
      <c r="C89" s="206">
        <v>85.25787</v>
      </c>
      <c r="D89" s="270">
        <f>C89*1000000/'t15'!$D89</f>
        <v>346.7782898188785</v>
      </c>
      <c r="E89" s="207">
        <f>C89/'t2'!$F89*100</f>
        <v>31.451600211887115</v>
      </c>
      <c r="F89" s="42">
        <v>0.09321588230784394</v>
      </c>
      <c r="G89" s="73">
        <v>20.4</v>
      </c>
      <c r="H89" s="73">
        <v>30.682742</v>
      </c>
      <c r="I89" s="74">
        <v>24.802128</v>
      </c>
    </row>
    <row r="90" spans="1:9" s="3" customFormat="1" ht="12.75" customHeight="1">
      <c r="A90" s="28" t="s">
        <v>186</v>
      </c>
      <c r="B90" s="29" t="s">
        <v>71</v>
      </c>
      <c r="C90" s="210">
        <v>456.933355</v>
      </c>
      <c r="D90" s="271">
        <f>C90*1000000/'t15'!$D90</f>
        <v>445.7012380986753</v>
      </c>
      <c r="E90" s="209">
        <f>C90/'t2'!$F90*100</f>
        <v>45.368967661151316</v>
      </c>
      <c r="F90" s="43">
        <v>0.02437369837646086</v>
      </c>
      <c r="G90" s="75">
        <v>238.85</v>
      </c>
      <c r="H90" s="75">
        <v>85.9</v>
      </c>
      <c r="I90" s="76">
        <v>110.455</v>
      </c>
    </row>
    <row r="91" spans="1:9" ht="12.75" customHeight="1">
      <c r="A91" s="26" t="s">
        <v>187</v>
      </c>
      <c r="B91" s="27" t="s">
        <v>72</v>
      </c>
      <c r="C91" s="206">
        <v>211.062538</v>
      </c>
      <c r="D91" s="270">
        <f>C91*1000000/'t15'!$D91</f>
        <v>382.4137070093238</v>
      </c>
      <c r="E91" s="207">
        <f>C91/'t2'!$F91*100</f>
        <v>37.44839199991527</v>
      </c>
      <c r="F91" s="42">
        <v>0.02130063166679652</v>
      </c>
      <c r="G91" s="73">
        <v>68.5</v>
      </c>
      <c r="H91" s="73">
        <v>67.842</v>
      </c>
      <c r="I91" s="74">
        <v>64.2</v>
      </c>
    </row>
    <row r="92" spans="1:9" ht="12.75" customHeight="1">
      <c r="A92" s="28" t="s">
        <v>188</v>
      </c>
      <c r="B92" s="29" t="s">
        <v>73</v>
      </c>
      <c r="C92" s="210">
        <v>199.647274</v>
      </c>
      <c r="D92" s="271">
        <f>C92*1000000/'t15'!$D92</f>
        <v>309.1376451642873</v>
      </c>
      <c r="E92" s="209">
        <f>C92/'t2'!$F92*100</f>
        <v>34.963770471917385</v>
      </c>
      <c r="F92" s="43">
        <v>0.07406272249346313</v>
      </c>
      <c r="G92" s="75">
        <v>78</v>
      </c>
      <c r="H92" s="75">
        <v>71.2</v>
      </c>
      <c r="I92" s="76">
        <v>29.936938</v>
      </c>
    </row>
    <row r="93" spans="1:9" ht="12.75" customHeight="1">
      <c r="A93" s="26" t="s">
        <v>189</v>
      </c>
      <c r="B93" s="27" t="s">
        <v>74</v>
      </c>
      <c r="C93" s="206">
        <v>118.272</v>
      </c>
      <c r="D93" s="270">
        <f>C93*1000000/'t15'!$D93</f>
        <v>270.39100525592636</v>
      </c>
      <c r="E93" s="207">
        <f>C93/'t2'!$F93*100</f>
        <v>33.11255450639002</v>
      </c>
      <c r="F93" s="42">
        <v>0.11429986026688055</v>
      </c>
      <c r="G93" s="73">
        <v>32</v>
      </c>
      <c r="H93" s="73">
        <v>40.96</v>
      </c>
      <c r="I93" s="74">
        <v>34.604</v>
      </c>
    </row>
    <row r="94" spans="1:9" ht="12.75">
      <c r="A94" s="28" t="s">
        <v>190</v>
      </c>
      <c r="B94" s="29" t="s">
        <v>98</v>
      </c>
      <c r="C94" s="210">
        <v>101.864622</v>
      </c>
      <c r="D94" s="271">
        <f>C94*1000000/'t15'!$D94</f>
        <v>265.675116974164</v>
      </c>
      <c r="E94" s="209">
        <f>C94/'t2'!$F94*100</f>
        <v>28.00695792581292</v>
      </c>
      <c r="F94" s="43">
        <v>0.05697417526447324</v>
      </c>
      <c r="G94" s="75">
        <v>23.2</v>
      </c>
      <c r="H94" s="75">
        <v>43.546246</v>
      </c>
      <c r="I94" s="76">
        <v>25.538376</v>
      </c>
    </row>
    <row r="95" spans="1:9" ht="12.75">
      <c r="A95" s="26" t="s">
        <v>191</v>
      </c>
      <c r="B95" s="27" t="s">
        <v>75</v>
      </c>
      <c r="C95" s="206">
        <v>118.2</v>
      </c>
      <c r="D95" s="270">
        <f>C95*1000000/'t15'!$D95</f>
        <v>300.4010430168194</v>
      </c>
      <c r="E95" s="207">
        <f>C95/'t2'!$F95*100</f>
        <v>32.095144998370806</v>
      </c>
      <c r="F95" s="42">
        <v>-0.05235308265854244</v>
      </c>
      <c r="G95" s="73">
        <v>21.8</v>
      </c>
      <c r="H95" s="73">
        <v>57.9</v>
      </c>
      <c r="I95" s="74">
        <v>29</v>
      </c>
    </row>
    <row r="96" spans="1:9" ht="12.75">
      <c r="A96" s="28" t="s">
        <v>192</v>
      </c>
      <c r="B96" s="29" t="s">
        <v>76</v>
      </c>
      <c r="C96" s="210">
        <v>105.164497</v>
      </c>
      <c r="D96" s="271">
        <f>C96*1000000/'t15'!$D96</f>
        <v>296.83838580565765</v>
      </c>
      <c r="E96" s="209">
        <f>C96/'t2'!$F96*100</f>
        <v>30.007951681548047</v>
      </c>
      <c r="F96" s="43">
        <v>0.11455812013074662</v>
      </c>
      <c r="G96" s="75">
        <v>29.831428</v>
      </c>
      <c r="H96" s="75">
        <v>38.323917</v>
      </c>
      <c r="I96" s="76">
        <v>27.447189</v>
      </c>
    </row>
    <row r="97" spans="1:9" ht="12.75">
      <c r="A97" s="26" t="s">
        <v>193</v>
      </c>
      <c r="B97" s="27" t="s">
        <v>77</v>
      </c>
      <c r="C97" s="206">
        <v>41.905663</v>
      </c>
      <c r="D97" s="270">
        <f>C97*1000000/'t15'!$D97</f>
        <v>287.05064834540065</v>
      </c>
      <c r="E97" s="207">
        <f>C97/'t2'!$F97*100</f>
        <v>31.582609004193895</v>
      </c>
      <c r="F97" s="42">
        <v>-0.013234202595766464</v>
      </c>
      <c r="G97" s="73">
        <v>10.806917</v>
      </c>
      <c r="H97" s="73">
        <v>16.129594</v>
      </c>
      <c r="I97" s="74">
        <v>9.725492</v>
      </c>
    </row>
    <row r="98" spans="1:9" ht="12.75">
      <c r="A98" s="28" t="s">
        <v>194</v>
      </c>
      <c r="B98" s="29" t="s">
        <v>78</v>
      </c>
      <c r="C98" s="210">
        <v>385.669148</v>
      </c>
      <c r="D98" s="271">
        <f>C98*1000000/'t15'!$D98</f>
        <v>314.64779227178866</v>
      </c>
      <c r="E98" s="209">
        <f>C98/'t2'!$F98*100</f>
        <v>35.05380299832444</v>
      </c>
      <c r="F98" s="43">
        <v>0.014585599255823478</v>
      </c>
      <c r="G98" s="75">
        <v>159.435</v>
      </c>
      <c r="H98" s="75">
        <v>123.2616</v>
      </c>
      <c r="I98" s="76">
        <v>80.651848</v>
      </c>
    </row>
    <row r="99" spans="1:9" ht="12.75">
      <c r="A99" s="26" t="s">
        <v>195</v>
      </c>
      <c r="B99" s="27" t="s">
        <v>99</v>
      </c>
      <c r="C99" s="206">
        <v>545.545197</v>
      </c>
      <c r="D99" s="270">
        <f>C99*1000000/'t15'!$D99</f>
        <v>345.4004743402321</v>
      </c>
      <c r="E99" s="207">
        <f>C99/'t2'!$F99*100</f>
        <v>29.628779440502413</v>
      </c>
      <c r="F99" s="42">
        <v>0.006040493277051917</v>
      </c>
      <c r="G99" s="73">
        <v>348.4</v>
      </c>
      <c r="H99" s="73">
        <v>61.062</v>
      </c>
      <c r="I99" s="74">
        <v>113.833197</v>
      </c>
    </row>
    <row r="100" spans="1:9" ht="12.75">
      <c r="A100" s="28" t="s">
        <v>196</v>
      </c>
      <c r="B100" s="29" t="s">
        <v>79</v>
      </c>
      <c r="C100" s="210">
        <v>579.079556</v>
      </c>
      <c r="D100" s="271">
        <f>C100*1000000/'t15'!$D100</f>
        <v>378.87636129763354</v>
      </c>
      <c r="E100" s="209">
        <f>C100/'t2'!$F100*100</f>
        <v>34.157198418256016</v>
      </c>
      <c r="F100" s="43">
        <v>-0.007787370719776643</v>
      </c>
      <c r="G100" s="75">
        <v>161.8</v>
      </c>
      <c r="H100" s="75">
        <v>166.702862</v>
      </c>
      <c r="I100" s="76">
        <v>234.976694</v>
      </c>
    </row>
    <row r="101" spans="1:9" ht="12.75">
      <c r="A101" s="26" t="s">
        <v>197</v>
      </c>
      <c r="B101" s="27" t="s">
        <v>80</v>
      </c>
      <c r="C101" s="206">
        <v>437.23508</v>
      </c>
      <c r="D101" s="270">
        <f>C101*1000000/'t15'!$D101</f>
        <v>328.391887598643</v>
      </c>
      <c r="E101" s="207">
        <f>C101/'t2'!$F101*100</f>
        <v>32.90813983779404</v>
      </c>
      <c r="F101" s="42">
        <v>-0.013129546820801585</v>
      </c>
      <c r="G101" s="73">
        <v>192.275</v>
      </c>
      <c r="H101" s="73">
        <v>101.3</v>
      </c>
      <c r="I101" s="74">
        <v>126.80993</v>
      </c>
    </row>
    <row r="102" spans="1:9" ht="12.75">
      <c r="A102" s="28" t="s">
        <v>198</v>
      </c>
      <c r="B102" s="29" t="s">
        <v>81</v>
      </c>
      <c r="C102" s="210">
        <v>340.170764</v>
      </c>
      <c r="D102" s="271">
        <f>C102*1000000/'t15'!$D102</f>
        <v>286.97215321007036</v>
      </c>
      <c r="E102" s="209">
        <f>C102/'t2'!$F102*100</f>
        <v>36.242086064943344</v>
      </c>
      <c r="F102" s="43">
        <v>-0.05240370935438199</v>
      </c>
      <c r="G102" s="75">
        <v>152.225887</v>
      </c>
      <c r="H102" s="75">
        <v>88.8187</v>
      </c>
      <c r="I102" s="76">
        <v>78.246192</v>
      </c>
    </row>
    <row r="103" spans="1:9" ht="12.75">
      <c r="A103" s="26" t="s">
        <v>199</v>
      </c>
      <c r="B103" s="27" t="s">
        <v>82</v>
      </c>
      <c r="C103" s="206">
        <v>297.071622</v>
      </c>
      <c r="D103" s="270">
        <f>C103*1000000/'t15'!$D103</f>
        <v>727.9561420274939</v>
      </c>
      <c r="E103" s="207">
        <f>C103/'t2'!$F103*100</f>
        <v>50.23427022320156</v>
      </c>
      <c r="F103" s="42">
        <v>0.08907633439048612</v>
      </c>
      <c r="G103" s="73">
        <v>14.15</v>
      </c>
      <c r="H103" s="73">
        <v>35.88791</v>
      </c>
      <c r="I103" s="74">
        <v>179.3</v>
      </c>
    </row>
    <row r="104" spans="1:9" ht="12.75">
      <c r="A104" s="28" t="s">
        <v>200</v>
      </c>
      <c r="B104" s="29" t="s">
        <v>83</v>
      </c>
      <c r="C104" s="210">
        <v>279.867609</v>
      </c>
      <c r="D104" s="271">
        <f>C104*1000000/'t15'!$D104</f>
        <v>695.3249796893905</v>
      </c>
      <c r="E104" s="209">
        <f>C104/'t2'!$F104*100</f>
        <v>47.3951236631085</v>
      </c>
      <c r="F104" s="43">
        <v>0.09476770342357721</v>
      </c>
      <c r="G104" s="75">
        <v>15.996458</v>
      </c>
      <c r="H104" s="75">
        <v>23.752971</v>
      </c>
      <c r="I104" s="76">
        <v>169.94318</v>
      </c>
    </row>
    <row r="105" spans="1:9" ht="12.75">
      <c r="A105" s="26" t="s">
        <v>201</v>
      </c>
      <c r="B105" s="27" t="s">
        <v>84</v>
      </c>
      <c r="C105" s="206">
        <v>164.348338</v>
      </c>
      <c r="D105" s="270">
        <f>C105*1000000/'t15'!$D105</f>
        <v>725.8368650243347</v>
      </c>
      <c r="E105" s="207">
        <f>C105/'t2'!$F105*100</f>
        <v>54.09096793377651</v>
      </c>
      <c r="F105" s="42">
        <v>0.009872561150767734</v>
      </c>
      <c r="G105" s="73">
        <v>6.15</v>
      </c>
      <c r="H105" s="73">
        <v>21</v>
      </c>
      <c r="I105" s="74">
        <v>70.348338</v>
      </c>
    </row>
    <row r="106" spans="1:9" ht="12.75">
      <c r="A106" s="28" t="s">
        <v>202</v>
      </c>
      <c r="B106" s="29" t="s">
        <v>100</v>
      </c>
      <c r="C106" s="210">
        <v>703.393</v>
      </c>
      <c r="D106" s="271">
        <f>C106*1000000/'t15'!$D105</f>
        <v>3106.5027867824365</v>
      </c>
      <c r="E106" s="209">
        <f>C106/'t2'!$F106*100</f>
        <v>53.41144917774861</v>
      </c>
      <c r="F106" s="43">
        <v>0.01274656607250857</v>
      </c>
      <c r="G106" s="75">
        <v>40</v>
      </c>
      <c r="H106" s="75">
        <v>44.1</v>
      </c>
      <c r="I106" s="76">
        <v>410.753</v>
      </c>
    </row>
    <row r="107" spans="1:9" ht="13.5" thickBot="1">
      <c r="A107" s="300" t="s">
        <v>420</v>
      </c>
      <c r="B107" s="282" t="s">
        <v>419</v>
      </c>
      <c r="C107" s="206">
        <v>119.066945</v>
      </c>
      <c r="D107" s="270">
        <f>C107*1000000/'t15'!$D107</f>
        <v>637.645705808953</v>
      </c>
      <c r="E107" s="207">
        <f>C107/'t2'!$F107*100</f>
        <v>47.13585915812871</v>
      </c>
      <c r="F107" s="42"/>
      <c r="G107" s="73">
        <v>4.29932</v>
      </c>
      <c r="H107" s="73">
        <v>0.889541</v>
      </c>
      <c r="I107" s="74">
        <v>0</v>
      </c>
    </row>
    <row r="108" spans="1:9" ht="12.75">
      <c r="A108" s="366" t="s">
        <v>426</v>
      </c>
      <c r="B108" s="367"/>
      <c r="C108" s="186">
        <v>19166.793295000007</v>
      </c>
      <c r="D108" s="272">
        <v>312.6220163008199</v>
      </c>
      <c r="E108" s="211">
        <v>34.222955125973805</v>
      </c>
      <c r="F108" s="44">
        <v>0.044085728783100686</v>
      </c>
      <c r="G108" s="77">
        <v>6401.230767000001</v>
      </c>
      <c r="H108" s="77">
        <f>H110-H109-H82</f>
        <v>6086.172624999997</v>
      </c>
      <c r="I108" s="78">
        <f>I110-I109-I82</f>
        <v>5200.8675729999995</v>
      </c>
    </row>
    <row r="109" spans="1:9" ht="12.75">
      <c r="A109" s="364" t="s">
        <v>422</v>
      </c>
      <c r="B109" s="365"/>
      <c r="C109" s="187">
        <v>1563.7475140000001</v>
      </c>
      <c r="D109" s="273">
        <v>845.1442106110829</v>
      </c>
      <c r="E109" s="212">
        <v>57.234200452436134</v>
      </c>
      <c r="F109" s="45">
        <v>0.0425662399223834</v>
      </c>
      <c r="G109" s="79">
        <v>80.595778</v>
      </c>
      <c r="H109" s="79">
        <f>SUM(H103:H107)</f>
        <v>125.630422</v>
      </c>
      <c r="I109" s="80">
        <f>SUM(I103:I107)</f>
        <v>830.3445180000001</v>
      </c>
    </row>
    <row r="110" spans="1:9" ht="13.5" thickBot="1">
      <c r="A110" s="362" t="s">
        <v>421</v>
      </c>
      <c r="B110" s="363"/>
      <c r="C110" s="188">
        <v>21685.479187000004</v>
      </c>
      <c r="D110" s="274">
        <v>331.6132264862478</v>
      </c>
      <c r="E110" s="213">
        <v>35.606322971775754</v>
      </c>
      <c r="F110" s="46">
        <v>0.04572691357750891</v>
      </c>
      <c r="G110" s="81">
        <v>7091.992833</v>
      </c>
      <c r="H110" s="81">
        <f>SUM(H7:H107)</f>
        <v>6266.343046999998</v>
      </c>
      <c r="I110" s="82">
        <f>SUM(I7:I107)</f>
        <v>6297.343180999999</v>
      </c>
    </row>
    <row r="111" spans="2:9" ht="12.75">
      <c r="B111" s="62"/>
      <c r="C111" s="63"/>
      <c r="D111" s="25"/>
      <c r="E111" s="33"/>
      <c r="F111" s="45"/>
      <c r="G111" s="64"/>
      <c r="H111" s="64"/>
      <c r="I111" s="64"/>
    </row>
    <row r="112" spans="1:7" ht="12.75">
      <c r="A112" s="243" t="s">
        <v>431</v>
      </c>
      <c r="C112" s="4"/>
      <c r="D112" s="5"/>
      <c r="G112" s="340"/>
    </row>
    <row r="113" ht="12.75">
      <c r="A113" s="243" t="s">
        <v>424</v>
      </c>
    </row>
    <row r="114" spans="1:9" ht="12.75">
      <c r="A114" s="243" t="str">
        <f>"Source : DGCL - DESL, Insee - Population totale en vigueur en  "&amp;Index!E2&amp;" (année de référence "&amp;Index!E2-3&amp;")"</f>
        <v>Source : DGCL - DESL, Insee - Population totale en vigueur en  2012 (année de référence 2009)</v>
      </c>
      <c r="B114" s="243"/>
      <c r="C114" s="243"/>
      <c r="D114" s="243"/>
      <c r="E114" s="243"/>
      <c r="F114" s="243"/>
      <c r="G114" s="312"/>
      <c r="H114" s="312"/>
      <c r="I114" s="312"/>
    </row>
    <row r="115" spans="1:9" ht="12.75">
      <c r="A115" s="21"/>
      <c r="B115" s="21"/>
      <c r="C115" s="21" t="s">
        <v>395</v>
      </c>
      <c r="D115" s="21"/>
      <c r="E115" s="21"/>
      <c r="F115" s="21"/>
      <c r="G115" s="21" t="s">
        <v>269</v>
      </c>
      <c r="H115" s="21" t="s">
        <v>236</v>
      </c>
      <c r="I115" s="21" t="s">
        <v>231</v>
      </c>
    </row>
    <row r="118" spans="3:7" ht="12.75">
      <c r="C118" s="221"/>
      <c r="G118" s="221"/>
    </row>
  </sheetData>
  <mergeCells count="8">
    <mergeCell ref="A110:B110"/>
    <mergeCell ref="A109:B109"/>
    <mergeCell ref="A108:B108"/>
    <mergeCell ref="C1:F1"/>
    <mergeCell ref="A1:B1"/>
    <mergeCell ref="A5:B6"/>
    <mergeCell ref="C5:I5"/>
    <mergeCell ref="A3:I3"/>
  </mergeCells>
  <hyperlinks>
    <hyperlink ref="I2" location="Index!A1" display="Index"/>
  </hyperlinks>
  <printOptions/>
  <pageMargins left="0.5118110236220472" right="0.2362204724409449" top="1.26" bottom="0.5511811023622047" header="0.37" footer="0.18"/>
  <pageSetup firstPageNumber="14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116"/>
  <sheetViews>
    <sheetView zoomScaleSheetLayoutView="100" workbookViewId="0" topLeftCell="A1">
      <selection activeCell="A1" sqref="A1:B1"/>
    </sheetView>
  </sheetViews>
  <sheetFormatPr defaultColWidth="11.421875" defaultRowHeight="12.75"/>
  <cols>
    <col min="1" max="1" width="3.57421875" style="2" bestFit="1" customWidth="1"/>
    <col min="2" max="2" width="17.8515625" style="2" bestFit="1" customWidth="1"/>
    <col min="3" max="6" width="11.7109375" style="2" customWidth="1"/>
    <col min="7" max="7" width="15.421875" style="148" customWidth="1"/>
    <col min="8" max="8" width="19.57421875" style="2" customWidth="1"/>
    <col min="9" max="9" width="14.7109375" style="148" customWidth="1"/>
    <col min="10" max="16384" width="11.421875" style="2" customWidth="1"/>
  </cols>
  <sheetData>
    <row r="1" spans="1:8" ht="16.5" customHeight="1">
      <c r="A1" s="369" t="e">
        <f ca="1">CONCATENATE("TABLEAU ",MID(CELL("nomfichier",A1),FIND("]t",CELL("nomfichier"))+2,6))</f>
        <v>#VALUE!</v>
      </c>
      <c r="B1" s="369"/>
      <c r="C1" s="328" t="str">
        <f>CONCATENATE("Budgets primitifs des départements ",Index!E2)</f>
        <v>Budgets primitifs des départements 2012</v>
      </c>
      <c r="D1" s="328"/>
      <c r="E1" s="328"/>
      <c r="F1" s="328"/>
      <c r="G1" s="328"/>
      <c r="H1" s="328"/>
    </row>
    <row r="2" spans="1:8" s="11" customFormat="1" ht="15" customHeight="1" thickBot="1">
      <c r="A2" s="12"/>
      <c r="B2" s="12"/>
      <c r="C2" s="10"/>
      <c r="D2" s="10"/>
      <c r="E2" s="10"/>
      <c r="F2" s="10"/>
      <c r="G2" s="10"/>
      <c r="H2" s="160" t="s">
        <v>345</v>
      </c>
    </row>
    <row r="3" spans="1:8" ht="22.5" customHeight="1" thickBot="1">
      <c r="A3" s="325" t="s">
        <v>341</v>
      </c>
      <c r="B3" s="326"/>
      <c r="C3" s="326"/>
      <c r="D3" s="326"/>
      <c r="E3" s="326"/>
      <c r="F3" s="326"/>
      <c r="G3" s="326"/>
      <c r="H3" s="327"/>
    </row>
    <row r="4" spans="1:9" ht="9" customHeight="1" thickBot="1">
      <c r="A4" s="13"/>
      <c r="B4" s="14"/>
      <c r="C4" s="14"/>
      <c r="D4" s="15"/>
      <c r="E4" s="18"/>
      <c r="F4" s="16"/>
      <c r="G4" s="146"/>
      <c r="H4" s="16"/>
      <c r="I4" s="146"/>
    </row>
    <row r="5" spans="1:9" ht="45" customHeight="1">
      <c r="A5" s="370" t="s">
        <v>232</v>
      </c>
      <c r="B5" s="371"/>
      <c r="C5" s="391" t="s">
        <v>387</v>
      </c>
      <c r="D5" s="394"/>
      <c r="E5" s="394"/>
      <c r="F5" s="397"/>
      <c r="G5" s="240" t="s">
        <v>398</v>
      </c>
      <c r="H5" s="241" t="s">
        <v>399</v>
      </c>
      <c r="I5" s="2"/>
    </row>
    <row r="6" spans="1:9" ht="41.25" customHeight="1">
      <c r="A6" s="372"/>
      <c r="B6" s="373"/>
      <c r="C6" s="40" t="s">
        <v>240</v>
      </c>
      <c r="D6" s="6" t="s">
        <v>241</v>
      </c>
      <c r="E6" s="8" t="s">
        <v>263</v>
      </c>
      <c r="F6" s="7" t="str">
        <f>CONCATENATE(Index!$E$2," / ",Index!$E$2-1)</f>
        <v>2012 / 2011</v>
      </c>
      <c r="G6" s="238" t="s">
        <v>240</v>
      </c>
      <c r="H6" s="320" t="s">
        <v>205</v>
      </c>
      <c r="I6" s="2"/>
    </row>
    <row r="7" spans="1:9" ht="12.75" customHeight="1">
      <c r="A7" s="26" t="s">
        <v>105</v>
      </c>
      <c r="B7" s="27" t="s">
        <v>1</v>
      </c>
      <c r="C7" s="22">
        <f>'t4'!C7+'t4 bis'!C7</f>
        <v>328.01032799999996</v>
      </c>
      <c r="D7" s="270">
        <f>C7*1000000/'t15'!$D7</f>
        <v>541.367649680141</v>
      </c>
      <c r="E7" s="30">
        <f>C7/'t2'!$F7*100</f>
        <v>68.94856674968163</v>
      </c>
      <c r="F7" s="35">
        <v>0.03664997891842692</v>
      </c>
      <c r="G7" s="329">
        <v>86.72112240000001</v>
      </c>
      <c r="H7" s="321">
        <v>12.54</v>
      </c>
      <c r="I7" s="2"/>
    </row>
    <row r="8" spans="1:9" ht="12.75" customHeight="1">
      <c r="A8" s="28" t="s">
        <v>106</v>
      </c>
      <c r="B8" s="29" t="s">
        <v>2</v>
      </c>
      <c r="C8" s="23">
        <f>'t4'!C8+'t4 bis'!C8</f>
        <v>332.565253</v>
      </c>
      <c r="D8" s="271">
        <f>C8*1000000/'t15'!$D8</f>
        <v>599.7342805772911</v>
      </c>
      <c r="E8" s="31">
        <f>C8/'t2'!$F8*100</f>
        <v>64.7400548564796</v>
      </c>
      <c r="F8" s="36">
        <v>-0.0022583448838646714</v>
      </c>
      <c r="G8" s="330">
        <v>141.09849</v>
      </c>
      <c r="H8" s="322">
        <v>31.72</v>
      </c>
      <c r="I8" s="2"/>
    </row>
    <row r="9" spans="1:9" ht="12.75" customHeight="1">
      <c r="A9" s="26" t="s">
        <v>107</v>
      </c>
      <c r="B9" s="27" t="s">
        <v>3</v>
      </c>
      <c r="C9" s="22">
        <f>'t4'!C9+'t4 bis'!C9</f>
        <v>222.549965</v>
      </c>
      <c r="D9" s="270">
        <f>C9*1000000/'t15'!$D9</f>
        <v>629.8072939365297</v>
      </c>
      <c r="E9" s="30">
        <f>C9/'t2'!$F9*100</f>
        <v>60.955201713133135</v>
      </c>
      <c r="F9" s="35">
        <v>0.08674543579175142</v>
      </c>
      <c r="G9" s="329">
        <v>67.0476618</v>
      </c>
      <c r="H9" s="321">
        <v>19.53</v>
      </c>
      <c r="I9" s="2"/>
    </row>
    <row r="10" spans="1:9" ht="12.75" customHeight="1">
      <c r="A10" s="28" t="s">
        <v>108</v>
      </c>
      <c r="B10" s="29" t="s">
        <v>85</v>
      </c>
      <c r="C10" s="24">
        <f>'t4'!C10+'t4 bis'!C10</f>
        <v>119.195277</v>
      </c>
      <c r="D10" s="271">
        <f>C10*1000000/'t15'!$D10</f>
        <v>724.5076678073657</v>
      </c>
      <c r="E10" s="31">
        <f>C10/'t2'!$F10*100</f>
        <v>65.12113289298995</v>
      </c>
      <c r="F10" s="36">
        <v>0.006082482264540223</v>
      </c>
      <c r="G10" s="331">
        <v>41.927196</v>
      </c>
      <c r="H10" s="322">
        <v>18.96</v>
      </c>
      <c r="I10" s="2"/>
    </row>
    <row r="11" spans="1:9" ht="12.75" customHeight="1">
      <c r="A11" s="26" t="s">
        <v>109</v>
      </c>
      <c r="B11" s="27" t="s">
        <v>4</v>
      </c>
      <c r="C11" s="22">
        <f>'t4'!C11+'t4 bis'!C11</f>
        <v>110.001345</v>
      </c>
      <c r="D11" s="270">
        <f>C11*1000000/'t15'!$D11</f>
        <v>779.3057533314914</v>
      </c>
      <c r="E11" s="30">
        <f>C11/'t2'!$F11*100</f>
        <v>67.85325528766396</v>
      </c>
      <c r="F11" s="35">
        <v>0.06148610077662475</v>
      </c>
      <c r="G11" s="329">
        <v>41.3959452</v>
      </c>
      <c r="H11" s="321">
        <v>20.91</v>
      </c>
      <c r="I11" s="2"/>
    </row>
    <row r="12" spans="1:9" ht="12.75" customHeight="1">
      <c r="A12" s="28" t="s">
        <v>110</v>
      </c>
      <c r="B12" s="29" t="s">
        <v>5</v>
      </c>
      <c r="C12" s="24">
        <f>'t4'!C12+'t4 bis'!C12</f>
        <v>934.8</v>
      </c>
      <c r="D12" s="271">
        <f>C12*1000000/'t15'!$D12</f>
        <v>854.013718303374</v>
      </c>
      <c r="E12" s="31">
        <f>C12/'t2'!$F12*100</f>
        <v>78.14424883632654</v>
      </c>
      <c r="F12" s="36">
        <v>0.10540879313199136</v>
      </c>
      <c r="G12" s="331">
        <v>233.2589022</v>
      </c>
      <c r="H12" s="322">
        <v>12.42</v>
      </c>
      <c r="I12" s="2"/>
    </row>
    <row r="13" spans="1:9" ht="12.75" customHeight="1">
      <c r="A13" s="26" t="s">
        <v>111</v>
      </c>
      <c r="B13" s="27" t="s">
        <v>6</v>
      </c>
      <c r="C13" s="22">
        <f>'t4'!C13+'t4 bis'!C13</f>
        <v>199.567073</v>
      </c>
      <c r="D13" s="270">
        <f>C13*1000000/'t15'!$D13</f>
        <v>616.8692522162737</v>
      </c>
      <c r="E13" s="30">
        <f>C13/'t2'!$F13*100</f>
        <v>60.4195821111878</v>
      </c>
      <c r="F13" s="35">
        <v>-0.02286475656455811</v>
      </c>
      <c r="G13" s="329">
        <v>57.3694261</v>
      </c>
      <c r="H13" s="321">
        <v>18.41</v>
      </c>
      <c r="I13" s="2"/>
    </row>
    <row r="14" spans="1:9" ht="12.75" customHeight="1">
      <c r="A14" s="28" t="s">
        <v>112</v>
      </c>
      <c r="B14" s="29" t="s">
        <v>86</v>
      </c>
      <c r="C14" s="24">
        <f>'t4'!C14+'t4 bis'!C14</f>
        <v>180.32028</v>
      </c>
      <c r="D14" s="271">
        <f>C14*1000000/'t15'!$D14</f>
        <v>618.1342876829256</v>
      </c>
      <c r="E14" s="31">
        <f>C14/'t2'!$F14*100</f>
        <v>58.359277798068</v>
      </c>
      <c r="F14" s="36">
        <v>0.024537609230314894</v>
      </c>
      <c r="G14" s="331">
        <v>52.670675</v>
      </c>
      <c r="H14" s="322">
        <v>21.25</v>
      </c>
      <c r="I14" s="2"/>
    </row>
    <row r="15" spans="1:9" ht="12.75" customHeight="1">
      <c r="A15" s="26" t="s">
        <v>113</v>
      </c>
      <c r="B15" s="27" t="s">
        <v>7</v>
      </c>
      <c r="C15" s="22">
        <f>'t4'!C15+'t4 bis'!C15</f>
        <v>108.566</v>
      </c>
      <c r="D15" s="270">
        <f>C15*1000000/'t15'!$D15</f>
        <v>692.8226367413099</v>
      </c>
      <c r="E15" s="30">
        <f>C15/'t2'!$F15*100</f>
        <v>60.29265501388162</v>
      </c>
      <c r="F15" s="35">
        <v>0.04762897302137792</v>
      </c>
      <c r="G15" s="329">
        <v>35.4636855</v>
      </c>
      <c r="H15" s="321">
        <v>21.15</v>
      </c>
      <c r="I15" s="2"/>
    </row>
    <row r="16" spans="1:9" ht="12.75" customHeight="1">
      <c r="A16" s="28" t="s">
        <v>114</v>
      </c>
      <c r="B16" s="29" t="s">
        <v>87</v>
      </c>
      <c r="C16" s="24">
        <f>'t4'!C16+'t4 bis'!C16</f>
        <v>178.7</v>
      </c>
      <c r="D16" s="271">
        <f>C16*1000000/'t15'!$D16</f>
        <v>573.3518140633222</v>
      </c>
      <c r="E16" s="31">
        <f>C16/'t2'!$F16*100</f>
        <v>61.94428553480129</v>
      </c>
      <c r="F16" s="36">
        <v>-0.08393752318574887</v>
      </c>
      <c r="G16" s="331">
        <v>56.60463920000001</v>
      </c>
      <c r="H16" s="322">
        <v>19.42</v>
      </c>
      <c r="I16" s="2"/>
    </row>
    <row r="17" spans="1:9" ht="12.75" customHeight="1">
      <c r="A17" s="26" t="s">
        <v>115</v>
      </c>
      <c r="B17" s="27" t="s">
        <v>8</v>
      </c>
      <c r="C17" s="22">
        <f>'t4'!C17+'t4 bis'!C17</f>
        <v>292.452576</v>
      </c>
      <c r="D17" s="270">
        <f>C17*1000000/'t15'!$D17</f>
        <v>804.7233944196797</v>
      </c>
      <c r="E17" s="30">
        <f>C17/'t2'!$F17*100</f>
        <v>65.41255775173977</v>
      </c>
      <c r="F17" s="35">
        <v>0.07851505705130313</v>
      </c>
      <c r="G17" s="329">
        <v>100.5781887</v>
      </c>
      <c r="H17" s="321">
        <v>30.69</v>
      </c>
      <c r="I17" s="2"/>
    </row>
    <row r="18" spans="1:9" ht="12.75" customHeight="1">
      <c r="A18" s="28" t="s">
        <v>116</v>
      </c>
      <c r="B18" s="29" t="s">
        <v>9</v>
      </c>
      <c r="C18" s="24">
        <f>'t4'!C18+'t4 bis'!C18</f>
        <v>172.957189</v>
      </c>
      <c r="D18" s="271">
        <f>C18*1000000/'t15'!$D18</f>
        <v>599.2266642183527</v>
      </c>
      <c r="E18" s="31">
        <f>C18/'t2'!$F18*100</f>
        <v>54.96723796403228</v>
      </c>
      <c r="F18" s="36">
        <v>0.053259309890921314</v>
      </c>
      <c r="G18" s="331">
        <v>56.4594198</v>
      </c>
      <c r="H18" s="322">
        <v>19.41</v>
      </c>
      <c r="I18" s="2"/>
    </row>
    <row r="19" spans="1:9" ht="12.75" customHeight="1">
      <c r="A19" s="26" t="s">
        <v>117</v>
      </c>
      <c r="B19" s="27" t="s">
        <v>10</v>
      </c>
      <c r="C19" s="22">
        <f>'t4'!C19+'t4 bis'!C19</f>
        <v>1421.563624</v>
      </c>
      <c r="D19" s="270">
        <f>C19*1000000/'t15'!$D19</f>
        <v>712.5296472246421</v>
      </c>
      <c r="E19" s="30">
        <f>C19/'t2'!$F19*100</f>
        <v>66.86752002373395</v>
      </c>
      <c r="F19" s="35">
        <v>0.059537093064345736</v>
      </c>
      <c r="G19" s="329">
        <v>326.366474</v>
      </c>
      <c r="H19" s="321">
        <v>15.05</v>
      </c>
      <c r="I19" s="2"/>
    </row>
    <row r="20" spans="1:9" ht="12.75" customHeight="1">
      <c r="A20" s="28" t="s">
        <v>118</v>
      </c>
      <c r="B20" s="29" t="s">
        <v>11</v>
      </c>
      <c r="C20" s="24">
        <f>'t4'!C20+'t4 bis'!C20</f>
        <v>403.619481</v>
      </c>
      <c r="D20" s="271">
        <f>C20*1000000/'t15'!$D20</f>
        <v>579.0361736680372</v>
      </c>
      <c r="E20" s="31">
        <f>C20/'t2'!$F20*100</f>
        <v>64.36367916205444</v>
      </c>
      <c r="F20" s="36">
        <v>0.04752229514781359</v>
      </c>
      <c r="G20" s="331">
        <v>145.451371</v>
      </c>
      <c r="H20" s="322">
        <v>22.1</v>
      </c>
      <c r="I20" s="2"/>
    </row>
    <row r="21" spans="1:9" ht="12.75" customHeight="1">
      <c r="A21" s="26" t="s">
        <v>119</v>
      </c>
      <c r="B21" s="27" t="s">
        <v>12</v>
      </c>
      <c r="C21" s="22">
        <f>'t4'!C21+'t4 bis'!C21</f>
        <v>98.3314</v>
      </c>
      <c r="D21" s="270">
        <f>C21*1000000/'t15'!$D21</f>
        <v>637.0511940085777</v>
      </c>
      <c r="E21" s="30">
        <f>C21/'t2'!$F21*100</f>
        <v>51.459696060848536</v>
      </c>
      <c r="F21" s="35">
        <v>0.10792417030105805</v>
      </c>
      <c r="G21" s="329">
        <v>30.4114836</v>
      </c>
      <c r="H21" s="321">
        <v>23.56</v>
      </c>
      <c r="I21" s="2"/>
    </row>
    <row r="22" spans="1:9" ht="12.75" customHeight="1">
      <c r="A22" s="28" t="s">
        <v>120</v>
      </c>
      <c r="B22" s="29" t="s">
        <v>13</v>
      </c>
      <c r="C22" s="24">
        <f>'t4'!C22+'t4 bis'!C22</f>
        <v>234.439008</v>
      </c>
      <c r="D22" s="271">
        <f>C22*1000000/'t15'!$D22</f>
        <v>644.2171837774413</v>
      </c>
      <c r="E22" s="31">
        <f>C22/'t2'!$F22*100</f>
        <v>63.29107817984953</v>
      </c>
      <c r="F22" s="36">
        <v>0.019638346352718328</v>
      </c>
      <c r="G22" s="331">
        <v>74.10660390000001</v>
      </c>
      <c r="H22" s="322">
        <v>22.89</v>
      </c>
      <c r="I22" s="2"/>
    </row>
    <row r="23" spans="1:9" ht="12.75" customHeight="1">
      <c r="A23" s="26" t="s">
        <v>121</v>
      </c>
      <c r="B23" s="27" t="s">
        <v>88</v>
      </c>
      <c r="C23" s="22">
        <f>'t4'!C23+'t4 bis'!C23</f>
        <v>404.25849800000003</v>
      </c>
      <c r="D23" s="270">
        <f>C23*1000000/'t15'!$D23</f>
        <v>636.699748632916</v>
      </c>
      <c r="E23" s="30">
        <f>C23/'t2'!$F23*100</f>
        <v>64.563595681477</v>
      </c>
      <c r="F23" s="35">
        <v>0.10030540678738165</v>
      </c>
      <c r="G23" s="329">
        <v>130.4093054</v>
      </c>
      <c r="H23" s="321">
        <v>19.91</v>
      </c>
      <c r="I23" s="2"/>
    </row>
    <row r="24" spans="1:9" ht="12.75" customHeight="1">
      <c r="A24" s="28" t="s">
        <v>122</v>
      </c>
      <c r="B24" s="29" t="s">
        <v>89</v>
      </c>
      <c r="C24" s="24">
        <f>'t4'!C24+'t4 bis'!C24</f>
        <v>193.296713</v>
      </c>
      <c r="D24" s="271">
        <f>C24*1000000/'t15'!$D24</f>
        <v>605.1433772771529</v>
      </c>
      <c r="E24" s="31">
        <f>C24/'t2'!$F24*100</f>
        <v>58.04993539154556</v>
      </c>
      <c r="F24" s="36">
        <v>0.055990139277197315</v>
      </c>
      <c r="G24" s="331">
        <v>54.1110565</v>
      </c>
      <c r="H24" s="322">
        <v>17.69</v>
      </c>
      <c r="I24" s="2"/>
    </row>
    <row r="25" spans="1:9" ht="12.75" customHeight="1">
      <c r="A25" s="26" t="s">
        <v>123</v>
      </c>
      <c r="B25" s="27" t="s">
        <v>90</v>
      </c>
      <c r="C25" s="22">
        <f>'t4'!C25+'t4 bis'!C25</f>
        <v>155.9951</v>
      </c>
      <c r="D25" s="270">
        <f>C25*1000000/'t15'!$D25</f>
        <v>618.7433562328451</v>
      </c>
      <c r="E25" s="30">
        <f>C25/'t2'!$F25*100</f>
        <v>56.6834964769519</v>
      </c>
      <c r="F25" s="35">
        <v>0.24860040304806375</v>
      </c>
      <c r="G25" s="329">
        <v>51.6491782</v>
      </c>
      <c r="H25" s="321">
        <v>20.33</v>
      </c>
      <c r="I25" s="2"/>
    </row>
    <row r="26" spans="1:9" ht="12.75" customHeight="1">
      <c r="A26" s="28" t="s">
        <v>228</v>
      </c>
      <c r="B26" s="29" t="s">
        <v>14</v>
      </c>
      <c r="C26" s="24">
        <f>'t4'!C26+'t4 bis'!C26</f>
        <v>118.070809</v>
      </c>
      <c r="D26" s="271">
        <f>C26*1000000/'t15'!$D26</f>
        <v>821.5107358548329</v>
      </c>
      <c r="E26" s="31">
        <f>C26/'t2'!$F26*100</f>
        <v>54.84077102613825</v>
      </c>
      <c r="F26" s="36">
        <v>0.09067303126876358</v>
      </c>
      <c r="G26" s="331">
        <v>24.9789302</v>
      </c>
      <c r="H26" s="322">
        <v>13.79</v>
      </c>
      <c r="I26" s="2"/>
    </row>
    <row r="27" spans="1:9" ht="12.75" customHeight="1">
      <c r="A27" s="26" t="s">
        <v>229</v>
      </c>
      <c r="B27" s="27" t="s">
        <v>15</v>
      </c>
      <c r="C27" s="22">
        <f>'t4'!C27+'t4 bis'!C27</f>
        <v>110.019012</v>
      </c>
      <c r="D27" s="270">
        <f>C27*1000000/'t15'!$D27</f>
        <v>658.3904059173085</v>
      </c>
      <c r="E27" s="30">
        <f>C27/'t2'!$F27*100</f>
        <v>53.84084997074745</v>
      </c>
      <c r="F27" s="35">
        <v>-0.01322728591512723</v>
      </c>
      <c r="G27" s="329">
        <v>21.274328699999998</v>
      </c>
      <c r="H27" s="321">
        <v>13.43</v>
      </c>
      <c r="I27" s="2"/>
    </row>
    <row r="28" spans="1:9" ht="12.75" customHeight="1">
      <c r="A28" s="28" t="s">
        <v>124</v>
      </c>
      <c r="B28" s="29" t="s">
        <v>16</v>
      </c>
      <c r="C28" s="24">
        <f>'t4'!C28+'t4 bis'!C28</f>
        <v>319.37453800000003</v>
      </c>
      <c r="D28" s="271">
        <f>C28*1000000/'t15'!$D28</f>
        <v>593.3473253582383</v>
      </c>
      <c r="E28" s="31">
        <f>C28/'t2'!$F28*100</f>
        <v>65.70978636012438</v>
      </c>
      <c r="F28" s="36">
        <v>0.0530540006575948</v>
      </c>
      <c r="G28" s="331">
        <v>111.214875</v>
      </c>
      <c r="H28" s="322">
        <v>18.75</v>
      </c>
      <c r="I28" s="2"/>
    </row>
    <row r="29" spans="1:9" ht="12.75" customHeight="1">
      <c r="A29" s="26" t="s">
        <v>125</v>
      </c>
      <c r="B29" s="27" t="s">
        <v>91</v>
      </c>
      <c r="C29" s="22">
        <f>'t4'!C29+'t4 bis'!C29</f>
        <v>329.267553</v>
      </c>
      <c r="D29" s="270">
        <f>C29*1000000/'t15'!$D29</f>
        <v>541.2415641499385</v>
      </c>
      <c r="E29" s="30">
        <f>C29/'t2'!$F29*100</f>
        <v>61.388137479724826</v>
      </c>
      <c r="F29" s="35">
        <v>0.1413031612595952</v>
      </c>
      <c r="G29" s="329">
        <v>95.9359465</v>
      </c>
      <c r="H29" s="321">
        <v>19.15</v>
      </c>
      <c r="I29" s="2"/>
    </row>
    <row r="30" spans="1:9" ht="12.75" customHeight="1">
      <c r="A30" s="28" t="s">
        <v>126</v>
      </c>
      <c r="B30" s="29" t="s">
        <v>17</v>
      </c>
      <c r="C30" s="24">
        <f>'t4'!C30+'t4 bis'!C30</f>
        <v>74.239155</v>
      </c>
      <c r="D30" s="271">
        <f>C30*1000000/'t15'!$D30</f>
        <v>578.0290029976253</v>
      </c>
      <c r="E30" s="31">
        <f>C30/'t2'!$F30*100</f>
        <v>45.55608383786932</v>
      </c>
      <c r="F30" s="36">
        <v>0.0058396675488636696</v>
      </c>
      <c r="G30" s="331">
        <v>19.214261899999997</v>
      </c>
      <c r="H30" s="322">
        <v>18.91</v>
      </c>
      <c r="I30" s="2"/>
    </row>
    <row r="31" spans="1:9" ht="12.75" customHeight="1">
      <c r="A31" s="26" t="s">
        <v>127</v>
      </c>
      <c r="B31" s="27" t="s">
        <v>92</v>
      </c>
      <c r="C31" s="22">
        <f>'t4'!C31+'t4 bis'!C31</f>
        <v>253.87070599999998</v>
      </c>
      <c r="D31" s="270">
        <f>C31*1000000/'t15'!$D31</f>
        <v>598.1084164200764</v>
      </c>
      <c r="E31" s="30">
        <f>C31/'t2'!$F31*100</f>
        <v>59.770448120454766</v>
      </c>
      <c r="F31" s="35">
        <v>0.03603800872407925</v>
      </c>
      <c r="G31" s="329">
        <v>86.951193</v>
      </c>
      <c r="H31" s="321">
        <v>23.45</v>
      </c>
      <c r="I31" s="2"/>
    </row>
    <row r="32" spans="1:9" ht="12.75" customHeight="1">
      <c r="A32" s="28" t="s">
        <v>128</v>
      </c>
      <c r="B32" s="29" t="s">
        <v>18</v>
      </c>
      <c r="C32" s="24">
        <f>'t4'!C32+'t4 bis'!C32</f>
        <v>313.445976</v>
      </c>
      <c r="D32" s="271">
        <f>C32*1000000/'t15'!$D32</f>
        <v>580.464110579416</v>
      </c>
      <c r="E32" s="31">
        <f>C32/'t2'!$F32*100</f>
        <v>66.38724475420774</v>
      </c>
      <c r="F32" s="36">
        <v>0.16613667935756138</v>
      </c>
      <c r="G32" s="331">
        <v>99.08527040000001</v>
      </c>
      <c r="H32" s="322">
        <v>18.08</v>
      </c>
      <c r="I32" s="2"/>
    </row>
    <row r="33" spans="1:9" ht="12.75" customHeight="1">
      <c r="A33" s="26" t="s">
        <v>129</v>
      </c>
      <c r="B33" s="27" t="s">
        <v>93</v>
      </c>
      <c r="C33" s="22">
        <f>'t4'!C33+'t4 bis'!C33</f>
        <v>329.27</v>
      </c>
      <c r="D33" s="270">
        <f>C33*1000000/'t15'!$D33</f>
        <v>661.8665412362534</v>
      </c>
      <c r="E33" s="30">
        <f>C33/'t2'!$F33*100</f>
        <v>64.6514824268604</v>
      </c>
      <c r="F33" s="35">
        <v>0.04571323314574638</v>
      </c>
      <c r="G33" s="329">
        <v>94.5712944</v>
      </c>
      <c r="H33" s="321">
        <v>15.51</v>
      </c>
      <c r="I33" s="2"/>
    </row>
    <row r="34" spans="1:9" ht="12.75" customHeight="1">
      <c r="A34" s="28" t="s">
        <v>130</v>
      </c>
      <c r="B34" s="29" t="s">
        <v>19</v>
      </c>
      <c r="C34" s="24">
        <f>'t4'!C34+'t4 bis'!C34</f>
        <v>296.878838</v>
      </c>
      <c r="D34" s="271">
        <f>C34*1000000/'t15'!$D34</f>
        <v>495.4743858700459</v>
      </c>
      <c r="E34" s="31">
        <f>C34/'t2'!$F34*100</f>
        <v>62.83997731850636</v>
      </c>
      <c r="F34" s="36">
        <v>-0.021025744010816028</v>
      </c>
      <c r="G34" s="331">
        <v>95.2690728</v>
      </c>
      <c r="H34" s="322">
        <v>20.24</v>
      </c>
      <c r="I34" s="2"/>
    </row>
    <row r="35" spans="1:9" ht="12.75" customHeight="1">
      <c r="A35" s="26" t="s">
        <v>131</v>
      </c>
      <c r="B35" s="27" t="s">
        <v>20</v>
      </c>
      <c r="C35" s="22">
        <f>'t4'!C35+'t4 bis'!C35</f>
        <v>246.280154</v>
      </c>
      <c r="D35" s="270">
        <f>C35*1000000/'t15'!$D35</f>
        <v>563.6139974277174</v>
      </c>
      <c r="E35" s="30">
        <f>C35/'t2'!$F35*100</f>
        <v>62.63049395262372</v>
      </c>
      <c r="F35" s="35">
        <v>0.004487332671370581</v>
      </c>
      <c r="G35" s="329">
        <v>76.25993220000001</v>
      </c>
      <c r="H35" s="321">
        <v>20.22</v>
      </c>
      <c r="I35" s="2"/>
    </row>
    <row r="36" spans="1:9" ht="12.75" customHeight="1">
      <c r="A36" s="28" t="s">
        <v>132</v>
      </c>
      <c r="B36" s="29" t="s">
        <v>21</v>
      </c>
      <c r="C36" s="24">
        <f>'t4'!C36+'t4 bis'!C36</f>
        <v>460.30261</v>
      </c>
      <c r="D36" s="271">
        <f>C36*1000000/'t15'!$D36</f>
        <v>497.38677302305274</v>
      </c>
      <c r="E36" s="31">
        <f>C36/'t2'!$F36*100</f>
        <v>59.01711336060045</v>
      </c>
      <c r="F36" s="36">
        <v>0.05122807956376141</v>
      </c>
      <c r="G36" s="331">
        <v>136.04301869999998</v>
      </c>
      <c r="H36" s="322">
        <v>14.97</v>
      </c>
      <c r="I36" s="2"/>
    </row>
    <row r="37" spans="1:9" ht="12.75" customHeight="1">
      <c r="A37" s="26" t="s">
        <v>133</v>
      </c>
      <c r="B37" s="27" t="s">
        <v>22</v>
      </c>
      <c r="C37" s="22">
        <f>'t4'!C37+'t4 bis'!C37</f>
        <v>519.855993</v>
      </c>
      <c r="D37" s="270">
        <f>C37*1000000/'t15'!$D37</f>
        <v>723.8509414757561</v>
      </c>
      <c r="E37" s="30">
        <f>C37/'t2'!$F37*100</f>
        <v>65.86012743423512</v>
      </c>
      <c r="F37" s="35">
        <v>0.0025047229557924044</v>
      </c>
      <c r="G37" s="329">
        <v>163.10177280000002</v>
      </c>
      <c r="H37" s="321">
        <v>22.41</v>
      </c>
      <c r="I37" s="2"/>
    </row>
    <row r="38" spans="1:9" ht="12.75" customHeight="1">
      <c r="A38" s="28" t="s">
        <v>134</v>
      </c>
      <c r="B38" s="29" t="s">
        <v>23</v>
      </c>
      <c r="C38" s="24">
        <f>'t4'!C38+'t4 bis'!C38</f>
        <v>915.499678</v>
      </c>
      <c r="D38" s="271">
        <f>C38*1000000/'t15'!$D38</f>
        <v>729.8615757840533</v>
      </c>
      <c r="E38" s="31">
        <f>C38/'t2'!$F38*100</f>
        <v>70.94152309116974</v>
      </c>
      <c r="F38" s="36">
        <v>0.06622652773535642</v>
      </c>
      <c r="G38" s="331">
        <v>314.77961389999996</v>
      </c>
      <c r="H38" s="322">
        <v>21.47</v>
      </c>
      <c r="I38" s="2"/>
    </row>
    <row r="39" spans="1:9" ht="12.75" customHeight="1">
      <c r="A39" s="26" t="s">
        <v>135</v>
      </c>
      <c r="B39" s="27" t="s">
        <v>24</v>
      </c>
      <c r="C39" s="22">
        <f>'t4'!C39+'t4 bis'!C39</f>
        <v>121.152449</v>
      </c>
      <c r="D39" s="270">
        <f>C39*1000000/'t15'!$D39</f>
        <v>622.6996761924343</v>
      </c>
      <c r="E39" s="30">
        <f>C39/'t2'!$F39*100</f>
        <v>52.468580119353106</v>
      </c>
      <c r="F39" s="35">
        <v>0.027737632632204967</v>
      </c>
      <c r="G39" s="329">
        <v>41.5402976</v>
      </c>
      <c r="H39" s="321">
        <v>32.86</v>
      </c>
      <c r="I39" s="2"/>
    </row>
    <row r="40" spans="1:9" ht="12.75" customHeight="1">
      <c r="A40" s="28" t="s">
        <v>136</v>
      </c>
      <c r="B40" s="29" t="s">
        <v>25</v>
      </c>
      <c r="C40" s="24">
        <f>'t4'!C40+'t4 bis'!C40</f>
        <v>923.0029999999999</v>
      </c>
      <c r="D40" s="271">
        <f>C40*1000000/'t15'!$D40</f>
        <v>630.4286354372141</v>
      </c>
      <c r="E40" s="31">
        <f>C40/'t2'!$F40*100</f>
        <v>70.30935198493353</v>
      </c>
      <c r="F40" s="36">
        <v>0.06911709516153675</v>
      </c>
      <c r="G40" s="331">
        <v>245.805129</v>
      </c>
      <c r="H40" s="322">
        <v>15.03</v>
      </c>
      <c r="I40" s="2"/>
    </row>
    <row r="41" spans="1:9" ht="12.75" customHeight="1">
      <c r="A41" s="26" t="s">
        <v>137</v>
      </c>
      <c r="B41" s="27" t="s">
        <v>26</v>
      </c>
      <c r="C41" s="22">
        <f>'t4'!C41+'t4 bis'!C41</f>
        <v>814.8800659999999</v>
      </c>
      <c r="D41" s="270">
        <f>C41*1000000/'t15'!$D41</f>
        <v>776.0570366829012</v>
      </c>
      <c r="E41" s="30">
        <f>C41/'t2'!$F41*100</f>
        <v>71.34994537519792</v>
      </c>
      <c r="F41" s="35">
        <v>0.03918881739573554</v>
      </c>
      <c r="G41" s="329">
        <v>257.488983</v>
      </c>
      <c r="H41" s="321">
        <v>21.15</v>
      </c>
      <c r="I41" s="2"/>
    </row>
    <row r="42" spans="1:9" ht="12.75" customHeight="1">
      <c r="A42" s="28" t="s">
        <v>138</v>
      </c>
      <c r="B42" s="29" t="s">
        <v>27</v>
      </c>
      <c r="C42" s="24">
        <f>'t4'!C42+'t4 bis'!C42</f>
        <v>553.667846</v>
      </c>
      <c r="D42" s="271">
        <f>C42*1000000/'t15'!$D42</f>
        <v>551.4988012148222</v>
      </c>
      <c r="E42" s="31">
        <f>C42/'t2'!$F42*100</f>
        <v>67.11350817963412</v>
      </c>
      <c r="F42" s="36">
        <v>0.10963982803299532</v>
      </c>
      <c r="G42" s="331">
        <v>150.26215679999999</v>
      </c>
      <c r="H42" s="322">
        <v>16.49</v>
      </c>
      <c r="I42" s="2"/>
    </row>
    <row r="43" spans="1:9" ht="12.75" customHeight="1">
      <c r="A43" s="26" t="s">
        <v>139</v>
      </c>
      <c r="B43" s="27" t="s">
        <v>28</v>
      </c>
      <c r="C43" s="22">
        <f>'t4'!C43+'t4 bis'!C43</f>
        <v>116.52163300000001</v>
      </c>
      <c r="D43" s="270">
        <f>C43*1000000/'t15'!$D43</f>
        <v>486.63620569404833</v>
      </c>
      <c r="E43" s="30">
        <f>C43/'t2'!$F43*100</f>
        <v>55.57074986344057</v>
      </c>
      <c r="F43" s="35">
        <v>0.04345550689985589</v>
      </c>
      <c r="G43" s="329">
        <v>32.4632807</v>
      </c>
      <c r="H43" s="321">
        <v>16.21</v>
      </c>
      <c r="I43" s="2"/>
    </row>
    <row r="44" spans="1:9" ht="12.75" customHeight="1">
      <c r="A44" s="28" t="s">
        <v>140</v>
      </c>
      <c r="B44" s="29" t="s">
        <v>29</v>
      </c>
      <c r="C44" s="24">
        <f>'t4'!C44+'t4 bis'!C44</f>
        <v>323.61466</v>
      </c>
      <c r="D44" s="271">
        <f>C44*1000000/'t15'!$D44</f>
        <v>536.3746297674434</v>
      </c>
      <c r="E44" s="31">
        <f>C44/'t2'!$F44*100</f>
        <v>65.0391490909226</v>
      </c>
      <c r="F44" s="36">
        <v>0.0368805749871608</v>
      </c>
      <c r="G44" s="331">
        <v>90.917308</v>
      </c>
      <c r="H44" s="322">
        <v>15.8</v>
      </c>
      <c r="I44" s="2"/>
    </row>
    <row r="45" spans="1:9" ht="12.75" customHeight="1">
      <c r="A45" s="26" t="s">
        <v>141</v>
      </c>
      <c r="B45" s="27" t="s">
        <v>30</v>
      </c>
      <c r="C45" s="22">
        <f>'t4'!C45+'t4 bis'!C45</f>
        <v>798.797861</v>
      </c>
      <c r="D45" s="270">
        <f>C45*1000000/'t15'!$D45</f>
        <v>652.756621967264</v>
      </c>
      <c r="E45" s="30">
        <f>C45/'t2'!$F45*100</f>
        <v>65.72803476624097</v>
      </c>
      <c r="F45" s="35">
        <v>-0.010344012924535462</v>
      </c>
      <c r="G45" s="329">
        <v>234.815493</v>
      </c>
      <c r="H45" s="321">
        <v>15.9</v>
      </c>
      <c r="I45" s="2"/>
    </row>
    <row r="46" spans="1:9" ht="12.75" customHeight="1">
      <c r="A46" s="28" t="s">
        <v>142</v>
      </c>
      <c r="B46" s="29" t="s">
        <v>94</v>
      </c>
      <c r="C46" s="24">
        <f>'t4'!C46+'t4 bis'!C46</f>
        <v>163.08339999999998</v>
      </c>
      <c r="D46" s="271">
        <f>C46*1000000/'t15'!$D46</f>
        <v>600.2775323910482</v>
      </c>
      <c r="E46" s="31">
        <f>C46/'t2'!$F46*100</f>
        <v>62.73066636780595</v>
      </c>
      <c r="F46" s="36">
        <v>0.03665224092297592</v>
      </c>
      <c r="G46" s="331">
        <v>62.061972</v>
      </c>
      <c r="H46" s="322">
        <v>24.36</v>
      </c>
      <c r="I46" s="2"/>
    </row>
    <row r="47" spans="1:9" ht="12.75" customHeight="1">
      <c r="A47" s="26" t="s">
        <v>143</v>
      </c>
      <c r="B47" s="27" t="s">
        <v>31</v>
      </c>
      <c r="C47" s="22">
        <f>'t4'!C47+'t4 bis'!C47</f>
        <v>232.81278300000002</v>
      </c>
      <c r="D47" s="270">
        <f>C47*1000000/'t15'!$D47</f>
        <v>593.0145876635286</v>
      </c>
      <c r="E47" s="30">
        <f>C47/'t2'!$F47*100</f>
        <v>62.33407489317041</v>
      </c>
      <c r="F47" s="35">
        <v>0.08510459708125695</v>
      </c>
      <c r="G47" s="329">
        <v>55.149787200000006</v>
      </c>
      <c r="H47" s="321">
        <v>13.92</v>
      </c>
      <c r="I47" s="2"/>
    </row>
    <row r="48" spans="1:9" ht="12.75" customHeight="1">
      <c r="A48" s="28" t="s">
        <v>144</v>
      </c>
      <c r="B48" s="29" t="s">
        <v>32</v>
      </c>
      <c r="C48" s="24">
        <f>'t4'!C48+'t4 bis'!C48</f>
        <v>189.28177</v>
      </c>
      <c r="D48" s="271">
        <f>C48*1000000/'t15'!$D48</f>
        <v>559.1730944777447</v>
      </c>
      <c r="E48" s="31">
        <f>C48/'t2'!$F48*100</f>
        <v>61.742811965003106</v>
      </c>
      <c r="F48" s="36">
        <v>0.04216046962853026</v>
      </c>
      <c r="G48" s="331">
        <v>57.839907200000006</v>
      </c>
      <c r="H48" s="322">
        <v>19.52</v>
      </c>
      <c r="I48" s="2"/>
    </row>
    <row r="49" spans="1:9" ht="12.75" customHeight="1">
      <c r="A49" s="26" t="s">
        <v>145</v>
      </c>
      <c r="B49" s="27" t="s">
        <v>33</v>
      </c>
      <c r="C49" s="22">
        <f>'t4'!C49+'t4 bis'!C49</f>
        <v>410.49989300000004</v>
      </c>
      <c r="D49" s="270">
        <f>C49*1000000/'t15'!$D49</f>
        <v>537.3970769780603</v>
      </c>
      <c r="E49" s="30">
        <f>C49/'t2'!$F49*100</f>
        <v>61.79122974253597</v>
      </c>
      <c r="F49" s="35">
        <v>0.018243790695655626</v>
      </c>
      <c r="G49" s="329">
        <v>122.021937</v>
      </c>
      <c r="H49" s="321">
        <v>15.3</v>
      </c>
      <c r="I49" s="2"/>
    </row>
    <row r="50" spans="1:9" ht="12.75" customHeight="1">
      <c r="A50" s="28" t="s">
        <v>146</v>
      </c>
      <c r="B50" s="29" t="s">
        <v>34</v>
      </c>
      <c r="C50" s="24">
        <f>'t4'!C50+'t4 bis'!C50</f>
        <v>133.237666</v>
      </c>
      <c r="D50" s="271">
        <f>C50*1000000/'t15'!$D50</f>
        <v>576.6216838479048</v>
      </c>
      <c r="E50" s="31">
        <f>C50/'t2'!$F50*100</f>
        <v>60.208802216539745</v>
      </c>
      <c r="F50" s="36">
        <v>0.005515276968238725</v>
      </c>
      <c r="G50" s="331">
        <v>46.489475</v>
      </c>
      <c r="H50" s="322">
        <v>21.25</v>
      </c>
      <c r="I50" s="2"/>
    </row>
    <row r="51" spans="1:9" ht="12.75" customHeight="1">
      <c r="A51" s="26" t="s">
        <v>147</v>
      </c>
      <c r="B51" s="27" t="s">
        <v>35</v>
      </c>
      <c r="C51" s="22">
        <f>'t4'!C51+'t4 bis'!C51</f>
        <v>756.051367</v>
      </c>
      <c r="D51" s="270">
        <f>C51*1000000/'t15'!$D51</f>
        <v>580.9858159952356</v>
      </c>
      <c r="E51" s="30">
        <f>C51/'t2'!$F51*100</f>
        <v>71.0451588101311</v>
      </c>
      <c r="F51" s="35">
        <v>0.06281902172733278</v>
      </c>
      <c r="G51" s="329">
        <v>206.52435</v>
      </c>
      <c r="H51" s="321">
        <v>15</v>
      </c>
      <c r="I51" s="2"/>
    </row>
    <row r="52" spans="1:9" ht="12.75" customHeight="1">
      <c r="A52" s="28" t="s">
        <v>148</v>
      </c>
      <c r="B52" s="29" t="s">
        <v>95</v>
      </c>
      <c r="C52" s="24">
        <f>'t4'!C52+'t4 bis'!C52</f>
        <v>346.370301</v>
      </c>
      <c r="D52" s="271">
        <f>C52*1000000/'t15'!$D52</f>
        <v>515.3231028562417</v>
      </c>
      <c r="E52" s="31">
        <f>C52/'t2'!$F52*100</f>
        <v>66.68213199738217</v>
      </c>
      <c r="F52" s="36">
        <v>-0.01811315035716632</v>
      </c>
      <c r="G52" s="331">
        <v>113.3220312</v>
      </c>
      <c r="H52" s="322">
        <v>15.54</v>
      </c>
      <c r="I52" s="2"/>
    </row>
    <row r="53" spans="1:9" ht="12.75" customHeight="1">
      <c r="A53" s="26" t="s">
        <v>149</v>
      </c>
      <c r="B53" s="27" t="s">
        <v>36</v>
      </c>
      <c r="C53" s="22">
        <f>'t4'!C53+'t4 bis'!C53</f>
        <v>114.36307500000001</v>
      </c>
      <c r="D53" s="270">
        <f>C53*1000000/'t15'!$D53</f>
        <v>634.2756717783756</v>
      </c>
      <c r="E53" s="30">
        <f>C53/'t2'!$F53*100</f>
        <v>58.83238238629293</v>
      </c>
      <c r="F53" s="35">
        <v>0.010597637552063333</v>
      </c>
      <c r="G53" s="329">
        <v>39.1285518</v>
      </c>
      <c r="H53" s="321">
        <v>22.49</v>
      </c>
      <c r="I53" s="2"/>
    </row>
    <row r="54" spans="1:9" ht="12.75" customHeight="1">
      <c r="A54" s="28" t="s">
        <v>150</v>
      </c>
      <c r="B54" s="29" t="s">
        <v>37</v>
      </c>
      <c r="C54" s="24">
        <f>'t4'!C54+'t4 bis'!C54</f>
        <v>187.971203</v>
      </c>
      <c r="D54" s="271">
        <f>C54*1000000/'t15'!$D54</f>
        <v>551.0219006132523</v>
      </c>
      <c r="E54" s="31">
        <f>C54/'t2'!$F54*100</f>
        <v>59.8875556768783</v>
      </c>
      <c r="F54" s="36">
        <v>0.005210364979296278</v>
      </c>
      <c r="G54" s="331">
        <v>66.40411420000001</v>
      </c>
      <c r="H54" s="322">
        <v>22.63</v>
      </c>
      <c r="I54" s="2"/>
    </row>
    <row r="55" spans="1:9" ht="12.75" customHeight="1">
      <c r="A55" s="26" t="s">
        <v>151</v>
      </c>
      <c r="B55" s="27" t="s">
        <v>38</v>
      </c>
      <c r="C55" s="22">
        <f>'t4'!C55+'t4 bis'!C55</f>
        <v>43.393462</v>
      </c>
      <c r="D55" s="270">
        <f>C55*1000000/'t15'!$D55</f>
        <v>533.666150137741</v>
      </c>
      <c r="E55" s="30">
        <f>C55/'t2'!$F55*100</f>
        <v>41.41913287950214</v>
      </c>
      <c r="F55" s="35">
        <v>0.015564442381180488</v>
      </c>
      <c r="G55" s="329">
        <v>14.765484800000001</v>
      </c>
      <c r="H55" s="321">
        <v>19.36</v>
      </c>
      <c r="I55" s="2"/>
    </row>
    <row r="56" spans="1:9" ht="12.75" customHeight="1">
      <c r="A56" s="28" t="s">
        <v>152</v>
      </c>
      <c r="B56" s="29" t="s">
        <v>39</v>
      </c>
      <c r="C56" s="24">
        <f>'t4'!C56+'t4 bis'!C56</f>
        <v>393.490803</v>
      </c>
      <c r="D56" s="271">
        <f>C56*1000000/'t15'!$D56</f>
        <v>489.6764861437604</v>
      </c>
      <c r="E56" s="31">
        <f>C56/'t2'!$F56*100</f>
        <v>65.5680902123366</v>
      </c>
      <c r="F56" s="36">
        <v>0.04254113139472859</v>
      </c>
      <c r="G56" s="331">
        <v>127.61542249999998</v>
      </c>
      <c r="H56" s="322">
        <v>18.65</v>
      </c>
      <c r="I56" s="2"/>
    </row>
    <row r="57" spans="1:9" ht="12.75" customHeight="1">
      <c r="A57" s="26" t="s">
        <v>153</v>
      </c>
      <c r="B57" s="27" t="s">
        <v>40</v>
      </c>
      <c r="C57" s="22">
        <f>'t4'!C57+'t4 bis'!C57</f>
        <v>309.71344999999997</v>
      </c>
      <c r="D57" s="270">
        <f>C57*1000000/'t15'!$D57</f>
        <v>600.1442647728483</v>
      </c>
      <c r="E57" s="30">
        <f>C57/'t2'!$F57*100</f>
        <v>66.12929083139349</v>
      </c>
      <c r="F57" s="35">
        <v>0.02016960319303096</v>
      </c>
      <c r="G57" s="329">
        <v>103.1955624</v>
      </c>
      <c r="H57" s="321">
        <v>21.42</v>
      </c>
      <c r="I57" s="2"/>
    </row>
    <row r="58" spans="1:9" ht="12.75" customHeight="1">
      <c r="A58" s="28" t="s">
        <v>154</v>
      </c>
      <c r="B58" s="29" t="s">
        <v>96</v>
      </c>
      <c r="C58" s="24">
        <f>'t4'!C58+'t4 bis'!C58</f>
        <v>267.399859</v>
      </c>
      <c r="D58" s="271">
        <f>C58*1000000/'t15'!$D58</f>
        <v>460.71491655783404</v>
      </c>
      <c r="E58" s="31">
        <f>C58/'t2'!$F58*100</f>
        <v>65.05704179616426</v>
      </c>
      <c r="F58" s="36">
        <v>0.02097239531639783</v>
      </c>
      <c r="G58" s="331">
        <v>78.186269</v>
      </c>
      <c r="H58" s="322">
        <v>13.57</v>
      </c>
      <c r="I58" s="2"/>
    </row>
    <row r="59" spans="1:9" ht="12.75" customHeight="1">
      <c r="A59" s="26" t="s">
        <v>155</v>
      </c>
      <c r="B59" s="27" t="s">
        <v>41</v>
      </c>
      <c r="C59" s="22">
        <f>'t4'!C59+'t4 bis'!C59</f>
        <v>106.074565</v>
      </c>
      <c r="D59" s="270">
        <f>C59*1000000/'t15'!$D59</f>
        <v>551.8278934992509</v>
      </c>
      <c r="E59" s="30">
        <f>C59/'t2'!$F59*100</f>
        <v>57.84727913204741</v>
      </c>
      <c r="F59" s="35">
        <v>0.005254591305353218</v>
      </c>
      <c r="G59" s="329">
        <v>33.8688756</v>
      </c>
      <c r="H59" s="321">
        <v>23.94</v>
      </c>
      <c r="I59" s="2"/>
    </row>
    <row r="60" spans="1:9" ht="12.75" customHeight="1">
      <c r="A60" s="28" t="s">
        <v>156</v>
      </c>
      <c r="B60" s="29" t="s">
        <v>42</v>
      </c>
      <c r="C60" s="24">
        <f>'t4'!C60+'t4 bis'!C60</f>
        <v>155.58045600000003</v>
      </c>
      <c r="D60" s="271">
        <f>C60*1000000/'t15'!$D60</f>
        <v>493.43157534181415</v>
      </c>
      <c r="E60" s="31">
        <f>C60/'t2'!$F60*100</f>
        <v>56.885550053027586</v>
      </c>
      <c r="F60" s="36">
        <v>-0.03129359570758816</v>
      </c>
      <c r="G60" s="331">
        <v>45.6837594</v>
      </c>
      <c r="H60" s="322">
        <v>19.86</v>
      </c>
      <c r="I60" s="2"/>
    </row>
    <row r="61" spans="1:9" ht="12.75" customHeight="1">
      <c r="A61" s="26" t="s">
        <v>157</v>
      </c>
      <c r="B61" s="27" t="s">
        <v>43</v>
      </c>
      <c r="C61" s="22">
        <f>'t4'!C61+'t4 bis'!C61</f>
        <v>435.218486</v>
      </c>
      <c r="D61" s="270">
        <f>C61*1000000/'t15'!$D61</f>
        <v>584.0808310988359</v>
      </c>
      <c r="E61" s="30">
        <f>C61/'t2'!$F61*100</f>
        <v>64.42592904653397</v>
      </c>
      <c r="F61" s="35">
        <v>-0.023232299265751544</v>
      </c>
      <c r="G61" s="329">
        <v>128.4600672</v>
      </c>
      <c r="H61" s="321">
        <v>17.24</v>
      </c>
      <c r="I61" s="2"/>
    </row>
    <row r="62" spans="1:9" ht="12.75" customHeight="1">
      <c r="A62" s="28" t="s">
        <v>158</v>
      </c>
      <c r="B62" s="29" t="s">
        <v>44</v>
      </c>
      <c r="C62" s="24">
        <f>'t4'!C62+'t4 bis'!C62</f>
        <v>121.296495</v>
      </c>
      <c r="D62" s="271">
        <f>C62*1000000/'t15'!$D62</f>
        <v>605.2205900697047</v>
      </c>
      <c r="E62" s="31">
        <f>C62/'t2'!$F62*100</f>
        <v>56.76668624932134</v>
      </c>
      <c r="F62" s="36">
        <v>-0.01586490279247199</v>
      </c>
      <c r="G62" s="331">
        <v>39.4771136</v>
      </c>
      <c r="H62" s="322">
        <v>25.72</v>
      </c>
      <c r="I62" s="2"/>
    </row>
    <row r="63" spans="1:9" ht="12.75" customHeight="1">
      <c r="A63" s="26" t="s">
        <v>159</v>
      </c>
      <c r="B63" s="27" t="s">
        <v>45</v>
      </c>
      <c r="C63" s="22">
        <f>'t4'!C63+'t4 bis'!C63</f>
        <v>376.6</v>
      </c>
      <c r="D63" s="270">
        <f>C63*1000000/'t15'!$D63</f>
        <v>509.5082960830366</v>
      </c>
      <c r="E63" s="30">
        <f>C63/'t2'!$F63*100</f>
        <v>62.32253653584235</v>
      </c>
      <c r="F63" s="35">
        <v>0.04263565891472876</v>
      </c>
      <c r="G63" s="329">
        <v>126.7250416</v>
      </c>
      <c r="H63" s="321">
        <v>16.84</v>
      </c>
      <c r="I63" s="2"/>
    </row>
    <row r="64" spans="1:9" ht="12.75" customHeight="1">
      <c r="A64" s="28" t="s">
        <v>160</v>
      </c>
      <c r="B64" s="29" t="s">
        <v>46</v>
      </c>
      <c r="C64" s="24">
        <f>'t4'!C64+'t4 bis'!C64</f>
        <v>510.253423</v>
      </c>
      <c r="D64" s="271">
        <f>C64*1000000/'t15'!$D64</f>
        <v>478.5145124201934</v>
      </c>
      <c r="E64" s="31">
        <f>C64/'t2'!$F64*100</f>
        <v>63.91782283764418</v>
      </c>
      <c r="F64" s="36">
        <v>0.0425149112446046</v>
      </c>
      <c r="G64" s="331">
        <v>132.9177976</v>
      </c>
      <c r="H64" s="322">
        <v>12.46</v>
      </c>
      <c r="I64" s="2"/>
    </row>
    <row r="65" spans="1:9" ht="12.75" customHeight="1">
      <c r="A65" s="26" t="s">
        <v>161</v>
      </c>
      <c r="B65" s="27" t="s">
        <v>47</v>
      </c>
      <c r="C65" s="22">
        <f>'t4'!C65+'t4 bis'!C65</f>
        <v>152.052336</v>
      </c>
      <c r="D65" s="270">
        <f>C65*1000000/'t15'!$D65</f>
        <v>667.6575744269782</v>
      </c>
      <c r="E65" s="30">
        <f>C65/'t2'!$F65*100</f>
        <v>56.407399266873114</v>
      </c>
      <c r="F65" s="35">
        <v>0.0590008985315682</v>
      </c>
      <c r="G65" s="329">
        <v>48.5574894</v>
      </c>
      <c r="H65" s="321">
        <v>22.19</v>
      </c>
      <c r="I65" s="2"/>
    </row>
    <row r="66" spans="1:9" ht="12.75" customHeight="1">
      <c r="A66" s="28" t="s">
        <v>162</v>
      </c>
      <c r="B66" s="29" t="s">
        <v>48</v>
      </c>
      <c r="C66" s="24">
        <f>'t4'!C66+'t4 bis'!C66</f>
        <v>1571.3000000000002</v>
      </c>
      <c r="D66" s="271">
        <f>C66*1000000/'t15'!$D66</f>
        <v>601.2738756010157</v>
      </c>
      <c r="E66" s="31">
        <f>C66/'t2'!$F66*100</f>
        <v>60.330443897725985</v>
      </c>
      <c r="F66" s="36">
        <v>0.03288640503581086</v>
      </c>
      <c r="G66" s="331">
        <v>446.9725118</v>
      </c>
      <c r="H66" s="322">
        <v>17.06</v>
      </c>
      <c r="I66" s="2"/>
    </row>
    <row r="67" spans="1:9" ht="12.75" customHeight="1">
      <c r="A67" s="26" t="s">
        <v>163</v>
      </c>
      <c r="B67" s="27" t="s">
        <v>49</v>
      </c>
      <c r="C67" s="22">
        <f>'t4'!C67+'t4 bis'!C67</f>
        <v>485.40106000000003</v>
      </c>
      <c r="D67" s="270">
        <f>C67*1000000/'t15'!$D67</f>
        <v>590.8227438264393</v>
      </c>
      <c r="E67" s="30">
        <f>C67/'t2'!$F67*100</f>
        <v>66.0421485840661</v>
      </c>
      <c r="F67" s="35">
        <v>0.010640753833251582</v>
      </c>
      <c r="G67" s="329">
        <v>159.79039740000002</v>
      </c>
      <c r="H67" s="321">
        <v>21.54</v>
      </c>
      <c r="I67" s="2"/>
    </row>
    <row r="68" spans="1:9" ht="12.75" customHeight="1">
      <c r="A68" s="28" t="s">
        <v>164</v>
      </c>
      <c r="B68" s="29" t="s">
        <v>50</v>
      </c>
      <c r="C68" s="24">
        <f>'t4'!C68+'t4 bis'!C68</f>
        <v>169.666377</v>
      </c>
      <c r="D68" s="271">
        <f>C68*1000000/'t15'!$D68</f>
        <v>561.790593026721</v>
      </c>
      <c r="E68" s="31">
        <f>C68/'t2'!$F68*100</f>
        <v>56.13824703314925</v>
      </c>
      <c r="F68" s="36">
        <v>0.051570849650141026</v>
      </c>
      <c r="G68" s="331">
        <v>61.5344412</v>
      </c>
      <c r="H68" s="322">
        <v>27.07</v>
      </c>
      <c r="I68" s="2"/>
    </row>
    <row r="69" spans="1:9" ht="12.75" customHeight="1">
      <c r="A69" s="26" t="s">
        <v>165</v>
      </c>
      <c r="B69" s="27" t="s">
        <v>51</v>
      </c>
      <c r="C69" s="22">
        <f>'t4'!C69+'t4 bis'!C69</f>
        <v>851.483154</v>
      </c>
      <c r="D69" s="270">
        <f>C69*1000000/'t15'!$D69</f>
        <v>571.8678143202832</v>
      </c>
      <c r="E69" s="30">
        <f>C69/'t2'!$F69*100</f>
        <v>61.11337290887818</v>
      </c>
      <c r="F69" s="35">
        <v>-0.01330321058587458</v>
      </c>
      <c r="G69" s="329">
        <v>220.953481</v>
      </c>
      <c r="H69" s="321">
        <v>19.9</v>
      </c>
      <c r="I69" s="2"/>
    </row>
    <row r="70" spans="1:9" ht="12.75" customHeight="1">
      <c r="A70" s="28" t="s">
        <v>166</v>
      </c>
      <c r="B70" s="29" t="s">
        <v>52</v>
      </c>
      <c r="C70" s="24">
        <f>'t4'!C70+'t4 bis'!C70</f>
        <v>406.0935</v>
      </c>
      <c r="D70" s="271">
        <f>C70*1000000/'t15'!$D70</f>
        <v>627.7453671928621</v>
      </c>
      <c r="E70" s="31">
        <f>C70/'t2'!$F70*100</f>
        <v>69.34527628033156</v>
      </c>
      <c r="F70" s="36">
        <v>0.07345953711768471</v>
      </c>
      <c r="G70" s="331">
        <v>141.718528</v>
      </c>
      <c r="H70" s="322">
        <v>20.48</v>
      </c>
      <c r="I70" s="2"/>
    </row>
    <row r="71" spans="1:9" ht="12.75" customHeight="1">
      <c r="A71" s="26" t="s">
        <v>167</v>
      </c>
      <c r="B71" s="27" t="s">
        <v>53</v>
      </c>
      <c r="C71" s="22">
        <f>'t4'!C71+'t4 bis'!C71</f>
        <v>400.79379800000004</v>
      </c>
      <c r="D71" s="270">
        <f>C71*1000000/'t15'!$D71</f>
        <v>596.735469981121</v>
      </c>
      <c r="E71" s="30">
        <f>C71/'t2'!$F71*100</f>
        <v>64.23302969107962</v>
      </c>
      <c r="F71" s="35">
        <v>0.08299394471908617</v>
      </c>
      <c r="G71" s="329">
        <v>108.048258</v>
      </c>
      <c r="H71" s="321">
        <v>13.47</v>
      </c>
      <c r="I71" s="2"/>
    </row>
    <row r="72" spans="1:9" ht="12.75" customHeight="1">
      <c r="A72" s="28" t="s">
        <v>168</v>
      </c>
      <c r="B72" s="29" t="s">
        <v>97</v>
      </c>
      <c r="C72" s="24">
        <f>'t4'!C72+'t4 bis'!C72</f>
        <v>171.669175</v>
      </c>
      <c r="D72" s="271">
        <f>C72*1000000/'t15'!$D72</f>
        <v>721.2051161403347</v>
      </c>
      <c r="E72" s="31">
        <f>C72/'t2'!$F72*100</f>
        <v>58.27872419421002</v>
      </c>
      <c r="F72" s="36">
        <v>0.09338618239071028</v>
      </c>
      <c r="G72" s="331">
        <v>64.4727501</v>
      </c>
      <c r="H72" s="322">
        <v>24.69</v>
      </c>
      <c r="I72" s="2"/>
    </row>
    <row r="73" spans="1:9" ht="12.75" customHeight="1">
      <c r="A73" s="26" t="s">
        <v>169</v>
      </c>
      <c r="B73" s="27" t="s">
        <v>54</v>
      </c>
      <c r="C73" s="22">
        <f>'t4'!C73+'t4 bis'!C73</f>
        <v>344.526891</v>
      </c>
      <c r="D73" s="270">
        <f>C73*1000000/'t15'!$D73</f>
        <v>757.6398907500379</v>
      </c>
      <c r="E73" s="30">
        <f>C73/'t2'!$F73*100</f>
        <v>68.5094597030544</v>
      </c>
      <c r="F73" s="35">
        <v>0.014730082984893533</v>
      </c>
      <c r="G73" s="329">
        <v>110.175198</v>
      </c>
      <c r="H73" s="321">
        <v>19.32</v>
      </c>
      <c r="I73" s="2"/>
    </row>
    <row r="74" spans="1:9" ht="12.75" customHeight="1">
      <c r="A74" s="28" t="s">
        <v>170</v>
      </c>
      <c r="B74" s="29" t="s">
        <v>55</v>
      </c>
      <c r="C74" s="24">
        <f>'t4'!C74+'t4 bis'!C74</f>
        <v>582.5393280000001</v>
      </c>
      <c r="D74" s="271">
        <f>C74*1000000/'t15'!$D74</f>
        <v>523.2982976211972</v>
      </c>
      <c r="E74" s="31">
        <f>C74/'t2'!$F74*100</f>
        <v>65.35836608240521</v>
      </c>
      <c r="F74" s="36">
        <v>-0.05765432433060114</v>
      </c>
      <c r="G74" s="331">
        <v>141.2616737</v>
      </c>
      <c r="H74" s="322">
        <v>11.27</v>
      </c>
      <c r="I74" s="2"/>
    </row>
    <row r="75" spans="1:9" ht="12.75" customHeight="1">
      <c r="A75" s="26" t="s">
        <v>171</v>
      </c>
      <c r="B75" s="27" t="s">
        <v>56</v>
      </c>
      <c r="C75" s="22">
        <f>'t4'!C75+'t4 bis'!C75</f>
        <v>406.758155</v>
      </c>
      <c r="D75" s="270">
        <f>C75*1000000/'t15'!$D75</f>
        <v>532.361366325334</v>
      </c>
      <c r="E75" s="30">
        <f>C75/'t2'!$F75*100</f>
        <v>62.70203833418629</v>
      </c>
      <c r="F75" s="35">
        <v>-0.013780955867734201</v>
      </c>
      <c r="G75" s="329">
        <v>104.910533</v>
      </c>
      <c r="H75" s="321">
        <v>12.35</v>
      </c>
      <c r="I75" s="2"/>
    </row>
    <row r="76" spans="1:9" ht="12.75" customHeight="1">
      <c r="A76" s="28" t="s">
        <v>172</v>
      </c>
      <c r="B76" s="29" t="s">
        <v>57</v>
      </c>
      <c r="C76" s="24">
        <f>'t4'!C76+'t4 bis'!C76</f>
        <v>949.290141</v>
      </c>
      <c r="D76" s="271">
        <f>C76*1000000/'t15'!$D76</f>
        <v>545.8987819654285</v>
      </c>
      <c r="E76" s="31">
        <f>C76/'t2'!$F76*100</f>
        <v>65.61327005252815</v>
      </c>
      <c r="F76" s="36">
        <v>-0.02073375138516098</v>
      </c>
      <c r="G76" s="331">
        <v>227.87433719999999</v>
      </c>
      <c r="H76" s="322">
        <v>9.47</v>
      </c>
      <c r="I76" s="2"/>
    </row>
    <row r="77" spans="1:9" ht="12.75" customHeight="1">
      <c r="A77" s="26" t="s">
        <v>173</v>
      </c>
      <c r="B77" s="27" t="s">
        <v>58</v>
      </c>
      <c r="C77" s="22">
        <f>'t4'!C77+'t4 bis'!C77</f>
        <v>127.546351</v>
      </c>
      <c r="D77" s="270">
        <f>C77*1000000/'t15'!$D77</f>
        <v>516.4342585281911</v>
      </c>
      <c r="E77" s="30">
        <f>C77/'t2'!$F77*100</f>
        <v>59.193327932593995</v>
      </c>
      <c r="F77" s="35">
        <v>0.05843202356748689</v>
      </c>
      <c r="G77" s="329">
        <v>47.6901972</v>
      </c>
      <c r="H77" s="321">
        <v>23.62</v>
      </c>
      <c r="I77" s="2"/>
    </row>
    <row r="78" spans="1:9" ht="12.75" customHeight="1">
      <c r="A78" s="28" t="s">
        <v>174</v>
      </c>
      <c r="B78" s="29" t="s">
        <v>59</v>
      </c>
      <c r="C78" s="24">
        <f>'t4'!C78+'t4 bis'!C78</f>
        <v>307.674176</v>
      </c>
      <c r="D78" s="271">
        <f>C78*1000000/'t15'!$D78</f>
        <v>536.0158605719143</v>
      </c>
      <c r="E78" s="31">
        <f>C78/'t2'!$F78*100</f>
        <v>61.31508194630445</v>
      </c>
      <c r="F78" s="36">
        <v>-0.00926361209591986</v>
      </c>
      <c r="G78" s="331">
        <v>105.74770559999999</v>
      </c>
      <c r="H78" s="322">
        <v>20.08</v>
      </c>
      <c r="I78" s="2"/>
    </row>
    <row r="79" spans="1:9" ht="12.75" customHeight="1">
      <c r="A79" s="26" t="s">
        <v>175</v>
      </c>
      <c r="B79" s="27" t="s">
        <v>60</v>
      </c>
      <c r="C79" s="22">
        <f>'t4'!C79+'t4 bis'!C79</f>
        <v>312.337141</v>
      </c>
      <c r="D79" s="270">
        <f>C79*1000000/'t15'!$D79</f>
        <v>541.5552925836728</v>
      </c>
      <c r="E79" s="30">
        <f>C79/'t2'!$F79*100</f>
        <v>59.464132826398185</v>
      </c>
      <c r="F79" s="35">
        <v>0.04676720096241804</v>
      </c>
      <c r="G79" s="329">
        <v>90.1628315</v>
      </c>
      <c r="H79" s="321">
        <v>18.55</v>
      </c>
      <c r="I79" s="2"/>
    </row>
    <row r="80" spans="1:9" ht="12.75" customHeight="1">
      <c r="A80" s="28" t="s">
        <v>176</v>
      </c>
      <c r="B80" s="29" t="s">
        <v>61</v>
      </c>
      <c r="C80" s="24">
        <f>'t4'!C80+'t4 bis'!C80</f>
        <v>315.33305</v>
      </c>
      <c r="D80" s="271">
        <f>C80*1000000/'t15'!$D80</f>
        <v>742.6975726486064</v>
      </c>
      <c r="E80" s="31">
        <f>C80/'t2'!$F80*100</f>
        <v>70.48265545088425</v>
      </c>
      <c r="F80" s="36">
        <v>0.06848080458222006</v>
      </c>
      <c r="G80" s="331">
        <v>78.2288411</v>
      </c>
      <c r="H80" s="322">
        <v>11.03</v>
      </c>
      <c r="I80" s="2"/>
    </row>
    <row r="81" spans="1:9" ht="12.75" customHeight="1">
      <c r="A81" s="26" t="s">
        <v>177</v>
      </c>
      <c r="B81" s="27" t="s">
        <v>62</v>
      </c>
      <c r="C81" s="22">
        <f>'t4'!C81+'t4 bis'!C81</f>
        <v>479.87368200000003</v>
      </c>
      <c r="D81" s="270">
        <f>C81*1000000/'t15'!$D81</f>
        <v>641.5723757127674</v>
      </c>
      <c r="E81" s="30">
        <f>C81/'t2'!$F81*100</f>
        <v>71.43555926125163</v>
      </c>
      <c r="F81" s="35">
        <v>0.042290519392792936</v>
      </c>
      <c r="G81" s="329">
        <v>126.42110459999999</v>
      </c>
      <c r="H81" s="321">
        <v>12.03</v>
      </c>
      <c r="I81" s="2"/>
    </row>
    <row r="82" spans="1:9" ht="12.75" customHeight="1">
      <c r="A82" s="28" t="s">
        <v>178</v>
      </c>
      <c r="B82" s="29" t="s">
        <v>63</v>
      </c>
      <c r="C82" s="24">
        <f>'t4'!C82+'t4 bis'!C82</f>
        <v>2104.972193</v>
      </c>
      <c r="D82" s="271">
        <f>C82*1000000/'t15'!$D82</f>
        <v>932.2364506167236</v>
      </c>
      <c r="E82" s="31">
        <f>C82/'t2'!$F82*100</f>
        <v>71.43101427548913</v>
      </c>
      <c r="F82" s="36">
        <v>0.020143785888420584</v>
      </c>
      <c r="G82" s="331">
        <v>355.9442292</v>
      </c>
      <c r="H82" s="322">
        <v>5.13</v>
      </c>
      <c r="I82" s="2"/>
    </row>
    <row r="83" spans="1:9" ht="12.75" customHeight="1">
      <c r="A83" s="26" t="s">
        <v>179</v>
      </c>
      <c r="B83" s="27" t="s">
        <v>64</v>
      </c>
      <c r="C83" s="22">
        <f>'t4'!C83+'t4 bis'!C83</f>
        <v>890.371335</v>
      </c>
      <c r="D83" s="270">
        <f>C83*1000000/'t15'!$D83</f>
        <v>698.0660149919678</v>
      </c>
      <c r="E83" s="30">
        <f>C83/'t2'!$F83*100</f>
        <v>69.04538126330573</v>
      </c>
      <c r="F83" s="35">
        <v>0.08655819947936827</v>
      </c>
      <c r="G83" s="329">
        <v>301.80519039999996</v>
      </c>
      <c r="H83" s="321">
        <v>22.54</v>
      </c>
      <c r="I83" s="2"/>
    </row>
    <row r="84" spans="1:9" ht="12.75" customHeight="1">
      <c r="A84" s="28" t="s">
        <v>180</v>
      </c>
      <c r="B84" s="29" t="s">
        <v>65</v>
      </c>
      <c r="C84" s="24">
        <f>'t4'!C84+'t4 bis'!C84</f>
        <v>795.319555</v>
      </c>
      <c r="D84" s="271">
        <f>C84*1000000/'t15'!$D84</f>
        <v>595.6182767111716</v>
      </c>
      <c r="E84" s="31">
        <f>C84/'t2'!$F84*100</f>
        <v>71.93076258120023</v>
      </c>
      <c r="F84" s="36">
        <v>0.08384815922571853</v>
      </c>
      <c r="G84" s="331">
        <v>251.219154</v>
      </c>
      <c r="H84" s="322">
        <v>15.7</v>
      </c>
      <c r="I84" s="2"/>
    </row>
    <row r="85" spans="1:9" ht="12.75" customHeight="1">
      <c r="A85" s="26" t="s">
        <v>181</v>
      </c>
      <c r="B85" s="27" t="s">
        <v>66</v>
      </c>
      <c r="C85" s="22">
        <f>'t4'!C85+'t4 bis'!C85</f>
        <v>764.588975</v>
      </c>
      <c r="D85" s="270">
        <f>C85*1000000/'t15'!$D85</f>
        <v>533.3918693889624</v>
      </c>
      <c r="E85" s="30">
        <f>C85/'t2'!$F85*100</f>
        <v>76.2793867020543</v>
      </c>
      <c r="F85" s="35">
        <v>0.003764519119626719</v>
      </c>
      <c r="G85" s="329">
        <v>177.46614359999998</v>
      </c>
      <c r="H85" s="321">
        <v>7.58</v>
      </c>
      <c r="I85" s="2"/>
    </row>
    <row r="86" spans="1:9" ht="12.75" customHeight="1">
      <c r="A86" s="28" t="s">
        <v>182</v>
      </c>
      <c r="B86" s="29" t="s">
        <v>67</v>
      </c>
      <c r="C86" s="24">
        <f>'t4'!C86+'t4 bis'!C86</f>
        <v>186.4897</v>
      </c>
      <c r="D86" s="271">
        <f>C86*1000000/'t15'!$D86</f>
        <v>493.64107532346526</v>
      </c>
      <c r="E86" s="31">
        <f>C86/'t2'!$F86*100</f>
        <v>59.155379471790994</v>
      </c>
      <c r="F86" s="36">
        <v>0.018757647932873045</v>
      </c>
      <c r="G86" s="331">
        <v>54.345327</v>
      </c>
      <c r="H86" s="322">
        <v>18.3</v>
      </c>
      <c r="I86" s="2"/>
    </row>
    <row r="87" spans="1:9" ht="12.75" customHeight="1">
      <c r="A87" s="26" t="s">
        <v>183</v>
      </c>
      <c r="B87" s="27" t="s">
        <v>68</v>
      </c>
      <c r="C87" s="22">
        <f>'t4'!C87+'t4 bis'!C87</f>
        <v>400.45099999999996</v>
      </c>
      <c r="D87" s="270">
        <f>C87*1000000/'t15'!$D87</f>
        <v>687.5061162053258</v>
      </c>
      <c r="E87" s="30">
        <f>C87/'t2'!$F87*100</f>
        <v>69.29749179907893</v>
      </c>
      <c r="F87" s="35">
        <v>0.07411927535687646</v>
      </c>
      <c r="G87" s="329">
        <v>120.0640508</v>
      </c>
      <c r="H87" s="321">
        <v>25.54</v>
      </c>
      <c r="I87" s="2"/>
    </row>
    <row r="88" spans="1:9" ht="12.75" customHeight="1">
      <c r="A88" s="28" t="s">
        <v>184</v>
      </c>
      <c r="B88" s="29" t="s">
        <v>69</v>
      </c>
      <c r="C88" s="24">
        <f>'t4'!C88+'t4 bis'!C88</f>
        <v>243.848114</v>
      </c>
      <c r="D88" s="271">
        <f>C88*1000000/'t15'!$D88</f>
        <v>632.1861703506671</v>
      </c>
      <c r="E88" s="31">
        <f>C88/'t2'!$F88*100</f>
        <v>63.42996787448223</v>
      </c>
      <c r="F88" s="36">
        <v>0.037159921892853554</v>
      </c>
      <c r="G88" s="331">
        <v>91.110252</v>
      </c>
      <c r="H88" s="322">
        <v>28.2</v>
      </c>
      <c r="I88" s="2"/>
    </row>
    <row r="89" spans="1:9" ht="12.75" customHeight="1">
      <c r="A89" s="26" t="s">
        <v>185</v>
      </c>
      <c r="B89" s="27" t="s">
        <v>70</v>
      </c>
      <c r="C89" s="22">
        <f>'t4'!C89+'t4 bis'!C89</f>
        <v>175.81787</v>
      </c>
      <c r="D89" s="270">
        <f>C89*1000000/'t15'!$D89</f>
        <v>715.122489902667</v>
      </c>
      <c r="E89" s="30">
        <f>C89/'t2'!$F89*100</f>
        <v>64.85915443753805</v>
      </c>
      <c r="F89" s="35">
        <v>0.07674508107804345</v>
      </c>
      <c r="G89" s="329">
        <v>63.5091611</v>
      </c>
      <c r="H89" s="321">
        <v>28.93</v>
      </c>
      <c r="I89" s="2"/>
    </row>
    <row r="90" spans="1:8" s="3" customFormat="1" ht="12.75" customHeight="1">
      <c r="A90" s="28" t="s">
        <v>186</v>
      </c>
      <c r="B90" s="29" t="s">
        <v>71</v>
      </c>
      <c r="C90" s="24">
        <f>'t4'!C90+'t4 bis'!C90</f>
        <v>725.81294</v>
      </c>
      <c r="D90" s="271">
        <f>C90*1000000/'t15'!$D90</f>
        <v>707.9713539101112</v>
      </c>
      <c r="E90" s="31">
        <f>C90/'t2'!$F90*100</f>
        <v>72.06605392794133</v>
      </c>
      <c r="F90" s="36">
        <v>0.07011644630595448</v>
      </c>
      <c r="G90" s="331">
        <v>178.07286</v>
      </c>
      <c r="H90" s="322">
        <v>11.76</v>
      </c>
    </row>
    <row r="91" spans="1:9" ht="12.75" customHeight="1">
      <c r="A91" s="26" t="s">
        <v>187</v>
      </c>
      <c r="B91" s="27" t="s">
        <v>72</v>
      </c>
      <c r="C91" s="22">
        <f>'t4'!C91+'t4 bis'!C91</f>
        <v>369.00613799999996</v>
      </c>
      <c r="D91" s="270">
        <f>C91*1000000/'t15'!$D91</f>
        <v>668.583854240273</v>
      </c>
      <c r="E91" s="30">
        <f>C91/'t2'!$F91*100</f>
        <v>65.47200008652806</v>
      </c>
      <c r="F91" s="35">
        <v>0.06103017973658642</v>
      </c>
      <c r="G91" s="329">
        <v>91.36559629999999</v>
      </c>
      <c r="H91" s="321">
        <v>14.41</v>
      </c>
      <c r="I91" s="2"/>
    </row>
    <row r="92" spans="1:9" ht="12.75" customHeight="1">
      <c r="A92" s="28" t="s">
        <v>188</v>
      </c>
      <c r="B92" s="29" t="s">
        <v>73</v>
      </c>
      <c r="C92" s="24">
        <f>'t4'!C92+'t4 bis'!C92</f>
        <v>367.298678</v>
      </c>
      <c r="D92" s="271">
        <f>C92*1000000/'t15'!$D92</f>
        <v>568.7322752469728</v>
      </c>
      <c r="E92" s="31">
        <f>C92/'t2'!$F92*100</f>
        <v>64.32417741015934</v>
      </c>
      <c r="F92" s="36">
        <v>0.0854165720716169</v>
      </c>
      <c r="G92" s="331">
        <v>92.0695</v>
      </c>
      <c r="H92" s="322">
        <v>14.75</v>
      </c>
      <c r="I92" s="2"/>
    </row>
    <row r="93" spans="1:9" ht="12.75" customHeight="1">
      <c r="A93" s="26" t="s">
        <v>189</v>
      </c>
      <c r="B93" s="27" t="s">
        <v>74</v>
      </c>
      <c r="C93" s="22">
        <f>'t4'!C93+'t4 bis'!C93</f>
        <v>222.150909</v>
      </c>
      <c r="D93" s="270">
        <f>C93*1000000/'t15'!$D93</f>
        <v>507.8768229422671</v>
      </c>
      <c r="E93" s="30">
        <f>C93/'t2'!$F93*100</f>
        <v>62.19548230271399</v>
      </c>
      <c r="F93" s="35">
        <v>0.06260681540451296</v>
      </c>
      <c r="G93" s="329">
        <v>56.6322463</v>
      </c>
      <c r="H93" s="321">
        <v>14.87</v>
      </c>
      <c r="I93" s="2"/>
    </row>
    <row r="94" spans="1:9" ht="12.75">
      <c r="A94" s="28" t="s">
        <v>190</v>
      </c>
      <c r="B94" s="29" t="s">
        <v>98</v>
      </c>
      <c r="C94" s="24">
        <f>'t4'!C94+'t4 bis'!C94</f>
        <v>202.505057</v>
      </c>
      <c r="D94" s="271">
        <f>C94*1000000/'t15'!$D94</f>
        <v>528.157407842094</v>
      </c>
      <c r="E94" s="31">
        <f>C94/'t2'!$F94*100</f>
        <v>55.677334287495285</v>
      </c>
      <c r="F94" s="36">
        <v>0.024230912833500096</v>
      </c>
      <c r="G94" s="331">
        <v>66.77944670000001</v>
      </c>
      <c r="H94" s="322">
        <v>17.21</v>
      </c>
      <c r="I94" s="2"/>
    </row>
    <row r="95" spans="1:9" ht="12.75">
      <c r="A95" s="26" t="s">
        <v>191</v>
      </c>
      <c r="B95" s="27" t="s">
        <v>75</v>
      </c>
      <c r="C95" s="22">
        <f>'t4'!C95+'t4 bis'!C95</f>
        <v>232.18</v>
      </c>
      <c r="D95" s="270">
        <f>C95*1000000/'t15'!$D95</f>
        <v>590.0771080173023</v>
      </c>
      <c r="E95" s="30">
        <f>C95/'t2'!$F95*100</f>
        <v>63.04442272184209</v>
      </c>
      <c r="F95" s="35">
        <v>-0.04306969459671095</v>
      </c>
      <c r="G95" s="329">
        <v>73.43123759999999</v>
      </c>
      <c r="H95" s="321">
        <v>22.32</v>
      </c>
      <c r="I95" s="2"/>
    </row>
    <row r="96" spans="1:9" ht="12.75">
      <c r="A96" s="28" t="s">
        <v>192</v>
      </c>
      <c r="B96" s="29" t="s">
        <v>76</v>
      </c>
      <c r="C96" s="24">
        <f>'t4'!C96+'t4 bis'!C96</f>
        <v>204.850482</v>
      </c>
      <c r="D96" s="271">
        <f>C96*1000000/'t15'!$D96</f>
        <v>578.2130675563534</v>
      </c>
      <c r="E96" s="31">
        <f>C96/'t2'!$F96*100</f>
        <v>58.45264838567933</v>
      </c>
      <c r="F96" s="36">
        <v>0.03257368382600667</v>
      </c>
      <c r="G96" s="331">
        <v>66.43681240000001</v>
      </c>
      <c r="H96" s="322">
        <v>20.51</v>
      </c>
      <c r="I96" s="2"/>
    </row>
    <row r="97" spans="1:9" ht="12.75">
      <c r="A97" s="26" t="s">
        <v>193</v>
      </c>
      <c r="B97" s="27" t="s">
        <v>77</v>
      </c>
      <c r="C97" s="22">
        <f>'t4'!C97+'t4 bis'!C97</f>
        <v>86.080732</v>
      </c>
      <c r="D97" s="270">
        <f>C97*1000000/'t15'!$D97</f>
        <v>589.6465575701947</v>
      </c>
      <c r="E97" s="30">
        <f>C97/'t2'!$F97*100</f>
        <v>64.87557783182673</v>
      </c>
      <c r="F97" s="35">
        <v>0.004954167101349327</v>
      </c>
      <c r="G97" s="329">
        <v>22.757274600000002</v>
      </c>
      <c r="H97" s="321">
        <v>15.46</v>
      </c>
      <c r="I97" s="2"/>
    </row>
    <row r="98" spans="1:9" ht="12.75">
      <c r="A98" s="28" t="s">
        <v>194</v>
      </c>
      <c r="B98" s="29" t="s">
        <v>78</v>
      </c>
      <c r="C98" s="24">
        <f>'t4'!C98+'t4 bis'!C98</f>
        <v>786.0351049999999</v>
      </c>
      <c r="D98" s="271">
        <f>C98*1000000/'t15'!$D98</f>
        <v>641.2859616045139</v>
      </c>
      <c r="E98" s="31">
        <f>C98/'t2'!$F98*100</f>
        <v>71.4434116997019</v>
      </c>
      <c r="F98" s="36">
        <v>0.007944976612489274</v>
      </c>
      <c r="G98" s="331">
        <v>228.0217878</v>
      </c>
      <c r="H98" s="322">
        <v>12.69</v>
      </c>
      <c r="I98" s="2"/>
    </row>
    <row r="99" spans="1:9" ht="12.75">
      <c r="A99" s="26" t="s">
        <v>195</v>
      </c>
      <c r="B99" s="27" t="s">
        <v>99</v>
      </c>
      <c r="C99" s="22">
        <f>'t4'!C99+'t4 bis'!C99</f>
        <v>1452.984956</v>
      </c>
      <c r="D99" s="270">
        <f>C99*1000000/'t15'!$D99</f>
        <v>919.9268837328272</v>
      </c>
      <c r="E99" s="30">
        <f>C99/'t2'!$F99*100</f>
        <v>78.91219834475437</v>
      </c>
      <c r="F99" s="35">
        <v>-0.026445920286859437</v>
      </c>
      <c r="G99" s="329">
        <v>282.7385256</v>
      </c>
      <c r="H99" s="321">
        <v>7.08</v>
      </c>
      <c r="I99" s="2"/>
    </row>
    <row r="100" spans="1:9" ht="12.75">
      <c r="A100" s="28" t="s">
        <v>196</v>
      </c>
      <c r="B100" s="29" t="s">
        <v>79</v>
      </c>
      <c r="C100" s="24">
        <f>'t4'!C100+'t4 bis'!C100</f>
        <v>1138.576839</v>
      </c>
      <c r="D100" s="271">
        <f>C100*1000000/'t15'!$D100</f>
        <v>744.9405618769273</v>
      </c>
      <c r="E100" s="31">
        <f>C100/'t2'!$F100*100</f>
        <v>67.15933001121823</v>
      </c>
      <c r="F100" s="36">
        <v>0.03433298071636082</v>
      </c>
      <c r="G100" s="331">
        <v>318.7749705</v>
      </c>
      <c r="H100" s="322">
        <v>14.05</v>
      </c>
      <c r="I100" s="2"/>
    </row>
    <row r="101" spans="1:9" ht="12.75">
      <c r="A101" s="26" t="s">
        <v>197</v>
      </c>
      <c r="B101" s="27" t="s">
        <v>80</v>
      </c>
      <c r="C101" s="22">
        <f>'t4'!C101+'t4 bis'!C101</f>
        <v>897.1123230000001</v>
      </c>
      <c r="D101" s="270">
        <f>C101*1000000/'t15'!$D101</f>
        <v>673.7895073240087</v>
      </c>
      <c r="E101" s="30">
        <f>C101/'t2'!$F101*100</f>
        <v>67.52042351106013</v>
      </c>
      <c r="F101" s="35">
        <v>0.03718003139293091</v>
      </c>
      <c r="G101" s="329">
        <v>255.5254328</v>
      </c>
      <c r="H101" s="321">
        <v>12.28</v>
      </c>
      <c r="I101" s="2"/>
    </row>
    <row r="102" spans="1:9" ht="12.75">
      <c r="A102" s="28" t="s">
        <v>198</v>
      </c>
      <c r="B102" s="29" t="s">
        <v>81</v>
      </c>
      <c r="C102" s="24">
        <f>'t4'!C102+'t4 bis'!C102</f>
        <v>672.5399480000001</v>
      </c>
      <c r="D102" s="271">
        <f>C102*1000000/'t15'!$D102</f>
        <v>567.3627995771817</v>
      </c>
      <c r="E102" s="31">
        <f>C102/'t2'!$F102*100</f>
        <v>71.65298507995391</v>
      </c>
      <c r="F102" s="36">
        <v>0.028974587270946595</v>
      </c>
      <c r="G102" s="331">
        <v>199.9071225</v>
      </c>
      <c r="H102" s="322">
        <v>13.25</v>
      </c>
      <c r="I102" s="2"/>
    </row>
    <row r="103" spans="1:9" ht="12.75">
      <c r="A103" s="26" t="s">
        <v>199</v>
      </c>
      <c r="B103" s="27" t="s">
        <v>82</v>
      </c>
      <c r="C103" s="22">
        <f>'t4'!C103+'t4 bis'!C103</f>
        <v>397.710241</v>
      </c>
      <c r="D103" s="270">
        <f>C103*1000000/'t15'!$D103</f>
        <v>974.5650248719645</v>
      </c>
      <c r="E103" s="30">
        <f>C103/'t2'!$F103*100</f>
        <v>67.25207740283122</v>
      </c>
      <c r="F103" s="35">
        <v>0.013278919066266104</v>
      </c>
      <c r="G103" s="329">
        <v>78.61951859999999</v>
      </c>
      <c r="H103" s="321">
        <v>25.27</v>
      </c>
      <c r="I103" s="2"/>
    </row>
    <row r="104" spans="1:9" ht="12.75">
      <c r="A104" s="28" t="s">
        <v>200</v>
      </c>
      <c r="B104" s="29" t="s">
        <v>83</v>
      </c>
      <c r="C104" s="24">
        <f>'t4'!C104+'t4 bis'!C104</f>
        <v>366.33355800000004</v>
      </c>
      <c r="D104" s="271">
        <f>C104*1000000/'t15'!$D104</f>
        <v>910.1477469509242</v>
      </c>
      <c r="E104" s="31">
        <f>C104/'t2'!$F104*100</f>
        <v>62.03799126806609</v>
      </c>
      <c r="F104" s="36">
        <v>0.0485066948790549</v>
      </c>
      <c r="G104" s="331">
        <v>61.925771899999994</v>
      </c>
      <c r="H104" s="322">
        <v>19.49</v>
      </c>
      <c r="I104" s="2"/>
    </row>
    <row r="105" spans="1:9" ht="12.75">
      <c r="A105" s="26" t="s">
        <v>201</v>
      </c>
      <c r="B105" s="27" t="s">
        <v>84</v>
      </c>
      <c r="C105" s="22">
        <f>'t4'!C105+'t4 bis'!C105</f>
        <v>211.355092</v>
      </c>
      <c r="D105" s="270">
        <f>C105*1000000/'t15'!$D105</f>
        <v>933.4400289719379</v>
      </c>
      <c r="E105" s="30">
        <f>C105/'t2'!$F105*100</f>
        <v>69.5620147008264</v>
      </c>
      <c r="F105" s="35">
        <v>0.015915129971228792</v>
      </c>
      <c r="G105" s="329">
        <v>34.5074024</v>
      </c>
      <c r="H105" s="321">
        <v>32.92</v>
      </c>
      <c r="I105" s="2"/>
    </row>
    <row r="106" spans="1:9" ht="12.75">
      <c r="A106" s="28" t="s">
        <v>202</v>
      </c>
      <c r="B106" s="29" t="s">
        <v>100</v>
      </c>
      <c r="C106" s="24">
        <f>'t4'!C106+'t4 bis'!C106</f>
        <v>826.167</v>
      </c>
      <c r="D106" s="271">
        <f>C106*1000000/'t15'!$D106</f>
        <v>1001.3720630033878</v>
      </c>
      <c r="E106" s="31">
        <f>C106/'t2'!$F106*100</f>
        <v>62.7341709866789</v>
      </c>
      <c r="F106" s="36">
        <v>0.020538824517627452</v>
      </c>
      <c r="G106" s="331">
        <v>79.0702582</v>
      </c>
      <c r="H106" s="322">
        <v>12.94</v>
      </c>
      <c r="I106" s="2"/>
    </row>
    <row r="107" spans="1:9" ht="13.5" thickBot="1">
      <c r="A107" s="300" t="s">
        <v>420</v>
      </c>
      <c r="B107" s="282" t="s">
        <v>419</v>
      </c>
      <c r="C107" s="22">
        <f>'t4'!C107+'t4 bis'!C107</f>
        <v>176.662371</v>
      </c>
      <c r="D107" s="270">
        <f>C107*1000000/'t15'!$D107</f>
        <v>946.0896325691242</v>
      </c>
      <c r="E107" s="30">
        <f>C107/'t2'!$F107*100</f>
        <v>69.93656079776869</v>
      </c>
      <c r="F107" s="35"/>
      <c r="G107" s="329"/>
      <c r="H107" s="321"/>
      <c r="I107" s="2"/>
    </row>
    <row r="108" spans="1:9" ht="12.75">
      <c r="A108" s="366" t="s">
        <v>425</v>
      </c>
      <c r="B108" s="367"/>
      <c r="C108" s="189">
        <f>'t4'!C108+'t4 bis'!C108</f>
        <v>37553.30015600001</v>
      </c>
      <c r="D108" s="272">
        <f>C108*1000000/'t15'!$D108</f>
        <v>609.2806255696195</v>
      </c>
      <c r="E108" s="32">
        <f>C108/'t2'!$F108*100</f>
        <v>65.4441022844508</v>
      </c>
      <c r="F108" s="37">
        <v>0.020103646881247217</v>
      </c>
      <c r="G108" s="332">
        <f>G110-G109-G82</f>
        <v>11051.462873200002</v>
      </c>
      <c r="H108" s="323">
        <v>15.82875082169704</v>
      </c>
      <c r="I108" s="2"/>
    </row>
    <row r="109" spans="1:9" ht="12.75">
      <c r="A109" s="364" t="s">
        <v>427</v>
      </c>
      <c r="B109" s="365"/>
      <c r="C109" s="303">
        <f>'t4'!C109+'t4 bis'!C109</f>
        <v>1974.054262</v>
      </c>
      <c r="D109" s="273">
        <f>C109*1000000/'t15'!$D109</f>
        <v>963.5271847280746</v>
      </c>
      <c r="E109" s="33">
        <f>C109/'t2'!$F109*100</f>
        <v>64.7003744892395</v>
      </c>
      <c r="F109" s="38">
        <v>0.02155398898256977</v>
      </c>
      <c r="G109" s="333">
        <f>SUM(G103:G107)</f>
        <v>254.12295109999997</v>
      </c>
      <c r="H109" s="321">
        <v>18.897777618306808</v>
      </c>
      <c r="I109" s="2"/>
    </row>
    <row r="110" spans="1:9" ht="13.5" thickBot="1">
      <c r="A110" s="362" t="s">
        <v>428</v>
      </c>
      <c r="B110" s="363"/>
      <c r="C110" s="191">
        <f>'t4'!C110+'t4 bis'!C110</f>
        <v>40755.35045800001</v>
      </c>
      <c r="D110" s="274">
        <f>C110*1000000/'t15'!$D110</f>
        <v>618.0462502680757</v>
      </c>
      <c r="E110" s="34">
        <f>C110/'t2'!$F110*100</f>
        <v>65.20521420506972</v>
      </c>
      <c r="F110" s="39">
        <v>-0.001412728653660933</v>
      </c>
      <c r="G110" s="334">
        <f>SUM(G7:G107)</f>
        <v>11661.530053500002</v>
      </c>
      <c r="H110" s="324">
        <v>14.931129729909538</v>
      </c>
      <c r="I110" s="2"/>
    </row>
    <row r="111" spans="1:9" ht="12.75" customHeight="1">
      <c r="A111" s="62"/>
      <c r="B111" s="62"/>
      <c r="C111" s="63"/>
      <c r="D111" s="25"/>
      <c r="E111" s="33"/>
      <c r="F111" s="45"/>
      <c r="G111" s="147"/>
      <c r="H111" s="45"/>
      <c r="I111" s="147"/>
    </row>
    <row r="112" ht="12.75" customHeight="1">
      <c r="A112" s="243" t="s">
        <v>416</v>
      </c>
    </row>
    <row r="113" spans="1:9" ht="12.75" customHeight="1">
      <c r="A113" s="243" t="s">
        <v>423</v>
      </c>
      <c r="B113" s="243"/>
      <c r="C113" s="243"/>
      <c r="D113" s="243"/>
      <c r="E113" s="243"/>
      <c r="F113" s="243"/>
      <c r="G113" s="243"/>
      <c r="H113" s="243"/>
      <c r="I113" s="243"/>
    </row>
    <row r="114" spans="1:9" ht="12.75">
      <c r="A114" s="243" t="s">
        <v>432</v>
      </c>
      <c r="B114" s="243"/>
      <c r="C114" s="243"/>
      <c r="D114" s="243"/>
      <c r="E114" s="243"/>
      <c r="F114" s="243"/>
      <c r="G114" s="243"/>
      <c r="H114" s="243"/>
      <c r="I114" s="243"/>
    </row>
    <row r="115" spans="1:9" ht="12.75">
      <c r="A115" s="243" t="str">
        <f>"Source : DGCL - DESL, Insee - Population totale en vigueur en  "&amp;Index!E2&amp;" (année de référence "&amp;Index!E2-3&amp;"), DGFiP"</f>
        <v>Source : DGCL - DESL, Insee - Population totale en vigueur en  2012 (année de référence 2009), DGFiP</v>
      </c>
      <c r="B115" s="243"/>
      <c r="C115" s="243"/>
      <c r="D115" s="243"/>
      <c r="E115" s="243"/>
      <c r="F115" s="243"/>
      <c r="G115" s="243"/>
      <c r="H115" s="243"/>
      <c r="I115" s="243"/>
    </row>
    <row r="116" spans="1:9" ht="12.75">
      <c r="A116" s="21"/>
      <c r="B116" s="21"/>
      <c r="C116" s="21"/>
      <c r="D116" s="21"/>
      <c r="E116" s="21"/>
      <c r="F116" s="21"/>
      <c r="G116" s="235" t="s">
        <v>338</v>
      </c>
      <c r="H116" s="235" t="s">
        <v>339</v>
      </c>
      <c r="I116" s="235"/>
    </row>
  </sheetData>
  <mergeCells count="6">
    <mergeCell ref="A110:B110"/>
    <mergeCell ref="A1:B1"/>
    <mergeCell ref="A5:B6"/>
    <mergeCell ref="C5:F5"/>
    <mergeCell ref="A109:B109"/>
    <mergeCell ref="A108:B108"/>
  </mergeCells>
  <hyperlinks>
    <hyperlink ref="H2" location="Index!A1" display="Index"/>
  </hyperlinks>
  <printOptions/>
  <pageMargins left="0.5118110236220472" right="0.2362204724409449" top="1.24" bottom="0.5511811023622047" header="0.42" footer="0.22"/>
  <pageSetup firstPageNumber="16" useFirstPageNumber="1" horizontalDpi="600" verticalDpi="600" orientation="portrait" paperSize="9" scale="83" r:id="rId1"/>
  <headerFooter alignWithMargins="0">
    <oddHeader>&amp;L&amp;8Ministère de l'intérieur
Ministère de la réforme de l’Etat, 
de la décentralisation et de la fonction publique / DGCL&amp;10
&amp;R&amp;8Publication : «Les budgets primitifs 2012 des départements»</oddHeader>
    <oddFooter>&amp;L&amp;8Direction générale des collectivités locales/DESL
Mise en ligne : septembre 2012&amp;10
&amp;R&amp;P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</dc:creator>
  <cp:keywords/>
  <dc:description/>
  <cp:lastModifiedBy>COTON-PELAGIEMU</cp:lastModifiedBy>
  <cp:lastPrinted>2012-09-19T08:43:31Z</cp:lastPrinted>
  <dcterms:created xsi:type="dcterms:W3CDTF">2002-02-05T10:10:25Z</dcterms:created>
  <dcterms:modified xsi:type="dcterms:W3CDTF">2013-01-25T13:01:27Z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